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trlProps/ctrlProp10.xml" ContentType="application/vnd.ms-excel.controlproperties+xml"/>
  <Override PartName="/xl/calcChain.xml" ContentType="application/vnd.openxmlformats-officedocument.spreadsheetml.calcChain+xml"/>
  <Override PartName="/xl/comments6.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ctrlProps/ctrlProp9.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trlProps/ctrlProp4.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trlProps/ctrlProp8.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trlProps/ctrlProp3.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3.xml" ContentType="application/vnd.ms-excel.control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7235" windowHeight="7365" tabRatio="892" activeTab="19"/>
  </bookViews>
  <sheets>
    <sheet name="記載要領" sheetId="15" r:id="rId1"/>
    <sheet name="基本" sheetId="1" r:id="rId2"/>
    <sheet name="第1号" sheetId="2" r:id="rId3"/>
    <sheet name="誓約書" sheetId="25" r:id="rId4"/>
    <sheet name="第21号" sheetId="22" r:id="rId5"/>
    <sheet name="20-1" sheetId="3" r:id="rId6"/>
    <sheet name="20-2" sheetId="4" r:id="rId7"/>
    <sheet name="20-3" sheetId="5" r:id="rId8"/>
    <sheet name="20-4" sheetId="6" r:id="rId9"/>
    <sheet name="20-5" sheetId="27" r:id="rId10"/>
    <sheet name="20-6" sheetId="7" r:id="rId11"/>
    <sheet name="20-7" sheetId="8" r:id="rId12"/>
    <sheet name="別紙1-1" sheetId="9" r:id="rId13"/>
    <sheet name="別紙1-2" sheetId="10" r:id="rId14"/>
    <sheet name="別紙1-3" sheetId="11" r:id="rId15"/>
    <sheet name="別紙2-1" sheetId="19" r:id="rId16"/>
    <sheet name="別紙2-2" sheetId="12" r:id="rId17"/>
    <sheet name="別紙2-3" sheetId="20" r:id="rId18"/>
    <sheet name="別紙2-4" sheetId="24" r:id="rId19"/>
    <sheet name="別紙3" sheetId="14" r:id="rId20"/>
  </sheets>
  <externalReferences>
    <externalReference r:id="rId21"/>
  </externalReferences>
  <definedNames>
    <definedName name="_xlnm.Print_Area" localSheetId="5">'20-1'!$A$1:$N$34</definedName>
    <definedName name="_xlnm.Print_Area" localSheetId="6">'20-2'!$A$1:$N$54</definedName>
    <definedName name="_xlnm.Print_Area" localSheetId="7">'20-3'!$A$1:$O$38</definedName>
    <definedName name="_xlnm.Print_Area" localSheetId="8">'20-4'!$A$1:$R$254</definedName>
    <definedName name="_xlnm.Print_Area" localSheetId="9">'20-5'!$A$1:$M$61</definedName>
    <definedName name="_xlnm.Print_Area" localSheetId="10">'20-6'!$A$1:$U$42</definedName>
    <definedName name="_xlnm.Print_Area" localSheetId="11">'20-7'!$A$1:$V$35</definedName>
    <definedName name="_xlnm.Print_Area" localSheetId="1">基本!$A$1:$M$291</definedName>
    <definedName name="_xlnm.Print_Area" localSheetId="0">記載要領!$A$1:$AB$91</definedName>
    <definedName name="_xlnm.Print_Area" localSheetId="3">誓約書!$A$1:$N$114</definedName>
    <definedName name="_xlnm.Print_Area" localSheetId="2">第1号!$A$1:$S$51</definedName>
    <definedName name="_xlnm.Print_Area" localSheetId="4">第21号!$A$1:$Q$40</definedName>
    <definedName name="_xlnm.Print_Area" localSheetId="12">'別紙1-1'!$A$1:$Q$140</definedName>
    <definedName name="_xlnm.Print_Area" localSheetId="13">'別紙1-2'!$A$1:$Q$121</definedName>
    <definedName name="_xlnm.Print_Area" localSheetId="14">'別紙1-3'!$A$1:$R$52</definedName>
    <definedName name="_xlnm.Print_Area" localSheetId="15">'別紙2-1'!$A$1:$Q$24</definedName>
    <definedName name="_xlnm.Print_Area" localSheetId="16">'別紙2-2'!$A$1:$S$23</definedName>
    <definedName name="_xlnm.Print_Area" localSheetId="18">'別紙2-4'!$A$1:$Q$24</definedName>
    <definedName name="_xlnm.Print_Area" localSheetId="19">別紙3!$A$1:$AO$28</definedName>
    <definedName name="別1その2">[1]対策!$K$2:$K$9</definedName>
  </definedNames>
  <calcPr calcId="145621"/>
</workbook>
</file>

<file path=xl/calcChain.xml><?xml version="1.0" encoding="utf-8"?>
<calcChain xmlns="http://schemas.openxmlformats.org/spreadsheetml/2006/main">
  <c r="N7" i="6" l="1"/>
  <c r="N6" i="6"/>
  <c r="K31" i="2"/>
  <c r="K30" i="2"/>
  <c r="N10" i="6" l="1"/>
  <c r="G97" i="1"/>
  <c r="N5" i="6"/>
  <c r="N12" i="6"/>
  <c r="M12" i="5" l="1"/>
  <c r="J12" i="5"/>
  <c r="Q12" i="24" l="1"/>
  <c r="Q11" i="24"/>
  <c r="H25" i="27"/>
  <c r="O235" i="6"/>
  <c r="N23" i="6" l="1"/>
  <c r="N21" i="6"/>
  <c r="N19" i="6"/>
  <c r="N18" i="6"/>
  <c r="N15" i="6"/>
  <c r="N11" i="6"/>
  <c r="N20" i="6"/>
  <c r="M9" i="5"/>
  <c r="K102" i="1"/>
  <c r="I114" i="9" l="1"/>
  <c r="I60" i="9"/>
  <c r="I17" i="9"/>
  <c r="I16" i="9"/>
  <c r="I13" i="9"/>
  <c r="H15" i="9"/>
  <c r="L15" i="9"/>
  <c r="H26" i="27"/>
  <c r="H24" i="27"/>
  <c r="J9" i="5"/>
  <c r="M10" i="5"/>
  <c r="H71" i="6"/>
  <c r="H72" i="6"/>
  <c r="H73" i="6"/>
  <c r="H74" i="6"/>
  <c r="H69" i="6"/>
  <c r="H68" i="6"/>
  <c r="H67" i="6"/>
  <c r="H66" i="6"/>
  <c r="H65" i="6"/>
  <c r="O24" i="6"/>
  <c r="N58" i="6" s="1"/>
  <c r="N22" i="6"/>
  <c r="N9" i="6"/>
  <c r="N8" i="6"/>
  <c r="N57" i="6" s="1"/>
  <c r="O248" i="6" l="1"/>
  <c r="L252" i="6"/>
  <c r="O7" i="10"/>
  <c r="O9" i="10"/>
  <c r="H35" i="10"/>
  <c r="H36" i="10"/>
  <c r="H37" i="10"/>
  <c r="O246" i="6" l="1"/>
  <c r="O247" i="6"/>
  <c r="O245" i="6"/>
  <c r="O241" i="6"/>
  <c r="O240" i="6"/>
  <c r="O239" i="6"/>
  <c r="O238" i="6"/>
  <c r="O237" i="6"/>
  <c r="O236" i="6"/>
  <c r="O234" i="6"/>
  <c r="O233" i="6"/>
  <c r="O224" i="6"/>
  <c r="O223" i="6"/>
  <c r="O222" i="6"/>
  <c r="O221" i="6"/>
  <c r="O220" i="6"/>
  <c r="O219" i="6"/>
  <c r="O218" i="6"/>
  <c r="O217" i="6"/>
  <c r="O216" i="6"/>
  <c r="L227" i="6"/>
  <c r="P216" i="6"/>
  <c r="P217" i="6"/>
  <c r="P218" i="6"/>
  <c r="P219" i="6"/>
  <c r="P220" i="6"/>
  <c r="P221" i="6"/>
  <c r="P222" i="6"/>
  <c r="P223" i="6"/>
  <c r="P224" i="6"/>
  <c r="P225" i="6"/>
  <c r="P226" i="6"/>
  <c r="P227" i="6" l="1"/>
  <c r="P37" i="6"/>
  <c r="I101" i="1" l="1"/>
  <c r="I100" i="1" s="1"/>
  <c r="I99" i="1"/>
  <c r="I98" i="1"/>
  <c r="G98" i="1"/>
  <c r="J174" i="1"/>
  <c r="J175" i="1"/>
  <c r="J176" i="1"/>
  <c r="O25" i="10" l="1"/>
  <c r="O23" i="10"/>
  <c r="O21" i="10"/>
  <c r="O19" i="10"/>
  <c r="O17" i="10"/>
  <c r="O15" i="10"/>
  <c r="O13" i="10"/>
  <c r="O11" i="10"/>
  <c r="H77" i="10"/>
  <c r="H78" i="10"/>
  <c r="H76" i="10"/>
  <c r="K76" i="10" s="1"/>
  <c r="C77" i="10"/>
  <c r="C78" i="10"/>
  <c r="C76" i="10"/>
  <c r="O66" i="10"/>
  <c r="O64" i="10"/>
  <c r="O62" i="10"/>
  <c r="O60" i="10"/>
  <c r="O58" i="10"/>
  <c r="O56" i="10"/>
  <c r="O54" i="10"/>
  <c r="O52" i="10"/>
  <c r="O50" i="10"/>
  <c r="O48" i="10"/>
  <c r="F13" i="22" l="1"/>
  <c r="F12" i="22"/>
  <c r="F11" i="22"/>
  <c r="D10" i="22"/>
  <c r="D12" i="22" s="1"/>
  <c r="D13" i="22" l="1"/>
  <c r="D11" i="22"/>
  <c r="F50" i="1"/>
  <c r="F49" i="1"/>
  <c r="F47" i="1"/>
  <c r="F46" i="1"/>
  <c r="F44" i="1"/>
  <c r="F43" i="1"/>
  <c r="F42" i="1"/>
  <c r="F41" i="1"/>
  <c r="D23" i="4"/>
  <c r="O104" i="10"/>
  <c r="O106" i="10"/>
  <c r="G52" i="9"/>
  <c r="G18" i="4"/>
  <c r="G49" i="9"/>
  <c r="G16" i="4"/>
  <c r="G106" i="9"/>
  <c r="G28" i="4"/>
  <c r="G103" i="9"/>
  <c r="G26" i="4"/>
  <c r="H30" i="4" l="1"/>
  <c r="G31" i="4"/>
  <c r="G27" i="4"/>
  <c r="K30" i="4"/>
  <c r="G29" i="4"/>
  <c r="G21" i="4"/>
  <c r="K20" i="4"/>
  <c r="H20" i="4"/>
  <c r="G19" i="4"/>
  <c r="G17" i="4"/>
  <c r="F8" i="22"/>
  <c r="I11" i="2" l="1"/>
  <c r="I12" i="2" s="1"/>
  <c r="I13" i="2" s="1"/>
  <c r="I14" i="2" s="1"/>
  <c r="M14" i="2"/>
  <c r="J14" i="2"/>
  <c r="K13" i="2"/>
  <c r="J12" i="2"/>
  <c r="Q14" i="2" l="1"/>
  <c r="I16" i="2"/>
  <c r="I17" i="2" l="1"/>
  <c r="I18" i="2" s="1"/>
  <c r="I19" i="2" s="1"/>
  <c r="Q19" i="2"/>
  <c r="V217" i="6"/>
  <c r="V218" i="6"/>
  <c r="V219" i="6"/>
  <c r="V220" i="6"/>
  <c r="V221" i="6"/>
  <c r="V222" i="6"/>
  <c r="V223" i="6"/>
  <c r="V224" i="6"/>
  <c r="V216" i="6"/>
  <c r="I227" i="6" l="1"/>
  <c r="J51" i="27"/>
  <c r="M48" i="6" l="1"/>
  <c r="K48" i="6"/>
  <c r="L55" i="9" l="1"/>
  <c r="L54" i="9"/>
  <c r="K55" i="9"/>
  <c r="K54" i="9"/>
  <c r="I59" i="9"/>
  <c r="L58" i="9"/>
  <c r="H58" i="9"/>
  <c r="I57" i="9"/>
  <c r="I56" i="9"/>
  <c r="I53" i="9"/>
  <c r="J207" i="1"/>
  <c r="J208" i="1"/>
  <c r="J206" i="1"/>
  <c r="C116" i="10"/>
  <c r="H116" i="10"/>
  <c r="C117" i="10"/>
  <c r="H117" i="10"/>
  <c r="C118" i="10"/>
  <c r="H118" i="10"/>
  <c r="K116" i="10" l="1"/>
  <c r="K117" i="10"/>
  <c r="K118" i="10"/>
  <c r="H4" i="22"/>
  <c r="G32" i="2"/>
  <c r="I4" i="27"/>
  <c r="I107" i="9"/>
  <c r="K108" i="9"/>
  <c r="M108" i="9"/>
  <c r="K109" i="9"/>
  <c r="M109" i="9"/>
  <c r="I110" i="9"/>
  <c r="I111" i="9"/>
  <c r="H112" i="9"/>
  <c r="L112" i="9"/>
  <c r="I113" i="9"/>
  <c r="I62" i="25"/>
  <c r="C62" i="25"/>
  <c r="C59" i="25"/>
  <c r="C57" i="25"/>
  <c r="I101" i="25"/>
  <c r="C101" i="25"/>
  <c r="C98" i="25"/>
  <c r="C96" i="25"/>
  <c r="E9" i="27"/>
  <c r="E40" i="27" s="1"/>
  <c r="E10" i="27"/>
  <c r="E41" i="27" s="1"/>
  <c r="E11" i="27"/>
  <c r="E42" i="27" s="1"/>
  <c r="E12" i="27"/>
  <c r="E43" i="27" s="1"/>
  <c r="E13" i="27"/>
  <c r="E44" i="27" s="1"/>
  <c r="E14" i="27"/>
  <c r="E45" i="27" s="1"/>
  <c r="E15" i="27"/>
  <c r="E46" i="27" s="1"/>
  <c r="E16" i="27"/>
  <c r="E47" i="27" s="1"/>
  <c r="E17" i="27"/>
  <c r="E48" i="27" s="1"/>
  <c r="E18" i="27"/>
  <c r="E49" i="27" s="1"/>
  <c r="E19" i="27"/>
  <c r="E50" i="27" s="1"/>
  <c r="E8" i="27"/>
  <c r="E39" i="27" s="1"/>
  <c r="P3" i="1"/>
  <c r="P15" i="1" s="1"/>
  <c r="K35" i="27"/>
  <c r="J35" i="27"/>
  <c r="I29" i="27"/>
  <c r="L30" i="27"/>
  <c r="L31" i="27"/>
  <c r="J25" i="27"/>
  <c r="K25" i="27"/>
  <c r="J26" i="27"/>
  <c r="K26" i="27"/>
  <c r="J27" i="27"/>
  <c r="K27" i="27"/>
  <c r="J28" i="27"/>
  <c r="K28" i="27"/>
  <c r="K24" i="27"/>
  <c r="J24" i="27"/>
  <c r="L33" i="27"/>
  <c r="L34" i="27"/>
  <c r="L32" i="27"/>
  <c r="H28" i="27"/>
  <c r="H27" i="27"/>
  <c r="J29" i="27" l="1"/>
  <c r="O90" i="10"/>
  <c r="O98" i="10"/>
  <c r="O92" i="10"/>
  <c r="O94" i="10"/>
  <c r="O102" i="10"/>
  <c r="O88" i="10"/>
  <c r="O96" i="10"/>
  <c r="O100" i="10"/>
  <c r="H29" i="27"/>
  <c r="K29" i="27"/>
  <c r="L35" i="27"/>
  <c r="N35" i="27" s="1"/>
  <c r="R23" i="8"/>
  <c r="B14" i="19"/>
  <c r="B4" i="19"/>
  <c r="I24" i="8"/>
  <c r="F118" i="1"/>
  <c r="F124" i="1"/>
  <c r="E33" i="4"/>
  <c r="I34" i="5"/>
  <c r="I26" i="8"/>
  <c r="J10" i="5"/>
  <c r="J196" i="1"/>
  <c r="J194" i="1"/>
  <c r="J195" i="1"/>
  <c r="J32" i="4"/>
  <c r="H32" i="4"/>
  <c r="J11" i="4"/>
  <c r="H11" i="4"/>
  <c r="I8" i="5"/>
  <c r="I24" i="25"/>
  <c r="C24" i="25"/>
  <c r="C21" i="25"/>
  <c r="C19" i="25"/>
  <c r="F22" i="24"/>
  <c r="Q22" i="24" s="1"/>
  <c r="G22" i="24"/>
  <c r="H22" i="24"/>
  <c r="I22" i="24"/>
  <c r="J22" i="24"/>
  <c r="K22" i="24"/>
  <c r="L22" i="24"/>
  <c r="M22" i="24"/>
  <c r="N22" i="24"/>
  <c r="O22" i="24"/>
  <c r="P22" i="24"/>
  <c r="E22" i="24"/>
  <c r="F12" i="24"/>
  <c r="G12" i="24"/>
  <c r="H12" i="24"/>
  <c r="I12" i="24"/>
  <c r="J12" i="24"/>
  <c r="K12" i="24"/>
  <c r="L12" i="24"/>
  <c r="M12" i="24"/>
  <c r="N12" i="24"/>
  <c r="O12" i="24"/>
  <c r="P12" i="24"/>
  <c r="E12" i="24"/>
  <c r="L21" i="19"/>
  <c r="M21" i="19"/>
  <c r="N21" i="19"/>
  <c r="O21" i="19"/>
  <c r="P21" i="19"/>
  <c r="F11" i="19"/>
  <c r="G11" i="19"/>
  <c r="H11" i="19"/>
  <c r="I11" i="19"/>
  <c r="J11" i="19"/>
  <c r="K11" i="19"/>
  <c r="L11" i="19"/>
  <c r="M11" i="19"/>
  <c r="N11" i="19"/>
  <c r="O11" i="19"/>
  <c r="P11" i="19"/>
  <c r="E21" i="19"/>
  <c r="F21" i="19"/>
  <c r="G21" i="19"/>
  <c r="H21" i="19"/>
  <c r="I21" i="19"/>
  <c r="J21" i="19"/>
  <c r="K21" i="19"/>
  <c r="E11" i="19"/>
  <c r="R20" i="12"/>
  <c r="R11" i="12"/>
  <c r="P19" i="24"/>
  <c r="P18" i="24"/>
  <c r="P17" i="24"/>
  <c r="O19" i="24"/>
  <c r="O18" i="24"/>
  <c r="O17" i="24"/>
  <c r="N19" i="24"/>
  <c r="N18" i="24"/>
  <c r="N17" i="24"/>
  <c r="M19" i="24"/>
  <c r="M18" i="24"/>
  <c r="M17" i="24"/>
  <c r="L19" i="24"/>
  <c r="L18" i="24"/>
  <c r="L17" i="24"/>
  <c r="K19" i="24"/>
  <c r="K18" i="24"/>
  <c r="K17" i="24"/>
  <c r="J19" i="24"/>
  <c r="J18" i="24"/>
  <c r="J17" i="24"/>
  <c r="I19" i="24"/>
  <c r="I18" i="24"/>
  <c r="I17" i="24"/>
  <c r="H19" i="24"/>
  <c r="H18" i="24"/>
  <c r="H17" i="24"/>
  <c r="G19" i="24"/>
  <c r="G18" i="24"/>
  <c r="G17" i="24"/>
  <c r="F19" i="24"/>
  <c r="F18" i="24"/>
  <c r="F17" i="24"/>
  <c r="E19" i="24"/>
  <c r="E18" i="24"/>
  <c r="E17" i="24"/>
  <c r="P9" i="24"/>
  <c r="P8" i="24"/>
  <c r="P7" i="24"/>
  <c r="O9" i="24"/>
  <c r="O8" i="24"/>
  <c r="O7" i="24"/>
  <c r="N9" i="24"/>
  <c r="N8" i="24"/>
  <c r="N7" i="24"/>
  <c r="M9" i="24"/>
  <c r="M8" i="24"/>
  <c r="M7" i="24"/>
  <c r="L9" i="24"/>
  <c r="L8" i="24"/>
  <c r="L7" i="24"/>
  <c r="K9" i="24"/>
  <c r="K8" i="24"/>
  <c r="K7" i="24"/>
  <c r="J9" i="24"/>
  <c r="J8" i="24"/>
  <c r="J7" i="24"/>
  <c r="I9" i="24"/>
  <c r="I8" i="24"/>
  <c r="I7" i="24"/>
  <c r="H9" i="24"/>
  <c r="H8" i="24"/>
  <c r="H7" i="24"/>
  <c r="G9" i="24"/>
  <c r="G8" i="24"/>
  <c r="G7" i="24"/>
  <c r="F9" i="24"/>
  <c r="F8" i="24"/>
  <c r="F7" i="24"/>
  <c r="E9" i="24"/>
  <c r="E8" i="24"/>
  <c r="E7" i="24"/>
  <c r="P19" i="19"/>
  <c r="P18" i="19"/>
  <c r="P17" i="19"/>
  <c r="O19" i="19"/>
  <c r="O18" i="19"/>
  <c r="O17" i="19"/>
  <c r="N19" i="19"/>
  <c r="N18" i="19"/>
  <c r="N17" i="19"/>
  <c r="M19" i="19"/>
  <c r="M18" i="19"/>
  <c r="M17" i="19"/>
  <c r="L19" i="19"/>
  <c r="L18" i="19"/>
  <c r="L17" i="19"/>
  <c r="K19" i="19"/>
  <c r="K18" i="19"/>
  <c r="K17" i="19"/>
  <c r="J19" i="19"/>
  <c r="J18" i="19"/>
  <c r="J17" i="19"/>
  <c r="I19" i="19"/>
  <c r="I18" i="19"/>
  <c r="I17" i="19"/>
  <c r="H19" i="19"/>
  <c r="H18" i="19"/>
  <c r="G19" i="19"/>
  <c r="G18" i="19"/>
  <c r="F19" i="19"/>
  <c r="F18" i="19"/>
  <c r="E19" i="19"/>
  <c r="E18" i="19"/>
  <c r="H17" i="19"/>
  <c r="G17" i="19"/>
  <c r="F17" i="19"/>
  <c r="E17" i="19"/>
  <c r="P9" i="19"/>
  <c r="P8" i="19"/>
  <c r="P7" i="19"/>
  <c r="O9" i="19"/>
  <c r="O8" i="19"/>
  <c r="O7" i="19"/>
  <c r="N9" i="19"/>
  <c r="N8" i="19"/>
  <c r="N7" i="19"/>
  <c r="M9" i="19"/>
  <c r="M8" i="19"/>
  <c r="M7" i="19"/>
  <c r="L9" i="19"/>
  <c r="L8" i="19"/>
  <c r="L7" i="19"/>
  <c r="K9" i="19"/>
  <c r="K8" i="19"/>
  <c r="K7" i="19"/>
  <c r="J9" i="19"/>
  <c r="J8" i="19"/>
  <c r="J7" i="19"/>
  <c r="I9" i="19"/>
  <c r="I8" i="19"/>
  <c r="I7" i="19"/>
  <c r="H9" i="19"/>
  <c r="H8" i="19"/>
  <c r="H7" i="19"/>
  <c r="G9" i="19"/>
  <c r="G8" i="19"/>
  <c r="G7" i="19"/>
  <c r="F9" i="19"/>
  <c r="F8" i="19"/>
  <c r="F7" i="19"/>
  <c r="E9" i="19"/>
  <c r="E8" i="19"/>
  <c r="E7" i="19"/>
  <c r="E30" i="19"/>
  <c r="F30" i="19" s="1"/>
  <c r="G30" i="19" s="1"/>
  <c r="H30" i="19" s="1"/>
  <c r="I30" i="19" s="1"/>
  <c r="J30" i="19" s="1"/>
  <c r="K30" i="19" s="1"/>
  <c r="L30" i="19" s="1"/>
  <c r="M30" i="19" s="1"/>
  <c r="N30" i="19" s="1"/>
  <c r="O30" i="19" s="1"/>
  <c r="P30" i="19" s="1"/>
  <c r="Q30" i="19" s="1"/>
  <c r="N188" i="6"/>
  <c r="I25" i="8"/>
  <c r="I22" i="8"/>
  <c r="I21" i="8"/>
  <c r="I20" i="8"/>
  <c r="Q100" i="6"/>
  <c r="U124" i="6"/>
  <c r="P242" i="6"/>
  <c r="P250" i="6"/>
  <c r="P251" i="6"/>
  <c r="P249" i="6"/>
  <c r="P243" i="6"/>
  <c r="P244" i="6"/>
  <c r="X248" i="6"/>
  <c r="W248" i="6"/>
  <c r="U248" i="6"/>
  <c r="T248" i="6"/>
  <c r="X247" i="6"/>
  <c r="W247" i="6"/>
  <c r="U247" i="6"/>
  <c r="T247" i="6"/>
  <c r="X246" i="6"/>
  <c r="W246" i="6"/>
  <c r="U246" i="6"/>
  <c r="T246" i="6"/>
  <c r="X245" i="6"/>
  <c r="W245" i="6"/>
  <c r="U245" i="6"/>
  <c r="T245" i="6"/>
  <c r="X241" i="6"/>
  <c r="W241" i="6"/>
  <c r="U241" i="6"/>
  <c r="T241" i="6"/>
  <c r="X240" i="6"/>
  <c r="W240" i="6"/>
  <c r="U240" i="6"/>
  <c r="T240" i="6"/>
  <c r="X239" i="6"/>
  <c r="W239" i="6"/>
  <c r="U239" i="6"/>
  <c r="T239" i="6"/>
  <c r="X238" i="6"/>
  <c r="W238" i="6"/>
  <c r="U238" i="6"/>
  <c r="T238" i="6"/>
  <c r="X237" i="6"/>
  <c r="W237" i="6"/>
  <c r="U237" i="6"/>
  <c r="T237" i="6"/>
  <c r="X236" i="6"/>
  <c r="W236" i="6"/>
  <c r="U236" i="6"/>
  <c r="T236" i="6"/>
  <c r="X235" i="6"/>
  <c r="W235" i="6"/>
  <c r="M252" i="6" s="1"/>
  <c r="U235" i="6"/>
  <c r="T235" i="6"/>
  <c r="X234" i="6"/>
  <c r="W234" i="6"/>
  <c r="U234" i="6"/>
  <c r="T234" i="6"/>
  <c r="X233" i="6"/>
  <c r="W233" i="6"/>
  <c r="U233" i="6"/>
  <c r="T233" i="6"/>
  <c r="P248" i="6"/>
  <c r="P247" i="6"/>
  <c r="P246" i="6"/>
  <c r="P245" i="6"/>
  <c r="P241" i="6"/>
  <c r="P240" i="6"/>
  <c r="P239" i="6"/>
  <c r="P238" i="6"/>
  <c r="P237" i="6"/>
  <c r="P236" i="6"/>
  <c r="P235" i="6"/>
  <c r="P234" i="6"/>
  <c r="P233" i="6"/>
  <c r="X217" i="6"/>
  <c r="Y217" i="6"/>
  <c r="X218" i="6"/>
  <c r="Y218" i="6"/>
  <c r="X219" i="6"/>
  <c r="Y219" i="6"/>
  <c r="X220" i="6"/>
  <c r="Y220" i="6"/>
  <c r="X221" i="6"/>
  <c r="Y221" i="6"/>
  <c r="X222" i="6"/>
  <c r="Y222" i="6"/>
  <c r="X223" i="6"/>
  <c r="Y223" i="6"/>
  <c r="X224" i="6"/>
  <c r="Y224" i="6"/>
  <c r="Y216" i="6"/>
  <c r="X216" i="6"/>
  <c r="U217" i="6"/>
  <c r="U218" i="6"/>
  <c r="U219" i="6"/>
  <c r="U220" i="6"/>
  <c r="U221" i="6"/>
  <c r="U222" i="6"/>
  <c r="U223" i="6"/>
  <c r="U224" i="6"/>
  <c r="U216" i="6"/>
  <c r="N200" i="6"/>
  <c r="N199" i="6"/>
  <c r="N198" i="6"/>
  <c r="N197" i="6"/>
  <c r="N196" i="6"/>
  <c r="N195" i="6"/>
  <c r="N194" i="6"/>
  <c r="N193" i="6"/>
  <c r="M201" i="6"/>
  <c r="M192" i="6"/>
  <c r="M202" i="6" s="1"/>
  <c r="N177" i="6"/>
  <c r="N178" i="6"/>
  <c r="N179" i="6"/>
  <c r="N180" i="6"/>
  <c r="N181" i="6"/>
  <c r="N182" i="6"/>
  <c r="N183" i="6"/>
  <c r="N184" i="6"/>
  <c r="N185" i="6"/>
  <c r="N186" i="6"/>
  <c r="N187" i="6"/>
  <c r="N189" i="6"/>
  <c r="N190" i="6"/>
  <c r="N191" i="6"/>
  <c r="N176" i="6"/>
  <c r="N158" i="6"/>
  <c r="N159" i="6"/>
  <c r="N160" i="6"/>
  <c r="N161" i="6"/>
  <c r="N162" i="6"/>
  <c r="N163" i="6"/>
  <c r="N164" i="6"/>
  <c r="N165" i="6"/>
  <c r="N166" i="6"/>
  <c r="N167" i="6"/>
  <c r="N168" i="6"/>
  <c r="N169" i="6"/>
  <c r="N157" i="6"/>
  <c r="M170" i="6"/>
  <c r="K140" i="6"/>
  <c r="H140" i="6"/>
  <c r="Q120" i="6"/>
  <c r="Q121" i="6"/>
  <c r="U130" i="6"/>
  <c r="U129" i="6"/>
  <c r="U128" i="6"/>
  <c r="U127" i="6"/>
  <c r="U126" i="6"/>
  <c r="U125" i="6"/>
  <c r="U122" i="6"/>
  <c r="U119" i="6"/>
  <c r="U118" i="6"/>
  <c r="U117" i="6"/>
  <c r="U116" i="6"/>
  <c r="U115" i="6"/>
  <c r="U114" i="6"/>
  <c r="P131" i="6"/>
  <c r="P123" i="6"/>
  <c r="P132" i="6" s="1"/>
  <c r="Q117" i="6"/>
  <c r="Q118" i="6"/>
  <c r="Q119" i="6"/>
  <c r="Q122" i="6"/>
  <c r="Q124" i="6"/>
  <c r="Q125" i="6"/>
  <c r="Q130" i="6"/>
  <c r="Q129" i="6"/>
  <c r="Q128" i="6"/>
  <c r="Q127" i="6"/>
  <c r="Q126" i="6"/>
  <c r="Q116" i="6"/>
  <c r="Q115" i="6"/>
  <c r="Q114" i="6"/>
  <c r="U101" i="6"/>
  <c r="U102" i="6"/>
  <c r="U103" i="6"/>
  <c r="U104" i="6"/>
  <c r="U105" i="6"/>
  <c r="U106" i="6"/>
  <c r="U107" i="6"/>
  <c r="U108" i="6"/>
  <c r="U100" i="6"/>
  <c r="P109" i="6"/>
  <c r="Q101" i="6"/>
  <c r="Q102" i="6"/>
  <c r="Q103" i="6"/>
  <c r="Q104" i="6"/>
  <c r="Q105" i="6"/>
  <c r="Q106" i="6"/>
  <c r="Q107" i="6"/>
  <c r="Q108" i="6"/>
  <c r="P6" i="19"/>
  <c r="O6" i="19"/>
  <c r="N6" i="19"/>
  <c r="M6" i="19"/>
  <c r="L6" i="19"/>
  <c r="K6" i="19"/>
  <c r="J6" i="19"/>
  <c r="I6" i="19"/>
  <c r="H6" i="19"/>
  <c r="G6" i="19"/>
  <c r="F6" i="19"/>
  <c r="F6" i="24"/>
  <c r="G6" i="24"/>
  <c r="H6" i="24"/>
  <c r="I6" i="24"/>
  <c r="J6" i="24"/>
  <c r="K6" i="24"/>
  <c r="L6" i="24"/>
  <c r="M6" i="24"/>
  <c r="N6" i="24"/>
  <c r="O6" i="24"/>
  <c r="P6" i="24"/>
  <c r="F16" i="24"/>
  <c r="G16" i="24"/>
  <c r="H16" i="24"/>
  <c r="I16" i="24"/>
  <c r="J16" i="24"/>
  <c r="K16" i="24"/>
  <c r="L16" i="24"/>
  <c r="M16" i="24"/>
  <c r="N16" i="24"/>
  <c r="O16" i="24"/>
  <c r="P16" i="24"/>
  <c r="E16" i="24"/>
  <c r="E6" i="24"/>
  <c r="P15" i="24"/>
  <c r="O15" i="24"/>
  <c r="N15" i="24"/>
  <c r="M15" i="24"/>
  <c r="L15" i="24"/>
  <c r="K15" i="24"/>
  <c r="J15" i="24"/>
  <c r="I15" i="24"/>
  <c r="H15" i="24"/>
  <c r="G15" i="24"/>
  <c r="F15" i="24"/>
  <c r="E15" i="24"/>
  <c r="B4" i="24"/>
  <c r="B14" i="24"/>
  <c r="M5" i="24"/>
  <c r="N5" i="24"/>
  <c r="O5" i="24"/>
  <c r="P5" i="24"/>
  <c r="F5" i="24"/>
  <c r="G5" i="24"/>
  <c r="H5" i="24"/>
  <c r="I5" i="24"/>
  <c r="J5" i="24"/>
  <c r="K5" i="24"/>
  <c r="L5" i="24"/>
  <c r="E5" i="24"/>
  <c r="F22" i="19"/>
  <c r="G22" i="19"/>
  <c r="H22" i="19"/>
  <c r="I22" i="19"/>
  <c r="J22" i="19"/>
  <c r="K22" i="19"/>
  <c r="L22" i="19"/>
  <c r="M22" i="19"/>
  <c r="N22" i="19"/>
  <c r="O22" i="19"/>
  <c r="P22" i="19"/>
  <c r="E22" i="19"/>
  <c r="P12" i="19"/>
  <c r="F12" i="19"/>
  <c r="G12" i="19"/>
  <c r="H12" i="19"/>
  <c r="I12" i="19"/>
  <c r="J12" i="19"/>
  <c r="K12" i="19"/>
  <c r="L12" i="19"/>
  <c r="M12" i="19"/>
  <c r="N12" i="19"/>
  <c r="O12" i="19"/>
  <c r="E12" i="19"/>
  <c r="I20" i="9"/>
  <c r="I19" i="9"/>
  <c r="I18" i="9"/>
  <c r="G9" i="9"/>
  <c r="G6" i="9"/>
  <c r="P16" i="19"/>
  <c r="O16" i="19"/>
  <c r="N16" i="19"/>
  <c r="M16" i="19"/>
  <c r="L16" i="19"/>
  <c r="K16" i="19"/>
  <c r="J16" i="19"/>
  <c r="I16" i="19"/>
  <c r="H16" i="19"/>
  <c r="G16" i="19"/>
  <c r="F16" i="19"/>
  <c r="E16" i="19"/>
  <c r="P15" i="19"/>
  <c r="O15" i="19"/>
  <c r="N15" i="19"/>
  <c r="M15" i="19"/>
  <c r="L15" i="19"/>
  <c r="K15" i="19"/>
  <c r="J15" i="19"/>
  <c r="I15" i="19"/>
  <c r="H15" i="19"/>
  <c r="G15" i="19"/>
  <c r="F15" i="19"/>
  <c r="E15" i="19"/>
  <c r="E6" i="19"/>
  <c r="P5" i="19"/>
  <c r="O5" i="19"/>
  <c r="N5" i="19"/>
  <c r="M5" i="19"/>
  <c r="L5" i="19"/>
  <c r="K5" i="19"/>
  <c r="J5" i="19"/>
  <c r="I5" i="19"/>
  <c r="H5" i="19"/>
  <c r="G5" i="19"/>
  <c r="F5" i="19"/>
  <c r="E5" i="19"/>
  <c r="I97" i="1"/>
  <c r="P32" i="6" s="1"/>
  <c r="N79" i="6"/>
  <c r="N80" i="6"/>
  <c r="N78" i="6"/>
  <c r="H79" i="6"/>
  <c r="H80" i="6"/>
  <c r="H78" i="6"/>
  <c r="K98" i="1"/>
  <c r="N38" i="6"/>
  <c r="O89" i="1"/>
  <c r="O88" i="1"/>
  <c r="F58" i="1"/>
  <c r="O58" i="1" s="1"/>
  <c r="L30" i="5"/>
  <c r="L29" i="5"/>
  <c r="L23" i="5"/>
  <c r="L24" i="5"/>
  <c r="L25" i="5"/>
  <c r="L22" i="5"/>
  <c r="D29" i="5"/>
  <c r="D22" i="5"/>
  <c r="F68" i="1"/>
  <c r="F67" i="1"/>
  <c r="F64" i="1"/>
  <c r="F63" i="1"/>
  <c r="F62" i="1"/>
  <c r="F61" i="1"/>
  <c r="G24" i="22"/>
  <c r="G23" i="22"/>
  <c r="F7" i="22"/>
  <c r="F6" i="22"/>
  <c r="D23" i="22"/>
  <c r="J29" i="22"/>
  <c r="E29" i="22"/>
  <c r="G27" i="22"/>
  <c r="D27" i="22"/>
  <c r="E12" i="4"/>
  <c r="G23" i="4"/>
  <c r="G10" i="4"/>
  <c r="K9" i="4"/>
  <c r="H9" i="4"/>
  <c r="G8" i="4"/>
  <c r="G7" i="4"/>
  <c r="G6" i="4"/>
  <c r="G5" i="4"/>
  <c r="H11" i="3"/>
  <c r="H9" i="3"/>
  <c r="G9" i="3" s="1"/>
  <c r="H13" i="3"/>
  <c r="F109" i="1"/>
  <c r="I42" i="2"/>
  <c r="J31" i="3"/>
  <c r="I40" i="2"/>
  <c r="K25" i="3"/>
  <c r="I39" i="2"/>
  <c r="G26" i="3"/>
  <c r="K26" i="3"/>
  <c r="I38" i="2"/>
  <c r="M19" i="2"/>
  <c r="J19" i="2"/>
  <c r="K18" i="2"/>
  <c r="J17" i="2"/>
  <c r="M9" i="2"/>
  <c r="J9" i="2"/>
  <c r="K8" i="2"/>
  <c r="J7" i="2"/>
  <c r="C13" i="12"/>
  <c r="C4" i="12"/>
  <c r="D62" i="20"/>
  <c r="AA57" i="20"/>
  <c r="Z57" i="20"/>
  <c r="Y57" i="20"/>
  <c r="X57" i="20"/>
  <c r="W57" i="20"/>
  <c r="V57" i="20"/>
  <c r="U57" i="20"/>
  <c r="T57" i="20"/>
  <c r="S57" i="20"/>
  <c r="R57" i="20"/>
  <c r="Q57" i="20"/>
  <c r="P57" i="20"/>
  <c r="O57" i="20"/>
  <c r="N57" i="20"/>
  <c r="M57" i="20"/>
  <c r="L57" i="20"/>
  <c r="K57" i="20"/>
  <c r="J57" i="20"/>
  <c r="I57" i="20"/>
  <c r="H57" i="20"/>
  <c r="G57" i="20"/>
  <c r="F57" i="20"/>
  <c r="E57" i="20"/>
  <c r="AA56" i="20"/>
  <c r="Z56" i="20"/>
  <c r="Y56" i="20"/>
  <c r="X56" i="20"/>
  <c r="W56" i="20"/>
  <c r="V56" i="20"/>
  <c r="U56" i="20"/>
  <c r="T56" i="20"/>
  <c r="S56" i="20"/>
  <c r="R56" i="20"/>
  <c r="Q56" i="20"/>
  <c r="P56" i="20"/>
  <c r="O56" i="20"/>
  <c r="N56" i="20"/>
  <c r="M56" i="20"/>
  <c r="L56" i="20"/>
  <c r="K56" i="20"/>
  <c r="J56" i="20"/>
  <c r="I56" i="20"/>
  <c r="H56" i="20"/>
  <c r="G56" i="20"/>
  <c r="F56" i="20"/>
  <c r="E56" i="20"/>
  <c r="AA55" i="20"/>
  <c r="Z55" i="20"/>
  <c r="Y55" i="20"/>
  <c r="X55" i="20"/>
  <c r="W55" i="20"/>
  <c r="V55" i="20"/>
  <c r="U55" i="20"/>
  <c r="T55" i="20"/>
  <c r="S55" i="20"/>
  <c r="R55" i="20"/>
  <c r="Q55" i="20"/>
  <c r="P55" i="20"/>
  <c r="O55" i="20"/>
  <c r="N55" i="20"/>
  <c r="M55" i="20"/>
  <c r="L55" i="20"/>
  <c r="K55" i="20"/>
  <c r="J55" i="20"/>
  <c r="I55" i="20"/>
  <c r="H55" i="20"/>
  <c r="G55" i="20"/>
  <c r="F55" i="20"/>
  <c r="E55" i="20"/>
  <c r="P54" i="20"/>
  <c r="D53" i="20"/>
  <c r="E53" i="20" s="1"/>
  <c r="F53" i="20" s="1"/>
  <c r="G53" i="20" s="1"/>
  <c r="H53" i="20" s="1"/>
  <c r="I53" i="20" s="1"/>
  <c r="J53" i="20" s="1"/>
  <c r="K53" i="20" s="1"/>
  <c r="L53" i="20" s="1"/>
  <c r="M53" i="20" s="1"/>
  <c r="N53" i="20" s="1"/>
  <c r="O53" i="20" s="1"/>
  <c r="P53" i="20" s="1"/>
  <c r="Q53" i="20" s="1"/>
  <c r="R53" i="20" s="1"/>
  <c r="S53" i="20" s="1"/>
  <c r="T53" i="20" s="1"/>
  <c r="U53" i="20" s="1"/>
  <c r="V53" i="20" s="1"/>
  <c r="W53" i="20" s="1"/>
  <c r="X53" i="20" s="1"/>
  <c r="Y53" i="20" s="1"/>
  <c r="Z53" i="20" s="1"/>
  <c r="AA53" i="20" s="1"/>
  <c r="AA52" i="20"/>
  <c r="Z52" i="20"/>
  <c r="Y52" i="20"/>
  <c r="X52" i="20"/>
  <c r="W52" i="20"/>
  <c r="V52" i="20"/>
  <c r="U52" i="20"/>
  <c r="T52" i="20"/>
  <c r="S52" i="20"/>
  <c r="R52" i="20"/>
  <c r="Q52" i="20"/>
  <c r="P52" i="20"/>
  <c r="O52" i="20"/>
  <c r="N52" i="20"/>
  <c r="M52" i="20"/>
  <c r="L52" i="20"/>
  <c r="K52" i="20"/>
  <c r="J52" i="20"/>
  <c r="I52" i="20"/>
  <c r="H52" i="20"/>
  <c r="G52" i="20"/>
  <c r="F52" i="20"/>
  <c r="E52" i="20"/>
  <c r="D52" i="20"/>
  <c r="AA51" i="20"/>
  <c r="AA54" i="20" s="1"/>
  <c r="Z51" i="20"/>
  <c r="Z54" i="20"/>
  <c r="Y51" i="20"/>
  <c r="Y54" i="20" s="1"/>
  <c r="X51" i="20"/>
  <c r="X54" i="20"/>
  <c r="W51" i="20"/>
  <c r="W54" i="20" s="1"/>
  <c r="V51" i="20"/>
  <c r="V54" i="20"/>
  <c r="U51" i="20"/>
  <c r="U54" i="20" s="1"/>
  <c r="T51" i="20"/>
  <c r="T54" i="20"/>
  <c r="S51" i="20"/>
  <c r="S54" i="20" s="1"/>
  <c r="R51" i="20"/>
  <c r="R54" i="20"/>
  <c r="Q51" i="20"/>
  <c r="Q54" i="20" s="1"/>
  <c r="P51" i="20"/>
  <c r="O51" i="20"/>
  <c r="O54" i="20" s="1"/>
  <c r="N51" i="20"/>
  <c r="N54" i="20"/>
  <c r="M51" i="20"/>
  <c r="M54" i="20" s="1"/>
  <c r="L51" i="20"/>
  <c r="L54" i="20"/>
  <c r="K51" i="20"/>
  <c r="K54" i="20" s="1"/>
  <c r="J51" i="20"/>
  <c r="J54" i="20"/>
  <c r="I51" i="20"/>
  <c r="I54" i="20" s="1"/>
  <c r="H51" i="20"/>
  <c r="H54" i="20"/>
  <c r="G51" i="20"/>
  <c r="G54" i="20" s="1"/>
  <c r="F51" i="20"/>
  <c r="F54" i="20"/>
  <c r="E51" i="20"/>
  <c r="E54" i="20" s="1"/>
  <c r="D51" i="20"/>
  <c r="D54" i="20"/>
  <c r="AA50" i="20"/>
  <c r="Z50" i="20"/>
  <c r="Y50" i="20"/>
  <c r="X50" i="20"/>
  <c r="W50" i="20"/>
  <c r="V50" i="20"/>
  <c r="U50" i="20"/>
  <c r="T50" i="20"/>
  <c r="S50" i="20"/>
  <c r="R50" i="20"/>
  <c r="Q50" i="20"/>
  <c r="P50" i="20"/>
  <c r="O50" i="20"/>
  <c r="N50" i="20"/>
  <c r="M50" i="20"/>
  <c r="L50" i="20"/>
  <c r="K50" i="20"/>
  <c r="J50" i="20"/>
  <c r="I50" i="20"/>
  <c r="H50" i="20"/>
  <c r="G50" i="20"/>
  <c r="F50" i="20"/>
  <c r="E50" i="20"/>
  <c r="D50" i="20"/>
  <c r="E49" i="20"/>
  <c r="F49" i="20" s="1"/>
  <c r="G49" i="20" s="1"/>
  <c r="H49" i="20" s="1"/>
  <c r="I49" i="20" s="1"/>
  <c r="J49" i="20" s="1"/>
  <c r="K49" i="20" s="1"/>
  <c r="L49" i="20" s="1"/>
  <c r="M49" i="20" s="1"/>
  <c r="N49" i="20" s="1"/>
  <c r="O49" i="20" s="1"/>
  <c r="P49" i="20" s="1"/>
  <c r="Q49" i="20" s="1"/>
  <c r="R49" i="20"/>
  <c r="S49" i="20" s="1"/>
  <c r="T49" i="20" s="1"/>
  <c r="U49" i="20"/>
  <c r="V49" i="20" s="1"/>
  <c r="W49" i="20" s="1"/>
  <c r="X49" i="20" s="1"/>
  <c r="Y49" i="20" s="1"/>
  <c r="Z49" i="20" s="1"/>
  <c r="AA49" i="20" s="1"/>
  <c r="E47" i="20"/>
  <c r="F47" i="20"/>
  <c r="G47" i="20"/>
  <c r="H47" i="20" s="1"/>
  <c r="I47" i="20" s="1"/>
  <c r="J47" i="20"/>
  <c r="K47" i="20" s="1"/>
  <c r="L47" i="20" s="1"/>
  <c r="M47" i="20" s="1"/>
  <c r="N47" i="20" s="1"/>
  <c r="O47" i="20" s="1"/>
  <c r="P47" i="20" s="1"/>
  <c r="Q47" i="20" s="1"/>
  <c r="R47" i="20" s="1"/>
  <c r="S47" i="20" s="1"/>
  <c r="T47" i="20" s="1"/>
  <c r="U47" i="20" s="1"/>
  <c r="V47" i="20" s="1"/>
  <c r="W47" i="20" s="1"/>
  <c r="X47" i="20" s="1"/>
  <c r="Y47" i="20" s="1"/>
  <c r="Z47" i="20" s="1"/>
  <c r="AA47" i="20" s="1"/>
  <c r="L46" i="20"/>
  <c r="M46" i="20"/>
  <c r="N46" i="20" s="1"/>
  <c r="O46" i="20" s="1"/>
  <c r="P46" i="20" s="1"/>
  <c r="Q46" i="20" s="1"/>
  <c r="R46" i="20" s="1"/>
  <c r="S46" i="20" s="1"/>
  <c r="T46" i="20" s="1"/>
  <c r="U46" i="20" s="1"/>
  <c r="V46" i="20" s="1"/>
  <c r="W46" i="20" s="1"/>
  <c r="X46" i="20" s="1"/>
  <c r="Y46" i="20" s="1"/>
  <c r="Z46" i="20" s="1"/>
  <c r="AA46" i="20" s="1"/>
  <c r="E46" i="20"/>
  <c r="F46" i="20" s="1"/>
  <c r="G46" i="20" s="1"/>
  <c r="H46" i="20" s="1"/>
  <c r="I46" i="20" s="1"/>
  <c r="J46" i="20" s="1"/>
  <c r="K46" i="20" s="1"/>
  <c r="E36" i="20"/>
  <c r="F36" i="20" s="1"/>
  <c r="G36" i="20" s="1"/>
  <c r="H36" i="20" s="1"/>
  <c r="I36" i="20" s="1"/>
  <c r="J36" i="20" s="1"/>
  <c r="K36" i="20" s="1"/>
  <c r="L36" i="20" s="1"/>
  <c r="M36" i="20" s="1"/>
  <c r="N36" i="20" s="1"/>
  <c r="O36" i="20" s="1"/>
  <c r="P36" i="20" s="1"/>
  <c r="Q36" i="20" s="1"/>
  <c r="R36" i="20" s="1"/>
  <c r="S36" i="20" s="1"/>
  <c r="T36" i="20"/>
  <c r="U36" i="20"/>
  <c r="V36" i="20" s="1"/>
  <c r="W36" i="20" s="1"/>
  <c r="X36" i="20" s="1"/>
  <c r="Y36" i="20" s="1"/>
  <c r="Z36" i="20" s="1"/>
  <c r="AA36" i="20" s="1"/>
  <c r="E37" i="20"/>
  <c r="E34" i="20"/>
  <c r="F34" i="20" s="1"/>
  <c r="G34" i="20" s="1"/>
  <c r="H34" i="20" s="1"/>
  <c r="I34" i="20" s="1"/>
  <c r="J34" i="20" s="1"/>
  <c r="K34" i="20" s="1"/>
  <c r="L34" i="20"/>
  <c r="M34" i="20"/>
  <c r="N34" i="20" s="1"/>
  <c r="O34" i="20" s="1"/>
  <c r="P34" i="20" s="1"/>
  <c r="Q34" i="20" s="1"/>
  <c r="R34" i="20" s="1"/>
  <c r="S34" i="20" s="1"/>
  <c r="T34" i="20" s="1"/>
  <c r="U34" i="20" s="1"/>
  <c r="V34" i="20" s="1"/>
  <c r="W34" i="20" s="1"/>
  <c r="X34" i="20" s="1"/>
  <c r="Y34" i="20" s="1"/>
  <c r="Z34" i="20" s="1"/>
  <c r="AA34" i="20" s="1"/>
  <c r="E33" i="20"/>
  <c r="F33" i="20" s="1"/>
  <c r="G33" i="20" s="1"/>
  <c r="H33" i="20" s="1"/>
  <c r="I33" i="20" s="1"/>
  <c r="J33" i="20" s="1"/>
  <c r="K33" i="20" s="1"/>
  <c r="L33" i="20" s="1"/>
  <c r="M33" i="20" s="1"/>
  <c r="N33" i="20" s="1"/>
  <c r="O33" i="20" s="1"/>
  <c r="P33" i="20" s="1"/>
  <c r="Q33" i="20" s="1"/>
  <c r="R33" i="20" s="1"/>
  <c r="S33" i="20" s="1"/>
  <c r="T33" i="20" s="1"/>
  <c r="U33" i="20" s="1"/>
  <c r="V33" i="20" s="1"/>
  <c r="W33" i="20" s="1"/>
  <c r="X33" i="20" s="1"/>
  <c r="Y33" i="20" s="1"/>
  <c r="Z33" i="20" s="1"/>
  <c r="AA33" i="20" s="1"/>
  <c r="D24" i="20"/>
  <c r="D30" i="20"/>
  <c r="E23" i="20"/>
  <c r="F23" i="20"/>
  <c r="E21" i="20"/>
  <c r="F21" i="20" s="1"/>
  <c r="E20" i="20"/>
  <c r="E14" i="20"/>
  <c r="E62" i="20"/>
  <c r="D13" i="20"/>
  <c r="D12" i="20"/>
  <c r="D15" i="20" s="1"/>
  <c r="D11" i="20"/>
  <c r="D59" i="20" s="1"/>
  <c r="D17" i="20"/>
  <c r="E10" i="20"/>
  <c r="F10" i="20" s="1"/>
  <c r="G10" i="20" s="1"/>
  <c r="E8" i="20"/>
  <c r="F8" i="20"/>
  <c r="E7" i="20"/>
  <c r="I6" i="5"/>
  <c r="F27" i="12"/>
  <c r="G27" i="12" s="1"/>
  <c r="H27" i="12" s="1"/>
  <c r="I27" i="12" s="1"/>
  <c r="J27" i="12" s="1"/>
  <c r="K27" i="12" s="1"/>
  <c r="L27" i="12" s="1"/>
  <c r="M27" i="12" s="1"/>
  <c r="N27" i="12" s="1"/>
  <c r="O27" i="12" s="1"/>
  <c r="P27" i="12" s="1"/>
  <c r="Q27" i="12" s="1"/>
  <c r="R27" i="12" s="1"/>
  <c r="F28" i="12"/>
  <c r="G28" i="12" s="1"/>
  <c r="H28" i="12" s="1"/>
  <c r="I28" i="12" s="1"/>
  <c r="J28" i="12" s="1"/>
  <c r="K28" i="12" s="1"/>
  <c r="L28" i="12" s="1"/>
  <c r="M28" i="12" s="1"/>
  <c r="N28" i="12" s="1"/>
  <c r="O28" i="12" s="1"/>
  <c r="P28" i="12" s="1"/>
  <c r="Q28" i="12" s="1"/>
  <c r="R28" i="12" s="1"/>
  <c r="F29" i="12"/>
  <c r="G29" i="12" s="1"/>
  <c r="H29" i="12" s="1"/>
  <c r="I29" i="12" s="1"/>
  <c r="J29" i="12" s="1"/>
  <c r="K29" i="12" s="1"/>
  <c r="L29" i="12" s="1"/>
  <c r="M29" i="12" s="1"/>
  <c r="N29" i="12" s="1"/>
  <c r="O29" i="12" s="1"/>
  <c r="P29" i="12" s="1"/>
  <c r="Q29" i="12" s="1"/>
  <c r="R29" i="12" s="1"/>
  <c r="F26" i="12"/>
  <c r="G26" i="12" s="1"/>
  <c r="H26" i="12" s="1"/>
  <c r="I26" i="12" s="1"/>
  <c r="J26" i="12" s="1"/>
  <c r="K26" i="12" s="1"/>
  <c r="L26" i="12" s="1"/>
  <c r="M26" i="12" s="1"/>
  <c r="N26" i="12" s="1"/>
  <c r="O26" i="12" s="1"/>
  <c r="P26" i="12" s="1"/>
  <c r="Q26" i="12" s="1"/>
  <c r="R26" i="12" s="1"/>
  <c r="N35" i="6"/>
  <c r="N37" i="6"/>
  <c r="N32" i="6"/>
  <c r="L71" i="6"/>
  <c r="N71" i="6"/>
  <c r="P71" i="6"/>
  <c r="L72" i="6"/>
  <c r="N72" i="6"/>
  <c r="P72" i="6"/>
  <c r="L73" i="6"/>
  <c r="N73" i="6"/>
  <c r="P73" i="6"/>
  <c r="L69" i="6"/>
  <c r="N69" i="6"/>
  <c r="P69" i="6"/>
  <c r="L68" i="6"/>
  <c r="L70" i="6" s="1"/>
  <c r="N68" i="6"/>
  <c r="N70" i="6" s="1"/>
  <c r="P68" i="6"/>
  <c r="P70" i="6" s="1"/>
  <c r="H70" i="6"/>
  <c r="I8" i="3"/>
  <c r="G8" i="3"/>
  <c r="K35" i="10"/>
  <c r="C36" i="10"/>
  <c r="C37" i="10"/>
  <c r="C35" i="10"/>
  <c r="F83" i="1"/>
  <c r="N13" i="6" s="1"/>
  <c r="I28" i="2"/>
  <c r="I10" i="9"/>
  <c r="H28" i="2"/>
  <c r="E4" i="14"/>
  <c r="I14" i="9"/>
  <c r="L12" i="9"/>
  <c r="L11" i="9"/>
  <c r="K12" i="9"/>
  <c r="K11" i="9"/>
  <c r="I22" i="7"/>
  <c r="AA22" i="7" s="1"/>
  <c r="I25" i="7"/>
  <c r="I20" i="7"/>
  <c r="I9" i="7"/>
  <c r="I7" i="7"/>
  <c r="P74" i="6"/>
  <c r="N74" i="6"/>
  <c r="L74" i="6"/>
  <c r="N14" i="6"/>
  <c r="N25" i="6"/>
  <c r="N16" i="6"/>
  <c r="N17" i="6" s="1"/>
  <c r="L65" i="6"/>
  <c r="N65" i="6"/>
  <c r="P65" i="6"/>
  <c r="L66" i="6"/>
  <c r="N66" i="6"/>
  <c r="P66" i="6"/>
  <c r="L67" i="6"/>
  <c r="N67" i="6"/>
  <c r="P67" i="6"/>
  <c r="L64" i="6"/>
  <c r="N64" i="6"/>
  <c r="P64" i="6"/>
  <c r="H64" i="6"/>
  <c r="L63" i="6"/>
  <c r="N63" i="6"/>
  <c r="P63" i="6"/>
  <c r="H63" i="6"/>
  <c r="K34" i="5"/>
  <c r="D34" i="5"/>
  <c r="J13" i="5"/>
  <c r="M11" i="5"/>
  <c r="J11" i="5"/>
  <c r="I7" i="5"/>
  <c r="H17" i="3"/>
  <c r="G17" i="3" s="1"/>
  <c r="H15" i="3"/>
  <c r="J30" i="3"/>
  <c r="G25" i="3"/>
  <c r="G24" i="3"/>
  <c r="G7" i="3"/>
  <c r="G6" i="3"/>
  <c r="O16" i="1"/>
  <c r="O4" i="1"/>
  <c r="I41" i="2"/>
  <c r="I37" i="2"/>
  <c r="K29" i="2"/>
  <c r="H27" i="2"/>
  <c r="H26" i="2"/>
  <c r="F153" i="1"/>
  <c r="I11" i="7" s="1"/>
  <c r="E38" i="20"/>
  <c r="E41" i="20"/>
  <c r="I38" i="20"/>
  <c r="I41" i="20"/>
  <c r="I37" i="20"/>
  <c r="I39" i="20"/>
  <c r="I42" i="20"/>
  <c r="E26" i="20"/>
  <c r="E24" i="20"/>
  <c r="E30" i="20" s="1"/>
  <c r="F38" i="20"/>
  <c r="F41" i="20" s="1"/>
  <c r="D27" i="20"/>
  <c r="E27" i="20"/>
  <c r="F27" i="20" s="1"/>
  <c r="G27" i="20" s="1"/>
  <c r="H27" i="20" s="1"/>
  <c r="I27" i="20" s="1"/>
  <c r="J27" i="20" s="1"/>
  <c r="K27" i="20" s="1"/>
  <c r="L27" i="20" s="1"/>
  <c r="M27" i="20" s="1"/>
  <c r="N27" i="20" s="1"/>
  <c r="O27" i="20" s="1"/>
  <c r="P27" i="20" s="1"/>
  <c r="Q27" i="20" s="1"/>
  <c r="R27" i="20" s="1"/>
  <c r="S27" i="20" s="1"/>
  <c r="T27" i="20" s="1"/>
  <c r="U27" i="20" s="1"/>
  <c r="V27" i="20" s="1"/>
  <c r="W27" i="20" s="1"/>
  <c r="X27" i="20" s="1"/>
  <c r="Y27" i="20" s="1"/>
  <c r="Z27" i="20" s="1"/>
  <c r="AA27" i="20" s="1"/>
  <c r="D26" i="20"/>
  <c r="D25" i="20"/>
  <c r="G39" i="20"/>
  <c r="G42" i="20"/>
  <c r="G38" i="20"/>
  <c r="G41" i="20"/>
  <c r="G37" i="20"/>
  <c r="G43" i="20"/>
  <c r="K38" i="20"/>
  <c r="K41" i="20"/>
  <c r="K37" i="20"/>
  <c r="K43" i="20"/>
  <c r="E39" i="20"/>
  <c r="E42" i="20"/>
  <c r="E13" i="20"/>
  <c r="F37" i="20"/>
  <c r="F39" i="20"/>
  <c r="J37" i="20"/>
  <c r="J38" i="20"/>
  <c r="J41" i="20"/>
  <c r="D37" i="20"/>
  <c r="D38" i="20"/>
  <c r="D41" i="20" s="1"/>
  <c r="H38" i="20"/>
  <c r="H41" i="20"/>
  <c r="L38" i="20"/>
  <c r="L41" i="20" s="1"/>
  <c r="D39" i="20"/>
  <c r="D42" i="20"/>
  <c r="H39" i="20"/>
  <c r="H42" i="20"/>
  <c r="L39" i="20"/>
  <c r="D40" i="20"/>
  <c r="E40" i="20"/>
  <c r="F40" i="20" s="1"/>
  <c r="G40" i="20" s="1"/>
  <c r="H40" i="20" s="1"/>
  <c r="I40" i="20" s="1"/>
  <c r="J40" i="20" s="1"/>
  <c r="K40" i="20" s="1"/>
  <c r="L40" i="20" s="1"/>
  <c r="M40" i="20" s="1"/>
  <c r="N40" i="20" s="1"/>
  <c r="O40" i="20" s="1"/>
  <c r="P40" i="20" s="1"/>
  <c r="Q40" i="20" s="1"/>
  <c r="R40" i="20" s="1"/>
  <c r="S40" i="20" s="1"/>
  <c r="T40" i="20" s="1"/>
  <c r="U40" i="20" s="1"/>
  <c r="V40" i="20" s="1"/>
  <c r="W40" i="20" s="1"/>
  <c r="X40" i="20" s="1"/>
  <c r="Y40" i="20" s="1"/>
  <c r="Z40" i="20" s="1"/>
  <c r="AA40" i="20" s="1"/>
  <c r="H37" i="20"/>
  <c r="J39" i="20"/>
  <c r="J42" i="20"/>
  <c r="K39" i="20"/>
  <c r="K42" i="20"/>
  <c r="L37" i="20"/>
  <c r="L43" i="20"/>
  <c r="L44" i="20"/>
  <c r="H43" i="20"/>
  <c r="H44" i="20"/>
  <c r="D43" i="20"/>
  <c r="D44" i="20"/>
  <c r="K44" i="20"/>
  <c r="J43" i="20"/>
  <c r="J44" i="20"/>
  <c r="F43" i="20"/>
  <c r="G44" i="20"/>
  <c r="M37" i="20"/>
  <c r="M43" i="20"/>
  <c r="M38" i="20"/>
  <c r="M41" i="20" s="1"/>
  <c r="L42" i="20"/>
  <c r="F44" i="20"/>
  <c r="F42" i="20"/>
  <c r="M39" i="20"/>
  <c r="M42" i="20"/>
  <c r="I43" i="20"/>
  <c r="I44" i="20"/>
  <c r="E43" i="20"/>
  <c r="E44" i="20"/>
  <c r="N39" i="20"/>
  <c r="N42" i="20"/>
  <c r="N38" i="20"/>
  <c r="N41" i="20" s="1"/>
  <c r="M44" i="20"/>
  <c r="N37" i="20"/>
  <c r="N43" i="20"/>
  <c r="O37" i="20"/>
  <c r="O43" i="20"/>
  <c r="O38" i="20"/>
  <c r="O41" i="20"/>
  <c r="O44" i="20"/>
  <c r="O39" i="20"/>
  <c r="N44" i="20"/>
  <c r="P39" i="20"/>
  <c r="P37" i="20"/>
  <c r="P43" i="20"/>
  <c r="O42" i="20"/>
  <c r="P38" i="20"/>
  <c r="P41" i="20" s="1"/>
  <c r="P44" i="20"/>
  <c r="Q38" i="20"/>
  <c r="Q41" i="20" s="1"/>
  <c r="Q37" i="20"/>
  <c r="Q43" i="20"/>
  <c r="P42" i="20"/>
  <c r="Q39" i="20"/>
  <c r="Q42" i="20"/>
  <c r="R39" i="20"/>
  <c r="R38" i="20"/>
  <c r="R41" i="20"/>
  <c r="R44" i="20"/>
  <c r="R37" i="20"/>
  <c r="R43" i="20"/>
  <c r="Q44" i="20"/>
  <c r="S38" i="20"/>
  <c r="S41" i="20"/>
  <c r="R42" i="20"/>
  <c r="S37" i="20"/>
  <c r="S43" i="20"/>
  <c r="S39" i="20"/>
  <c r="S44" i="20"/>
  <c r="T37" i="20"/>
  <c r="T43" i="20"/>
  <c r="S42" i="20"/>
  <c r="T39" i="20"/>
  <c r="T38" i="20"/>
  <c r="T41" i="20" s="1"/>
  <c r="T44" i="20"/>
  <c r="U37" i="20"/>
  <c r="U43" i="20"/>
  <c r="T42" i="20"/>
  <c r="U39" i="20"/>
  <c r="U38" i="20"/>
  <c r="U41" i="20"/>
  <c r="U44" i="20"/>
  <c r="V39" i="20"/>
  <c r="V42" i="20"/>
  <c r="V38" i="20"/>
  <c r="V41" i="20" s="1"/>
  <c r="V37" i="20"/>
  <c r="V43" i="20"/>
  <c r="U42" i="20"/>
  <c r="W38" i="20"/>
  <c r="W41" i="20" s="1"/>
  <c r="W39" i="20"/>
  <c r="W42" i="20"/>
  <c r="W37" i="20"/>
  <c r="W43" i="20"/>
  <c r="V44" i="20"/>
  <c r="X39" i="20"/>
  <c r="X38" i="20"/>
  <c r="X41" i="20" s="1"/>
  <c r="X37" i="20"/>
  <c r="X43" i="20"/>
  <c r="W44" i="20"/>
  <c r="Y38" i="20"/>
  <c r="Y41" i="20"/>
  <c r="Y37" i="20"/>
  <c r="Y43" i="20"/>
  <c r="X44" i="20"/>
  <c r="X42" i="20"/>
  <c r="Y39" i="20"/>
  <c r="Y44" i="20"/>
  <c r="AA38" i="20"/>
  <c r="AA41" i="20"/>
  <c r="Z38" i="20"/>
  <c r="Z41" i="20" s="1"/>
  <c r="AA39" i="20"/>
  <c r="AA42" i="20"/>
  <c r="Z39" i="20"/>
  <c r="Z42" i="20"/>
  <c r="Y42" i="20"/>
  <c r="AA37" i="20"/>
  <c r="AA43" i="20"/>
  <c r="Z37" i="20"/>
  <c r="Z43" i="20"/>
  <c r="Z44" i="20"/>
  <c r="AA44" i="20"/>
  <c r="N36" i="6"/>
  <c r="N33" i="6"/>
  <c r="P33" i="6"/>
  <c r="F11" i="20"/>
  <c r="E11" i="20"/>
  <c r="F14" i="20"/>
  <c r="G8" i="20"/>
  <c r="F13" i="20"/>
  <c r="D18" i="20"/>
  <c r="D16" i="20"/>
  <c r="P10" i="24" l="1"/>
  <c r="I252" i="6"/>
  <c r="N252" i="6"/>
  <c r="G252" i="6"/>
  <c r="N227" i="6"/>
  <c r="G227" i="6"/>
  <c r="Q109" i="6"/>
  <c r="M227" i="6"/>
  <c r="I28" i="7"/>
  <c r="AD28" i="7" s="1"/>
  <c r="T37" i="6"/>
  <c r="G21" i="20"/>
  <c r="F26" i="20"/>
  <c r="D61" i="20"/>
  <c r="F6" i="12" s="1"/>
  <c r="U9" i="12" s="1"/>
  <c r="E61" i="20"/>
  <c r="G6" i="12" s="1"/>
  <c r="D65" i="20"/>
  <c r="M131" i="6"/>
  <c r="N201" i="6"/>
  <c r="P252" i="6"/>
  <c r="M123" i="6"/>
  <c r="N170" i="6"/>
  <c r="N192" i="6"/>
  <c r="Q131" i="6"/>
  <c r="M109" i="6"/>
  <c r="Q123" i="6"/>
  <c r="K78" i="10"/>
  <c r="K77" i="10"/>
  <c r="L32" i="4"/>
  <c r="H20" i="19"/>
  <c r="F24" i="20"/>
  <c r="G23" i="20"/>
  <c r="H10" i="20"/>
  <c r="G11" i="20"/>
  <c r="D28" i="20"/>
  <c r="D60" i="20"/>
  <c r="F61" i="20"/>
  <c r="H8" i="20"/>
  <c r="G13" i="20"/>
  <c r="F7" i="12"/>
  <c r="D58" i="20"/>
  <c r="F17" i="20"/>
  <c r="G14" i="20"/>
  <c r="F62" i="20"/>
  <c r="E59" i="20"/>
  <c r="E17" i="20"/>
  <c r="E65" i="20" s="1"/>
  <c r="E12" i="20"/>
  <c r="F7" i="20"/>
  <c r="F20" i="20"/>
  <c r="E25" i="20"/>
  <c r="E28" i="20" s="1"/>
  <c r="G27" i="3"/>
  <c r="N59" i="6"/>
  <c r="J20" i="19"/>
  <c r="Q12" i="19"/>
  <c r="Q22" i="19"/>
  <c r="E10" i="24"/>
  <c r="I10" i="24"/>
  <c r="Q15" i="24"/>
  <c r="K20" i="24"/>
  <c r="H20" i="24"/>
  <c r="O10" i="24"/>
  <c r="P10" i="19"/>
  <c r="Q7" i="19"/>
  <c r="Q8" i="19"/>
  <c r="E20" i="19"/>
  <c r="M20" i="19"/>
  <c r="Q17" i="24"/>
  <c r="F20" i="24"/>
  <c r="I20" i="24"/>
  <c r="N20" i="24"/>
  <c r="F10" i="24"/>
  <c r="K37" i="10"/>
  <c r="G10" i="19"/>
  <c r="G20" i="19"/>
  <c r="N10" i="24"/>
  <c r="Q5" i="19"/>
  <c r="I10" i="19"/>
  <c r="M10" i="19"/>
  <c r="Q6" i="19"/>
  <c r="J32" i="3"/>
  <c r="J29" i="3"/>
  <c r="O20" i="19"/>
  <c r="Q19" i="19"/>
  <c r="G28" i="3"/>
  <c r="G11" i="3"/>
  <c r="G13" i="3" s="1"/>
  <c r="G15" i="3" s="1"/>
  <c r="P20" i="24"/>
  <c r="Q17" i="19"/>
  <c r="E20" i="24"/>
  <c r="M20" i="24"/>
  <c r="Q6" i="24"/>
  <c r="Q18" i="19"/>
  <c r="I20" i="19"/>
  <c r="K20" i="19"/>
  <c r="L20" i="19"/>
  <c r="P20" i="19"/>
  <c r="Q9" i="24"/>
  <c r="G10" i="24"/>
  <c r="K10" i="24"/>
  <c r="Q19" i="24"/>
  <c r="G20" i="24"/>
  <c r="O20" i="24"/>
  <c r="Q11" i="19"/>
  <c r="L20" i="24"/>
  <c r="H10" i="19"/>
  <c r="L10" i="19"/>
  <c r="Q15" i="19"/>
  <c r="N20" i="19"/>
  <c r="Q16" i="19"/>
  <c r="J10" i="24"/>
  <c r="Q5" i="24"/>
  <c r="M10" i="24"/>
  <c r="J20" i="24"/>
  <c r="L10" i="24"/>
  <c r="H10" i="24"/>
  <c r="K10" i="19"/>
  <c r="O10" i="19"/>
  <c r="F10" i="19"/>
  <c r="Q9" i="19"/>
  <c r="J10" i="19"/>
  <c r="N10" i="19"/>
  <c r="Q7" i="24"/>
  <c r="Q8" i="24"/>
  <c r="Q18" i="24"/>
  <c r="Q21" i="19"/>
  <c r="L11" i="4"/>
  <c r="F20" i="19"/>
  <c r="Q16" i="24"/>
  <c r="E10" i="19"/>
  <c r="K36" i="10"/>
  <c r="Q10" i="24" l="1"/>
  <c r="O252" i="6"/>
  <c r="O227" i="6"/>
  <c r="M132" i="6"/>
  <c r="Q132" i="6"/>
  <c r="G26" i="20"/>
  <c r="G61" i="20" s="1"/>
  <c r="I6" i="12" s="1"/>
  <c r="H21" i="20"/>
  <c r="N202" i="6"/>
  <c r="E29" i="20"/>
  <c r="E31" i="20"/>
  <c r="I8" i="20"/>
  <c r="H13" i="20"/>
  <c r="G17" i="20"/>
  <c r="F25" i="20"/>
  <c r="F28" i="20" s="1"/>
  <c r="G20" i="20"/>
  <c r="F9" i="12"/>
  <c r="H11" i="20"/>
  <c r="I10" i="20"/>
  <c r="G7" i="20"/>
  <c r="F12" i="20"/>
  <c r="F8" i="12"/>
  <c r="F5" i="12"/>
  <c r="H23" i="20"/>
  <c r="G24" i="20"/>
  <c r="G30" i="20" s="1"/>
  <c r="E58" i="20"/>
  <c r="G9" i="12" s="1"/>
  <c r="G7" i="12"/>
  <c r="G8" i="12" s="1"/>
  <c r="H6" i="12"/>
  <c r="E15" i="20"/>
  <c r="E60" i="20"/>
  <c r="G5" i="12" s="1"/>
  <c r="F11" i="24" s="1"/>
  <c r="H14" i="20"/>
  <c r="G62" i="20"/>
  <c r="D29" i="20"/>
  <c r="D64" i="20" s="1"/>
  <c r="D63" i="20"/>
  <c r="D31" i="20"/>
  <c r="F30" i="20"/>
  <c r="F65" i="20" s="1"/>
  <c r="F59" i="20"/>
  <c r="Q20" i="24"/>
  <c r="Q20" i="19"/>
  <c r="Q10" i="19"/>
  <c r="I21" i="20" l="1"/>
  <c r="H26" i="20"/>
  <c r="H61" i="20" s="1"/>
  <c r="I14" i="20"/>
  <c r="H62" i="20"/>
  <c r="E11" i="24"/>
  <c r="H17" i="20"/>
  <c r="F31" i="20"/>
  <c r="F29" i="20"/>
  <c r="I13" i="20"/>
  <c r="J8" i="20"/>
  <c r="D66" i="20"/>
  <c r="F10" i="12" s="1"/>
  <c r="F60" i="20"/>
  <c r="F15" i="20"/>
  <c r="G65" i="20"/>
  <c r="F58" i="20"/>
  <c r="H9" i="12" s="1"/>
  <c r="H7" i="12"/>
  <c r="H8" i="12" s="1"/>
  <c r="E63" i="20"/>
  <c r="E66" i="20" s="1"/>
  <c r="G10" i="12" s="1"/>
  <c r="E18" i="20"/>
  <c r="E16" i="20"/>
  <c r="E64" i="20" s="1"/>
  <c r="I23" i="20"/>
  <c r="H24" i="20"/>
  <c r="H30" i="20" s="1"/>
  <c r="G12" i="20"/>
  <c r="H7" i="20"/>
  <c r="U10" i="12"/>
  <c r="G59" i="20"/>
  <c r="I11" i="20"/>
  <c r="J10" i="20"/>
  <c r="H20" i="20"/>
  <c r="G25" i="20"/>
  <c r="G28" i="20" s="1"/>
  <c r="J21" i="20" l="1"/>
  <c r="I26" i="20"/>
  <c r="H25" i="20"/>
  <c r="H28" i="20" s="1"/>
  <c r="I20" i="20"/>
  <c r="I7" i="20"/>
  <c r="H12" i="20"/>
  <c r="I24" i="20"/>
  <c r="I30" i="20" s="1"/>
  <c r="J23" i="20"/>
  <c r="J6" i="12"/>
  <c r="K10" i="20"/>
  <c r="J11" i="20"/>
  <c r="G58" i="20"/>
  <c r="I7" i="12"/>
  <c r="I8" i="12" s="1"/>
  <c r="G15" i="20"/>
  <c r="G60" i="20"/>
  <c r="I5" i="12" s="1"/>
  <c r="H11" i="24" s="1"/>
  <c r="F63" i="20"/>
  <c r="F66" i="20" s="1"/>
  <c r="H10" i="12" s="1"/>
  <c r="F18" i="20"/>
  <c r="F16" i="20"/>
  <c r="F64" i="20" s="1"/>
  <c r="J13" i="20"/>
  <c r="K8" i="20"/>
  <c r="H65" i="20"/>
  <c r="I59" i="20"/>
  <c r="I17" i="20"/>
  <c r="I65" i="20" s="1"/>
  <c r="H5" i="12"/>
  <c r="I61" i="20"/>
  <c r="K6" i="12" s="1"/>
  <c r="H59" i="20"/>
  <c r="I62" i="20"/>
  <c r="J14" i="20"/>
  <c r="G31" i="20"/>
  <c r="G29" i="20"/>
  <c r="K21" i="20" l="1"/>
  <c r="J26" i="20"/>
  <c r="I58" i="20"/>
  <c r="K9" i="12" s="1"/>
  <c r="K7" i="12"/>
  <c r="K8" i="12" s="1"/>
  <c r="G63" i="20"/>
  <c r="G18" i="20"/>
  <c r="G16" i="20"/>
  <c r="G64" i="20" s="1"/>
  <c r="J59" i="20"/>
  <c r="J17" i="20"/>
  <c r="H60" i="20"/>
  <c r="H15" i="20"/>
  <c r="J7" i="12"/>
  <c r="H58" i="20"/>
  <c r="J9" i="12" s="1"/>
  <c r="G11" i="24"/>
  <c r="L10" i="20"/>
  <c r="K11" i="20"/>
  <c r="I12" i="20"/>
  <c r="J7" i="20"/>
  <c r="K13" i="20"/>
  <c r="L8" i="20"/>
  <c r="J24" i="20"/>
  <c r="J30" i="20" s="1"/>
  <c r="K23" i="20"/>
  <c r="I25" i="20"/>
  <c r="I28" i="20" s="1"/>
  <c r="J20" i="20"/>
  <c r="J62" i="20"/>
  <c r="K14" i="20"/>
  <c r="J61" i="20"/>
  <c r="L6" i="12" s="1"/>
  <c r="I9" i="12"/>
  <c r="H31" i="20"/>
  <c r="H29" i="20"/>
  <c r="K26" i="20" l="1"/>
  <c r="K61" i="20" s="1"/>
  <c r="L21" i="20"/>
  <c r="J65" i="20"/>
  <c r="K62" i="20"/>
  <c r="L14" i="20"/>
  <c r="J25" i="20"/>
  <c r="J28" i="20" s="1"/>
  <c r="K20" i="20"/>
  <c r="L11" i="20"/>
  <c r="M10" i="20"/>
  <c r="I29" i="20"/>
  <c r="I31" i="20"/>
  <c r="K7" i="20"/>
  <c r="J12" i="20"/>
  <c r="J8" i="12"/>
  <c r="J58" i="20"/>
  <c r="L7" i="12"/>
  <c r="L8" i="12" s="1"/>
  <c r="L23" i="20"/>
  <c r="K24" i="20"/>
  <c r="K30" i="20" s="1"/>
  <c r="M8" i="20"/>
  <c r="L13" i="20"/>
  <c r="I15" i="20"/>
  <c r="I60" i="20"/>
  <c r="K5" i="12" s="1"/>
  <c r="J11" i="24" s="1"/>
  <c r="H63" i="20"/>
  <c r="H66" i="20" s="1"/>
  <c r="J10" i="12" s="1"/>
  <c r="H18" i="20"/>
  <c r="H16" i="20"/>
  <c r="H64" i="20" s="1"/>
  <c r="K59" i="20"/>
  <c r="K17" i="20"/>
  <c r="J5" i="12"/>
  <c r="G66" i="20"/>
  <c r="I10" i="12" s="1"/>
  <c r="K65" i="20" l="1"/>
  <c r="M21" i="20"/>
  <c r="L26" i="20"/>
  <c r="L61" i="20" s="1"/>
  <c r="N6" i="12" s="1"/>
  <c r="I11" i="24"/>
  <c r="M6" i="12"/>
  <c r="K25" i="20"/>
  <c r="K28" i="20" s="1"/>
  <c r="L20" i="20"/>
  <c r="M13" i="20"/>
  <c r="N8" i="20"/>
  <c r="J60" i="20"/>
  <c r="J15" i="20"/>
  <c r="J31" i="20"/>
  <c r="J29" i="20"/>
  <c r="M7" i="12"/>
  <c r="K58" i="20"/>
  <c r="M9" i="12" s="1"/>
  <c r="L9" i="12"/>
  <c r="K12" i="20"/>
  <c r="L7" i="20"/>
  <c r="M11" i="20"/>
  <c r="N10" i="20"/>
  <c r="L62" i="20"/>
  <c r="M14" i="20"/>
  <c r="I18" i="20"/>
  <c r="I63" i="20"/>
  <c r="I16" i="20"/>
  <c r="I64" i="20" s="1"/>
  <c r="M23" i="20"/>
  <c r="L24" i="20"/>
  <c r="L30" i="20" s="1"/>
  <c r="L17" i="20"/>
  <c r="L59" i="20"/>
  <c r="N21" i="20" l="1"/>
  <c r="M26" i="20"/>
  <c r="M61" i="20" s="1"/>
  <c r="O6" i="12" s="1"/>
  <c r="L65" i="20"/>
  <c r="L58" i="20"/>
  <c r="N7" i="12"/>
  <c r="N8" i="12" s="1"/>
  <c r="M62" i="20"/>
  <c r="N14" i="20"/>
  <c r="M7" i="20"/>
  <c r="L12" i="20"/>
  <c r="I66" i="20"/>
  <c r="K10" i="12" s="1"/>
  <c r="K60" i="20"/>
  <c r="M5" i="12" s="1"/>
  <c r="L11" i="24" s="1"/>
  <c r="K15" i="20"/>
  <c r="O8" i="20"/>
  <c r="N13" i="20"/>
  <c r="K31" i="20"/>
  <c r="K29" i="20"/>
  <c r="N11" i="20"/>
  <c r="O10" i="20"/>
  <c r="N23" i="20"/>
  <c r="M24" i="20"/>
  <c r="M30" i="20" s="1"/>
  <c r="M59" i="20"/>
  <c r="M17" i="20"/>
  <c r="J18" i="20"/>
  <c r="J63" i="20"/>
  <c r="J66" i="20" s="1"/>
  <c r="L10" i="12" s="1"/>
  <c r="J16" i="20"/>
  <c r="J64" i="20" s="1"/>
  <c r="M8" i="12"/>
  <c r="L5" i="12"/>
  <c r="M20" i="20"/>
  <c r="L25" i="20"/>
  <c r="L28" i="20" s="1"/>
  <c r="M65" i="20" l="1"/>
  <c r="N26" i="20"/>
  <c r="N61" i="20" s="1"/>
  <c r="P6" i="12" s="1"/>
  <c r="O21" i="20"/>
  <c r="N20" i="20"/>
  <c r="M25" i="20"/>
  <c r="M28" i="20" s="1"/>
  <c r="P10" i="20"/>
  <c r="O11" i="20"/>
  <c r="K63" i="20"/>
  <c r="K66" i="20" s="1"/>
  <c r="M10" i="12" s="1"/>
  <c r="K18" i="20"/>
  <c r="K16" i="20"/>
  <c r="K64" i="20" s="1"/>
  <c r="O14" i="20"/>
  <c r="N62" i="20"/>
  <c r="K11" i="24"/>
  <c r="M58" i="20"/>
  <c r="O9" i="12" s="1"/>
  <c r="O7" i="12"/>
  <c r="O8" i="12" s="1"/>
  <c r="N17" i="20"/>
  <c r="N59" i="20"/>
  <c r="L31" i="20"/>
  <c r="L29" i="20"/>
  <c r="P8" i="20"/>
  <c r="O13" i="20"/>
  <c r="L60" i="20"/>
  <c r="L15" i="20"/>
  <c r="N24" i="20"/>
  <c r="N30" i="20" s="1"/>
  <c r="O23" i="20"/>
  <c r="N7" i="20"/>
  <c r="M12" i="20"/>
  <c r="N9" i="12"/>
  <c r="P21" i="20" l="1"/>
  <c r="O26" i="20"/>
  <c r="N58" i="20"/>
  <c r="P9" i="12" s="1"/>
  <c r="P7" i="12"/>
  <c r="P8" i="12" s="1"/>
  <c r="O61" i="20"/>
  <c r="N65" i="20"/>
  <c r="O17" i="20"/>
  <c r="M60" i="20"/>
  <c r="O5" i="12" s="1"/>
  <c r="N11" i="24" s="1"/>
  <c r="M15" i="20"/>
  <c r="L63" i="20"/>
  <c r="L66" i="20" s="1"/>
  <c r="N10" i="12" s="1"/>
  <c r="L18" i="20"/>
  <c r="L16" i="20"/>
  <c r="L64" i="20" s="1"/>
  <c r="Q8" i="20"/>
  <c r="P13" i="20"/>
  <c r="P11" i="20"/>
  <c r="Q10" i="20"/>
  <c r="O7" i="20"/>
  <c r="N12" i="20"/>
  <c r="N5" i="12"/>
  <c r="P14" i="20"/>
  <c r="O62" i="20"/>
  <c r="D75" i="20" s="1"/>
  <c r="M31" i="20"/>
  <c r="M29" i="20"/>
  <c r="P23" i="20"/>
  <c r="O24" i="20"/>
  <c r="O30" i="20" s="1"/>
  <c r="N25" i="20"/>
  <c r="N28" i="20" s="1"/>
  <c r="O20" i="20"/>
  <c r="P26" i="20" l="1"/>
  <c r="Q21" i="20"/>
  <c r="N60" i="20"/>
  <c r="P5" i="12" s="1"/>
  <c r="O11" i="24" s="1"/>
  <c r="N15" i="20"/>
  <c r="P61" i="20"/>
  <c r="O65" i="20"/>
  <c r="D78" i="20" s="1"/>
  <c r="Q23" i="20"/>
  <c r="P24" i="20"/>
  <c r="P30" i="20" s="1"/>
  <c r="P62" i="20"/>
  <c r="Q14" i="20"/>
  <c r="P7" i="20"/>
  <c r="O12" i="20"/>
  <c r="R8" i="20"/>
  <c r="Q13" i="20"/>
  <c r="M18" i="20"/>
  <c r="M63" i="20"/>
  <c r="M66" i="20" s="1"/>
  <c r="O10" i="12" s="1"/>
  <c r="M16" i="20"/>
  <c r="M64" i="20" s="1"/>
  <c r="Q6" i="12"/>
  <c r="R6" i="12" s="1"/>
  <c r="D74" i="20"/>
  <c r="O25" i="20"/>
  <c r="O28" i="20" s="1"/>
  <c r="P20" i="20"/>
  <c r="Q11" i="20"/>
  <c r="R10" i="20"/>
  <c r="N31" i="20"/>
  <c r="N29" i="20"/>
  <c r="M11" i="24"/>
  <c r="P17" i="20"/>
  <c r="O59" i="20"/>
  <c r="P65" i="20" l="1"/>
  <c r="R21" i="20"/>
  <c r="Q26" i="20"/>
  <c r="Q61" i="20"/>
  <c r="G15" i="12" s="1"/>
  <c r="O58" i="20"/>
  <c r="Q7" i="12"/>
  <c r="D72" i="20"/>
  <c r="O31" i="20"/>
  <c r="O29" i="20"/>
  <c r="S8" i="20"/>
  <c r="R13" i="20"/>
  <c r="F15" i="12"/>
  <c r="R11" i="20"/>
  <c r="S10" i="20"/>
  <c r="O15" i="20"/>
  <c r="O60" i="20"/>
  <c r="P59" i="20"/>
  <c r="Q17" i="20"/>
  <c r="Q7" i="20"/>
  <c r="P12" i="20"/>
  <c r="R23" i="20"/>
  <c r="Q24" i="20"/>
  <c r="Q30" i="20" s="1"/>
  <c r="N18" i="20"/>
  <c r="N63" i="20"/>
  <c r="N66" i="20" s="1"/>
  <c r="P10" i="12" s="1"/>
  <c r="N16" i="20"/>
  <c r="N64" i="20" s="1"/>
  <c r="Q20" i="20"/>
  <c r="P25" i="20"/>
  <c r="P28" i="20" s="1"/>
  <c r="R14" i="20"/>
  <c r="Q62" i="20"/>
  <c r="R26" i="20" l="1"/>
  <c r="S21" i="20"/>
  <c r="P15" i="20"/>
  <c r="P60" i="20"/>
  <c r="R17" i="20"/>
  <c r="P31" i="20"/>
  <c r="P29" i="20"/>
  <c r="Q12" i="20"/>
  <c r="R7" i="20"/>
  <c r="Q5" i="12"/>
  <c r="D73" i="20"/>
  <c r="R61" i="20"/>
  <c r="H15" i="12" s="1"/>
  <c r="R20" i="20"/>
  <c r="Q25" i="20"/>
  <c r="Q28" i="20" s="1"/>
  <c r="Q65" i="20"/>
  <c r="O63" i="20"/>
  <c r="O18" i="20"/>
  <c r="O16" i="20"/>
  <c r="O64" i="20" s="1"/>
  <c r="D77" i="20" s="1"/>
  <c r="T8" i="20"/>
  <c r="S13" i="20"/>
  <c r="S23" i="20"/>
  <c r="R24" i="20"/>
  <c r="R30" i="20" s="1"/>
  <c r="Q59" i="20"/>
  <c r="T10" i="20"/>
  <c r="S11" i="20"/>
  <c r="Q8" i="12"/>
  <c r="R8" i="12" s="1"/>
  <c r="R7" i="12"/>
  <c r="R62" i="20"/>
  <c r="S14" i="20"/>
  <c r="P58" i="20"/>
  <c r="F16" i="12"/>
  <c r="Q9" i="12"/>
  <c r="R9" i="12" s="1"/>
  <c r="D71" i="20"/>
  <c r="S26" i="20" l="1"/>
  <c r="T21" i="20"/>
  <c r="R65" i="20"/>
  <c r="S62" i="20"/>
  <c r="T14" i="20"/>
  <c r="G16" i="12"/>
  <c r="G17" i="12" s="1"/>
  <c r="Q58" i="20"/>
  <c r="G18" i="12" s="1"/>
  <c r="U8" i="20"/>
  <c r="T13" i="20"/>
  <c r="O66" i="20"/>
  <c r="Q10" i="12" s="1"/>
  <c r="D76" i="20"/>
  <c r="D79" i="20" s="1"/>
  <c r="R10" i="12" s="1"/>
  <c r="R12" i="20"/>
  <c r="S7" i="20"/>
  <c r="Q15" i="20"/>
  <c r="Q60" i="20"/>
  <c r="G14" i="12" s="1"/>
  <c r="F21" i="24" s="1"/>
  <c r="R59" i="20"/>
  <c r="F17" i="12"/>
  <c r="S17" i="20"/>
  <c r="T23" i="20"/>
  <c r="S24" i="20"/>
  <c r="S30" i="20" s="1"/>
  <c r="Q31" i="20"/>
  <c r="Q29" i="20"/>
  <c r="F14" i="12"/>
  <c r="F18" i="12"/>
  <c r="U10" i="20"/>
  <c r="T11" i="20"/>
  <c r="S61" i="20"/>
  <c r="I15" i="12" s="1"/>
  <c r="R25" i="20"/>
  <c r="R28" i="20" s="1"/>
  <c r="S20" i="20"/>
  <c r="P11" i="24"/>
  <c r="R5" i="12"/>
  <c r="P63" i="20"/>
  <c r="P18" i="20"/>
  <c r="P16" i="20"/>
  <c r="P64" i="20" s="1"/>
  <c r="U21" i="20" l="1"/>
  <c r="T26" i="20"/>
  <c r="T61" i="20" s="1"/>
  <c r="S65" i="20"/>
  <c r="T20" i="20"/>
  <c r="S25" i="20"/>
  <c r="S28" i="20" s="1"/>
  <c r="T17" i="20"/>
  <c r="R58" i="20"/>
  <c r="H16" i="12"/>
  <c r="H17" i="12" s="1"/>
  <c r="S12" i="20"/>
  <c r="T7" i="20"/>
  <c r="T62" i="20"/>
  <c r="U14" i="20"/>
  <c r="P66" i="20"/>
  <c r="F19" i="12" s="1"/>
  <c r="R31" i="20"/>
  <c r="R29" i="20"/>
  <c r="U11" i="20"/>
  <c r="V10" i="20"/>
  <c r="E21" i="24"/>
  <c r="U23" i="20"/>
  <c r="T24" i="20"/>
  <c r="T30" i="20" s="1"/>
  <c r="R60" i="20"/>
  <c r="R15" i="20"/>
  <c r="V8" i="20"/>
  <c r="U13" i="20"/>
  <c r="S59" i="20"/>
  <c r="Q18" i="20"/>
  <c r="Q63" i="20"/>
  <c r="Q66" i="20" s="1"/>
  <c r="G19" i="12" s="1"/>
  <c r="Q16" i="20"/>
  <c r="Q64" i="20" s="1"/>
  <c r="V21" i="20" l="1"/>
  <c r="U26" i="20"/>
  <c r="U61" i="20" s="1"/>
  <c r="K15" i="12" s="1"/>
  <c r="W8" i="20"/>
  <c r="V13" i="20"/>
  <c r="V11" i="20"/>
  <c r="W10" i="20"/>
  <c r="J15" i="12"/>
  <c r="T65" i="20"/>
  <c r="R18" i="20"/>
  <c r="R63" i="20"/>
  <c r="R66" i="20" s="1"/>
  <c r="H19" i="12" s="1"/>
  <c r="R16" i="20"/>
  <c r="R64" i="20" s="1"/>
  <c r="V23" i="20"/>
  <c r="U24" i="20"/>
  <c r="U30" i="20" s="1"/>
  <c r="U59" i="20"/>
  <c r="U17" i="20"/>
  <c r="H18" i="12"/>
  <c r="S31" i="20"/>
  <c r="S29" i="20"/>
  <c r="S58" i="20"/>
  <c r="I18" i="12" s="1"/>
  <c r="I16" i="12"/>
  <c r="H14" i="12"/>
  <c r="V14" i="20"/>
  <c r="U62" i="20"/>
  <c r="T12" i="20"/>
  <c r="U7" i="20"/>
  <c r="T25" i="20"/>
  <c r="T28" i="20" s="1"/>
  <c r="U20" i="20"/>
  <c r="S15" i="20"/>
  <c r="S60" i="20"/>
  <c r="I14" i="12" s="1"/>
  <c r="H21" i="24" s="1"/>
  <c r="T59" i="20"/>
  <c r="W21" i="20" l="1"/>
  <c r="V26" i="20"/>
  <c r="U65" i="20"/>
  <c r="U25" i="20"/>
  <c r="U28" i="20" s="1"/>
  <c r="V20" i="20"/>
  <c r="I17" i="12"/>
  <c r="V17" i="20"/>
  <c r="J16" i="12"/>
  <c r="J17" i="12" s="1"/>
  <c r="T58" i="20"/>
  <c r="J18" i="12" s="1"/>
  <c r="T31" i="20"/>
  <c r="T29" i="20"/>
  <c r="W14" i="20"/>
  <c r="V62" i="20"/>
  <c r="U58" i="20"/>
  <c r="K18" i="12" s="1"/>
  <c r="K16" i="12"/>
  <c r="K17" i="12" s="1"/>
  <c r="V61" i="20"/>
  <c r="V7" i="20"/>
  <c r="U12" i="20"/>
  <c r="W13" i="20"/>
  <c r="X8" i="20"/>
  <c r="S63" i="20"/>
  <c r="S18" i="20"/>
  <c r="S16" i="20"/>
  <c r="S64" i="20" s="1"/>
  <c r="T15" i="20"/>
  <c r="T60" i="20"/>
  <c r="J14" i="12" s="1"/>
  <c r="I21" i="24" s="1"/>
  <c r="G21" i="24"/>
  <c r="W23" i="20"/>
  <c r="V24" i="20"/>
  <c r="V30" i="20" s="1"/>
  <c r="W11" i="20"/>
  <c r="X10" i="20"/>
  <c r="X21" i="20" l="1"/>
  <c r="W26" i="20"/>
  <c r="W61" i="20"/>
  <c r="M15" i="12" s="1"/>
  <c r="W59" i="20"/>
  <c r="W17" i="20"/>
  <c r="W7" i="20"/>
  <c r="V12" i="20"/>
  <c r="S66" i="20"/>
  <c r="I19" i="12" s="1"/>
  <c r="L15" i="12"/>
  <c r="V65" i="20"/>
  <c r="X23" i="20"/>
  <c r="W24" i="20"/>
  <c r="W30" i="20" s="1"/>
  <c r="T63" i="20"/>
  <c r="T66" i="20" s="1"/>
  <c r="J19" i="12" s="1"/>
  <c r="T18" i="20"/>
  <c r="T16" i="20"/>
  <c r="T64" i="20" s="1"/>
  <c r="Y8" i="20"/>
  <c r="X13" i="20"/>
  <c r="V59" i="20"/>
  <c r="W20" i="20"/>
  <c r="V25" i="20"/>
  <c r="V28" i="20" s="1"/>
  <c r="Y10" i="20"/>
  <c r="X11" i="20"/>
  <c r="U15" i="20"/>
  <c r="U60" i="20"/>
  <c r="K14" i="12" s="1"/>
  <c r="X14" i="20"/>
  <c r="W62" i="20"/>
  <c r="U31" i="20"/>
  <c r="U29" i="20"/>
  <c r="Y21" i="20" l="1"/>
  <c r="X26" i="20"/>
  <c r="X61" i="20" s="1"/>
  <c r="N15" i="12" s="1"/>
  <c r="Z10" i="20"/>
  <c r="Y11" i="20"/>
  <c r="J21" i="24"/>
  <c r="V31" i="20"/>
  <c r="V29" i="20"/>
  <c r="X7" i="20"/>
  <c r="W12" i="20"/>
  <c r="U18" i="20"/>
  <c r="U63" i="20"/>
  <c r="U66" i="20" s="1"/>
  <c r="K19" i="12" s="1"/>
  <c r="U16" i="20"/>
  <c r="U64" i="20" s="1"/>
  <c r="X20" i="20"/>
  <c r="W25" i="20"/>
  <c r="W28" i="20" s="1"/>
  <c r="Z8" i="20"/>
  <c r="Y13" i="20"/>
  <c r="X17" i="20"/>
  <c r="L16" i="12"/>
  <c r="V58" i="20"/>
  <c r="Y23" i="20"/>
  <c r="X24" i="20"/>
  <c r="X30" i="20" s="1"/>
  <c r="W65" i="20"/>
  <c r="X62" i="20"/>
  <c r="Y14" i="20"/>
  <c r="V15" i="20"/>
  <c r="V60" i="20"/>
  <c r="M16" i="12"/>
  <c r="M17" i="12" s="1"/>
  <c r="W58" i="20"/>
  <c r="M18" i="12" s="1"/>
  <c r="Z21" i="20" l="1"/>
  <c r="Y26" i="20"/>
  <c r="V63" i="20"/>
  <c r="V66" i="20" s="1"/>
  <c r="L19" i="12" s="1"/>
  <c r="V18" i="20"/>
  <c r="V16" i="20"/>
  <c r="V64" i="20" s="1"/>
  <c r="L17" i="12"/>
  <c r="Z13" i="20"/>
  <c r="AA8" i="20"/>
  <c r="AA13" i="20" s="1"/>
  <c r="Y62" i="20"/>
  <c r="Z14" i="20"/>
  <c r="Z23" i="20"/>
  <c r="Y24" i="20"/>
  <c r="Y30" i="20" s="1"/>
  <c r="X59" i="20"/>
  <c r="W31" i="20"/>
  <c r="W29" i="20"/>
  <c r="X65" i="20"/>
  <c r="Y20" i="20"/>
  <c r="X25" i="20"/>
  <c r="X28" i="20" s="1"/>
  <c r="W60" i="20"/>
  <c r="M14" i="12" s="1"/>
  <c r="L21" i="24" s="1"/>
  <c r="W15" i="20"/>
  <c r="L14" i="12"/>
  <c r="L18" i="12"/>
  <c r="Y61" i="20"/>
  <c r="O15" i="12" s="1"/>
  <c r="Y7" i="20"/>
  <c r="X12" i="20"/>
  <c r="Y59" i="20"/>
  <c r="Y17" i="20"/>
  <c r="AA10" i="20"/>
  <c r="AA11" i="20" s="1"/>
  <c r="Z11" i="20"/>
  <c r="Z26" i="20" l="1"/>
  <c r="AA21" i="20"/>
  <c r="AA26" i="20" s="1"/>
  <c r="AA61" i="20" s="1"/>
  <c r="Z17" i="20"/>
  <c r="X31" i="20"/>
  <c r="X29" i="20"/>
  <c r="Z62" i="20"/>
  <c r="AA14" i="20"/>
  <c r="AA62" i="20" s="1"/>
  <c r="AA17" i="20"/>
  <c r="AA59" i="20"/>
  <c r="X60" i="20"/>
  <c r="N14" i="12" s="1"/>
  <c r="M21" i="24" s="1"/>
  <c r="X15" i="20"/>
  <c r="Y25" i="20"/>
  <c r="Y28" i="20" s="1"/>
  <c r="Z20" i="20"/>
  <c r="X58" i="20"/>
  <c r="N18" i="12" s="1"/>
  <c r="N16" i="12"/>
  <c r="N17" i="12" s="1"/>
  <c r="Z7" i="20"/>
  <c r="Y12" i="20"/>
  <c r="W18" i="20"/>
  <c r="W63" i="20"/>
  <c r="W66" i="20" s="1"/>
  <c r="M19" i="12" s="1"/>
  <c r="W16" i="20"/>
  <c r="W64" i="20" s="1"/>
  <c r="Y65" i="20"/>
  <c r="AA23" i="20"/>
  <c r="AA24" i="20" s="1"/>
  <c r="AA30" i="20" s="1"/>
  <c r="Z24" i="20"/>
  <c r="Z30" i="20" s="1"/>
  <c r="Z61" i="20"/>
  <c r="P15" i="12" s="1"/>
  <c r="O16" i="12"/>
  <c r="O17" i="12" s="1"/>
  <c r="Y58" i="20"/>
  <c r="O18" i="12" s="1"/>
  <c r="K21" i="24"/>
  <c r="Q15" i="12" l="1"/>
  <c r="R15" i="12" s="1"/>
  <c r="E74" i="20"/>
  <c r="Y15" i="20"/>
  <c r="Y60" i="20"/>
  <c r="O14" i="12" s="1"/>
  <c r="N21" i="24" s="1"/>
  <c r="AA20" i="20"/>
  <c r="AA25" i="20" s="1"/>
  <c r="AA28" i="20" s="1"/>
  <c r="Z25" i="20"/>
  <c r="Z28" i="20" s="1"/>
  <c r="AA58" i="20"/>
  <c r="Q16" i="12"/>
  <c r="AA7" i="20"/>
  <c r="AA12" i="20" s="1"/>
  <c r="Z12" i="20"/>
  <c r="Y31" i="20"/>
  <c r="Y29" i="20"/>
  <c r="AA65" i="20"/>
  <c r="X63" i="20"/>
  <c r="X66" i="20" s="1"/>
  <c r="N19" i="12" s="1"/>
  <c r="X18" i="20"/>
  <c r="X16" i="20"/>
  <c r="X64" i="20" s="1"/>
  <c r="E75" i="20"/>
  <c r="Z65" i="20"/>
  <c r="Z59" i="20"/>
  <c r="P16" i="12" l="1"/>
  <c r="P17" i="12" s="1"/>
  <c r="Z58" i="20"/>
  <c r="P18" i="12" s="1"/>
  <c r="E72" i="20"/>
  <c r="AA31" i="20"/>
  <c r="AA29" i="20"/>
  <c r="Q17" i="12"/>
  <c r="Z15" i="20"/>
  <c r="Z60" i="20"/>
  <c r="P14" i="12" s="1"/>
  <c r="O21" i="24" s="1"/>
  <c r="Q18" i="12"/>
  <c r="E71" i="20"/>
  <c r="Y63" i="20"/>
  <c r="Y66" i="20" s="1"/>
  <c r="O19" i="12" s="1"/>
  <c r="Y18" i="20"/>
  <c r="Y16" i="20"/>
  <c r="Y64" i="20" s="1"/>
  <c r="E78" i="20"/>
  <c r="AA15" i="20"/>
  <c r="AA60" i="20"/>
  <c r="Z31" i="20"/>
  <c r="Z29" i="20"/>
  <c r="P36" i="6"/>
  <c r="P35" i="6"/>
  <c r="R18" i="12" l="1"/>
  <c r="AA63" i="20"/>
  <c r="AA18" i="20"/>
  <c r="AA16" i="20"/>
  <c r="AA64" i="20" s="1"/>
  <c r="E77" i="20" s="1"/>
  <c r="Z63" i="20"/>
  <c r="Z66" i="20" s="1"/>
  <c r="P19" i="12" s="1"/>
  <c r="Z18" i="20"/>
  <c r="Z16" i="20"/>
  <c r="Z64" i="20" s="1"/>
  <c r="R16" i="12"/>
  <c r="R17" i="12"/>
  <c r="Q14" i="12"/>
  <c r="E73" i="20"/>
  <c r="AA66" i="20" l="1"/>
  <c r="Q19" i="12" s="1"/>
  <c r="E76" i="20"/>
  <c r="E79" i="20" s="1"/>
  <c r="P21" i="24"/>
  <c r="Q21" i="24" s="1"/>
  <c r="R14" i="12"/>
  <c r="P34" i="6" s="1"/>
  <c r="R19" i="12" l="1"/>
</calcChain>
</file>

<file path=xl/comments1.xml><?xml version="1.0" encoding="utf-8"?>
<comments xmlns="http://schemas.openxmlformats.org/spreadsheetml/2006/main">
  <authors>
    <author>tokyokankyo</author>
  </authors>
  <commentList>
    <comment ref="G4" authorId="0">
      <text>
        <r>
          <rPr>
            <b/>
            <sz val="10"/>
            <color indexed="81"/>
            <rFont val="ＭＳ Ｐゴシック"/>
            <family val="3"/>
            <charset val="128"/>
          </rPr>
          <t>呼称. 対外的に使用している役職名を記載してください。
（登記と異なる場合があります。）
※リース事業者も同様</t>
        </r>
      </text>
    </comment>
    <comment ref="B9" authorId="0">
      <text>
        <r>
          <rPr>
            <b/>
            <sz val="9"/>
            <color indexed="81"/>
            <rFont val="ＭＳ Ｐゴシック"/>
            <family val="3"/>
            <charset val="128"/>
          </rPr>
          <t>プルダウンから選択</t>
        </r>
      </text>
    </comment>
    <comment ref="B15" authorId="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authors>
    <author>Center-68-pc</author>
  </authors>
  <commentList>
    <comment ref="R3" authorId="0">
      <text>
        <r>
          <rPr>
            <sz val="9"/>
            <color indexed="81"/>
            <rFont val="ＭＳ 明朝"/>
            <family val="1"/>
            <charset val="128"/>
          </rPr>
          <t>申請月日を記入してください。</t>
        </r>
      </text>
    </comment>
  </commentList>
</comments>
</file>

<file path=xl/comments3.xml><?xml version="1.0" encoding="utf-8"?>
<comments xmlns="http://schemas.openxmlformats.org/spreadsheetml/2006/main">
  <authors>
    <author>Center-68-pc</author>
  </authors>
  <commentList>
    <comment ref="H10" authorId="0">
      <text>
        <r>
          <rPr>
            <b/>
            <sz val="9"/>
            <color indexed="81"/>
            <rFont val="ＭＳ Ｐゴシック"/>
            <family val="3"/>
            <charset val="128"/>
          </rPr>
          <t>仕様は折り返し4
行まで表示可能です。</t>
        </r>
      </text>
    </comment>
  </commentList>
</comments>
</file>

<file path=xl/comments4.xml><?xml version="1.0" encoding="utf-8"?>
<comments xmlns="http://schemas.openxmlformats.org/spreadsheetml/2006/main">
  <authors>
    <author>tccca14</author>
  </authors>
  <commentList>
    <comment ref="M22" authorId="0">
      <text>
        <r>
          <rPr>
            <sz val="9"/>
            <color indexed="81"/>
            <rFont val="ＭＳ Ｐゴシック"/>
            <family val="3"/>
            <charset val="128"/>
          </rPr>
          <t>助成対象事業者が、資金調達す</t>
        </r>
        <r>
          <rPr>
            <sz val="9"/>
            <color indexed="81"/>
            <rFont val="ＭＳ 明朝"/>
            <family val="1"/>
            <charset val="128"/>
          </rPr>
          <t>る場合は、借入金を手当てする金融機関名（支店名を含む）を記載すること。</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tccca04</author>
  </authors>
  <commentList>
    <comment ref="Q7" authorId="0">
      <text>
        <r>
          <rPr>
            <sz val="11"/>
            <color indexed="81"/>
            <rFont val="ＭＳ 明朝"/>
            <family val="1"/>
            <charset val="128"/>
          </rPr>
          <t>オートシェイブで作成するか、他のソフトで作成した体制図をコピーして挿入、貼付してください。</t>
        </r>
      </text>
    </comment>
  </commentList>
</comments>
</file>

<file path=xl/comments6.xml><?xml version="1.0" encoding="utf-8"?>
<comments xmlns="http://schemas.openxmlformats.org/spreadsheetml/2006/main">
  <authors>
    <author>tokyokankyo</author>
  </authors>
  <commentList>
    <comment ref="D14" authorId="0">
      <text>
        <r>
          <rPr>
            <b/>
            <sz val="9"/>
            <color indexed="81"/>
            <rFont val="ＭＳ Ｐゴシック"/>
            <family val="3"/>
            <charset val="128"/>
          </rPr>
          <t>高位発熱量の値を入力してください。</t>
        </r>
      </text>
    </comment>
    <comment ref="D70" authorId="0">
      <text>
        <r>
          <rPr>
            <b/>
            <sz val="11"/>
            <color indexed="81"/>
            <rFont val="ＭＳ Ｐゴシック"/>
            <family val="3"/>
            <charset val="128"/>
          </rPr>
          <t>年度を入力</t>
        </r>
      </text>
    </comment>
  </commentList>
</comments>
</file>

<file path=xl/sharedStrings.xml><?xml version="1.0" encoding="utf-8"?>
<sst xmlns="http://schemas.openxmlformats.org/spreadsheetml/2006/main" count="2347" uniqueCount="1020">
  <si>
    <t>事業の名称</t>
    <rPh sb="0" eb="2">
      <t>ジギョウ</t>
    </rPh>
    <rPh sb="3" eb="5">
      <t>メイショウ</t>
    </rPh>
    <phoneticPr fontId="1"/>
  </si>
  <si>
    <t>区市町村</t>
    <rPh sb="0" eb="4">
      <t>クシチョウソン</t>
    </rPh>
    <phoneticPr fontId="1"/>
  </si>
  <si>
    <t>番地等</t>
    <rPh sb="0" eb="2">
      <t>バンチ</t>
    </rPh>
    <rPh sb="2" eb="3">
      <t>トウ</t>
    </rPh>
    <phoneticPr fontId="1"/>
  </si>
  <si>
    <t>助成金交付申請額</t>
    <rPh sb="0" eb="3">
      <t>ジョセイキン</t>
    </rPh>
    <rPh sb="3" eb="5">
      <t>コウフ</t>
    </rPh>
    <rPh sb="5" eb="8">
      <t>シンセイガク</t>
    </rPh>
    <phoneticPr fontId="1"/>
  </si>
  <si>
    <t>総事業経費</t>
    <rPh sb="0" eb="1">
      <t>ソウ</t>
    </rPh>
    <rPh sb="1" eb="3">
      <t>ジギョウ</t>
    </rPh>
    <rPh sb="3" eb="5">
      <t>ケイヒ</t>
    </rPh>
    <phoneticPr fontId="1"/>
  </si>
  <si>
    <t>助成対象経費</t>
    <rPh sb="0" eb="2">
      <t>ジョセイ</t>
    </rPh>
    <rPh sb="2" eb="4">
      <t>タイショウ</t>
    </rPh>
    <rPh sb="4" eb="6">
      <t>ケイヒ</t>
    </rPh>
    <phoneticPr fontId="1"/>
  </si>
  <si>
    <t>助成金申請額</t>
    <rPh sb="0" eb="3">
      <t>ジョセイキン</t>
    </rPh>
    <rPh sb="3" eb="6">
      <t>シンセイガク</t>
    </rPh>
    <phoneticPr fontId="1"/>
  </si>
  <si>
    <t>社名（事業者名）</t>
    <rPh sb="0" eb="2">
      <t>シャメイ</t>
    </rPh>
    <rPh sb="3" eb="6">
      <t>ジギョウシャ</t>
    </rPh>
    <rPh sb="6" eb="7">
      <t>ナ</t>
    </rPh>
    <phoneticPr fontId="1"/>
  </si>
  <si>
    <t>部署名（○部△課）</t>
    <rPh sb="0" eb="2">
      <t>ブショ</t>
    </rPh>
    <rPh sb="2" eb="3">
      <t>ナ</t>
    </rPh>
    <rPh sb="5" eb="6">
      <t>ブ</t>
    </rPh>
    <rPh sb="7" eb="8">
      <t>カ</t>
    </rPh>
    <phoneticPr fontId="1"/>
  </si>
  <si>
    <t>氏名</t>
    <rPh sb="0" eb="2">
      <t>シメイ</t>
    </rPh>
    <phoneticPr fontId="1"/>
  </si>
  <si>
    <t>電話番号</t>
    <rPh sb="0" eb="2">
      <t>デンワ</t>
    </rPh>
    <rPh sb="2" eb="4">
      <t>バンゴウ</t>
    </rPh>
    <phoneticPr fontId="1"/>
  </si>
  <si>
    <t>携帯電話</t>
    <rPh sb="0" eb="2">
      <t>ケイタイ</t>
    </rPh>
    <rPh sb="2" eb="4">
      <t>デンワ</t>
    </rPh>
    <phoneticPr fontId="1"/>
  </si>
  <si>
    <t>e-mailアドレス</t>
    <phoneticPr fontId="1"/>
  </si>
  <si>
    <t>事業の概要</t>
    <rPh sb="0" eb="2">
      <t>ジギョウ</t>
    </rPh>
    <rPh sb="3" eb="5">
      <t>ガイヨウ</t>
    </rPh>
    <phoneticPr fontId="1"/>
  </si>
  <si>
    <t>概要　1</t>
    <rPh sb="0" eb="2">
      <t>ガイヨウ</t>
    </rPh>
    <phoneticPr fontId="1"/>
  </si>
  <si>
    <t>概要　2</t>
    <rPh sb="0" eb="2">
      <t>ガイヨウ</t>
    </rPh>
    <phoneticPr fontId="1"/>
  </si>
  <si>
    <t>概要　3</t>
    <rPh sb="0" eb="2">
      <t>ガイヨウ</t>
    </rPh>
    <phoneticPr fontId="1"/>
  </si>
  <si>
    <t>概要　4</t>
    <rPh sb="0" eb="2">
      <t>ガイヨウ</t>
    </rPh>
    <phoneticPr fontId="1"/>
  </si>
  <si>
    <t>概要　5</t>
    <rPh sb="0" eb="2">
      <t>ガイヨウ</t>
    </rPh>
    <phoneticPr fontId="1"/>
  </si>
  <si>
    <t>総括的連絡先</t>
    <rPh sb="0" eb="3">
      <t>ソウカツテキ</t>
    </rPh>
    <rPh sb="3" eb="6">
      <t>レンラクサキ</t>
    </rPh>
    <phoneticPr fontId="1"/>
  </si>
  <si>
    <t>建物の用途</t>
    <rPh sb="0" eb="2">
      <t>タテモノ</t>
    </rPh>
    <rPh sb="3" eb="5">
      <t>ヨウト</t>
    </rPh>
    <phoneticPr fontId="1"/>
  </si>
  <si>
    <r>
      <t>延床面積　（m</t>
    </r>
    <r>
      <rPr>
        <vertAlign val="superscript"/>
        <sz val="12"/>
        <color indexed="8"/>
        <rFont val="ＭＳ Ｐゴシック"/>
        <family val="3"/>
        <charset val="128"/>
      </rPr>
      <t>2</t>
    </r>
    <r>
      <rPr>
        <sz val="12"/>
        <color indexed="8"/>
        <rFont val="ＭＳ Ｐゴシック"/>
        <family val="3"/>
        <charset val="128"/>
      </rPr>
      <t>）</t>
    </r>
    <rPh sb="0" eb="4">
      <t>ノベユカメンセキ</t>
    </rPh>
    <phoneticPr fontId="1"/>
  </si>
  <si>
    <t>ビルの階数</t>
    <rPh sb="3" eb="5">
      <t>カイスウ</t>
    </rPh>
    <phoneticPr fontId="1"/>
  </si>
  <si>
    <t>地上</t>
    <rPh sb="0" eb="2">
      <t>チジョウ</t>
    </rPh>
    <phoneticPr fontId="1"/>
  </si>
  <si>
    <t>地下</t>
    <rPh sb="0" eb="2">
      <t>チカ</t>
    </rPh>
    <phoneticPr fontId="1"/>
  </si>
  <si>
    <t>区域</t>
    <rPh sb="0" eb="2">
      <t>クイキ</t>
    </rPh>
    <phoneticPr fontId="1"/>
  </si>
  <si>
    <t>使用燃料</t>
    <rPh sb="0" eb="2">
      <t>シヨウ</t>
    </rPh>
    <rPh sb="2" eb="4">
      <t>ネンリョウ</t>
    </rPh>
    <phoneticPr fontId="1"/>
  </si>
  <si>
    <t>No.2</t>
  </si>
  <si>
    <t>No.3</t>
  </si>
  <si>
    <t>No.4</t>
  </si>
  <si>
    <t>No.1</t>
    <phoneticPr fontId="1"/>
  </si>
  <si>
    <t>kW</t>
    <phoneticPr fontId="1"/>
  </si>
  <si>
    <t>製造者
（予定）</t>
    <rPh sb="0" eb="2">
      <t>セイゾウ</t>
    </rPh>
    <rPh sb="2" eb="3">
      <t>シャ</t>
    </rPh>
    <rPh sb="5" eb="7">
      <t>ヨテイ</t>
    </rPh>
    <phoneticPr fontId="1"/>
  </si>
  <si>
    <t>型式
（予定）</t>
    <rPh sb="0" eb="2">
      <t>カタシキ</t>
    </rPh>
    <rPh sb="4" eb="6">
      <t>ヨテイ</t>
    </rPh>
    <phoneticPr fontId="1"/>
  </si>
  <si>
    <t>－</t>
    <phoneticPr fontId="1"/>
  </si>
  <si>
    <t>燃料の種類</t>
    <rPh sb="0" eb="2">
      <t>ネンリョウ</t>
    </rPh>
    <rPh sb="3" eb="5">
      <t>シュルイ</t>
    </rPh>
    <phoneticPr fontId="1"/>
  </si>
  <si>
    <t>発電効率</t>
    <rPh sb="0" eb="2">
      <t>ハツデン</t>
    </rPh>
    <rPh sb="2" eb="4">
      <t>コウリツ</t>
    </rPh>
    <phoneticPr fontId="1"/>
  </si>
  <si>
    <t>排熱回収効率（排熱利用率）</t>
    <rPh sb="0" eb="2">
      <t>ハイネツ</t>
    </rPh>
    <rPh sb="2" eb="4">
      <t>カイシュウ</t>
    </rPh>
    <rPh sb="4" eb="6">
      <t>コウリツ</t>
    </rPh>
    <rPh sb="7" eb="9">
      <t>ハイネツ</t>
    </rPh>
    <rPh sb="9" eb="11">
      <t>リヨウ</t>
    </rPh>
    <rPh sb="11" eb="12">
      <t>リツ</t>
    </rPh>
    <phoneticPr fontId="1"/>
  </si>
  <si>
    <t>総合効率</t>
    <rPh sb="0" eb="2">
      <t>ソウゴウ</t>
    </rPh>
    <rPh sb="2" eb="4">
      <t>コウリツ</t>
    </rPh>
    <phoneticPr fontId="1"/>
  </si>
  <si>
    <t>定格電圧</t>
    <rPh sb="0" eb="2">
      <t>テイカク</t>
    </rPh>
    <rPh sb="2" eb="4">
      <t>デンアツ</t>
    </rPh>
    <phoneticPr fontId="1"/>
  </si>
  <si>
    <t>定格周波数</t>
    <rPh sb="0" eb="2">
      <t>テイカク</t>
    </rPh>
    <rPh sb="2" eb="5">
      <t>シュウハスウ</t>
    </rPh>
    <phoneticPr fontId="1"/>
  </si>
  <si>
    <t>%</t>
    <phoneticPr fontId="1"/>
  </si>
  <si>
    <t>V</t>
    <phoneticPr fontId="1"/>
  </si>
  <si>
    <t>Hz</t>
    <phoneticPr fontId="1"/>
  </si>
  <si>
    <t>工事完了予定（年/月）</t>
    <rPh sb="0" eb="2">
      <t>コウジ</t>
    </rPh>
    <rPh sb="2" eb="4">
      <t>カンリョウ</t>
    </rPh>
    <rPh sb="4" eb="6">
      <t>ヨテイ</t>
    </rPh>
    <rPh sb="7" eb="8">
      <t>ネン</t>
    </rPh>
    <rPh sb="9" eb="10">
      <t>ゲツ</t>
    </rPh>
    <phoneticPr fontId="1"/>
  </si>
  <si>
    <t>人</t>
    <rPh sb="0" eb="1">
      <t>ニン</t>
    </rPh>
    <phoneticPr fontId="1"/>
  </si>
  <si>
    <t>排熱回収熱</t>
    <rPh sb="0" eb="2">
      <t>ハイネツ</t>
    </rPh>
    <rPh sb="2" eb="4">
      <t>カイシュウ</t>
    </rPh>
    <rPh sb="4" eb="5">
      <t>ネツ</t>
    </rPh>
    <phoneticPr fontId="1"/>
  </si>
  <si>
    <t>GJ/年</t>
    <rPh sb="3" eb="4">
      <t>ネン</t>
    </rPh>
    <phoneticPr fontId="1"/>
  </si>
  <si>
    <t>平成</t>
    <rPh sb="0" eb="2">
      <t>ヘイセイ</t>
    </rPh>
    <phoneticPr fontId="1"/>
  </si>
  <si>
    <t>年度</t>
    <rPh sb="0" eb="2">
      <t>ネンド</t>
    </rPh>
    <phoneticPr fontId="1"/>
  </si>
  <si>
    <t>外形寸法</t>
    <rPh sb="0" eb="2">
      <t>ガイケイ</t>
    </rPh>
    <rPh sb="2" eb="4">
      <t>スンポウ</t>
    </rPh>
    <phoneticPr fontId="1"/>
  </si>
  <si>
    <t>コジェネレーション機器</t>
    <rPh sb="9" eb="11">
      <t>キキ</t>
    </rPh>
    <phoneticPr fontId="1"/>
  </si>
  <si>
    <r>
      <t>燃料の炭素換算係数</t>
    </r>
    <r>
      <rPr>
        <vertAlign val="superscript"/>
        <sz val="12"/>
        <color indexed="8"/>
        <rFont val="ＭＳ Ｐゴシック"/>
        <family val="3"/>
        <charset val="128"/>
      </rPr>
      <t>※1</t>
    </r>
    <rPh sb="0" eb="2">
      <t>ネンリョウ</t>
    </rPh>
    <rPh sb="3" eb="5">
      <t>タンソ</t>
    </rPh>
    <rPh sb="5" eb="7">
      <t>カンサン</t>
    </rPh>
    <rPh sb="7" eb="9">
      <t>ケイスウ</t>
    </rPh>
    <phoneticPr fontId="1"/>
  </si>
  <si>
    <t>可能</t>
    <rPh sb="0" eb="2">
      <t>カノウ</t>
    </rPh>
    <phoneticPr fontId="1"/>
  </si>
  <si>
    <t>不可能</t>
    <rPh sb="0" eb="3">
      <t>フカノウ</t>
    </rPh>
    <phoneticPr fontId="1"/>
  </si>
  <si>
    <t>←どちらかに○を入れてください。</t>
    <rPh sb="6" eb="9">
      <t>マルヲイ</t>
    </rPh>
    <phoneticPr fontId="1"/>
  </si>
  <si>
    <t>窒素酸化物規制
の基準遵守</t>
    <rPh sb="0" eb="2">
      <t>チッソ</t>
    </rPh>
    <rPh sb="2" eb="5">
      <t>サンカブツ</t>
    </rPh>
    <rPh sb="5" eb="7">
      <t>キセイ</t>
    </rPh>
    <rPh sb="9" eb="11">
      <t>キジュン</t>
    </rPh>
    <rPh sb="11" eb="13">
      <t>ジュンシュ</t>
    </rPh>
    <phoneticPr fontId="1"/>
  </si>
  <si>
    <t>リース契約</t>
    <rPh sb="3" eb="5">
      <t>ケイヤク</t>
    </rPh>
    <phoneticPr fontId="1"/>
  </si>
  <si>
    <t>割賦契約</t>
    <rPh sb="0" eb="2">
      <t>カップ</t>
    </rPh>
    <rPh sb="2" eb="4">
      <t>ケイヤク</t>
    </rPh>
    <phoneticPr fontId="1"/>
  </si>
  <si>
    <t>有</t>
    <rPh sb="0" eb="1">
      <t>ア</t>
    </rPh>
    <phoneticPr fontId="1"/>
  </si>
  <si>
    <t>無</t>
    <rPh sb="0" eb="1">
      <t>ナシ</t>
    </rPh>
    <phoneticPr fontId="1"/>
  </si>
  <si>
    <t>契約期間</t>
    <rPh sb="0" eb="2">
      <t>ケイヤク</t>
    </rPh>
    <rPh sb="2" eb="4">
      <t>キカン</t>
    </rPh>
    <phoneticPr fontId="1"/>
  </si>
  <si>
    <t>開始年月</t>
    <rPh sb="0" eb="2">
      <t>カイシ</t>
    </rPh>
    <rPh sb="2" eb="4">
      <t>ネンゲツ</t>
    </rPh>
    <phoneticPr fontId="1"/>
  </si>
  <si>
    <t>終了年月</t>
    <rPh sb="0" eb="2">
      <t>シュウリョウ</t>
    </rPh>
    <rPh sb="2" eb="4">
      <t>ネンゲツ</t>
    </rPh>
    <phoneticPr fontId="1"/>
  </si>
  <si>
    <t>期間</t>
    <rPh sb="0" eb="2">
      <t>キカン</t>
    </rPh>
    <phoneticPr fontId="1"/>
  </si>
  <si>
    <t>年間</t>
    <rPh sb="0" eb="1">
      <t>ネン</t>
    </rPh>
    <rPh sb="1" eb="2">
      <t>カン</t>
    </rPh>
    <phoneticPr fontId="1"/>
  </si>
  <si>
    <t>助成事業の工程</t>
    <rPh sb="0" eb="2">
      <t>ジョセイ</t>
    </rPh>
    <rPh sb="2" eb="4">
      <t>ジギョウ</t>
    </rPh>
    <rPh sb="5" eb="7">
      <t>コウテイ</t>
    </rPh>
    <phoneticPr fontId="1"/>
  </si>
  <si>
    <t>事業開始日（予定）</t>
    <rPh sb="0" eb="2">
      <t>ジギョウ</t>
    </rPh>
    <rPh sb="2" eb="4">
      <t>カイシ</t>
    </rPh>
    <rPh sb="4" eb="5">
      <t>ヒ</t>
    </rPh>
    <rPh sb="6" eb="8">
      <t>ヨテイ</t>
    </rPh>
    <phoneticPr fontId="1"/>
  </si>
  <si>
    <t>完了予定日</t>
    <rPh sb="0" eb="2">
      <t>カンリョウ</t>
    </rPh>
    <rPh sb="2" eb="5">
      <t>ヨテイビ</t>
    </rPh>
    <phoneticPr fontId="1"/>
  </si>
  <si>
    <t>工事日数</t>
    <rPh sb="0" eb="2">
      <t>コウジ</t>
    </rPh>
    <rPh sb="2" eb="4">
      <t>ニッスウ</t>
    </rPh>
    <phoneticPr fontId="1"/>
  </si>
  <si>
    <t>資金計画</t>
    <rPh sb="0" eb="2">
      <t>シキン</t>
    </rPh>
    <rPh sb="2" eb="4">
      <t>ケイカク</t>
    </rPh>
    <phoneticPr fontId="1"/>
  </si>
  <si>
    <t>調達先</t>
    <rPh sb="0" eb="2">
      <t>チョウタツ</t>
    </rPh>
    <rPh sb="2" eb="3">
      <t>サキ</t>
    </rPh>
    <phoneticPr fontId="1"/>
  </si>
  <si>
    <t>自己資金</t>
    <rPh sb="0" eb="2">
      <t>ジコ</t>
    </rPh>
    <rPh sb="2" eb="4">
      <t>シキン</t>
    </rPh>
    <phoneticPr fontId="1"/>
  </si>
  <si>
    <t>借入金</t>
    <rPh sb="0" eb="1">
      <t>シャク</t>
    </rPh>
    <rPh sb="1" eb="3">
      <t>ニュウキン</t>
    </rPh>
    <phoneticPr fontId="1"/>
  </si>
  <si>
    <t>リース事業者</t>
    <rPh sb="3" eb="5">
      <t>ジギョウ</t>
    </rPh>
    <rPh sb="5" eb="6">
      <t>シャ</t>
    </rPh>
    <phoneticPr fontId="1"/>
  </si>
  <si>
    <t>ESCO事業者</t>
    <rPh sb="4" eb="7">
      <t>ジギョウシャ</t>
    </rPh>
    <phoneticPr fontId="1"/>
  </si>
  <si>
    <t>日間</t>
    <rPh sb="0" eb="1">
      <t>ヒ</t>
    </rPh>
    <rPh sb="1" eb="2">
      <t>カン</t>
    </rPh>
    <phoneticPr fontId="1"/>
  </si>
  <si>
    <t>千円</t>
    <rPh sb="0" eb="2">
      <t>センエン</t>
    </rPh>
    <phoneticPr fontId="1"/>
  </si>
  <si>
    <t>←西暦で○●/△△/□□で入力してください。</t>
    <rPh sb="1" eb="3">
      <t>セイレキ</t>
    </rPh>
    <rPh sb="13" eb="15">
      <t>ニュウリョク</t>
    </rPh>
    <phoneticPr fontId="1"/>
  </si>
  <si>
    <t>その他の補助金・
助成金等の有無</t>
    <rPh sb="2" eb="3">
      <t>タ</t>
    </rPh>
    <rPh sb="4" eb="7">
      <t>ホジョキン</t>
    </rPh>
    <rPh sb="9" eb="12">
      <t>ジョセイキン</t>
    </rPh>
    <rPh sb="12" eb="13">
      <t>トウ</t>
    </rPh>
    <rPh sb="14" eb="16">
      <t>ウム</t>
    </rPh>
    <phoneticPr fontId="1"/>
  </si>
  <si>
    <t>予定なし</t>
    <rPh sb="0" eb="2">
      <t>ヨテイ</t>
    </rPh>
    <phoneticPr fontId="1"/>
  </si>
  <si>
    <t>他の補助金等の名称</t>
    <rPh sb="0" eb="1">
      <t>タ</t>
    </rPh>
    <rPh sb="2" eb="5">
      <t>ホジョキン</t>
    </rPh>
    <rPh sb="5" eb="6">
      <t>トウ</t>
    </rPh>
    <rPh sb="7" eb="9">
      <t>メイショウ</t>
    </rPh>
    <phoneticPr fontId="1"/>
  </si>
  <si>
    <t>補助金等の実施機関名称</t>
    <rPh sb="0" eb="3">
      <t>ホジョキン</t>
    </rPh>
    <rPh sb="3" eb="4">
      <t>トウ</t>
    </rPh>
    <rPh sb="5" eb="7">
      <t>ジッシ</t>
    </rPh>
    <rPh sb="7" eb="9">
      <t>キカン</t>
    </rPh>
    <rPh sb="9" eb="11">
      <t>メイショウ</t>
    </rPh>
    <phoneticPr fontId="1"/>
  </si>
  <si>
    <t>補助金等の目的</t>
    <rPh sb="0" eb="3">
      <t>ホジョキン</t>
    </rPh>
    <rPh sb="3" eb="4">
      <t>トウ</t>
    </rPh>
    <rPh sb="5" eb="7">
      <t>モクテキ</t>
    </rPh>
    <phoneticPr fontId="1"/>
  </si>
  <si>
    <t>補助金等の実施期間</t>
    <rPh sb="0" eb="3">
      <t>ホジョキン</t>
    </rPh>
    <rPh sb="3" eb="4">
      <t>トウ</t>
    </rPh>
    <rPh sb="5" eb="7">
      <t>ジッシ</t>
    </rPh>
    <rPh sb="7" eb="9">
      <t>キカン</t>
    </rPh>
    <phoneticPr fontId="1"/>
  </si>
  <si>
    <t>補助金等の交付決定時期</t>
    <rPh sb="0" eb="3">
      <t>ホジョキン</t>
    </rPh>
    <rPh sb="3" eb="4">
      <t>トウ</t>
    </rPh>
    <rPh sb="5" eb="7">
      <t>コウフ</t>
    </rPh>
    <rPh sb="7" eb="9">
      <t>ケッテイ</t>
    </rPh>
    <rPh sb="9" eb="11">
      <t>ジキ</t>
    </rPh>
    <phoneticPr fontId="1"/>
  </si>
  <si>
    <t>交付申請額</t>
    <rPh sb="0" eb="2">
      <t>コウフ</t>
    </rPh>
    <rPh sb="2" eb="5">
      <t>シンセイガク</t>
    </rPh>
    <phoneticPr fontId="1"/>
  </si>
  <si>
    <t>年間</t>
    <rPh sb="0" eb="2">
      <t>ネンカン</t>
    </rPh>
    <phoneticPr fontId="1"/>
  </si>
  <si>
    <t>開業・設立年月日</t>
    <rPh sb="0" eb="2">
      <t>カイギョウ</t>
    </rPh>
    <rPh sb="3" eb="5">
      <t>セツリツ</t>
    </rPh>
    <rPh sb="5" eb="8">
      <t>ネンガッピ</t>
    </rPh>
    <phoneticPr fontId="1"/>
  </si>
  <si>
    <t>日本標準産業分類
による業種</t>
    <rPh sb="0" eb="2">
      <t>ニホン</t>
    </rPh>
    <rPh sb="2" eb="4">
      <t>ヒョウジュン</t>
    </rPh>
    <rPh sb="4" eb="6">
      <t>サンギョウ</t>
    </rPh>
    <rPh sb="6" eb="8">
      <t>ブンルイ</t>
    </rPh>
    <rPh sb="12" eb="14">
      <t>ギョウシュ</t>
    </rPh>
    <phoneticPr fontId="1"/>
  </si>
  <si>
    <t>大分類</t>
    <rPh sb="0" eb="3">
      <t>ダイブンルイ</t>
    </rPh>
    <phoneticPr fontId="1"/>
  </si>
  <si>
    <t>中分類</t>
    <rPh sb="0" eb="3">
      <t>チュウブンルイ</t>
    </rPh>
    <phoneticPr fontId="1"/>
  </si>
  <si>
    <t>資本金（出資金）</t>
    <rPh sb="0" eb="3">
      <t>シホンキン</t>
    </rPh>
    <rPh sb="4" eb="7">
      <t>シュッシキン</t>
    </rPh>
    <phoneticPr fontId="1"/>
  </si>
  <si>
    <t>株主数「出資者数）</t>
    <rPh sb="0" eb="2">
      <t>カブヌシ</t>
    </rPh>
    <rPh sb="2" eb="3">
      <t>スウ</t>
    </rPh>
    <rPh sb="4" eb="7">
      <t>シュッシシャ</t>
    </rPh>
    <rPh sb="7" eb="8">
      <t>スウ</t>
    </rPh>
    <phoneticPr fontId="1"/>
  </si>
  <si>
    <t>発行済株式総数（出資総額）</t>
    <rPh sb="0" eb="2">
      <t>ハッコウ</t>
    </rPh>
    <rPh sb="2" eb="3">
      <t>ズ</t>
    </rPh>
    <rPh sb="3" eb="5">
      <t>カブシキ</t>
    </rPh>
    <rPh sb="5" eb="7">
      <t>ソウスウ</t>
    </rPh>
    <rPh sb="8" eb="10">
      <t>シュッシ</t>
    </rPh>
    <rPh sb="10" eb="12">
      <t>ソウガク</t>
    </rPh>
    <phoneticPr fontId="1"/>
  </si>
  <si>
    <t>役員数</t>
    <rPh sb="0" eb="2">
      <t>ヤクイン</t>
    </rPh>
    <rPh sb="2" eb="3">
      <t>スウ</t>
    </rPh>
    <phoneticPr fontId="1"/>
  </si>
  <si>
    <t>従業員数（役員を除く）</t>
    <rPh sb="0" eb="3">
      <t>ジュウギョウイン</t>
    </rPh>
    <rPh sb="3" eb="4">
      <t>スウ</t>
    </rPh>
    <rPh sb="5" eb="7">
      <t>ヤクイン</t>
    </rPh>
    <rPh sb="8" eb="9">
      <t>ノゾ</t>
    </rPh>
    <phoneticPr fontId="1"/>
  </si>
  <si>
    <t>人（法人を含む）</t>
    <rPh sb="0" eb="1">
      <t>ニン</t>
    </rPh>
    <rPh sb="2" eb="4">
      <t>ホウジン</t>
    </rPh>
    <rPh sb="5" eb="6">
      <t>フク</t>
    </rPh>
    <phoneticPr fontId="1"/>
  </si>
  <si>
    <t>株</t>
    <rPh sb="0" eb="1">
      <t>カブ</t>
    </rPh>
    <phoneticPr fontId="1"/>
  </si>
  <si>
    <t>金額</t>
    <rPh sb="0" eb="2">
      <t>キンガク</t>
    </rPh>
    <phoneticPr fontId="1"/>
  </si>
  <si>
    <t>割合</t>
    <rPh sb="0" eb="2">
      <t>ワリアイ</t>
    </rPh>
    <phoneticPr fontId="1"/>
  </si>
  <si>
    <t>主な製品・商品・サービス名</t>
    <rPh sb="0" eb="1">
      <t>オモ</t>
    </rPh>
    <rPh sb="2" eb="4">
      <t>セイヒン</t>
    </rPh>
    <rPh sb="5" eb="7">
      <t>ショウヒン</t>
    </rPh>
    <rPh sb="12" eb="13">
      <t>ナ</t>
    </rPh>
    <phoneticPr fontId="1"/>
  </si>
  <si>
    <t>4月</t>
  </si>
  <si>
    <t>5月</t>
  </si>
  <si>
    <t>6月</t>
  </si>
  <si>
    <t>7月</t>
  </si>
  <si>
    <t>8月</t>
  </si>
  <si>
    <t>9月</t>
  </si>
  <si>
    <t>10月</t>
  </si>
  <si>
    <t>11月</t>
  </si>
  <si>
    <t>12月</t>
  </si>
  <si>
    <t>1月</t>
  </si>
  <si>
    <t>2月</t>
  </si>
  <si>
    <t>3月</t>
  </si>
  <si>
    <t>第1位</t>
    <rPh sb="0" eb="1">
      <t>ダイ</t>
    </rPh>
    <rPh sb="2" eb="3">
      <t>イ</t>
    </rPh>
    <phoneticPr fontId="1"/>
  </si>
  <si>
    <t>第2位</t>
    <rPh sb="0" eb="1">
      <t>ダイ</t>
    </rPh>
    <rPh sb="2" eb="3">
      <t>イ</t>
    </rPh>
    <phoneticPr fontId="1"/>
  </si>
  <si>
    <t>第3位</t>
    <rPh sb="0" eb="1">
      <t>ダイ</t>
    </rPh>
    <rPh sb="2" eb="3">
      <t>イ</t>
    </rPh>
    <phoneticPr fontId="1"/>
  </si>
  <si>
    <t>契約
期間</t>
    <rPh sb="0" eb="2">
      <t>ケイヤク</t>
    </rPh>
    <rPh sb="3" eb="5">
      <t>キカン</t>
    </rPh>
    <phoneticPr fontId="1"/>
  </si>
  <si>
    <t>役職名</t>
    <rPh sb="0" eb="2">
      <t>ヤクショク</t>
    </rPh>
    <rPh sb="2" eb="3">
      <t>ナ</t>
    </rPh>
    <phoneticPr fontId="1"/>
  </si>
  <si>
    <t>氏名</t>
    <rPh sb="0" eb="2">
      <t>シメイ</t>
    </rPh>
    <phoneticPr fontId="1"/>
  </si>
  <si>
    <t>総括的連絡先</t>
    <rPh sb="0" eb="3">
      <t>ソウカツテキ</t>
    </rPh>
    <phoneticPr fontId="1"/>
  </si>
  <si>
    <t>担当者氏名</t>
    <rPh sb="0" eb="3">
      <t>タントウシャ</t>
    </rPh>
    <rPh sb="3" eb="5">
      <t>シメイ</t>
    </rPh>
    <phoneticPr fontId="1"/>
  </si>
  <si>
    <t>事業者名</t>
    <rPh sb="0" eb="3">
      <t>ジギョウシャ</t>
    </rPh>
    <rPh sb="3" eb="4">
      <t>ナ</t>
    </rPh>
    <phoneticPr fontId="1"/>
  </si>
  <si>
    <t>郵便番号</t>
    <rPh sb="0" eb="2">
      <t>ユウビン</t>
    </rPh>
    <rPh sb="2" eb="4">
      <t>バンゴウ</t>
    </rPh>
    <phoneticPr fontId="1"/>
  </si>
  <si>
    <t>住所</t>
    <rPh sb="0" eb="2">
      <t>ジュウショ</t>
    </rPh>
    <phoneticPr fontId="1"/>
  </si>
  <si>
    <t>FAX番号</t>
    <rPh sb="3" eb="5">
      <t>バンゴウ</t>
    </rPh>
    <phoneticPr fontId="1"/>
  </si>
  <si>
    <r>
      <t>FAX</t>
    </r>
    <r>
      <rPr>
        <sz val="11"/>
        <color indexed="8"/>
        <rFont val="ＭＳ Ｐ明朝"/>
        <family val="1"/>
        <charset val="128"/>
      </rPr>
      <t>番号</t>
    </r>
    <rPh sb="3" eb="5">
      <t>バンゴウ</t>
    </rPh>
    <phoneticPr fontId="1"/>
  </si>
  <si>
    <t>代表者役職名</t>
    <rPh sb="0" eb="3">
      <t>ダイヒョウシャ</t>
    </rPh>
    <rPh sb="3" eb="6">
      <t>ヤクショクメイ</t>
    </rPh>
    <phoneticPr fontId="1"/>
  </si>
  <si>
    <t>代表者氏名</t>
    <rPh sb="0" eb="3">
      <t>ダイヒョウシャ</t>
    </rPh>
    <rPh sb="3" eb="5">
      <t>シメイ</t>
    </rPh>
    <phoneticPr fontId="1"/>
  </si>
  <si>
    <t>電話</t>
    <rPh sb="0" eb="2">
      <t>デンワ</t>
    </rPh>
    <phoneticPr fontId="1"/>
  </si>
  <si>
    <t>FAX</t>
    <phoneticPr fontId="1"/>
  </si>
  <si>
    <t>部署名</t>
    <rPh sb="0" eb="2">
      <t>ブショ</t>
    </rPh>
    <rPh sb="2" eb="3">
      <t>ナ</t>
    </rPh>
    <phoneticPr fontId="1"/>
  </si>
  <si>
    <t>区域</t>
    <rPh sb="0" eb="2">
      <t>クイキ</t>
    </rPh>
    <phoneticPr fontId="6"/>
  </si>
  <si>
    <t>dB</t>
    <phoneticPr fontId="6"/>
  </si>
  <si>
    <t>(3)　窒素酸化物</t>
    <rPh sb="4" eb="6">
      <t>チッソ</t>
    </rPh>
    <rPh sb="6" eb="9">
      <t>サンカブツ</t>
    </rPh>
    <phoneticPr fontId="6"/>
  </si>
  <si>
    <t>施設の種類</t>
    <rPh sb="0" eb="2">
      <t>シセツ</t>
    </rPh>
    <rPh sb="3" eb="5">
      <t>シュルイ</t>
    </rPh>
    <phoneticPr fontId="6"/>
  </si>
  <si>
    <t>ppm</t>
    <phoneticPr fontId="6"/>
  </si>
  <si>
    <t>←該当する用途には、『○』を記入してください。</t>
    <rPh sb="1" eb="3">
      <t>ガイトウ</t>
    </rPh>
    <rPh sb="5" eb="7">
      <t>ヨウト</t>
    </rPh>
    <rPh sb="14" eb="16">
      <t>キニュウ</t>
    </rPh>
    <phoneticPr fontId="1"/>
  </si>
  <si>
    <t>←西暦△◇○●/△△/□□で入力してください。</t>
    <rPh sb="1" eb="3">
      <t>セイレキ</t>
    </rPh>
    <rPh sb="14" eb="16">
      <t>ニュウリョク</t>
    </rPh>
    <phoneticPr fontId="1"/>
  </si>
  <si>
    <t>地上</t>
    <rPh sb="0" eb="2">
      <t>チジョウ</t>
    </rPh>
    <phoneticPr fontId="1"/>
  </si>
  <si>
    <t>地下</t>
    <rPh sb="0" eb="2">
      <t>チカ</t>
    </rPh>
    <phoneticPr fontId="1"/>
  </si>
  <si>
    <t>階</t>
    <rPh sb="0" eb="1">
      <t>カイ</t>
    </rPh>
    <phoneticPr fontId="1"/>
  </si>
  <si>
    <t>燃料の種類</t>
    <rPh sb="0" eb="2">
      <t>ネンリョウ</t>
    </rPh>
    <rPh sb="3" eb="5">
      <t>シュルイ</t>
    </rPh>
    <phoneticPr fontId="6"/>
  </si>
  <si>
    <t>%</t>
    <phoneticPr fontId="6"/>
  </si>
  <si>
    <t>kV</t>
    <phoneticPr fontId="6"/>
  </si>
  <si>
    <t>No.1</t>
    <phoneticPr fontId="1"/>
  </si>
  <si>
    <t>No.2</t>
    <phoneticPr fontId="1"/>
  </si>
  <si>
    <t>No.3</t>
    <phoneticPr fontId="1"/>
  </si>
  <si>
    <t>No.4</t>
    <phoneticPr fontId="1"/>
  </si>
  <si>
    <t>機器番号</t>
    <rPh sb="0" eb="2">
      <t>キキ</t>
    </rPh>
    <rPh sb="2" eb="4">
      <t>バンゴウ</t>
    </rPh>
    <phoneticPr fontId="6"/>
  </si>
  <si>
    <t>型式</t>
    <rPh sb="0" eb="2">
      <t>カタシキ</t>
    </rPh>
    <phoneticPr fontId="6"/>
  </si>
  <si>
    <t>定格周波数</t>
    <rPh sb="0" eb="2">
      <t>テイカク</t>
    </rPh>
    <rPh sb="2" eb="5">
      <t>シュウハスウ</t>
    </rPh>
    <phoneticPr fontId="6"/>
  </si>
  <si>
    <t>Hz</t>
    <phoneticPr fontId="1"/>
  </si>
  <si>
    <t>燃料
使用量</t>
    <rPh sb="0" eb="2">
      <t>ネンリョウ</t>
    </rPh>
    <rPh sb="3" eb="6">
      <t>シヨウリョウ</t>
    </rPh>
    <phoneticPr fontId="1"/>
  </si>
  <si>
    <r>
      <t>t-</t>
    </r>
    <r>
      <rPr>
        <vertAlign val="subscript"/>
        <sz val="12"/>
        <color indexed="8"/>
        <rFont val="ＭＳ Ｐゴシック"/>
        <family val="3"/>
        <charset val="128"/>
      </rPr>
      <t>C</t>
    </r>
    <r>
      <rPr>
        <sz val="12"/>
        <color indexed="8"/>
        <rFont val="ＭＳ Ｐゴシック"/>
        <family val="3"/>
        <charset val="128"/>
      </rPr>
      <t>/GJ</t>
    </r>
    <phoneticPr fontId="1"/>
  </si>
  <si>
    <t>－</t>
    <phoneticPr fontId="1"/>
  </si>
  <si>
    <t>－</t>
    <phoneticPr fontId="1"/>
  </si>
  <si>
    <t>燃料の供給会社名</t>
    <rPh sb="0" eb="2">
      <t>ネンリョウ</t>
    </rPh>
    <rPh sb="3" eb="5">
      <t>キョウキュウ</t>
    </rPh>
    <rPh sb="5" eb="7">
      <t>カイシャ</t>
    </rPh>
    <rPh sb="7" eb="8">
      <t>ナ</t>
    </rPh>
    <phoneticPr fontId="1"/>
  </si>
  <si>
    <t>MWh/年</t>
    <rPh sb="4" eb="5">
      <t>ネン</t>
    </rPh>
    <phoneticPr fontId="1"/>
  </si>
  <si>
    <t>燃料供給会社名</t>
    <rPh sb="0" eb="2">
      <t>ネンリョウ</t>
    </rPh>
    <rPh sb="2" eb="4">
      <t>キョウキュウ</t>
    </rPh>
    <rPh sb="4" eb="6">
      <t>カイシャ</t>
    </rPh>
    <rPh sb="6" eb="7">
      <t>ナ</t>
    </rPh>
    <phoneticPr fontId="1"/>
  </si>
  <si>
    <r>
      <t>MWh/</t>
    </r>
    <r>
      <rPr>
        <sz val="11"/>
        <color indexed="8"/>
        <rFont val="ＭＳ Ｐ明朝"/>
        <family val="1"/>
        <charset val="128"/>
      </rPr>
      <t>年</t>
    </r>
    <rPh sb="4" eb="5">
      <t>ネン</t>
    </rPh>
    <phoneticPr fontId="1"/>
  </si>
  <si>
    <r>
      <t>GJ/</t>
    </r>
    <r>
      <rPr>
        <sz val="11"/>
        <color indexed="8"/>
        <rFont val="ＭＳ Ｐ明朝"/>
        <family val="1"/>
        <charset val="128"/>
      </rPr>
      <t>年</t>
    </r>
    <rPh sb="3" eb="4">
      <t>ネン</t>
    </rPh>
    <phoneticPr fontId="1"/>
  </si>
  <si>
    <t>エネルギーの種類</t>
    <rPh sb="6" eb="8">
      <t>シュルイ</t>
    </rPh>
    <phoneticPr fontId="1"/>
  </si>
  <si>
    <t>排ガス回収熱</t>
    <rPh sb="0" eb="1">
      <t>ハイ</t>
    </rPh>
    <rPh sb="3" eb="5">
      <t>カイシュウ</t>
    </rPh>
    <rPh sb="5" eb="6">
      <t>ネツ</t>
    </rPh>
    <phoneticPr fontId="1"/>
  </si>
  <si>
    <t>kW</t>
    <phoneticPr fontId="1"/>
  </si>
  <si>
    <t>GJ</t>
    <phoneticPr fontId="1"/>
  </si>
  <si>
    <t>燃料消費</t>
    <rPh sb="0" eb="2">
      <t>ネンリョウ</t>
    </rPh>
    <rPh sb="2" eb="4">
      <t>ショウヒ</t>
    </rPh>
    <phoneticPr fontId="1"/>
  </si>
  <si>
    <t>kW</t>
    <phoneticPr fontId="1"/>
  </si>
  <si>
    <r>
      <t>m</t>
    </r>
    <r>
      <rPr>
        <vertAlign val="superscript"/>
        <sz val="12"/>
        <color indexed="8"/>
        <rFont val="ＭＳ Ｐゴシック"/>
        <family val="3"/>
        <charset val="128"/>
      </rPr>
      <t>3</t>
    </r>
    <r>
      <rPr>
        <vertAlign val="subscript"/>
        <sz val="12"/>
        <color indexed="8"/>
        <rFont val="ＭＳ Ｐゴシック"/>
        <family val="3"/>
        <charset val="128"/>
      </rPr>
      <t>N</t>
    </r>
    <r>
      <rPr>
        <sz val="12"/>
        <color indexed="8"/>
        <rFont val="ＭＳ Ｐゴシック"/>
        <family val="3"/>
        <charset val="128"/>
      </rPr>
      <t>/h</t>
    </r>
    <phoneticPr fontId="1"/>
  </si>
  <si>
    <t>%</t>
  </si>
  <si>
    <t>可能</t>
    <rPh sb="0" eb="2">
      <t>カノウ</t>
    </rPh>
    <phoneticPr fontId="1"/>
  </si>
  <si>
    <t>不可能</t>
    <rPh sb="0" eb="3">
      <t>フカノウ</t>
    </rPh>
    <phoneticPr fontId="1"/>
  </si>
  <si>
    <t>騒音に関する規制基準の遵守は可能か</t>
    <rPh sb="0" eb="2">
      <t>ソウオン</t>
    </rPh>
    <rPh sb="3" eb="4">
      <t>カン</t>
    </rPh>
    <rPh sb="6" eb="8">
      <t>キセイ</t>
    </rPh>
    <rPh sb="8" eb="10">
      <t>キジュン</t>
    </rPh>
    <rPh sb="11" eb="13">
      <t>ジュンシュ</t>
    </rPh>
    <rPh sb="14" eb="16">
      <t>カノウ</t>
    </rPh>
    <phoneticPr fontId="1"/>
  </si>
  <si>
    <t>振動に関する規制基準の遵守は可能か</t>
    <rPh sb="0" eb="2">
      <t>シンドウ</t>
    </rPh>
    <rPh sb="3" eb="4">
      <t>カン</t>
    </rPh>
    <rPh sb="6" eb="8">
      <t>キセイ</t>
    </rPh>
    <rPh sb="8" eb="10">
      <t>キジュン</t>
    </rPh>
    <rPh sb="11" eb="13">
      <t>ジュンシュ</t>
    </rPh>
    <rPh sb="14" eb="16">
      <t>カノウ</t>
    </rPh>
    <phoneticPr fontId="1"/>
  </si>
  <si>
    <t>窒素酸化物に関する規制基準の遵守は可能か</t>
    <rPh sb="0" eb="2">
      <t>チッソ</t>
    </rPh>
    <rPh sb="2" eb="5">
      <t>サンカブツ</t>
    </rPh>
    <rPh sb="6" eb="7">
      <t>カン</t>
    </rPh>
    <rPh sb="9" eb="11">
      <t>キセイ</t>
    </rPh>
    <rPh sb="11" eb="13">
      <t>キジュン</t>
    </rPh>
    <rPh sb="14" eb="16">
      <t>ジュンシュ</t>
    </rPh>
    <rPh sb="17" eb="19">
      <t>カノウ</t>
    </rPh>
    <phoneticPr fontId="1"/>
  </si>
  <si>
    <t>開始</t>
    <rPh sb="0" eb="2">
      <t>カイシ</t>
    </rPh>
    <phoneticPr fontId="1"/>
  </si>
  <si>
    <t>終了</t>
    <rPh sb="0" eb="2">
      <t>シュウリョウ</t>
    </rPh>
    <phoneticPr fontId="1"/>
  </si>
  <si>
    <t>リース契約等の有無</t>
    <rPh sb="3" eb="5">
      <t>ケイヤク</t>
    </rPh>
    <rPh sb="5" eb="6">
      <t>トウ</t>
    </rPh>
    <rPh sb="7" eb="9">
      <t>ウム</t>
    </rPh>
    <phoneticPr fontId="1"/>
  </si>
  <si>
    <t>人</t>
    <rPh sb="0" eb="1">
      <t>ニン</t>
    </rPh>
    <phoneticPr fontId="1"/>
  </si>
  <si>
    <t>←該当する資金に金額を入力してください。</t>
    <rPh sb="1" eb="3">
      <t>ガイトウ</t>
    </rPh>
    <rPh sb="5" eb="7">
      <t>シキン</t>
    </rPh>
    <rPh sb="8" eb="10">
      <t>キンガク</t>
    </rPh>
    <rPh sb="11" eb="13">
      <t>ニュウリョク</t>
    </rPh>
    <phoneticPr fontId="1"/>
  </si>
  <si>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1"/>
  </si>
  <si>
    <t>補助金等の名称</t>
    <rPh sb="0" eb="3">
      <t>ホジョキン</t>
    </rPh>
    <rPh sb="3" eb="4">
      <t>トウ</t>
    </rPh>
    <rPh sb="5" eb="7">
      <t>メイショウ</t>
    </rPh>
    <phoneticPr fontId="1"/>
  </si>
  <si>
    <t>補助金等の目的</t>
    <rPh sb="0" eb="3">
      <t>ホジョキン</t>
    </rPh>
    <rPh sb="3" eb="4">
      <t>トウ</t>
    </rPh>
    <rPh sb="5" eb="7">
      <t>モクテキ</t>
    </rPh>
    <phoneticPr fontId="1"/>
  </si>
  <si>
    <t>実施期間</t>
    <rPh sb="0" eb="2">
      <t>ジッシ</t>
    </rPh>
    <rPh sb="2" eb="4">
      <t>キカン</t>
    </rPh>
    <phoneticPr fontId="1"/>
  </si>
  <si>
    <t>交付決定時期</t>
    <rPh sb="0" eb="2">
      <t>コウフ</t>
    </rPh>
    <rPh sb="2" eb="4">
      <t>ケッテイ</t>
    </rPh>
    <rPh sb="4" eb="6">
      <t>ジキ</t>
    </rPh>
    <phoneticPr fontId="1"/>
  </si>
  <si>
    <t>交付申請額</t>
    <rPh sb="0" eb="2">
      <t>コウフ</t>
    </rPh>
    <rPh sb="2" eb="5">
      <t>シンセイガク</t>
    </rPh>
    <phoneticPr fontId="1"/>
  </si>
  <si>
    <t>←実施予定のある事業者は、記載すること。</t>
    <rPh sb="1" eb="3">
      <t>ジッシ</t>
    </rPh>
    <rPh sb="3" eb="5">
      <t>ヨテイ</t>
    </rPh>
    <rPh sb="8" eb="11">
      <t>ジギョウシャ</t>
    </rPh>
    <rPh sb="13" eb="15">
      <t>キサイ</t>
    </rPh>
    <phoneticPr fontId="1"/>
  </si>
  <si>
    <t>千円</t>
    <rPh sb="0" eb="2">
      <t>センエン</t>
    </rPh>
    <phoneticPr fontId="1"/>
  </si>
  <si>
    <t>大分類</t>
    <rPh sb="0" eb="3">
      <t>ダイブンルイ</t>
    </rPh>
    <phoneticPr fontId="1"/>
  </si>
  <si>
    <t>中分類</t>
    <rPh sb="0" eb="3">
      <t>チュウブンルイ</t>
    </rPh>
    <phoneticPr fontId="1"/>
  </si>
  <si>
    <t>番号</t>
    <rPh sb="0" eb="2">
      <t>バンゴウ</t>
    </rPh>
    <phoneticPr fontId="1"/>
  </si>
  <si>
    <t>記号</t>
    <rPh sb="0" eb="2">
      <t>キゴウ</t>
    </rPh>
    <phoneticPr fontId="1"/>
  </si>
  <si>
    <t>項目名</t>
    <rPh sb="0" eb="2">
      <t>コウモク</t>
    </rPh>
    <rPh sb="2" eb="3">
      <t>ナ</t>
    </rPh>
    <phoneticPr fontId="1"/>
  </si>
  <si>
    <t>千円</t>
    <rPh sb="0" eb="1">
      <t>セン</t>
    </rPh>
    <rPh sb="1" eb="2">
      <t>エン</t>
    </rPh>
    <phoneticPr fontId="1"/>
  </si>
  <si>
    <t>株</t>
    <rPh sb="0" eb="1">
      <t>カブ</t>
    </rPh>
    <phoneticPr fontId="1"/>
  </si>
  <si>
    <t>1.</t>
    <phoneticPr fontId="6"/>
  </si>
  <si>
    <t>%</t>
    <phoneticPr fontId="6"/>
  </si>
  <si>
    <t>(</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</si>
  <si>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</si>
  <si>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</si>
  <si>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</si>
  <si>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</si>
  <si>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</si>
  <si>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</si>
  <si>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</si>
  <si>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</si>
  <si>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</si>
  <si>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備考</t>
    <rPh sb="0" eb="2">
      <t>ビコウ</t>
    </rPh>
    <phoneticPr fontId="6"/>
  </si>
  <si>
    <t>←ここに入力（但し、出資比率は自動計算です。）</t>
    <rPh sb="4" eb="6">
      <t>ニュウリョク</t>
    </rPh>
    <rPh sb="7" eb="8">
      <t>タダ</t>
    </rPh>
    <rPh sb="10" eb="12">
      <t>シュッシ</t>
    </rPh>
    <rPh sb="12" eb="14">
      <t>ヒリツ</t>
    </rPh>
    <rPh sb="15" eb="17">
      <t>ジドウ</t>
    </rPh>
    <rPh sb="17" eb="19">
      <t>ケイサン</t>
    </rPh>
    <phoneticPr fontId="6"/>
  </si>
  <si>
    <r>
      <rPr>
        <sz val="11"/>
        <color indexed="8"/>
        <rFont val="ＭＳ Ｐ明朝"/>
        <family val="1"/>
        <charset val="128"/>
      </rPr>
      <t>単位</t>
    </r>
    <rPh sb="0" eb="2">
      <t>タンイ</t>
    </rPh>
    <phoneticPr fontId="1"/>
  </si>
  <si>
    <r>
      <t>4</t>
    </r>
    <r>
      <rPr>
        <sz val="11"/>
        <color indexed="8"/>
        <rFont val="ＭＳ Ｐ明朝"/>
        <family val="1"/>
        <charset val="128"/>
      </rPr>
      <t>月</t>
    </r>
    <rPh sb="1" eb="2">
      <t>ゲツ</t>
    </rPh>
    <phoneticPr fontId="1"/>
  </si>
  <si>
    <r>
      <t>5</t>
    </r>
    <r>
      <rPr>
        <sz val="11"/>
        <color indexed="8"/>
        <rFont val="ＭＳ Ｐ明朝"/>
        <family val="1"/>
        <charset val="128"/>
      </rPr>
      <t>月</t>
    </r>
  </si>
  <si>
    <r>
      <t>6</t>
    </r>
    <r>
      <rPr>
        <sz val="11"/>
        <color indexed="8"/>
        <rFont val="ＭＳ Ｐ明朝"/>
        <family val="1"/>
        <charset val="128"/>
      </rPr>
      <t>月</t>
    </r>
  </si>
  <si>
    <r>
      <t>7</t>
    </r>
    <r>
      <rPr>
        <sz val="11"/>
        <color indexed="8"/>
        <rFont val="ＭＳ Ｐ明朝"/>
        <family val="1"/>
        <charset val="128"/>
      </rPr>
      <t>月</t>
    </r>
  </si>
  <si>
    <r>
      <t>8</t>
    </r>
    <r>
      <rPr>
        <sz val="11"/>
        <color indexed="8"/>
        <rFont val="ＭＳ Ｐ明朝"/>
        <family val="1"/>
        <charset val="128"/>
      </rPr>
      <t>月</t>
    </r>
  </si>
  <si>
    <r>
      <t>9</t>
    </r>
    <r>
      <rPr>
        <sz val="11"/>
        <color indexed="8"/>
        <rFont val="ＭＳ Ｐ明朝"/>
        <family val="1"/>
        <charset val="128"/>
      </rPr>
      <t>月</t>
    </r>
  </si>
  <si>
    <r>
      <t>10</t>
    </r>
    <r>
      <rPr>
        <sz val="11"/>
        <color indexed="8"/>
        <rFont val="ＭＳ Ｐ明朝"/>
        <family val="1"/>
        <charset val="128"/>
      </rPr>
      <t>月</t>
    </r>
  </si>
  <si>
    <r>
      <t>11</t>
    </r>
    <r>
      <rPr>
        <sz val="11"/>
        <color indexed="8"/>
        <rFont val="ＭＳ Ｐ明朝"/>
        <family val="1"/>
        <charset val="128"/>
      </rPr>
      <t>月</t>
    </r>
  </si>
  <si>
    <r>
      <t>12</t>
    </r>
    <r>
      <rPr>
        <sz val="11"/>
        <color indexed="8"/>
        <rFont val="ＭＳ Ｐ明朝"/>
        <family val="1"/>
        <charset val="128"/>
      </rPr>
      <t>月</t>
    </r>
  </si>
  <si>
    <r>
      <t>1</t>
    </r>
    <r>
      <rPr>
        <sz val="11"/>
        <color indexed="8"/>
        <rFont val="ＭＳ Ｐ明朝"/>
        <family val="1"/>
        <charset val="128"/>
      </rPr>
      <t>月</t>
    </r>
  </si>
  <si>
    <r>
      <t>2</t>
    </r>
    <r>
      <rPr>
        <sz val="11"/>
        <color indexed="8"/>
        <rFont val="ＭＳ Ｐ明朝"/>
        <family val="1"/>
        <charset val="128"/>
      </rPr>
      <t>月</t>
    </r>
  </si>
  <si>
    <r>
      <t>3</t>
    </r>
    <r>
      <rPr>
        <sz val="11"/>
        <color indexed="8"/>
        <rFont val="ＭＳ Ｐ明朝"/>
        <family val="1"/>
        <charset val="128"/>
      </rPr>
      <t>月</t>
    </r>
  </si>
  <si>
    <r>
      <rPr>
        <sz val="11"/>
        <color indexed="8"/>
        <rFont val="ＭＳ Ｐ明朝"/>
        <family val="1"/>
        <charset val="128"/>
      </rPr>
      <t>合計</t>
    </r>
    <rPh sb="0" eb="2">
      <t>ゴウケイ</t>
    </rPh>
    <phoneticPr fontId="1"/>
  </si>
  <si>
    <r>
      <rPr>
        <sz val="11"/>
        <color indexed="8"/>
        <rFont val="ＭＳ Ｐ明朝"/>
        <family val="1"/>
        <charset val="128"/>
      </rPr>
      <t>排ガス回収熱</t>
    </r>
    <rPh sb="0" eb="1">
      <t>ハイ</t>
    </rPh>
    <rPh sb="3" eb="5">
      <t>カイシュウ</t>
    </rPh>
    <rPh sb="5" eb="6">
      <t>ネツ</t>
    </rPh>
    <phoneticPr fontId="1"/>
  </si>
  <si>
    <t>助成金事業工程表</t>
    <rPh sb="0" eb="3">
      <t>ジョセイキン</t>
    </rPh>
    <rPh sb="3" eb="5">
      <t>ジギョウ</t>
    </rPh>
    <rPh sb="5" eb="8">
      <t>コウテイヒョウ</t>
    </rPh>
    <phoneticPr fontId="1"/>
  </si>
  <si>
    <t>工程</t>
    <rPh sb="0" eb="2">
      <t>コウテイ</t>
    </rPh>
    <phoneticPr fontId="1"/>
  </si>
  <si>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1"/>
  </si>
  <si>
    <t>注）工程の内容は、適宜追加すること。</t>
    <rPh sb="0" eb="1">
      <t>チュウ</t>
    </rPh>
    <rPh sb="2" eb="4">
      <t>コウテイ</t>
    </rPh>
    <rPh sb="5" eb="7">
      <t>ナイヨウ</t>
    </rPh>
    <rPh sb="9" eb="11">
      <t>テキギ</t>
    </rPh>
    <rPh sb="11" eb="13">
      <t>ツイカ</t>
    </rPh>
    <phoneticPr fontId="1"/>
  </si>
  <si>
    <t>交付決定通知</t>
    <rPh sb="0" eb="4">
      <t>コウフケッテイ</t>
    </rPh>
    <rPh sb="4" eb="6">
      <t>ツウチ</t>
    </rPh>
    <phoneticPr fontId="1"/>
  </si>
  <si>
    <t>機器・工事検収引渡し</t>
    <rPh sb="0" eb="2">
      <t>キキ</t>
    </rPh>
    <rPh sb="3" eb="5">
      <t>コウジ</t>
    </rPh>
    <rPh sb="5" eb="7">
      <t>ケンシュウ</t>
    </rPh>
    <rPh sb="7" eb="9">
      <t>ヒキワタ</t>
    </rPh>
    <phoneticPr fontId="1"/>
  </si>
  <si>
    <t>工事完了届提出</t>
    <rPh sb="0" eb="2">
      <t>コウジ</t>
    </rPh>
    <rPh sb="2" eb="4">
      <t>カンリョウ</t>
    </rPh>
    <rPh sb="4" eb="5">
      <t>トドケ</t>
    </rPh>
    <rPh sb="5" eb="7">
      <t>テイシュツ</t>
    </rPh>
    <phoneticPr fontId="1"/>
  </si>
  <si>
    <t>1.</t>
    <phoneticPr fontId="6"/>
  </si>
  <si>
    <t>2.</t>
    <phoneticPr fontId="6"/>
  </si>
  <si>
    <t>3.</t>
    <phoneticPr fontId="6"/>
  </si>
  <si>
    <t>1)</t>
    <phoneticPr fontId="6"/>
  </si>
  <si>
    <t>(1)</t>
    <phoneticPr fontId="6"/>
  </si>
  <si>
    <t>(2)</t>
    <phoneticPr fontId="6"/>
  </si>
  <si>
    <t>薄茶色で着色されている部分です。ここに入力してください。　</t>
    <rPh sb="1" eb="2">
      <t>チャ</t>
    </rPh>
    <rPh sb="19" eb="21">
      <t>ニュウリョク</t>
    </rPh>
    <phoneticPr fontId="6"/>
  </si>
  <si>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6"/>
  </si>
  <si>
    <t>申請する各様式の印刷について</t>
    <rPh sb="0" eb="2">
      <t>シンセイ</t>
    </rPh>
    <rPh sb="4" eb="5">
      <t>カク</t>
    </rPh>
    <rPh sb="5" eb="7">
      <t>ヨウシキ</t>
    </rPh>
    <rPh sb="8" eb="10">
      <t>インサツ</t>
    </rPh>
    <phoneticPr fontId="6"/>
  </si>
  <si>
    <t>印刷の手順</t>
    <rPh sb="0" eb="2">
      <t>インサツ</t>
    </rPh>
    <rPh sb="3" eb="5">
      <t>テ</t>
    </rPh>
    <phoneticPr fontId="6"/>
  </si>
  <si>
    <t>「ファイル」メニューの「ページ設定」を実行し「ページ設定」ダイアログボックスを表示します。</t>
    <phoneticPr fontId="6"/>
  </si>
  <si>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6"/>
  </si>
  <si>
    <t>【動作環境】</t>
  </si>
  <si>
    <t>・以下のアプリケーションで動作を確認しました。</t>
    <rPh sb="13" eb="15">
      <t>ドウサ</t>
    </rPh>
    <rPh sb="16" eb="18">
      <t>カクニン</t>
    </rPh>
    <phoneticPr fontId="6"/>
  </si>
  <si>
    <t>薄黄色で着色された部分は、どちらかの欄に○を記入してください。</t>
    <rPh sb="0" eb="1">
      <t>ウス</t>
    </rPh>
    <rPh sb="1" eb="3">
      <t>キイロ</t>
    </rPh>
    <rPh sb="4" eb="6">
      <t>チャクショク</t>
    </rPh>
    <rPh sb="9" eb="11">
      <t>ブブン</t>
    </rPh>
    <rPh sb="18" eb="19">
      <t>ラン</t>
    </rPh>
    <rPh sb="22" eb="24">
      <t>キニュウ</t>
    </rPh>
    <phoneticPr fontId="6"/>
  </si>
  <si>
    <t>(3)</t>
  </si>
  <si>
    <t>(4)</t>
  </si>
  <si>
    <t>(5)</t>
  </si>
  <si>
    <t>年</t>
    <rPh sb="0" eb="1">
      <t>ネン</t>
    </rPh>
    <phoneticPr fontId="1"/>
  </si>
  <si>
    <r>
      <t>燃料の炭素換算係数比率</t>
    </r>
    <r>
      <rPr>
        <vertAlign val="superscript"/>
        <sz val="11"/>
        <color indexed="8"/>
        <rFont val="ＭＳ Ｐ明朝"/>
        <family val="1"/>
        <charset val="128"/>
      </rPr>
      <t>※1</t>
    </r>
    <rPh sb="0" eb="2">
      <t>ネンリョウ</t>
    </rPh>
    <rPh sb="3" eb="5">
      <t>タンソ</t>
    </rPh>
    <rPh sb="5" eb="7">
      <t>カンサン</t>
    </rPh>
    <rPh sb="7" eb="9">
      <t>ケイスウ</t>
    </rPh>
    <rPh sb="9" eb="11">
      <t>ヒリツ</t>
    </rPh>
    <phoneticPr fontId="1"/>
  </si>
  <si>
    <t>「シート」タブをクリックして「白黒印刷」チェックボックスをオンにすると、セルの塗りつぶし色や文字の色などがすべて白黒に置き換えられて印刷されます。</t>
    <phoneticPr fontId="6"/>
  </si>
  <si>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1"/>
  </si>
  <si>
    <t>本ファイルは、白黒印刷に設定されています。</t>
    <rPh sb="0" eb="1">
      <t>ホン</t>
    </rPh>
    <rPh sb="7" eb="9">
      <t>シロクロ</t>
    </rPh>
    <rPh sb="9" eb="11">
      <t>インサツ</t>
    </rPh>
    <rPh sb="12" eb="14">
      <t>セッテイ</t>
    </rPh>
    <phoneticPr fontId="1"/>
  </si>
  <si>
    <t>環境に関する規制
基準の遵守の可能性</t>
    <rPh sb="0" eb="2">
      <t>カンキョウ</t>
    </rPh>
    <rPh sb="3" eb="4">
      <t>カン</t>
    </rPh>
    <rPh sb="6" eb="8">
      <t>キセイ</t>
    </rPh>
    <rPh sb="9" eb="11">
      <t>キジュン</t>
    </rPh>
    <rPh sb="12" eb="14">
      <t>ジュンシュ</t>
    </rPh>
    <rPh sb="15" eb="18">
      <t>カノウセイ</t>
    </rPh>
    <phoneticPr fontId="1"/>
  </si>
  <si>
    <t>本助成金制度以外に、
他機関からの補助金等の有無（予定を含む）</t>
    <rPh sb="0" eb="1">
      <t>ホン</t>
    </rPh>
    <rPh sb="1" eb="4">
      <t>ジョセイキン</t>
    </rPh>
    <rPh sb="4" eb="6">
      <t>セイド</t>
    </rPh>
    <rPh sb="6" eb="8">
      <t>イガイ</t>
    </rPh>
    <rPh sb="11" eb="12">
      <t>タ</t>
    </rPh>
    <rPh sb="12" eb="14">
      <t>キカン</t>
    </rPh>
    <rPh sb="17" eb="20">
      <t>ホジョキン</t>
    </rPh>
    <rPh sb="20" eb="21">
      <t>トウ</t>
    </rPh>
    <rPh sb="22" eb="24">
      <t>ウム</t>
    </rPh>
    <rPh sb="25" eb="27">
      <t>ヨテイ</t>
    </rPh>
    <rPh sb="28" eb="29">
      <t>フク</t>
    </rPh>
    <phoneticPr fontId="1"/>
  </si>
  <si>
    <t>名称（会社名）</t>
    <phoneticPr fontId="1"/>
  </si>
  <si>
    <t>代表者の役職名と氏名</t>
    <phoneticPr fontId="1"/>
  </si>
  <si>
    <t>担当者氏名</t>
    <phoneticPr fontId="1"/>
  </si>
  <si>
    <t>登記された本社住所</t>
    <phoneticPr fontId="1"/>
  </si>
  <si>
    <t>電話番号</t>
    <phoneticPr fontId="1"/>
  </si>
  <si>
    <t>e－メールアドレス</t>
    <phoneticPr fontId="1"/>
  </si>
  <si>
    <t>←自動表示</t>
    <rPh sb="1" eb="3">
      <t>ジドウ</t>
    </rPh>
    <rPh sb="3" eb="5">
      <t>ヒョウジ</t>
    </rPh>
    <phoneticPr fontId="6"/>
  </si>
  <si>
    <t>←ここに入力</t>
    <rPh sb="4" eb="6">
      <t>ニュウリョク</t>
    </rPh>
    <phoneticPr fontId="1"/>
  </si>
  <si>
    <t>←記載すべきことがあれば、記入すること。</t>
    <rPh sb="1" eb="3">
      <t>キサイ</t>
    </rPh>
    <rPh sb="13" eb="15">
      <t>キニュウ</t>
    </rPh>
    <phoneticPr fontId="1"/>
  </si>
  <si>
    <t>←ここに記入</t>
    <rPh sb="4" eb="6">
      <t>キニュウ</t>
    </rPh>
    <phoneticPr fontId="1"/>
  </si>
  <si>
    <t>←自動表示</t>
    <rPh sb="1" eb="3">
      <t>ジドウ</t>
    </rPh>
    <rPh sb="3" eb="5">
      <t>ヒョウジ</t>
    </rPh>
    <phoneticPr fontId="1"/>
  </si>
  <si>
    <t>←東京都以外に本社所在地があるケースもありますので、都道府県から記載願います。</t>
    <rPh sb="1" eb="4">
      <t>トウキョウト</t>
    </rPh>
    <rPh sb="4" eb="6">
      <t>イガイ</t>
    </rPh>
    <rPh sb="7" eb="9">
      <t>ホンシャ</t>
    </rPh>
    <rPh sb="9" eb="12">
      <t>ショザイチ</t>
    </rPh>
    <rPh sb="26" eb="30">
      <t>トドウフケン</t>
    </rPh>
    <rPh sb="32" eb="35">
      <t>キサイネガ</t>
    </rPh>
    <phoneticPr fontId="1"/>
  </si>
  <si>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1"/>
  </si>
  <si>
    <t>←郵便番号を入力してください。</t>
    <rPh sb="1" eb="3">
      <t>ユウビン</t>
    </rPh>
    <rPh sb="3" eb="5">
      <t>バンゴウ</t>
    </rPh>
    <rPh sb="6" eb="8">
      <t>ニュウリョク</t>
    </rPh>
    <phoneticPr fontId="1"/>
  </si>
  <si>
    <t>←担当者の携帯電話の番号を入力してください。</t>
    <rPh sb="1" eb="4">
      <t>タントウシャ</t>
    </rPh>
    <rPh sb="5" eb="7">
      <t>ケイタイ</t>
    </rPh>
    <rPh sb="7" eb="9">
      <t>デンワ</t>
    </rPh>
    <rPh sb="10" eb="12">
      <t>バンゴウ</t>
    </rPh>
    <rPh sb="13" eb="15">
      <t>ニュウリョク</t>
    </rPh>
    <phoneticPr fontId="1"/>
  </si>
  <si>
    <t>リース関係</t>
    <rPh sb="3" eb="5">
      <t>カンケイ</t>
    </rPh>
    <phoneticPr fontId="1"/>
  </si>
  <si>
    <r>
      <t xml:space="preserve"> </t>
    </r>
    <r>
      <rPr>
        <sz val="11"/>
        <color indexed="8"/>
        <rFont val="ＭＳ Ｐ明朝"/>
        <family val="1"/>
        <charset val="128"/>
      </rPr>
      <t>連絡先</t>
    </r>
    <rPh sb="1" eb="4">
      <t>レンラクサキ</t>
    </rPh>
    <phoneticPr fontId="6"/>
  </si>
  <si>
    <t xml:space="preserve"> 部署名</t>
    <rPh sb="1" eb="3">
      <t>ブショ</t>
    </rPh>
    <rPh sb="3" eb="4">
      <t>メイ</t>
    </rPh>
    <phoneticPr fontId="1"/>
  </si>
  <si>
    <r>
      <t>ESCO</t>
    </r>
    <r>
      <rPr>
        <sz val="11"/>
        <color indexed="8"/>
        <rFont val="ＭＳ Ｐ明朝"/>
        <family val="1"/>
        <charset val="128"/>
      </rPr>
      <t>事業者</t>
    </r>
    <rPh sb="4" eb="7">
      <t>ジギョウシャ</t>
    </rPh>
    <phoneticPr fontId="1"/>
  </si>
  <si>
    <t>保守管理事業者</t>
    <rPh sb="0" eb="2">
      <t>ホシュ</t>
    </rPh>
    <rPh sb="2" eb="4">
      <t>カンリ</t>
    </rPh>
    <rPh sb="4" eb="7">
      <t>ジギョウシャ</t>
    </rPh>
    <phoneticPr fontId="1"/>
  </si>
  <si>
    <t>熱供給事業者</t>
    <rPh sb="0" eb="1">
      <t>ネツ</t>
    </rPh>
    <rPh sb="1" eb="3">
      <t>キョウキュウ</t>
    </rPh>
    <rPh sb="3" eb="5">
      <t>ジギョウ</t>
    </rPh>
    <rPh sb="5" eb="6">
      <t>シャ</t>
    </rPh>
    <phoneticPr fontId="1"/>
  </si>
  <si>
    <t>①商業登記簿謄本、②決算報告書（直近3か年分）、③納税証明書、④会社概要書（パンフレット）、⑤熱需給契約書（案）、⑥熱需給料金計算書（案）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8">
      <t>ネツ</t>
    </rPh>
    <rPh sb="48" eb="50">
      <t>ジュキュウ</t>
    </rPh>
    <rPh sb="50" eb="53">
      <t>ケイヤクショ</t>
    </rPh>
    <rPh sb="54" eb="55">
      <t>アン</t>
    </rPh>
    <rPh sb="58" eb="59">
      <t>ネツ</t>
    </rPh>
    <rPh sb="59" eb="61">
      <t>ジュキュウ</t>
    </rPh>
    <rPh sb="61" eb="63">
      <t>リョウキン</t>
    </rPh>
    <rPh sb="63" eb="66">
      <t>ケイサンショ</t>
    </rPh>
    <rPh sb="67" eb="68">
      <t>アン</t>
    </rPh>
    <phoneticPr fontId="1"/>
  </si>
  <si>
    <t>リース事業者</t>
    <rPh sb="3" eb="5">
      <t>ジギョウ</t>
    </rPh>
    <rPh sb="5" eb="6">
      <t>シャ</t>
    </rPh>
    <phoneticPr fontId="1"/>
  </si>
  <si>
    <t>（保守管理契約締結の場合）</t>
    <rPh sb="1" eb="3">
      <t>ホシュ</t>
    </rPh>
    <rPh sb="3" eb="5">
      <t>カンリ</t>
    </rPh>
    <rPh sb="5" eb="9">
      <t>ケイヤクテイケツ</t>
    </rPh>
    <rPh sb="10" eb="12">
      <t>バアイ</t>
    </rPh>
    <phoneticPr fontId="1"/>
  </si>
  <si>
    <t>（熱需給契約締結の場合）</t>
    <rPh sb="1" eb="2">
      <t>ネツ</t>
    </rPh>
    <rPh sb="2" eb="4">
      <t>ジュキュウ</t>
    </rPh>
    <rPh sb="4" eb="8">
      <t>ケイヤクテイケツ</t>
    </rPh>
    <rPh sb="9" eb="11">
      <t>バアイ</t>
    </rPh>
    <phoneticPr fontId="1"/>
  </si>
  <si>
    <t>①商業登記簿謄本、②決算報告書（直近3か年分）、③納税証明書、④会社概要書（パンフレット）、⑤保守管理契約書（案）、⑥保守管理料金計算書（案）、⑦東京都ビジネス事業者の登録通知書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9">
      <t>ホシュ</t>
    </rPh>
    <rPh sb="49" eb="51">
      <t>カンリ</t>
    </rPh>
    <rPh sb="51" eb="54">
      <t>ケイヤクショ</t>
    </rPh>
    <rPh sb="55" eb="56">
      <t>アン</t>
    </rPh>
    <rPh sb="59" eb="61">
      <t>ホシュ</t>
    </rPh>
    <rPh sb="61" eb="63">
      <t>カンリ</t>
    </rPh>
    <rPh sb="63" eb="65">
      <t>リョウキン</t>
    </rPh>
    <rPh sb="65" eb="68">
      <t>ケイサンショ</t>
    </rPh>
    <rPh sb="69" eb="70">
      <t>アン</t>
    </rPh>
    <rPh sb="73" eb="76">
      <t>トウキョウト</t>
    </rPh>
    <rPh sb="80" eb="83">
      <t>ジギョウシャ</t>
    </rPh>
    <rPh sb="84" eb="86">
      <t>トウロク</t>
    </rPh>
    <rPh sb="86" eb="89">
      <t>ツウチショ</t>
    </rPh>
    <phoneticPr fontId="1"/>
  </si>
  <si>
    <t>単位</t>
    <rPh sb="0" eb="2">
      <t>タンイ</t>
    </rPh>
    <phoneticPr fontId="1"/>
  </si>
  <si>
    <t>長さ</t>
    <rPh sb="0" eb="1">
      <t>ナガ</t>
    </rPh>
    <phoneticPr fontId="1"/>
  </si>
  <si>
    <t>幅</t>
    <rPh sb="0" eb="1">
      <t>ハバ</t>
    </rPh>
    <phoneticPr fontId="1"/>
  </si>
  <si>
    <t>高さ</t>
    <rPh sb="0" eb="1">
      <t>タカ</t>
    </rPh>
    <phoneticPr fontId="1"/>
  </si>
  <si>
    <t>発電</t>
    <rPh sb="0" eb="2">
      <t>ハツデン</t>
    </rPh>
    <phoneticPr fontId="1"/>
  </si>
  <si>
    <t>排熱回収</t>
    <rPh sb="0" eb="2">
      <t>ハイネツ</t>
    </rPh>
    <rPh sb="2" eb="4">
      <t>カイシュウ</t>
    </rPh>
    <phoneticPr fontId="1"/>
  </si>
  <si>
    <t>総合</t>
    <rPh sb="0" eb="2">
      <t>ソウゴウ</t>
    </rPh>
    <phoneticPr fontId="1"/>
  </si>
  <si>
    <t>kW</t>
    <phoneticPr fontId="1"/>
  </si>
  <si>
    <t>%</t>
    <phoneticPr fontId="1"/>
  </si>
  <si>
    <t>助成対象事業者</t>
    <rPh sb="0" eb="2">
      <t>ジョセイ</t>
    </rPh>
    <rPh sb="2" eb="4">
      <t>タイショウ</t>
    </rPh>
    <rPh sb="4" eb="7">
      <t>ジギョウシャ</t>
    </rPh>
    <phoneticPr fontId="1"/>
  </si>
  <si>
    <t>注）助成対象事業者の自己資金と借入金は、内数としてカッコ内に記載すること。</t>
    <rPh sb="2" eb="4">
      <t>ジョセイ</t>
    </rPh>
    <rPh sb="4" eb="6">
      <t>タイショウ</t>
    </rPh>
    <rPh sb="6" eb="9">
      <t>ジギョウシャ</t>
    </rPh>
    <phoneticPr fontId="1"/>
  </si>
  <si>
    <t>窒素酸化物</t>
    <rPh sb="0" eb="2">
      <t>チッソ</t>
    </rPh>
    <rPh sb="2" eb="5">
      <t>サンカブツ</t>
    </rPh>
    <phoneticPr fontId="1"/>
  </si>
  <si>
    <t>規制基準　（ppm）</t>
    <rPh sb="0" eb="2">
      <t>キセイ</t>
    </rPh>
    <rPh sb="2" eb="4">
      <t>キジュン</t>
    </rPh>
    <phoneticPr fontId="1"/>
  </si>
  <si>
    <t>〃</t>
    <phoneticPr fontId="1"/>
  </si>
  <si>
    <t>〃</t>
    <phoneticPr fontId="6"/>
  </si>
  <si>
    <t>〃</t>
    <phoneticPr fontId="1"/>
  </si>
  <si>
    <t>東京都ビジネス
事業者登録番号</t>
    <rPh sb="0" eb="3">
      <t>トウキョウト</t>
    </rPh>
    <rPh sb="8" eb="11">
      <t>ジギョウシャ</t>
    </rPh>
    <rPh sb="11" eb="13">
      <t>トウロク</t>
    </rPh>
    <rPh sb="13" eb="15">
      <t>バンゴウ</t>
    </rPh>
    <phoneticPr fontId="1"/>
  </si>
  <si>
    <t>東京都ビジネス
事業者登録年月日</t>
    <rPh sb="0" eb="3">
      <t>トウキョウト</t>
    </rPh>
    <rPh sb="8" eb="11">
      <t>ジギョウシャ</t>
    </rPh>
    <rPh sb="11" eb="13">
      <t>トウロク</t>
    </rPh>
    <rPh sb="13" eb="16">
      <t>ネンガッピ</t>
    </rPh>
    <phoneticPr fontId="1"/>
  </si>
  <si>
    <t>長さ　（m）</t>
    <rPh sb="0" eb="1">
      <t>ナガ</t>
    </rPh>
    <phoneticPr fontId="1"/>
  </si>
  <si>
    <t>幅　　（m）</t>
    <rPh sb="0" eb="1">
      <t>ハバ</t>
    </rPh>
    <phoneticPr fontId="1"/>
  </si>
  <si>
    <t>高さ　（m）</t>
    <rPh sb="0" eb="1">
      <t>タカ</t>
    </rPh>
    <phoneticPr fontId="1"/>
  </si>
  <si>
    <t>燃料使用量</t>
    <rPh sb="0" eb="2">
      <t>ネンリョウ</t>
    </rPh>
    <rPh sb="2" eb="4">
      <t>シヨウ</t>
    </rPh>
    <rPh sb="4" eb="5">
      <t>リョウ</t>
    </rPh>
    <phoneticPr fontId="1"/>
  </si>
  <si>
    <t>←自動表示</t>
    <rPh sb="1" eb="3">
      <t>ジドウ</t>
    </rPh>
    <rPh sb="3" eb="5">
      <t>ヒョウジ</t>
    </rPh>
    <phoneticPr fontId="1"/>
  </si>
  <si>
    <t>〃</t>
    <phoneticPr fontId="1"/>
  </si>
  <si>
    <t>←下段のエネルギー生産計画に記載すること。</t>
    <rPh sb="1" eb="3">
      <t>ゲダン</t>
    </rPh>
    <rPh sb="9" eb="11">
      <t>セイサン</t>
    </rPh>
    <rPh sb="11" eb="13">
      <t>ケイカク</t>
    </rPh>
    <rPh sb="14" eb="16">
      <t>キサイ</t>
    </rPh>
    <phoneticPr fontId="1"/>
  </si>
  <si>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1"/>
  </si>
  <si>
    <t>日間</t>
    <phoneticPr fontId="1"/>
  </si>
  <si>
    <t>%</t>
    <phoneticPr fontId="1"/>
  </si>
  <si>
    <t>h</t>
    <phoneticPr fontId="1"/>
  </si>
  <si>
    <t>MWh</t>
    <phoneticPr fontId="1"/>
  </si>
  <si>
    <t>←東京ガス・青梅ガス・武陽ガス及び昭島ガスの都市ガスの炭素換算係数は、全て0.0138です。</t>
    <rPh sb="1" eb="3">
      <t>トウキョウ</t>
    </rPh>
    <rPh sb="6" eb="8">
      <t>オウメ</t>
    </rPh>
    <rPh sb="11" eb="12">
      <t>タケ</t>
    </rPh>
    <rPh sb="12" eb="13">
      <t>ヨウ</t>
    </rPh>
    <rPh sb="15" eb="16">
      <t>オヨ</t>
    </rPh>
    <rPh sb="17" eb="19">
      <t>アキシマ</t>
    </rPh>
    <rPh sb="22" eb="24">
      <t>トシ</t>
    </rPh>
    <rPh sb="27" eb="29">
      <t>タンソ</t>
    </rPh>
    <rPh sb="29" eb="31">
      <t>カンサン</t>
    </rPh>
    <rPh sb="31" eb="33">
      <t>ケイスウ</t>
    </rPh>
    <rPh sb="35" eb="36">
      <t>スベ</t>
    </rPh>
    <phoneticPr fontId="1"/>
  </si>
  <si>
    <t>製造メーカー名（製造者）</t>
    <rPh sb="0" eb="2">
      <t>セイゾウ</t>
    </rPh>
    <rPh sb="6" eb="7">
      <t>ナ</t>
    </rPh>
    <rPh sb="8" eb="11">
      <t>セイゾウシャ</t>
    </rPh>
    <phoneticPr fontId="6"/>
  </si>
  <si>
    <t>←備考欄に記載すべきことがあればここに入力</t>
    <rPh sb="1" eb="3">
      <t>ビコウ</t>
    </rPh>
    <rPh sb="3" eb="4">
      <t>ラン</t>
    </rPh>
    <rPh sb="5" eb="7">
      <t>キサイ</t>
    </rPh>
    <rPh sb="19" eb="21">
      <t>ニュウリョク</t>
    </rPh>
    <phoneticPr fontId="6"/>
  </si>
  <si>
    <t>kW</t>
    <phoneticPr fontId="6"/>
  </si>
  <si>
    <t>燃料の炭素換算係数</t>
    <rPh sb="0" eb="2">
      <t>ネンリョウ</t>
    </rPh>
    <rPh sb="3" eb="5">
      <t>タンソ</t>
    </rPh>
    <rPh sb="5" eb="7">
      <t>カンサン</t>
    </rPh>
    <rPh sb="7" eb="9">
      <t>ケイスウ</t>
    </rPh>
    <phoneticPr fontId="6"/>
  </si>
  <si>
    <t>本事業を共同事業で行う場合は、共同申請者同士及び工事請負者との連絡・責任体制を明確に記入すること。</t>
    <rPh sb="26" eb="28">
      <t>ウケオイ</t>
    </rPh>
    <phoneticPr fontId="6"/>
  </si>
  <si>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1"/>
  </si>
  <si>
    <t>CGS</t>
    <phoneticPr fontId="24"/>
  </si>
  <si>
    <t>項目</t>
    <rPh sb="0" eb="2">
      <t>コウモク</t>
    </rPh>
    <phoneticPr fontId="24"/>
  </si>
  <si>
    <t>単位</t>
    <rPh sb="0" eb="2">
      <t>タンイ</t>
    </rPh>
    <phoneticPr fontId="24"/>
  </si>
  <si>
    <t>No.1</t>
    <phoneticPr fontId="24"/>
  </si>
  <si>
    <t>全負荷相当時間</t>
    <rPh sb="0" eb="1">
      <t>ゼン</t>
    </rPh>
    <rPh sb="1" eb="3">
      <t>フカ</t>
    </rPh>
    <rPh sb="3" eb="5">
      <t>ソウトウ</t>
    </rPh>
    <rPh sb="5" eb="7">
      <t>ジカン</t>
    </rPh>
    <phoneticPr fontId="24"/>
  </si>
  <si>
    <t>h/月</t>
    <rPh sb="2" eb="3">
      <t>ゲツ</t>
    </rPh>
    <phoneticPr fontId="24"/>
  </si>
  <si>
    <t>発電出力</t>
    <rPh sb="0" eb="2">
      <t>ハツデン</t>
    </rPh>
    <rPh sb="2" eb="4">
      <t>シュツリョク</t>
    </rPh>
    <phoneticPr fontId="24"/>
  </si>
  <si>
    <t>kW/h</t>
    <phoneticPr fontId="24"/>
  </si>
  <si>
    <t>排熱回収出力</t>
    <rPh sb="0" eb="2">
      <t>ハイネツ</t>
    </rPh>
    <rPh sb="2" eb="4">
      <t>カイシュウ</t>
    </rPh>
    <rPh sb="4" eb="6">
      <t>シュツリョク</t>
    </rPh>
    <phoneticPr fontId="24"/>
  </si>
  <si>
    <t>排熱回収率</t>
    <rPh sb="0" eb="2">
      <t>ハイネツ</t>
    </rPh>
    <rPh sb="2" eb="4">
      <t>カイシュウ</t>
    </rPh>
    <rPh sb="4" eb="5">
      <t>リツ</t>
    </rPh>
    <phoneticPr fontId="24"/>
  </si>
  <si>
    <t>%</t>
    <phoneticPr fontId="24"/>
  </si>
  <si>
    <t>燃料使用</t>
    <rPh sb="0" eb="2">
      <t>ネンリョウ</t>
    </rPh>
    <rPh sb="2" eb="4">
      <t>シヨウ</t>
    </rPh>
    <phoneticPr fontId="24"/>
  </si>
  <si>
    <t>燃料使用量</t>
    <rPh sb="0" eb="2">
      <t>ネンリョウ</t>
    </rPh>
    <rPh sb="2" eb="5">
      <t>シヨウリョウ</t>
    </rPh>
    <phoneticPr fontId="24"/>
  </si>
  <si>
    <t>発電量</t>
    <rPh sb="0" eb="2">
      <t>ハツデン</t>
    </rPh>
    <rPh sb="2" eb="3">
      <t>リョウ</t>
    </rPh>
    <phoneticPr fontId="24"/>
  </si>
  <si>
    <t>MWh/月</t>
    <rPh sb="4" eb="5">
      <t>ゲツ</t>
    </rPh>
    <phoneticPr fontId="24"/>
  </si>
  <si>
    <t>排熱回収量</t>
    <rPh sb="0" eb="2">
      <t>ハイネツ</t>
    </rPh>
    <rPh sb="2" eb="4">
      <t>カイシュウ</t>
    </rPh>
    <rPh sb="4" eb="5">
      <t>リョウ</t>
    </rPh>
    <phoneticPr fontId="24"/>
  </si>
  <si>
    <t>燃料の発熱量</t>
    <rPh sb="0" eb="2">
      <t>ネンリョウ</t>
    </rPh>
    <rPh sb="3" eb="5">
      <t>ハツネツ</t>
    </rPh>
    <rPh sb="5" eb="6">
      <t>リョウ</t>
    </rPh>
    <phoneticPr fontId="24"/>
  </si>
  <si>
    <t>発電量（換算値）</t>
    <rPh sb="0" eb="2">
      <t>ハツデン</t>
    </rPh>
    <rPh sb="2" eb="3">
      <t>リョウ</t>
    </rPh>
    <rPh sb="4" eb="6">
      <t>カンサン</t>
    </rPh>
    <rPh sb="6" eb="7">
      <t>チ</t>
    </rPh>
    <phoneticPr fontId="24"/>
  </si>
  <si>
    <t>有効活用量</t>
    <rPh sb="0" eb="2">
      <t>ユウコウ</t>
    </rPh>
    <rPh sb="2" eb="4">
      <t>カツヨウ</t>
    </rPh>
    <rPh sb="4" eb="5">
      <t>リョウ</t>
    </rPh>
    <phoneticPr fontId="24"/>
  </si>
  <si>
    <t>燃料使用発熱量</t>
    <rPh sb="0" eb="2">
      <t>ネンリョウ</t>
    </rPh>
    <rPh sb="2" eb="4">
      <t>シヨウ</t>
    </rPh>
    <rPh sb="4" eb="6">
      <t>ハツネツ</t>
    </rPh>
    <rPh sb="6" eb="7">
      <t>リョウ</t>
    </rPh>
    <phoneticPr fontId="24"/>
  </si>
  <si>
    <t>2.17発電効率＋排熱利用率</t>
    <rPh sb="4" eb="6">
      <t>ハツデン</t>
    </rPh>
    <rPh sb="6" eb="8">
      <t>コウリツ</t>
    </rPh>
    <rPh sb="9" eb="11">
      <t>ハイネツ</t>
    </rPh>
    <rPh sb="11" eb="13">
      <t>リヨウ</t>
    </rPh>
    <rPh sb="13" eb="14">
      <t>リツ</t>
    </rPh>
    <phoneticPr fontId="24"/>
  </si>
  <si>
    <t>%</t>
    <phoneticPr fontId="24"/>
  </si>
  <si>
    <t>合計
又は
平均</t>
    <rPh sb="0" eb="2">
      <t>ゴウケイ</t>
    </rPh>
    <rPh sb="3" eb="4">
      <t>マタ</t>
    </rPh>
    <rPh sb="6" eb="8">
      <t>ヘイキン</t>
    </rPh>
    <phoneticPr fontId="24"/>
  </si>
  <si>
    <t>福祉施設</t>
    <rPh sb="0" eb="2">
      <t>フクシ</t>
    </rPh>
    <rPh sb="2" eb="4">
      <t>シセツ</t>
    </rPh>
    <phoneticPr fontId="1"/>
  </si>
  <si>
    <t>医療施設</t>
    <rPh sb="0" eb="2">
      <t>イリョウ</t>
    </rPh>
    <rPh sb="2" eb="4">
      <t>シセツ</t>
    </rPh>
    <phoneticPr fontId="1"/>
  </si>
  <si>
    <t>←省エネ機器等の仕様を記入</t>
    <rPh sb="1" eb="2">
      <t>ショウ</t>
    </rPh>
    <rPh sb="4" eb="6">
      <t>キキ</t>
    </rPh>
    <rPh sb="6" eb="7">
      <t>トウ</t>
    </rPh>
    <rPh sb="8" eb="10">
      <t>シヨウ</t>
    </rPh>
    <rPh sb="11" eb="13">
      <t>キニュウ</t>
    </rPh>
    <phoneticPr fontId="6"/>
  </si>
  <si>
    <t>FAX</t>
    <phoneticPr fontId="1"/>
  </si>
  <si>
    <t>竣工年月</t>
    <rPh sb="0" eb="2">
      <t>シュンコウ</t>
    </rPh>
    <rPh sb="2" eb="4">
      <t>ネンゲツ</t>
    </rPh>
    <phoneticPr fontId="1"/>
  </si>
  <si>
    <t>建物の所有者</t>
    <rPh sb="0" eb="2">
      <t>タテモノ</t>
    </rPh>
    <rPh sb="3" eb="5">
      <t>ショユウ</t>
    </rPh>
    <rPh sb="5" eb="6">
      <t>シャ</t>
    </rPh>
    <phoneticPr fontId="1"/>
  </si>
  <si>
    <t>排熱回収出力</t>
    <rPh sb="0" eb="2">
      <t>ハイネツ</t>
    </rPh>
    <rPh sb="1" eb="2">
      <t>ネツ</t>
    </rPh>
    <rPh sb="2" eb="4">
      <t>カイシュウ</t>
    </rPh>
    <rPh sb="4" eb="6">
      <t>シュツリョク</t>
    </rPh>
    <phoneticPr fontId="1"/>
  </si>
  <si>
    <t>発電出力</t>
    <rPh sb="0" eb="2">
      <t>ハツデン</t>
    </rPh>
    <rPh sb="2" eb="4">
      <t>シュツリョク</t>
    </rPh>
    <phoneticPr fontId="1"/>
  </si>
  <si>
    <t>助成対象事業の実施に係る同意書</t>
    <rPh sb="0" eb="2">
      <t>ジョセイ</t>
    </rPh>
    <rPh sb="2" eb="4">
      <t>タイショウ</t>
    </rPh>
    <rPh sb="4" eb="6">
      <t>ジギョウ</t>
    </rPh>
    <rPh sb="7" eb="9">
      <t>ジッシ</t>
    </rPh>
    <rPh sb="10" eb="11">
      <t>カカワ</t>
    </rPh>
    <rPh sb="12" eb="15">
      <t>ドウイショ</t>
    </rPh>
    <phoneticPr fontId="25"/>
  </si>
  <si>
    <t>（助成対象事業者）</t>
    <rPh sb="1" eb="3">
      <t>ジョセイ</t>
    </rPh>
    <rPh sb="3" eb="5">
      <t>タイショウ</t>
    </rPh>
    <rPh sb="5" eb="8">
      <t>ジギョウシャ</t>
    </rPh>
    <phoneticPr fontId="25"/>
  </si>
  <si>
    <t>㊞</t>
    <phoneticPr fontId="25"/>
  </si>
  <si>
    <t>名称（法人名）</t>
    <rPh sb="3" eb="5">
      <t>ホウジン</t>
    </rPh>
    <rPh sb="5" eb="6">
      <t>ナ</t>
    </rPh>
    <phoneticPr fontId="1"/>
  </si>
  <si>
    <t>（役職）</t>
    <rPh sb="1" eb="3">
      <t>ヤクショク</t>
    </rPh>
    <phoneticPr fontId="25"/>
  </si>
  <si>
    <t>（氏名）</t>
    <rPh sb="1" eb="3">
      <t>シメイ</t>
    </rPh>
    <phoneticPr fontId="25"/>
  </si>
  <si>
    <t>（住所）</t>
    <rPh sb="1" eb="3">
      <t>ジュウショ</t>
    </rPh>
    <phoneticPr fontId="25"/>
  </si>
  <si>
    <t>（名称）</t>
    <rPh sb="1" eb="3">
      <t>メイショウ</t>
    </rPh>
    <phoneticPr fontId="25"/>
  </si>
  <si>
    <t>（代表者）</t>
    <rPh sb="1" eb="4">
      <t>ダイヒョウシャ</t>
    </rPh>
    <phoneticPr fontId="25"/>
  </si>
  <si>
    <t>助成事業対象施設</t>
    <rPh sb="0" eb="2">
      <t>ジョセイ</t>
    </rPh>
    <rPh sb="2" eb="4">
      <t>ジギョウ</t>
    </rPh>
    <rPh sb="4" eb="6">
      <t>タイショウ</t>
    </rPh>
    <rPh sb="6" eb="8">
      <t>シセツ</t>
    </rPh>
    <phoneticPr fontId="25"/>
  </si>
  <si>
    <t>施設名</t>
    <rPh sb="0" eb="2">
      <t>シセツ</t>
    </rPh>
    <rPh sb="2" eb="3">
      <t>メイ</t>
    </rPh>
    <phoneticPr fontId="25"/>
  </si>
  <si>
    <t>←自動表示</t>
    <rPh sb="1" eb="3">
      <t>ジドウ</t>
    </rPh>
    <rPh sb="3" eb="5">
      <t>ヒョウジ</t>
    </rPh>
    <phoneticPr fontId="25"/>
  </si>
  <si>
    <t>騒音</t>
    <rPh sb="0" eb="2">
      <t>ソウオン</t>
    </rPh>
    <phoneticPr fontId="1"/>
  </si>
  <si>
    <t>騒音基準</t>
    <rPh sb="0" eb="2">
      <t>ソウオン</t>
    </rPh>
    <rPh sb="2" eb="4">
      <t>キジュン</t>
    </rPh>
    <phoneticPr fontId="1"/>
  </si>
  <si>
    <t>開始時刻</t>
    <rPh sb="0" eb="2">
      <t>カイシ</t>
    </rPh>
    <rPh sb="2" eb="4">
      <t>ジコク</t>
    </rPh>
    <phoneticPr fontId="1"/>
  </si>
  <si>
    <t>終了時刻</t>
    <rPh sb="0" eb="2">
      <t>シュウリョウ</t>
    </rPh>
    <rPh sb="2" eb="4">
      <t>ジコク</t>
    </rPh>
    <phoneticPr fontId="1"/>
  </si>
  <si>
    <t>時間区分1</t>
    <rPh sb="0" eb="2">
      <t>ジカン</t>
    </rPh>
    <rPh sb="2" eb="4">
      <t>クブン</t>
    </rPh>
    <phoneticPr fontId="1"/>
  </si>
  <si>
    <t>時間区分2</t>
    <rPh sb="0" eb="2">
      <t>ジカン</t>
    </rPh>
    <rPh sb="2" eb="4">
      <t>クブン</t>
    </rPh>
    <phoneticPr fontId="1"/>
  </si>
  <si>
    <t>時間区分3</t>
    <rPh sb="0" eb="2">
      <t>ジカン</t>
    </rPh>
    <rPh sb="2" eb="4">
      <t>クブン</t>
    </rPh>
    <phoneticPr fontId="1"/>
  </si>
  <si>
    <t>時間区分4</t>
    <rPh sb="0" eb="2">
      <t>ジカン</t>
    </rPh>
    <rPh sb="2" eb="4">
      <t>クブン</t>
    </rPh>
    <phoneticPr fontId="1"/>
  </si>
  <si>
    <t>振動</t>
    <rPh sb="0" eb="2">
      <t>シンドウ</t>
    </rPh>
    <phoneticPr fontId="1"/>
  </si>
  <si>
    <t>振動基準</t>
    <rPh sb="0" eb="2">
      <t>シンドウ</t>
    </rPh>
    <rPh sb="2" eb="4">
      <t>キジュン</t>
    </rPh>
    <phoneticPr fontId="1"/>
  </si>
  <si>
    <t>dB</t>
    <phoneticPr fontId="1"/>
  </si>
  <si>
    <t>～</t>
    <phoneticPr fontId="1"/>
  </si>
  <si>
    <t>エネルギー
マネジメント
計画</t>
    <rPh sb="13" eb="15">
      <t>ケイカク</t>
    </rPh>
    <phoneticPr fontId="1"/>
  </si>
  <si>
    <t>削減比率
%</t>
    <rPh sb="0" eb="2">
      <t>サクゲン</t>
    </rPh>
    <rPh sb="2" eb="4">
      <t>ヒリツ</t>
    </rPh>
    <phoneticPr fontId="1"/>
  </si>
  <si>
    <t>騒音規制の基準遵守</t>
    <rPh sb="0" eb="2">
      <t>ソウオン</t>
    </rPh>
    <rPh sb="2" eb="4">
      <t>キセイ</t>
    </rPh>
    <rPh sb="5" eb="7">
      <t>キジュン</t>
    </rPh>
    <rPh sb="7" eb="9">
      <t>ジュンシュ</t>
    </rPh>
    <phoneticPr fontId="1"/>
  </si>
  <si>
    <t>振動規制の基準遵守</t>
    <rPh sb="0" eb="2">
      <t>シンドウ</t>
    </rPh>
    <rPh sb="2" eb="4">
      <t>キセイ</t>
    </rPh>
    <rPh sb="5" eb="7">
      <t>キジュン</t>
    </rPh>
    <rPh sb="7" eb="9">
      <t>ジュンシュ</t>
    </rPh>
    <phoneticPr fontId="1"/>
  </si>
  <si>
    <t>燃料の高位発熱量</t>
    <rPh sb="0" eb="2">
      <t>ネンリョウ</t>
    </rPh>
    <rPh sb="3" eb="5">
      <t>コウイ</t>
    </rPh>
    <rPh sb="5" eb="7">
      <t>ハツネツ</t>
    </rPh>
    <rPh sb="7" eb="8">
      <t>リョウ</t>
    </rPh>
    <phoneticPr fontId="1"/>
  </si>
  <si>
    <r>
      <t>MJ/m</t>
    </r>
    <r>
      <rPr>
        <vertAlign val="superscript"/>
        <sz val="12"/>
        <color indexed="8"/>
        <rFont val="ＭＳ Ｐゴシック"/>
        <family val="3"/>
        <charset val="128"/>
      </rPr>
      <t>3</t>
    </r>
    <r>
      <rPr>
        <vertAlign val="subscript"/>
        <sz val="12"/>
        <color indexed="8"/>
        <rFont val="ＭＳ Ｐゴシック"/>
        <family val="3"/>
        <charset val="128"/>
      </rPr>
      <t>N</t>
    </r>
    <phoneticPr fontId="1"/>
  </si>
  <si>
    <t>－</t>
    <phoneticPr fontId="1"/>
  </si>
  <si>
    <t>使用電力量</t>
    <rPh sb="0" eb="2">
      <t>シヨウ</t>
    </rPh>
    <rPh sb="2" eb="4">
      <t>デンリョク</t>
    </rPh>
    <rPh sb="4" eb="5">
      <t>リョウ</t>
    </rPh>
    <phoneticPr fontId="1"/>
  </si>
  <si>
    <t>発電量</t>
    <rPh sb="0" eb="2">
      <t>ハツデン</t>
    </rPh>
    <rPh sb="2" eb="3">
      <t>リョウ</t>
    </rPh>
    <phoneticPr fontId="1"/>
  </si>
  <si>
    <t>総重量（t）</t>
    <rPh sb="0" eb="3">
      <t>ソウジュウリョウ</t>
    </rPh>
    <phoneticPr fontId="1"/>
  </si>
  <si>
    <t>燃料の高位発熱量</t>
    <rPh sb="0" eb="2">
      <t>ネンリョウ</t>
    </rPh>
    <rPh sb="3" eb="5">
      <t>コウイ</t>
    </rPh>
    <rPh sb="5" eb="7">
      <t>ハツネツ</t>
    </rPh>
    <rPh sb="7" eb="8">
      <t>リョウ</t>
    </rPh>
    <phoneticPr fontId="1"/>
  </si>
  <si>
    <t>GJ/月</t>
    <rPh sb="3" eb="4">
      <t>ゲツ</t>
    </rPh>
    <phoneticPr fontId="24"/>
  </si>
  <si>
    <t>4月</t>
    <rPh sb="1" eb="2">
      <t>ゲツ</t>
    </rPh>
    <phoneticPr fontId="23"/>
  </si>
  <si>
    <t>MJ/h</t>
    <phoneticPr fontId="24"/>
  </si>
  <si>
    <t>MJ/h</t>
    <phoneticPr fontId="24"/>
  </si>
  <si>
    <t>エネルギー使用実績と計画</t>
    <rPh sb="5" eb="7">
      <t>シヨウ</t>
    </rPh>
    <rPh sb="7" eb="9">
      <t>ジッセキ</t>
    </rPh>
    <rPh sb="10" eb="12">
      <t>ケイカク</t>
    </rPh>
    <phoneticPr fontId="1"/>
  </si>
  <si>
    <r>
      <rPr>
        <sz val="11"/>
        <color indexed="8"/>
        <rFont val="ＭＳ Ｐ明朝"/>
        <family val="1"/>
        <charset val="128"/>
      </rPr>
      <t>－</t>
    </r>
    <phoneticPr fontId="1"/>
  </si>
  <si>
    <t>購入電力</t>
    <rPh sb="0" eb="2">
      <t>コウニュウ</t>
    </rPh>
    <rPh sb="2" eb="4">
      <t>デンリョク</t>
    </rPh>
    <phoneticPr fontId="1"/>
  </si>
  <si>
    <t>都市ガス</t>
    <rPh sb="0" eb="2">
      <t>トシ</t>
    </rPh>
    <phoneticPr fontId="1"/>
  </si>
  <si>
    <t>灯油</t>
    <rPh sb="0" eb="2">
      <t>トウユ</t>
    </rPh>
    <phoneticPr fontId="1"/>
  </si>
  <si>
    <t>A重油</t>
    <rPh sb="1" eb="3">
      <t>ジュウユ</t>
    </rPh>
    <phoneticPr fontId="1"/>
  </si>
  <si>
    <t>4月</t>
    <rPh sb="1" eb="2">
      <t>ゲツ</t>
    </rPh>
    <phoneticPr fontId="1"/>
  </si>
  <si>
    <t>GJ</t>
    <phoneticPr fontId="1"/>
  </si>
  <si>
    <t>購入電力量</t>
    <rPh sb="0" eb="2">
      <t>コウニュウ</t>
    </rPh>
    <rPh sb="2" eb="4">
      <t>デンリョク</t>
    </rPh>
    <rPh sb="4" eb="5">
      <t>リョウ</t>
    </rPh>
    <phoneticPr fontId="1"/>
  </si>
  <si>
    <t>MWh</t>
    <phoneticPr fontId="1"/>
  </si>
  <si>
    <t>購入ガス量</t>
    <rPh sb="0" eb="2">
      <t>コウニュウ</t>
    </rPh>
    <rPh sb="4" eb="5">
      <t>リョウ</t>
    </rPh>
    <phoneticPr fontId="1"/>
  </si>
  <si>
    <t>購入LPG量</t>
    <rPh sb="0" eb="2">
      <t>コウニュウ</t>
    </rPh>
    <rPh sb="5" eb="6">
      <t>リョウ</t>
    </rPh>
    <phoneticPr fontId="1"/>
  </si>
  <si>
    <t>購入灯油量</t>
    <rPh sb="0" eb="2">
      <t>コウニュウ</t>
    </rPh>
    <rPh sb="2" eb="4">
      <t>トウユ</t>
    </rPh>
    <rPh sb="4" eb="5">
      <t>リョウ</t>
    </rPh>
    <phoneticPr fontId="1"/>
  </si>
  <si>
    <t>購入A重油量</t>
    <rPh sb="0" eb="2">
      <t>コウニュウ</t>
    </rPh>
    <rPh sb="3" eb="5">
      <t>ジュウユ</t>
    </rPh>
    <rPh sb="5" eb="6">
      <t>リョウ</t>
    </rPh>
    <phoneticPr fontId="1"/>
  </si>
  <si>
    <t>t</t>
    <phoneticPr fontId="1"/>
  </si>
  <si>
    <t>kL</t>
    <phoneticPr fontId="1"/>
  </si>
  <si>
    <t>購入エネルギー量</t>
    <rPh sb="0" eb="2">
      <t>コウニュウ</t>
    </rPh>
    <rPh sb="7" eb="8">
      <t>リョウ</t>
    </rPh>
    <phoneticPr fontId="1"/>
  </si>
  <si>
    <t>GJ</t>
    <phoneticPr fontId="1"/>
  </si>
  <si>
    <t>単位</t>
    <rPh sb="0" eb="1">
      <t>タン</t>
    </rPh>
    <rPh sb="1" eb="2">
      <t>イ</t>
    </rPh>
    <phoneticPr fontId="1"/>
  </si>
  <si>
    <t>kWh</t>
    <phoneticPr fontId="1"/>
  </si>
  <si>
    <t>kg</t>
    <phoneticPr fontId="1"/>
  </si>
  <si>
    <t>供給ガスの圧力</t>
    <rPh sb="0" eb="2">
      <t>キョウキュウ</t>
    </rPh>
    <rPh sb="5" eb="7">
      <t>アツリョク</t>
    </rPh>
    <phoneticPr fontId="1"/>
  </si>
  <si>
    <t>←『中圧』か『低圧』のどちらかを記入してください。</t>
    <rPh sb="2" eb="4">
      <t>チュウアツ</t>
    </rPh>
    <rPh sb="7" eb="9">
      <t>テイアツ</t>
    </rPh>
    <rPh sb="16" eb="18">
      <t>キニュウ</t>
    </rPh>
    <phoneticPr fontId="1"/>
  </si>
  <si>
    <t>2.17×発電効率＋排熱回収率</t>
    <rPh sb="5" eb="7">
      <t>ハツデン</t>
    </rPh>
    <rPh sb="7" eb="9">
      <t>コウリツ</t>
    </rPh>
    <rPh sb="10" eb="12">
      <t>ハイネツ</t>
    </rPh>
    <rPh sb="12" eb="14">
      <t>カイシュウ</t>
    </rPh>
    <rPh sb="14" eb="15">
      <t>リツ</t>
    </rPh>
    <phoneticPr fontId="1"/>
  </si>
  <si>
    <t>加重平均全負荷相当時間</t>
    <rPh sb="0" eb="2">
      <t>カジュウ</t>
    </rPh>
    <rPh sb="2" eb="4">
      <t>ヘイキン</t>
    </rPh>
    <rPh sb="4" eb="5">
      <t>ゼン</t>
    </rPh>
    <rPh sb="5" eb="7">
      <t>フカ</t>
    </rPh>
    <rPh sb="7" eb="9">
      <t>ソウトウ</t>
    </rPh>
    <rPh sb="9" eb="11">
      <t>ジカン</t>
    </rPh>
    <phoneticPr fontId="1"/>
  </si>
  <si>
    <t>助成事業対象施設のエネルギー使用実績</t>
    <rPh sb="0" eb="2">
      <t>ジョセイ</t>
    </rPh>
    <rPh sb="2" eb="4">
      <t>ジギョウ</t>
    </rPh>
    <rPh sb="4" eb="6">
      <t>タイショウ</t>
    </rPh>
    <rPh sb="6" eb="8">
      <t>シセツ</t>
    </rPh>
    <rPh sb="14" eb="16">
      <t>シヨウ</t>
    </rPh>
    <rPh sb="16" eb="18">
      <t>ジッセキ</t>
    </rPh>
    <phoneticPr fontId="1"/>
  </si>
  <si>
    <t>（助成事業対象施設の代表者）</t>
    <rPh sb="1" eb="3">
      <t>ジョセイ</t>
    </rPh>
    <rPh sb="3" eb="5">
      <t>ジギョウ</t>
    </rPh>
    <rPh sb="5" eb="7">
      <t>タイショウ</t>
    </rPh>
    <rPh sb="7" eb="9">
      <t>シセツ</t>
    </rPh>
    <rPh sb="10" eb="13">
      <t>ダイヒョウシャ</t>
    </rPh>
    <phoneticPr fontId="25"/>
  </si>
  <si>
    <t>契約開始日</t>
    <rPh sb="0" eb="2">
      <t>ケイヤク</t>
    </rPh>
    <rPh sb="2" eb="4">
      <t>カイシ</t>
    </rPh>
    <rPh sb="4" eb="5">
      <t>ヒ</t>
    </rPh>
    <phoneticPr fontId="1"/>
  </si>
  <si>
    <t>契約完了日</t>
    <rPh sb="0" eb="2">
      <t>ケイヤク</t>
    </rPh>
    <rPh sb="2" eb="5">
      <t>カンリョウビ</t>
    </rPh>
    <phoneticPr fontId="1"/>
  </si>
  <si>
    <t>契約の概要</t>
    <rPh sb="0" eb="2">
      <t>ケイヤク</t>
    </rPh>
    <rPh sb="3" eb="5">
      <t>ガイヨウ</t>
    </rPh>
    <phoneticPr fontId="1"/>
  </si>
  <si>
    <t>ESCO推進協議会
会員番号</t>
    <rPh sb="4" eb="6">
      <t>スイシン</t>
    </rPh>
    <rPh sb="6" eb="9">
      <t>キョウギカイ</t>
    </rPh>
    <rPh sb="10" eb="12">
      <t>カイイン</t>
    </rPh>
    <rPh sb="12" eb="14">
      <t>バンゴウ</t>
    </rPh>
    <phoneticPr fontId="1"/>
  </si>
  <si>
    <t>助成対象事業者
（ESCO事業者）</t>
    <rPh sb="0" eb="2">
      <t>ジョセイ</t>
    </rPh>
    <rPh sb="2" eb="4">
      <t>タイショウ</t>
    </rPh>
    <rPh sb="4" eb="7">
      <t>ジギョウシャ</t>
    </rPh>
    <rPh sb="13" eb="16">
      <t>ジギョウシャ</t>
    </rPh>
    <phoneticPr fontId="1"/>
  </si>
  <si>
    <t>売上高の状況
（ESCO事業者）</t>
    <rPh sb="0" eb="2">
      <t>ウリアゲ</t>
    </rPh>
    <rPh sb="2" eb="3">
      <t>ダカ</t>
    </rPh>
    <rPh sb="4" eb="6">
      <t>ジョウキョウ</t>
    </rPh>
    <rPh sb="12" eb="15">
      <t>ジギョウシャ</t>
    </rPh>
    <phoneticPr fontId="1"/>
  </si>
  <si>
    <t>助成対象事業者
（リース事業者）</t>
    <rPh sb="0" eb="2">
      <t>ジョセイ</t>
    </rPh>
    <rPh sb="2" eb="4">
      <t>タイショウ</t>
    </rPh>
    <rPh sb="4" eb="7">
      <t>ジギョウシャ</t>
    </rPh>
    <rPh sb="12" eb="15">
      <t>ジギョウシャ</t>
    </rPh>
    <phoneticPr fontId="1"/>
  </si>
  <si>
    <t>売上高の状況
（リース事業者）</t>
    <rPh sb="0" eb="2">
      <t>ウリアゲ</t>
    </rPh>
    <rPh sb="2" eb="3">
      <t>ダカ</t>
    </rPh>
    <rPh sb="4" eb="6">
      <t>ジョウキョウ</t>
    </rPh>
    <rPh sb="11" eb="14">
      <t>ジギョウシャ</t>
    </rPh>
    <phoneticPr fontId="1"/>
  </si>
  <si>
    <t>MWh</t>
    <phoneticPr fontId="1"/>
  </si>
  <si>
    <t>kL</t>
    <phoneticPr fontId="1"/>
  </si>
  <si>
    <t>LPG</t>
    <phoneticPr fontId="1"/>
  </si>
  <si>
    <r>
      <t>m</t>
    </r>
    <r>
      <rPr>
        <vertAlign val="superscript"/>
        <sz val="12"/>
        <color indexed="8"/>
        <rFont val="ＭＳ Ｐゴシック"/>
        <family val="3"/>
        <charset val="128"/>
      </rPr>
      <t>3</t>
    </r>
    <phoneticPr fontId="1"/>
  </si>
  <si>
    <t>助成事業対象施設のエネルギー使用計画</t>
    <rPh sb="0" eb="2">
      <t>ジョセイ</t>
    </rPh>
    <rPh sb="2" eb="4">
      <t>ジギョウ</t>
    </rPh>
    <rPh sb="4" eb="6">
      <t>タイショウ</t>
    </rPh>
    <rPh sb="6" eb="8">
      <t>シセツ</t>
    </rPh>
    <rPh sb="14" eb="16">
      <t>シヨウ</t>
    </rPh>
    <rPh sb="16" eb="18">
      <t>ケイカク</t>
    </rPh>
    <phoneticPr fontId="1"/>
  </si>
  <si>
    <t>エネルギー使用実績</t>
    <rPh sb="5" eb="7">
      <t>シヨウ</t>
    </rPh>
    <rPh sb="7" eb="9">
      <t>ジッセキ</t>
    </rPh>
    <phoneticPr fontId="1"/>
  </si>
  <si>
    <r>
      <t xml:space="preserve">    1) </t>
    </r>
    <r>
      <rPr>
        <sz val="11"/>
        <color indexed="8"/>
        <rFont val="ＭＳ Ｐ明朝"/>
        <family val="1"/>
        <charset val="128"/>
      </rPr>
      <t>太陽光発電設備（蓄電池を含む）</t>
    </r>
    <rPh sb="7" eb="10">
      <t>タイヨウコウ</t>
    </rPh>
    <rPh sb="10" eb="12">
      <t>ハツデン</t>
    </rPh>
    <rPh sb="12" eb="14">
      <t>セツビ</t>
    </rPh>
    <rPh sb="15" eb="18">
      <t>チクデンチ</t>
    </rPh>
    <rPh sb="19" eb="20">
      <t>フク</t>
    </rPh>
    <phoneticPr fontId="1"/>
  </si>
  <si>
    <r>
      <t xml:space="preserve">    2) LED</t>
    </r>
    <r>
      <rPr>
        <sz val="11"/>
        <color indexed="8"/>
        <rFont val="ＭＳ Ｐ明朝"/>
        <family val="1"/>
        <charset val="128"/>
      </rPr>
      <t>照明器具</t>
    </r>
    <rPh sb="10" eb="12">
      <t>ショウメイ</t>
    </rPh>
    <rPh sb="12" eb="14">
      <t>キグ</t>
    </rPh>
    <phoneticPr fontId="1"/>
  </si>
  <si>
    <r>
      <t xml:space="preserve">    3) </t>
    </r>
    <r>
      <rPr>
        <sz val="11"/>
        <color indexed="8"/>
        <rFont val="ＭＳ Ｐ明朝"/>
        <family val="1"/>
        <charset val="128"/>
      </rPr>
      <t>空気調和設備</t>
    </r>
    <rPh sb="7" eb="9">
      <t>クウキ</t>
    </rPh>
    <rPh sb="9" eb="11">
      <t>チョウワ</t>
    </rPh>
    <rPh sb="11" eb="13">
      <t>セツビ</t>
    </rPh>
    <phoneticPr fontId="1"/>
  </si>
  <si>
    <t>メーカー名</t>
    <rPh sb="4" eb="5">
      <t>ナ</t>
    </rPh>
    <phoneticPr fontId="1"/>
  </si>
  <si>
    <t>型式</t>
    <rPh sb="0" eb="2">
      <t>カタシキ</t>
    </rPh>
    <phoneticPr fontId="1"/>
  </si>
  <si>
    <t>公称最大出力</t>
    <rPh sb="0" eb="2">
      <t>コウショウ</t>
    </rPh>
    <rPh sb="2" eb="4">
      <t>サイダイ</t>
    </rPh>
    <rPh sb="4" eb="6">
      <t>シュツリョク</t>
    </rPh>
    <phoneticPr fontId="1"/>
  </si>
  <si>
    <t>モジュール</t>
    <phoneticPr fontId="1"/>
  </si>
  <si>
    <t>発電能力</t>
    <rPh sb="0" eb="2">
      <t>ハツデン</t>
    </rPh>
    <rPh sb="2" eb="4">
      <t>ノウリョク</t>
    </rPh>
    <phoneticPr fontId="1"/>
  </si>
  <si>
    <t>材料種類</t>
    <rPh sb="0" eb="2">
      <t>ザイリョウ</t>
    </rPh>
    <rPh sb="2" eb="4">
      <t>シュルイ</t>
    </rPh>
    <phoneticPr fontId="1"/>
  </si>
  <si>
    <t>kW</t>
    <phoneticPr fontId="1"/>
  </si>
  <si>
    <t>W</t>
    <phoneticPr fontId="1"/>
  </si>
  <si>
    <r>
      <rPr>
        <sz val="11"/>
        <color indexed="8"/>
        <rFont val="ＭＳ Ｐ明朝"/>
        <family val="1"/>
        <charset val="128"/>
      </rPr>
      <t>交換効率</t>
    </r>
    <rPh sb="0" eb="2">
      <t>コウカン</t>
    </rPh>
    <rPh sb="2" eb="4">
      <t>コウリツ</t>
    </rPh>
    <phoneticPr fontId="1"/>
  </si>
  <si>
    <r>
      <rPr>
        <sz val="11"/>
        <color indexed="8"/>
        <rFont val="ＭＳ Ｐ明朝"/>
        <family val="1"/>
        <charset val="128"/>
      </rPr>
      <t>枚数</t>
    </r>
    <rPh sb="0" eb="2">
      <t>マイスウ</t>
    </rPh>
    <phoneticPr fontId="1"/>
  </si>
  <si>
    <t>合計</t>
    <rPh sb="0" eb="2">
      <t>ゴウケイ</t>
    </rPh>
    <phoneticPr fontId="1"/>
  </si>
  <si>
    <t>更新機器</t>
    <rPh sb="0" eb="2">
      <t>コウシン</t>
    </rPh>
    <rPh sb="2" eb="4">
      <t>キキ</t>
    </rPh>
    <phoneticPr fontId="1"/>
  </si>
  <si>
    <t>増設機器</t>
    <rPh sb="0" eb="2">
      <t>ゾウセツ</t>
    </rPh>
    <rPh sb="2" eb="4">
      <t>キキ</t>
    </rPh>
    <phoneticPr fontId="1"/>
  </si>
  <si>
    <t>小計</t>
    <rPh sb="0" eb="2">
      <t>ショウケイ</t>
    </rPh>
    <phoneticPr fontId="1"/>
  </si>
  <si>
    <t>蓄電池容量</t>
    <rPh sb="0" eb="3">
      <t>チクデンチ</t>
    </rPh>
    <rPh sb="3" eb="5">
      <t>ヨウリョウ</t>
    </rPh>
    <phoneticPr fontId="1"/>
  </si>
  <si>
    <t>定格出力</t>
    <rPh sb="0" eb="2">
      <t>テイカク</t>
    </rPh>
    <rPh sb="2" eb="4">
      <t>シュツリョク</t>
    </rPh>
    <phoneticPr fontId="1"/>
  </si>
  <si>
    <t>運転時騒音</t>
    <rPh sb="0" eb="2">
      <t>ウンテン</t>
    </rPh>
    <rPh sb="2" eb="3">
      <t>ジ</t>
    </rPh>
    <rPh sb="3" eb="5">
      <t>ソウオン</t>
    </rPh>
    <phoneticPr fontId="1"/>
  </si>
  <si>
    <t>備考</t>
    <rPh sb="0" eb="2">
      <t>ビコウ</t>
    </rPh>
    <phoneticPr fontId="1"/>
  </si>
  <si>
    <t>器具の種類</t>
    <rPh sb="0" eb="2">
      <t>キグ</t>
    </rPh>
    <rPh sb="3" eb="5">
      <t>シュルイ</t>
    </rPh>
    <phoneticPr fontId="1"/>
  </si>
  <si>
    <t>消費電力</t>
    <rPh sb="0" eb="2">
      <t>ショウヒ</t>
    </rPh>
    <rPh sb="2" eb="4">
      <t>デンリョク</t>
    </rPh>
    <phoneticPr fontId="1"/>
  </si>
  <si>
    <t>全光束</t>
    <rPh sb="0" eb="1">
      <t>ゼン</t>
    </rPh>
    <rPh sb="1" eb="2">
      <t>ヒカリ</t>
    </rPh>
    <rPh sb="2" eb="3">
      <t>タバ</t>
    </rPh>
    <phoneticPr fontId="1"/>
  </si>
  <si>
    <t>lm</t>
    <phoneticPr fontId="1"/>
  </si>
  <si>
    <t>台数</t>
    <rPh sb="0" eb="2">
      <t>ダイスウ</t>
    </rPh>
    <phoneticPr fontId="1"/>
  </si>
  <si>
    <t>電力合計</t>
    <rPh sb="0" eb="2">
      <t>デンリョク</t>
    </rPh>
    <rPh sb="2" eb="4">
      <t>ゴウケイ</t>
    </rPh>
    <phoneticPr fontId="1"/>
  </si>
  <si>
    <t>設備の種類</t>
    <rPh sb="0" eb="2">
      <t>セツビ</t>
    </rPh>
    <rPh sb="3" eb="5">
      <t>シュルイ</t>
    </rPh>
    <phoneticPr fontId="1"/>
  </si>
  <si>
    <t>能力</t>
    <rPh sb="0" eb="2">
      <t>ノウリョク</t>
    </rPh>
    <phoneticPr fontId="1"/>
  </si>
  <si>
    <t>単位</t>
    <rPh sb="0" eb="1">
      <t>タン</t>
    </rPh>
    <rPh sb="1" eb="2">
      <t>イ</t>
    </rPh>
    <phoneticPr fontId="1"/>
  </si>
  <si>
    <t>動力</t>
    <rPh sb="0" eb="2">
      <t>ドウリョク</t>
    </rPh>
    <phoneticPr fontId="1"/>
  </si>
  <si>
    <t>効率</t>
    <rPh sb="0" eb="2">
      <t>コウリツ</t>
    </rPh>
    <phoneticPr fontId="1"/>
  </si>
  <si>
    <t>設置
年度</t>
    <rPh sb="0" eb="2">
      <t>セッチ</t>
    </rPh>
    <rPh sb="3" eb="5">
      <t>ネンド</t>
    </rPh>
    <phoneticPr fontId="1"/>
  </si>
  <si>
    <t>動力計</t>
    <rPh sb="0" eb="2">
      <t>ドウリョク</t>
    </rPh>
    <rPh sb="2" eb="3">
      <t>ケイ</t>
    </rPh>
    <phoneticPr fontId="1"/>
  </si>
  <si>
    <t>空調機</t>
    <rPh sb="0" eb="3">
      <t>クウチョウキ</t>
    </rPh>
    <phoneticPr fontId="1"/>
  </si>
  <si>
    <t>空調機合計</t>
    <rPh sb="0" eb="3">
      <t>クウチョウキ</t>
    </rPh>
    <rPh sb="3" eb="5">
      <t>ゴウケイ</t>
    </rPh>
    <phoneticPr fontId="1"/>
  </si>
  <si>
    <t>冷房</t>
    <rPh sb="0" eb="2">
      <t>レイボウ</t>
    </rPh>
    <phoneticPr fontId="1"/>
  </si>
  <si>
    <t>暖房</t>
    <rPh sb="0" eb="2">
      <t>ダンボウ</t>
    </rPh>
    <phoneticPr fontId="1"/>
  </si>
  <si>
    <t>kW</t>
    <phoneticPr fontId="1"/>
  </si>
  <si>
    <r>
      <t xml:space="preserve">COP
</t>
    </r>
    <r>
      <rPr>
        <sz val="11"/>
        <color indexed="8"/>
        <rFont val="ＭＳ Ｐ明朝"/>
        <family val="1"/>
        <charset val="128"/>
      </rPr>
      <t>又は
交換</t>
    </r>
    <rPh sb="4" eb="5">
      <t>マタ</t>
    </rPh>
    <rPh sb="7" eb="9">
      <t>コウカン</t>
    </rPh>
    <phoneticPr fontId="1"/>
  </si>
  <si>
    <t>全熱
交換機</t>
    <rPh sb="0" eb="1">
      <t>ゼン</t>
    </rPh>
    <rPh sb="1" eb="2">
      <t>ネツ</t>
    </rPh>
    <rPh sb="3" eb="6">
      <t>コウカンキ</t>
    </rPh>
    <phoneticPr fontId="1"/>
  </si>
  <si>
    <r>
      <t>W/</t>
    </r>
    <r>
      <rPr>
        <sz val="11"/>
        <color indexed="8"/>
        <rFont val="ＭＳ Ｐ明朝"/>
        <family val="1"/>
        <charset val="128"/>
      </rPr>
      <t>モジュール</t>
    </r>
    <phoneticPr fontId="1"/>
  </si>
  <si>
    <t>モジュール面積</t>
    <rPh sb="5" eb="7">
      <t>メンセキ</t>
    </rPh>
    <phoneticPr fontId="1"/>
  </si>
  <si>
    <t>kWh</t>
    <phoneticPr fontId="1"/>
  </si>
  <si>
    <t>dB</t>
    <phoneticPr fontId="1"/>
  </si>
  <si>
    <t>←太陽光発電設備の仕様を記入</t>
    <rPh sb="1" eb="4">
      <t>タイヨウコウ</t>
    </rPh>
    <rPh sb="4" eb="6">
      <t>ハツデン</t>
    </rPh>
    <rPh sb="6" eb="8">
      <t>セツビ</t>
    </rPh>
    <rPh sb="9" eb="11">
      <t>シヨウ</t>
    </rPh>
    <rPh sb="12" eb="14">
      <t>キニュウ</t>
    </rPh>
    <phoneticPr fontId="6"/>
  </si>
  <si>
    <t>業者選定・契約</t>
    <rPh sb="0" eb="2">
      <t>ギョウシャ</t>
    </rPh>
    <rPh sb="2" eb="4">
      <t>センテイ</t>
    </rPh>
    <rPh sb="5" eb="7">
      <t>ケイヤク</t>
    </rPh>
    <phoneticPr fontId="1"/>
  </si>
  <si>
    <t>詳細設計</t>
    <rPh sb="0" eb="2">
      <t>ショウサイ</t>
    </rPh>
    <rPh sb="2" eb="4">
      <t>セッケイ</t>
    </rPh>
    <phoneticPr fontId="1"/>
  </si>
  <si>
    <t>機器製作</t>
    <rPh sb="0" eb="2">
      <t>キキ</t>
    </rPh>
    <rPh sb="2" eb="4">
      <t>セイサク</t>
    </rPh>
    <phoneticPr fontId="1"/>
  </si>
  <si>
    <t>撤去工事</t>
    <rPh sb="0" eb="2">
      <t>テッキョ</t>
    </rPh>
    <rPh sb="2" eb="4">
      <t>コウジ</t>
    </rPh>
    <phoneticPr fontId="1"/>
  </si>
  <si>
    <t>据付工事</t>
    <rPh sb="0" eb="2">
      <t>スエツケ</t>
    </rPh>
    <rPh sb="2" eb="4">
      <t>コウジ</t>
    </rPh>
    <phoneticPr fontId="1"/>
  </si>
  <si>
    <t>試運転</t>
    <rPh sb="0" eb="3">
      <t>シウンテン</t>
    </rPh>
    <phoneticPr fontId="1"/>
  </si>
  <si>
    <t>添付書類</t>
    <rPh sb="0" eb="2">
      <t>テンプ</t>
    </rPh>
    <rPh sb="2" eb="4">
      <t>ショルイ</t>
    </rPh>
    <phoneticPr fontId="1"/>
  </si>
  <si>
    <t>更新（新設）機器</t>
    <rPh sb="0" eb="2">
      <t>コウシン</t>
    </rPh>
    <rPh sb="3" eb="5">
      <t>シンセツ</t>
    </rPh>
    <rPh sb="6" eb="8">
      <t>キキ</t>
    </rPh>
    <phoneticPr fontId="1"/>
  </si>
  <si>
    <t>コージェネレーション電源導入の出力合計</t>
    <rPh sb="10" eb="12">
      <t>デンゲン</t>
    </rPh>
    <rPh sb="12" eb="14">
      <t>ドウニュウ</t>
    </rPh>
    <rPh sb="15" eb="17">
      <t>シュツリョク</t>
    </rPh>
    <rPh sb="17" eb="19">
      <t>ゴウケイ</t>
    </rPh>
    <phoneticPr fontId="1"/>
  </si>
  <si>
    <t>コージェネレーション
電源の仕様</t>
    <rPh sb="11" eb="13">
      <t>デンゲン</t>
    </rPh>
    <rPh sb="14" eb="16">
      <t>シヨウ</t>
    </rPh>
    <phoneticPr fontId="1"/>
  </si>
  <si>
    <t>号機別コージェネレーション電源によるエネルギー使用計画</t>
    <rPh sb="0" eb="2">
      <t>ゴウキ</t>
    </rPh>
    <rPh sb="2" eb="3">
      <t>ベツ</t>
    </rPh>
    <rPh sb="13" eb="15">
      <t>デンゲン</t>
    </rPh>
    <rPh sb="23" eb="25">
      <t>シヨウ</t>
    </rPh>
    <rPh sb="25" eb="27">
      <t>ケイカク</t>
    </rPh>
    <phoneticPr fontId="23"/>
  </si>
  <si>
    <t>発電量</t>
    <rPh sb="0" eb="2">
      <t>ハツデン</t>
    </rPh>
    <rPh sb="2" eb="3">
      <t>リョウ</t>
    </rPh>
    <phoneticPr fontId="1"/>
  </si>
  <si>
    <t>コージェネレーション及び太陽光発電電源によるエネルギー使用計画</t>
    <rPh sb="10" eb="11">
      <t>オヨ</t>
    </rPh>
    <rPh sb="12" eb="15">
      <t>タイヨウコウ</t>
    </rPh>
    <rPh sb="15" eb="17">
      <t>ハツデン</t>
    </rPh>
    <rPh sb="17" eb="19">
      <t>デンゲン</t>
    </rPh>
    <rPh sb="27" eb="29">
      <t>シヨウ</t>
    </rPh>
    <rPh sb="29" eb="31">
      <t>ケイカク</t>
    </rPh>
    <phoneticPr fontId="1"/>
  </si>
  <si>
    <t>太陽光発電量</t>
    <rPh sb="0" eb="3">
      <t>タイヨウコウ</t>
    </rPh>
    <rPh sb="3" eb="5">
      <t>ハツデン</t>
    </rPh>
    <rPh sb="5" eb="6">
      <t>リョウ</t>
    </rPh>
    <phoneticPr fontId="1"/>
  </si>
  <si>
    <t>←合計欄以外に入力してください</t>
    <rPh sb="1" eb="3">
      <t>ゴウケイ</t>
    </rPh>
    <rPh sb="3" eb="4">
      <t>ラン</t>
    </rPh>
    <rPh sb="4" eb="6">
      <t>イガイ</t>
    </rPh>
    <rPh sb="7" eb="9">
      <t>ニュウリョク</t>
    </rPh>
    <phoneticPr fontId="1"/>
  </si>
  <si>
    <t>CGS発電量</t>
    <rPh sb="3" eb="6">
      <t>ハツデンリョウ</t>
    </rPh>
    <phoneticPr fontId="1"/>
  </si>
  <si>
    <t>MWh</t>
    <phoneticPr fontId="1"/>
  </si>
  <si>
    <t>発電量（kWh）</t>
    <rPh sb="0" eb="2">
      <t>ハツデン</t>
    </rPh>
    <rPh sb="2" eb="3">
      <t>リョウ</t>
    </rPh>
    <phoneticPr fontId="1"/>
  </si>
  <si>
    <t>CGS</t>
    <phoneticPr fontId="1"/>
  </si>
  <si>
    <t>太陽光</t>
    <rPh sb="0" eb="3">
      <t>タイヨウコウ</t>
    </rPh>
    <phoneticPr fontId="1"/>
  </si>
  <si>
    <t>最大需要電力（契約電力）</t>
    <rPh sb="0" eb="2">
      <t>サイダイ</t>
    </rPh>
    <rPh sb="2" eb="4">
      <t>ジュヨウ</t>
    </rPh>
    <rPh sb="4" eb="6">
      <t>デンリョク</t>
    </rPh>
    <rPh sb="7" eb="9">
      <t>ケイヤク</t>
    </rPh>
    <rPh sb="9" eb="11">
      <t>デンリョク</t>
    </rPh>
    <phoneticPr fontId="1"/>
  </si>
  <si>
    <t>中小医療・福施設向け熱電エネルギーマネジメント
導入助成事業の申請関係様式の記入要領</t>
    <rPh sb="0" eb="2">
      <t>チュウショウ</t>
    </rPh>
    <rPh sb="2" eb="4">
      <t>イリョウ</t>
    </rPh>
    <rPh sb="5" eb="6">
      <t>フク</t>
    </rPh>
    <rPh sb="6" eb="8">
      <t>シセツ</t>
    </rPh>
    <rPh sb="8" eb="9">
      <t>ム</t>
    </rPh>
    <rPh sb="10" eb="11">
      <t>ネツ</t>
    </rPh>
    <rPh sb="11" eb="12">
      <t>デン</t>
    </rPh>
    <rPh sb="24" eb="26">
      <t>ドウニュウ</t>
    </rPh>
    <rPh sb="26" eb="28">
      <t>ジョセイ</t>
    </rPh>
    <rPh sb="28" eb="30">
      <t>ジギョウ</t>
    </rPh>
    <rPh sb="31" eb="33">
      <t>シンセイ</t>
    </rPh>
    <rPh sb="33" eb="35">
      <t>カンケイ</t>
    </rPh>
    <rPh sb="35" eb="37">
      <t>ヨウシキ</t>
    </rPh>
    <rPh sb="38" eb="40">
      <t>キニュウ</t>
    </rPh>
    <rPh sb="40" eb="42">
      <t>ヨウリョウ</t>
    </rPh>
    <phoneticPr fontId="1"/>
  </si>
  <si>
    <t>また、このファイルは、ホームページからダウンロードできます。</t>
    <phoneticPr fontId="1"/>
  </si>
  <si>
    <t>シートの並んでいる順番に入力していく</t>
    <rPh sb="4" eb="5">
      <t>ナラ</t>
    </rPh>
    <rPh sb="9" eb="11">
      <t>ジュンバン</t>
    </rPh>
    <rPh sb="12" eb="14">
      <t>ニュウリョク</t>
    </rPh>
    <phoneticPr fontId="6"/>
  </si>
  <si>
    <t>セルの色による違いは、「基本情報」入力シートと同じです。</t>
    <rPh sb="3" eb="4">
      <t>イロ</t>
    </rPh>
    <rPh sb="7" eb="8">
      <t>チガ</t>
    </rPh>
    <rPh sb="12" eb="14">
      <t>キホン</t>
    </rPh>
    <rPh sb="14" eb="16">
      <t>ジョウホウ</t>
    </rPh>
    <rPh sb="17" eb="19">
      <t>ニュウリョク</t>
    </rPh>
    <rPh sb="23" eb="24">
      <t>オナ</t>
    </rPh>
    <phoneticPr fontId="6"/>
  </si>
  <si>
    <t>1)の「基本情報」入力シートへ入力した情報で、個別の様式にリンク可能な情報はリンク自動表示されます。</t>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6"/>
  </si>
  <si>
    <r>
      <t>記載された各様式を印刷するにあたっては、</t>
    </r>
    <r>
      <rPr>
        <u/>
        <sz val="12"/>
        <color indexed="10"/>
        <rFont val="ＭＳ Ｐ明朝"/>
        <family val="1"/>
        <charset val="128"/>
      </rPr>
      <t>カラー印刷の必要はありません。着色が無い状態で印刷して提出するようにお願い致します。</t>
    </r>
    <rPh sb="0" eb="2">
      <t>キサイ</t>
    </rPh>
    <rPh sb="5" eb="6">
      <t>カク</t>
    </rPh>
    <rPh sb="6" eb="8">
      <t>ヨウシキ</t>
    </rPh>
    <rPh sb="9" eb="11">
      <t>インサツ</t>
    </rPh>
    <rPh sb="23" eb="25">
      <t>インサツ</t>
    </rPh>
    <rPh sb="26" eb="28">
      <t>ヒツヨウ</t>
    </rPh>
    <rPh sb="35" eb="37">
      <t>チャクショク</t>
    </rPh>
    <rPh sb="38" eb="39">
      <t>ナ</t>
    </rPh>
    <rPh sb="40" eb="42">
      <t>ジョウタイ</t>
    </rPh>
    <rPh sb="43" eb="45">
      <t>インサツ</t>
    </rPh>
    <rPh sb="47" eb="49">
      <t>テイシュツ</t>
    </rPh>
    <rPh sb="55" eb="56">
      <t>ネガ</t>
    </rPh>
    <rPh sb="57" eb="58">
      <t>イタ</t>
    </rPh>
    <phoneticPr fontId="1"/>
  </si>
  <si>
    <t>　※印の欄には、記入しないこと。</t>
    <rPh sb="2" eb="3">
      <t>シルシ</t>
    </rPh>
    <rPh sb="4" eb="5">
      <t>ラン</t>
    </rPh>
    <rPh sb="8" eb="10">
      <t>キニュウ</t>
    </rPh>
    <phoneticPr fontId="1"/>
  </si>
  <si>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25"/>
  </si>
  <si>
    <t>コージェネレーション
システムの概要</t>
    <rPh sb="16" eb="18">
      <t>ガイヨウ</t>
    </rPh>
    <phoneticPr fontId="1"/>
  </si>
  <si>
    <t>本エクセルで作成可能な届出様式</t>
    <rPh sb="0" eb="1">
      <t>ホン</t>
    </rPh>
    <rPh sb="6" eb="8">
      <t>サクセイ</t>
    </rPh>
    <rPh sb="8" eb="10">
      <t>カノウ</t>
    </rPh>
    <rPh sb="11" eb="13">
      <t>トドケデ</t>
    </rPh>
    <rPh sb="13" eb="15">
      <t>ヨウシキ</t>
    </rPh>
    <phoneticPr fontId="6"/>
  </si>
  <si>
    <t>　　　　（注）記入欄に書き切れない場合は、別紙に記入し、添付してください。</t>
    <rPh sb="5" eb="6">
      <t>チュウ</t>
    </rPh>
    <rPh sb="7" eb="9">
      <t>キニュウ</t>
    </rPh>
    <rPh sb="9" eb="10">
      <t>ラン</t>
    </rPh>
    <rPh sb="11" eb="12">
      <t>カ</t>
    </rPh>
    <rPh sb="13" eb="14">
      <t>キ</t>
    </rPh>
    <rPh sb="17" eb="19">
      <t>バアイ</t>
    </rPh>
    <rPh sb="21" eb="23">
      <t>ベッシ</t>
    </rPh>
    <rPh sb="24" eb="26">
      <t>キニュウ</t>
    </rPh>
    <rPh sb="28" eb="30">
      <t>テンプ</t>
    </rPh>
    <phoneticPr fontId="1"/>
  </si>
  <si>
    <t>誓　　約　　書</t>
    <rPh sb="0" eb="1">
      <t>チカイ</t>
    </rPh>
    <rPh sb="3" eb="4">
      <t>ヤク</t>
    </rPh>
    <rPh sb="6" eb="7">
      <t>ショ</t>
    </rPh>
    <phoneticPr fontId="28"/>
  </si>
  <si>
    <t>公益財団法人</t>
    <rPh sb="0" eb="2">
      <t>コウエキ</t>
    </rPh>
    <rPh sb="2" eb="4">
      <t>ザイダン</t>
    </rPh>
    <rPh sb="4" eb="6">
      <t>ホウジン</t>
    </rPh>
    <phoneticPr fontId="28"/>
  </si>
  <si>
    <t>東京都環境公社　理事長　殿</t>
    <rPh sb="0" eb="3">
      <t>トウキョウト</t>
    </rPh>
    <rPh sb="3" eb="5">
      <t>カンキョウ</t>
    </rPh>
    <rPh sb="5" eb="7">
      <t>コウシャ</t>
    </rPh>
    <rPh sb="8" eb="11">
      <t>リジチョウ</t>
    </rPh>
    <rPh sb="12" eb="13">
      <t>トノ</t>
    </rPh>
    <phoneticPr fontId="28"/>
  </si>
  <si>
    <t>平成</t>
    <rPh sb="0" eb="2">
      <t>ヘイセイ</t>
    </rPh>
    <phoneticPr fontId="28"/>
  </si>
  <si>
    <t>年</t>
    <rPh sb="0" eb="1">
      <t>ネン</t>
    </rPh>
    <phoneticPr fontId="28"/>
  </si>
  <si>
    <t>日</t>
    <rPh sb="0" eb="1">
      <t>ヒ</t>
    </rPh>
    <phoneticPr fontId="28"/>
  </si>
  <si>
    <t>住所</t>
    <rPh sb="0" eb="2">
      <t>ジュウショ</t>
    </rPh>
    <phoneticPr fontId="28"/>
  </si>
  <si>
    <t>氏名</t>
    <rPh sb="0" eb="2">
      <t>シメイ</t>
    </rPh>
    <phoneticPr fontId="28"/>
  </si>
  <si>
    <t>㊞</t>
    <phoneticPr fontId="28"/>
  </si>
  <si>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28"/>
  </si>
  <si>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28"/>
  </si>
  <si>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28"/>
  </si>
  <si>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28"/>
  </si>
  <si>
    <t>←入力してください。</t>
    <rPh sb="1" eb="3">
      <t>ニュウリョク</t>
    </rPh>
    <phoneticPr fontId="28"/>
  </si>
  <si>
    <t>←自動表示</t>
    <rPh sb="1" eb="3">
      <t>ジドウ</t>
    </rPh>
    <rPh sb="3" eb="5">
      <t>ヒョウジ</t>
    </rPh>
    <phoneticPr fontId="28"/>
  </si>
  <si>
    <r>
      <rPr>
        <sz val="12"/>
        <color indexed="8"/>
        <rFont val="ＭＳ Ｐ明朝"/>
        <family val="1"/>
        <charset val="128"/>
      </rPr>
      <t>月</t>
    </r>
    <rPh sb="0" eb="1">
      <t>ゲツ</t>
    </rPh>
    <phoneticPr fontId="28"/>
  </si>
  <si>
    <t>・暴力団員を雇用している者</t>
    <rPh sb="1" eb="4">
      <t>ボウリョクダン</t>
    </rPh>
    <rPh sb="4" eb="5">
      <t>イン</t>
    </rPh>
    <rPh sb="6" eb="8">
      <t>コヨウ</t>
    </rPh>
    <rPh sb="12" eb="13">
      <t>モノ</t>
    </rPh>
    <phoneticPr fontId="28"/>
  </si>
  <si>
    <t>開始</t>
    <rPh sb="0" eb="2">
      <t>カイシ</t>
    </rPh>
    <phoneticPr fontId="1"/>
  </si>
  <si>
    <t>終了</t>
    <rPh sb="0" eb="2">
      <t>シュウリョウ</t>
    </rPh>
    <phoneticPr fontId="1"/>
  </si>
  <si>
    <t>期間</t>
    <rPh sb="0" eb="2">
      <t>キカン</t>
    </rPh>
    <phoneticPr fontId="1"/>
  </si>
  <si>
    <t>年間</t>
    <rPh sb="0" eb="2">
      <t>ネンカン</t>
    </rPh>
    <phoneticPr fontId="1"/>
  </si>
  <si>
    <t>項目</t>
    <rPh sb="0" eb="2">
      <t>コウモク</t>
    </rPh>
    <phoneticPr fontId="1"/>
  </si>
  <si>
    <t>内容</t>
    <rPh sb="0" eb="2">
      <t>ナイヨウ</t>
    </rPh>
    <phoneticPr fontId="1"/>
  </si>
  <si>
    <t>リース対象機器</t>
    <rPh sb="3" eb="5">
      <t>タイショウ</t>
    </rPh>
    <rPh sb="5" eb="7">
      <t>キキ</t>
    </rPh>
    <phoneticPr fontId="1"/>
  </si>
  <si>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</si>
  <si>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28"/>
  </si>
  <si>
    <t>第２号様式（第８条関係）</t>
    <rPh sb="0" eb="1">
      <t>ダイ</t>
    </rPh>
    <rPh sb="2" eb="3">
      <t>ゴウ</t>
    </rPh>
    <rPh sb="3" eb="5">
      <t>ヨウシキ</t>
    </rPh>
    <rPh sb="6" eb="7">
      <t>ダイ</t>
    </rPh>
    <rPh sb="8" eb="9">
      <t>ジョウ</t>
    </rPh>
    <rPh sb="9" eb="11">
      <t>カンケイ</t>
    </rPh>
    <phoneticPr fontId="28"/>
  </si>
  <si>
    <t>第２０号様式　別紙2-3</t>
    <rPh sb="0" eb="1">
      <t>ダイ</t>
    </rPh>
    <rPh sb="3" eb="4">
      <t>ゴウ</t>
    </rPh>
    <rPh sb="4" eb="6">
      <t>ヨウシキ</t>
    </rPh>
    <rPh sb="7" eb="9">
      <t>ベッシ</t>
    </rPh>
    <phoneticPr fontId="23"/>
  </si>
  <si>
    <r>
      <rPr>
        <sz val="11"/>
        <color indexed="8"/>
        <rFont val="ＭＳ Ｐ明朝"/>
        <family val="1"/>
        <charset val="128"/>
      </rPr>
      <t>第２０号様式　別紙</t>
    </r>
    <r>
      <rPr>
        <sz val="11"/>
        <color indexed="8"/>
        <rFont val="Century"/>
        <family val="1"/>
      </rPr>
      <t>3</t>
    </r>
    <rPh sb="0" eb="1">
      <t>ダイ</t>
    </rPh>
    <rPh sb="3" eb="4">
      <t>ゴウ</t>
    </rPh>
    <rPh sb="4" eb="6">
      <t>ヨウシキ</t>
    </rPh>
    <rPh sb="7" eb="9">
      <t>ベッシ</t>
    </rPh>
    <phoneticPr fontId="1"/>
  </si>
  <si>
    <t>中小事業所向け熱電エネルギーマネジメント支援事業（1）</t>
    <rPh sb="0" eb="2">
      <t>チュウショウ</t>
    </rPh>
    <rPh sb="2" eb="4">
      <t>ジギョウ</t>
    </rPh>
    <rPh sb="4" eb="5">
      <t>ショ</t>
    </rPh>
    <rPh sb="5" eb="6">
      <t>ム</t>
    </rPh>
    <rPh sb="7" eb="8">
      <t>ネツ</t>
    </rPh>
    <rPh sb="8" eb="9">
      <t>デン</t>
    </rPh>
    <rPh sb="20" eb="22">
      <t>シエン</t>
    </rPh>
    <rPh sb="22" eb="24">
      <t>ジギョウ</t>
    </rPh>
    <phoneticPr fontId="1"/>
  </si>
  <si>
    <t>中小事業所向け熱電エネルギーマネジメント支援事業（2）</t>
    <rPh sb="0" eb="2">
      <t>チュウショウ</t>
    </rPh>
    <rPh sb="2" eb="4">
      <t>ジギョウ</t>
    </rPh>
    <rPh sb="4" eb="5">
      <t>ショ</t>
    </rPh>
    <rPh sb="5" eb="6">
      <t>ム</t>
    </rPh>
    <rPh sb="7" eb="8">
      <t>ネツ</t>
    </rPh>
    <rPh sb="8" eb="9">
      <t>デン</t>
    </rPh>
    <rPh sb="20" eb="22">
      <t>シエン</t>
    </rPh>
    <rPh sb="22" eb="24">
      <t>ジギョウ</t>
    </rPh>
    <phoneticPr fontId="1"/>
  </si>
  <si>
    <t>中小事業所向け熱電エネルギーマネジメント支援事業（3）</t>
    <rPh sb="0" eb="2">
      <t>チュウショウ</t>
    </rPh>
    <rPh sb="2" eb="4">
      <t>ジギョウ</t>
    </rPh>
    <rPh sb="4" eb="5">
      <t>ショ</t>
    </rPh>
    <rPh sb="5" eb="6">
      <t>ム</t>
    </rPh>
    <rPh sb="7" eb="8">
      <t>ネツ</t>
    </rPh>
    <rPh sb="8" eb="9">
      <t>デン</t>
    </rPh>
    <rPh sb="20" eb="22">
      <t>シエン</t>
    </rPh>
    <rPh sb="22" eb="24">
      <t>ジギョウ</t>
    </rPh>
    <phoneticPr fontId="1"/>
  </si>
  <si>
    <t>中小事業所向け熱電エネルギーマネジメント支援事業（4）</t>
    <rPh sb="0" eb="2">
      <t>チュウショウ</t>
    </rPh>
    <rPh sb="2" eb="4">
      <t>ジギョウ</t>
    </rPh>
    <rPh sb="4" eb="5">
      <t>ショ</t>
    </rPh>
    <rPh sb="5" eb="6">
      <t>ム</t>
    </rPh>
    <rPh sb="7" eb="8">
      <t>ネツ</t>
    </rPh>
    <rPh sb="8" eb="9">
      <t>デン</t>
    </rPh>
    <rPh sb="20" eb="22">
      <t>シエン</t>
    </rPh>
    <rPh sb="22" eb="24">
      <t>ジギョウ</t>
    </rPh>
    <phoneticPr fontId="1"/>
  </si>
  <si>
    <t>中小事業所向け熱電エネルギーマネジメント支援事業（5）</t>
    <rPh sb="0" eb="2">
      <t>チュウショウ</t>
    </rPh>
    <rPh sb="2" eb="4">
      <t>ジギョウ</t>
    </rPh>
    <rPh sb="4" eb="5">
      <t>ショ</t>
    </rPh>
    <rPh sb="5" eb="6">
      <t>ム</t>
    </rPh>
    <rPh sb="7" eb="8">
      <t>ネツ</t>
    </rPh>
    <rPh sb="8" eb="9">
      <t>デン</t>
    </rPh>
    <rPh sb="20" eb="22">
      <t>シエン</t>
    </rPh>
    <rPh sb="22" eb="24">
      <t>ジギョウ</t>
    </rPh>
    <phoneticPr fontId="1"/>
  </si>
  <si>
    <t>中小事業所向け熱電エネルギーマネジメント支援事業（6）</t>
    <rPh sb="0" eb="2">
      <t>チュウショウ</t>
    </rPh>
    <rPh sb="2" eb="4">
      <t>ジギョウ</t>
    </rPh>
    <rPh sb="4" eb="5">
      <t>ショ</t>
    </rPh>
    <rPh sb="5" eb="6">
      <t>ム</t>
    </rPh>
    <rPh sb="7" eb="8">
      <t>ネツ</t>
    </rPh>
    <rPh sb="8" eb="9">
      <t>デン</t>
    </rPh>
    <rPh sb="20" eb="22">
      <t>シエン</t>
    </rPh>
    <rPh sb="22" eb="24">
      <t>ジギョウ</t>
    </rPh>
    <phoneticPr fontId="1"/>
  </si>
  <si>
    <t>エネルギー使用計画</t>
    <rPh sb="5" eb="7">
      <t>シヨウ</t>
    </rPh>
    <rPh sb="7" eb="9">
      <t>ケイカク</t>
    </rPh>
    <phoneticPr fontId="1"/>
  </si>
  <si>
    <t>助成事業対象施設の名称</t>
    <rPh sb="0" eb="2">
      <t>ジョセイ</t>
    </rPh>
    <rPh sb="2" eb="4">
      <t>ジギョウ</t>
    </rPh>
    <rPh sb="4" eb="6">
      <t>タイショウ</t>
    </rPh>
    <rPh sb="6" eb="8">
      <t>シセツ</t>
    </rPh>
    <phoneticPr fontId="1"/>
  </si>
  <si>
    <t>助成事業対象施設の所在地</t>
    <rPh sb="0" eb="2">
      <t>ジョセイ</t>
    </rPh>
    <rPh sb="2" eb="4">
      <t>ジギョウ</t>
    </rPh>
    <rPh sb="4" eb="6">
      <t>タイショウ</t>
    </rPh>
    <rPh sb="6" eb="8">
      <t>シセツ</t>
    </rPh>
    <phoneticPr fontId="6"/>
  </si>
  <si>
    <t>助成事業対象施設の名称</t>
    <rPh sb="0" eb="8">
      <t>ジョセイジギョウタイショウシセツ</t>
    </rPh>
    <phoneticPr fontId="6"/>
  </si>
  <si>
    <t>（助成事業対象施設の名称</t>
    <rPh sb="1" eb="9">
      <t>ジョセイジギョウタイショウシセツ</t>
    </rPh>
    <rPh sb="10" eb="12">
      <t>メイショウ</t>
    </rPh>
    <phoneticPr fontId="1"/>
  </si>
  <si>
    <t>事業の概要</t>
    <rPh sb="0" eb="2">
      <t>ジギョウ</t>
    </rPh>
    <rPh sb="3" eb="5">
      <t>ガイヨウ</t>
    </rPh>
    <phoneticPr fontId="1"/>
  </si>
  <si>
    <t>添付書類：①商業登記簿謄本、②決算報告書（直近３か年分）、③納税証明書、
　　　　　④会社概要書（パンフレット、地図等）</t>
    <phoneticPr fontId="1"/>
  </si>
  <si>
    <t>窓口担当者氏名</t>
    <rPh sb="0" eb="2">
      <t>マドグチ</t>
    </rPh>
    <phoneticPr fontId="6"/>
  </si>
  <si>
    <t>リース等契約期間</t>
    <rPh sb="3" eb="4">
      <t>トウ</t>
    </rPh>
    <rPh sb="4" eb="6">
      <t>ケイヤク</t>
    </rPh>
    <rPh sb="6" eb="8">
      <t>キカン</t>
    </rPh>
    <phoneticPr fontId="1"/>
  </si>
  <si>
    <t xml:space="preserve"> 助成事業対象施設の所有者</t>
    <rPh sb="1" eb="9">
      <t>ジョセイジギョウタイショウシセツ</t>
    </rPh>
    <rPh sb="10" eb="13">
      <t>ショユウシャ</t>
    </rPh>
    <phoneticPr fontId="1"/>
  </si>
  <si>
    <t xml:space="preserve"> 助成事業対象施設の所在地</t>
    <rPh sb="1" eb="9">
      <t>ジョセイジギョウタイショウシセツ</t>
    </rPh>
    <phoneticPr fontId="6"/>
  </si>
  <si>
    <t>注）</t>
    <rPh sb="0" eb="1">
      <t>チュウ</t>
    </rPh>
    <phoneticPr fontId="1"/>
  </si>
  <si>
    <t>エネルギーマネジメント効果予想（最大需要電力削減率）</t>
    <rPh sb="11" eb="13">
      <t>コウカ</t>
    </rPh>
    <rPh sb="13" eb="15">
      <t>ヨソウ</t>
    </rPh>
    <rPh sb="16" eb="18">
      <t>サイダイ</t>
    </rPh>
    <rPh sb="18" eb="20">
      <t>ジュヨウ</t>
    </rPh>
    <rPh sb="20" eb="22">
      <t>デンリョク</t>
    </rPh>
    <rPh sb="22" eb="24">
      <t>サクゲン</t>
    </rPh>
    <rPh sb="24" eb="25">
      <t>リツ</t>
    </rPh>
    <phoneticPr fontId="1"/>
  </si>
  <si>
    <t>添付書類：</t>
    <rPh sb="0" eb="2">
      <t>テンプ</t>
    </rPh>
    <rPh sb="2" eb="4">
      <t>ショルイ</t>
    </rPh>
    <phoneticPr fontId="1"/>
  </si>
  <si>
    <t>①機器カタログ、②排熱利用計算書（排熱利用率の算定根拠資料）</t>
    <phoneticPr fontId="1"/>
  </si>
  <si>
    <t>コージェネレーションシステムから発生する騒音、振動及び窒素酸化物が規制基準を遵守することを証明する資料（計算書など）</t>
    <phoneticPr fontId="1"/>
  </si>
  <si>
    <t>補助金等の支給先</t>
    <rPh sb="0" eb="3">
      <t>ホジョキン</t>
    </rPh>
    <rPh sb="3" eb="4">
      <t>トウ</t>
    </rPh>
    <rPh sb="5" eb="7">
      <t>シキュウ</t>
    </rPh>
    <rPh sb="7" eb="8">
      <t>サキ</t>
    </rPh>
    <phoneticPr fontId="1"/>
  </si>
  <si>
    <t>契約先</t>
    <rPh sb="0" eb="3">
      <t>ケイヤクサキ</t>
    </rPh>
    <phoneticPr fontId="1"/>
  </si>
  <si>
    <t>殿</t>
    <rPh sb="0" eb="1">
      <t>トノ</t>
    </rPh>
    <phoneticPr fontId="25"/>
  </si>
  <si>
    <t>病床数・定員数</t>
    <rPh sb="0" eb="3">
      <t>ビョウショウスウ</t>
    </rPh>
    <rPh sb="4" eb="6">
      <t>テイイン</t>
    </rPh>
    <rPh sb="6" eb="7">
      <t>スウ</t>
    </rPh>
    <phoneticPr fontId="1"/>
  </si>
  <si>
    <t>第20号</t>
    <rPh sb="0" eb="1">
      <t>ダイ</t>
    </rPh>
    <rPh sb="3" eb="4">
      <t>ゴウ</t>
    </rPh>
    <phoneticPr fontId="1"/>
  </si>
  <si>
    <t>第20号その1</t>
    <rPh sb="0" eb="1">
      <t>ダイ</t>
    </rPh>
    <rPh sb="3" eb="4">
      <t>ゴウ</t>
    </rPh>
    <phoneticPr fontId="1"/>
  </si>
  <si>
    <t>第20号その3</t>
    <rPh sb="0" eb="1">
      <t>ダイ</t>
    </rPh>
    <rPh sb="3" eb="4">
      <t>ゴウ</t>
    </rPh>
    <phoneticPr fontId="1"/>
  </si>
  <si>
    <t>第20号
その4</t>
    <rPh sb="0" eb="1">
      <t>ダイ</t>
    </rPh>
    <rPh sb="3" eb="4">
      <t>ゴウ</t>
    </rPh>
    <phoneticPr fontId="1"/>
  </si>
  <si>
    <t>第20号様式その4</t>
    <rPh sb="0" eb="1">
      <t>ダイ</t>
    </rPh>
    <rPh sb="3" eb="4">
      <t>ゴウ</t>
    </rPh>
    <rPh sb="4" eb="6">
      <t>ヨウシキ</t>
    </rPh>
    <phoneticPr fontId="1"/>
  </si>
  <si>
    <t>第20号
その5</t>
    <rPh sb="0" eb="1">
      <t>ダイ</t>
    </rPh>
    <rPh sb="3" eb="4">
      <t>ゴウ</t>
    </rPh>
    <phoneticPr fontId="1"/>
  </si>
  <si>
    <t>第20号
その6</t>
    <rPh sb="0" eb="1">
      <t>ダイ</t>
    </rPh>
    <rPh sb="3" eb="4">
      <t>ゴウ</t>
    </rPh>
    <phoneticPr fontId="1"/>
  </si>
  <si>
    <t>助成事業対象施設
の所在地</t>
    <rPh sb="0" eb="2">
      <t>ジョセイ</t>
    </rPh>
    <rPh sb="2" eb="4">
      <t>ジギョウ</t>
    </rPh>
    <rPh sb="4" eb="6">
      <t>タイショウ</t>
    </rPh>
    <rPh sb="6" eb="8">
      <t>シセツ</t>
    </rPh>
    <phoneticPr fontId="1"/>
  </si>
  <si>
    <r>
      <t xml:space="preserve">2.4 </t>
    </r>
    <r>
      <rPr>
        <sz val="11"/>
        <color indexed="8"/>
        <rFont val="ＭＳ Ｐ明朝"/>
        <family val="1"/>
        <charset val="128"/>
      </rPr>
      <t>助成事業対象施設の今後のエネルギー使用計画等について</t>
    </r>
    <rPh sb="4" eb="6">
      <t>ジョセイ</t>
    </rPh>
    <rPh sb="6" eb="8">
      <t>ジギョウ</t>
    </rPh>
    <rPh sb="8" eb="10">
      <t>タイショウ</t>
    </rPh>
    <rPh sb="10" eb="12">
      <t>シセツ</t>
    </rPh>
    <rPh sb="13" eb="15">
      <t>コンゴ</t>
    </rPh>
    <rPh sb="21" eb="23">
      <t>シヨウ</t>
    </rPh>
    <rPh sb="23" eb="25">
      <t>ケイカク</t>
    </rPh>
    <rPh sb="25" eb="26">
      <t>トウ</t>
    </rPh>
    <phoneticPr fontId="1"/>
  </si>
  <si>
    <t>補助金支給先</t>
    <rPh sb="0" eb="3">
      <t>ホジョキン</t>
    </rPh>
    <rPh sb="3" eb="5">
      <t>シキュウ</t>
    </rPh>
    <rPh sb="5" eb="6">
      <t>サキ</t>
    </rPh>
    <phoneticPr fontId="1"/>
  </si>
  <si>
    <t>最大需要電力</t>
    <rPh sb="0" eb="2">
      <t>サイダイ</t>
    </rPh>
    <rPh sb="2" eb="4">
      <t>ジュヨウ</t>
    </rPh>
    <rPh sb="4" eb="6">
      <t>デンリョク</t>
    </rPh>
    <phoneticPr fontId="1"/>
  </si>
  <si>
    <t>発電量</t>
    <rPh sb="0" eb="2">
      <t>ハツデン</t>
    </rPh>
    <rPh sb="2" eb="3">
      <t>リョウ</t>
    </rPh>
    <phoneticPr fontId="1"/>
  </si>
  <si>
    <t>助成事業対象施設の最大電力需要</t>
    <rPh sb="0" eb="2">
      <t>ジョセイ</t>
    </rPh>
    <rPh sb="2" eb="4">
      <t>ジギョウ</t>
    </rPh>
    <rPh sb="4" eb="6">
      <t>タイショウ</t>
    </rPh>
    <rPh sb="6" eb="8">
      <t>シセツ</t>
    </rPh>
    <rPh sb="9" eb="11">
      <t>サイダイ</t>
    </rPh>
    <rPh sb="11" eb="13">
      <t>デンリョク</t>
    </rPh>
    <rPh sb="13" eb="15">
      <t>ジュヨウ</t>
    </rPh>
    <phoneticPr fontId="6"/>
  </si>
  <si>
    <t>（実工事日数</t>
    <rPh sb="1" eb="2">
      <t>ジツ</t>
    </rPh>
    <rPh sb="2" eb="4">
      <t>コウジ</t>
    </rPh>
    <rPh sb="4" eb="6">
      <t>ニッスウ</t>
    </rPh>
    <phoneticPr fontId="1"/>
  </si>
  <si>
    <t>日間）</t>
    <rPh sb="0" eb="1">
      <t>ヒ</t>
    </rPh>
    <rPh sb="1" eb="2">
      <t>カン</t>
    </rPh>
    <phoneticPr fontId="1"/>
  </si>
  <si>
    <t>←手入力願います。</t>
    <rPh sb="1" eb="2">
      <t>テ</t>
    </rPh>
    <rPh sb="2" eb="4">
      <t>ニュウリョク</t>
    </rPh>
    <rPh sb="4" eb="5">
      <t>ネガ</t>
    </rPh>
    <phoneticPr fontId="1"/>
  </si>
  <si>
    <t>官公庁との
省エネルギー
に関する
包括的サービスに係る契約の実績</t>
    <rPh sb="0" eb="3">
      <t>カンコウチョウ</t>
    </rPh>
    <rPh sb="6" eb="7">
      <t>ショウ</t>
    </rPh>
    <rPh sb="14" eb="15">
      <t>カン</t>
    </rPh>
    <rPh sb="18" eb="21">
      <t>ホウカツテキ</t>
    </rPh>
    <rPh sb="26" eb="27">
      <t>カカワ</t>
    </rPh>
    <rPh sb="28" eb="30">
      <t>ケイヤク</t>
    </rPh>
    <rPh sb="31" eb="33">
      <t>ジッセキ</t>
    </rPh>
    <phoneticPr fontId="1"/>
  </si>
  <si>
    <t>使用燃料</t>
    <rPh sb="0" eb="2">
      <t>シヨウ</t>
    </rPh>
    <rPh sb="2" eb="4">
      <t>ネンリョウ</t>
    </rPh>
    <phoneticPr fontId="1"/>
  </si>
  <si>
    <t>中小事業所向け熱電エネルギーマネジメント支援事業助成金交付要綱（平成２６年６月２５日付２６都環公総地第３５５号）第４条、第１０条、第２８条、第２９条、第３０条、第３１条及び第３３条第２項の規定を確認の上、上記の事業者の助成金交付申請に同意します。</t>
    <rPh sb="0" eb="2">
      <t>チュウショウ</t>
    </rPh>
    <rPh sb="2" eb="5">
      <t>ジギョウショ</t>
    </rPh>
    <rPh sb="5" eb="6">
      <t>ム</t>
    </rPh>
    <rPh sb="7" eb="8">
      <t>ネツ</t>
    </rPh>
    <rPh sb="8" eb="9">
      <t>デン</t>
    </rPh>
    <rPh sb="20" eb="22">
      <t>シエン</t>
    </rPh>
    <rPh sb="22" eb="24">
      <t>ジギョウ</t>
    </rPh>
    <rPh sb="24" eb="27">
      <t>ジョセイキン</t>
    </rPh>
    <rPh sb="27" eb="29">
      <t>コウフ</t>
    </rPh>
    <rPh sb="29" eb="31">
      <t>ヨウコウ</t>
    </rPh>
    <rPh sb="32" eb="34">
      <t>ヘイセイ</t>
    </rPh>
    <rPh sb="36" eb="37">
      <t>ネン</t>
    </rPh>
    <rPh sb="38" eb="39">
      <t>ゲツ</t>
    </rPh>
    <rPh sb="41" eb="42">
      <t>ヒ</t>
    </rPh>
    <rPh sb="42" eb="43">
      <t>ツケ</t>
    </rPh>
    <rPh sb="45" eb="46">
      <t>ト</t>
    </rPh>
    <rPh sb="48" eb="49">
      <t>ソウ</t>
    </rPh>
    <rPh sb="49" eb="50">
      <t>チ</t>
    </rPh>
    <rPh sb="60" eb="61">
      <t>ダイ</t>
    </rPh>
    <rPh sb="63" eb="64">
      <t>ジョウ</t>
    </rPh>
    <rPh sb="65" eb="66">
      <t>ダイ</t>
    </rPh>
    <rPh sb="68" eb="69">
      <t>ジョウ</t>
    </rPh>
    <rPh sb="70" eb="71">
      <t>ダイ</t>
    </rPh>
    <rPh sb="73" eb="74">
      <t>ジョウ</t>
    </rPh>
    <rPh sb="75" eb="76">
      <t>ダイ</t>
    </rPh>
    <rPh sb="78" eb="79">
      <t>ジョウ</t>
    </rPh>
    <rPh sb="83" eb="84">
      <t>ジョウ</t>
    </rPh>
    <phoneticPr fontId="6"/>
  </si>
  <si>
    <t>　中小事業所向け熱電エネルギーマネジメント支援事業助成金交付要綱（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phoneticPr fontId="28"/>
  </si>
  <si>
    <t>　また、この誓約に違反又は相違があり、交付要綱第２３条の規定により助成金交付決定の全部又は一部の取消しを受けた場合において、交付要綱第２４条に規定する助成金の返還を請求されたときは、これに異議なく応じることを誓約いたします。</t>
    <phoneticPr fontId="28"/>
  </si>
  <si>
    <t>　あわせて、貴公社理事長又は東京都が必要と認めた場合には、暴力団関係者であるか否かの確認のため、警視庁へ照会がなされることに同意いたします。</t>
    <phoneticPr fontId="28"/>
  </si>
  <si>
    <t>※　この誓約書における「暴力団関係者」とは、次に掲げる者をいう。</t>
    <rPh sb="4" eb="7">
      <t>セイヤクショ</t>
    </rPh>
    <rPh sb="12" eb="15">
      <t>ボウリョクダン</t>
    </rPh>
    <rPh sb="15" eb="18">
      <t>カンケイシャ</t>
    </rPh>
    <phoneticPr fontId="28"/>
  </si>
  <si>
    <t>①商業登記簿謄本、②決算報告書（直近3か年分）、③納税証明書、④会社概要書（パンフレット）、⑤ESCO契約書（案）、⑥ESCO料金計算書（案）、⑦東京ビジネス事業者の登録通知書・一般社団法人ESCO推進協議会会員を証する書類又は国・地方自治体その他の公的機関等と交付申請から起算して過去３か年度以内に、省エネルギーに関する包括的なサービスに係る契約書（写し）</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rPh sb="89" eb="91">
      <t>イッパン</t>
    </rPh>
    <rPh sb="91" eb="93">
      <t>シャダン</t>
    </rPh>
    <rPh sb="93" eb="95">
      <t>ホウジン</t>
    </rPh>
    <rPh sb="99" eb="101">
      <t>スイシン</t>
    </rPh>
    <rPh sb="101" eb="104">
      <t>キョウギカイ</t>
    </rPh>
    <rPh sb="104" eb="106">
      <t>カイイン</t>
    </rPh>
    <rPh sb="107" eb="108">
      <t>ショウ</t>
    </rPh>
    <rPh sb="110" eb="112">
      <t>ショルイ</t>
    </rPh>
    <rPh sb="112" eb="113">
      <t>マタ</t>
    </rPh>
    <rPh sb="131" eb="133">
      <t>コウフ</t>
    </rPh>
    <rPh sb="133" eb="135">
      <t>シンセイ</t>
    </rPh>
    <rPh sb="137" eb="139">
      <t>キサン</t>
    </rPh>
    <rPh sb="141" eb="143">
      <t>カコ</t>
    </rPh>
    <rPh sb="145" eb="146">
      <t>ネン</t>
    </rPh>
    <rPh sb="146" eb="147">
      <t>ド</t>
    </rPh>
    <rPh sb="147" eb="149">
      <t>イナイ</t>
    </rPh>
    <rPh sb="151" eb="152">
      <t>ショウ</t>
    </rPh>
    <rPh sb="158" eb="159">
      <t>カン</t>
    </rPh>
    <rPh sb="161" eb="164">
      <t>ホウカツテキ</t>
    </rPh>
    <rPh sb="170" eb="171">
      <t>カカワ</t>
    </rPh>
    <rPh sb="172" eb="175">
      <t>ケイヤクショ</t>
    </rPh>
    <rPh sb="176" eb="177">
      <t>ウツ</t>
    </rPh>
    <phoneticPr fontId="1"/>
  </si>
  <si>
    <t>（リース（又は割賦販売の）契約を締結する場合）</t>
    <rPh sb="5" eb="6">
      <t>マタ</t>
    </rPh>
    <rPh sb="7" eb="9">
      <t>カップ</t>
    </rPh>
    <rPh sb="9" eb="11">
      <t>ハンバイ</t>
    </rPh>
    <rPh sb="13" eb="15">
      <t>ケイヤク</t>
    </rPh>
    <rPh sb="16" eb="18">
      <t>テイケツ</t>
    </rPh>
    <rPh sb="20" eb="22">
      <t>バアイ</t>
    </rPh>
    <phoneticPr fontId="1"/>
  </si>
  <si>
    <t>割賦販売機器</t>
    <rPh sb="0" eb="2">
      <t>カップ</t>
    </rPh>
    <rPh sb="2" eb="4">
      <t>ハンバイ</t>
    </rPh>
    <rPh sb="4" eb="6">
      <t>キキ</t>
    </rPh>
    <phoneticPr fontId="1"/>
  </si>
  <si>
    <t xml:space="preserve"> 施設の用途</t>
    <rPh sb="1" eb="3">
      <t>シセツ</t>
    </rPh>
    <phoneticPr fontId="6"/>
  </si>
  <si>
    <t>リース対象機器・割賦販売機器</t>
    <rPh sb="3" eb="5">
      <t>タイショウ</t>
    </rPh>
    <rPh sb="5" eb="7">
      <t>キキ</t>
    </rPh>
    <rPh sb="8" eb="10">
      <t>カップ</t>
    </rPh>
    <rPh sb="10" eb="12">
      <t>ハンバイ</t>
    </rPh>
    <rPh sb="12" eb="14">
      <t>キキ</t>
    </rPh>
    <phoneticPr fontId="1"/>
  </si>
  <si>
    <t>注）更新機器及び増設機器の空調機については、室外機のみ記載し、室内機は別紙で添付のこと。</t>
    <rPh sb="0" eb="1">
      <t>チュウ</t>
    </rPh>
    <rPh sb="2" eb="4">
      <t>コウシン</t>
    </rPh>
    <rPh sb="4" eb="6">
      <t>キキ</t>
    </rPh>
    <rPh sb="6" eb="7">
      <t>オヨ</t>
    </rPh>
    <rPh sb="8" eb="10">
      <t>ゾウセツ</t>
    </rPh>
    <rPh sb="10" eb="12">
      <t>キキ</t>
    </rPh>
    <rPh sb="13" eb="16">
      <t>クウチョウキ</t>
    </rPh>
    <rPh sb="22" eb="25">
      <t>シツガイキ</t>
    </rPh>
    <rPh sb="27" eb="29">
      <t>キサイ</t>
    </rPh>
    <rPh sb="31" eb="34">
      <t>シツナイキ</t>
    </rPh>
    <rPh sb="35" eb="37">
      <t>ベッシ</t>
    </rPh>
    <rPh sb="38" eb="40">
      <t>テンプ</t>
    </rPh>
    <phoneticPr fontId="1"/>
  </si>
  <si>
    <t>①国、地方公共団体、独立行政法人及び地方独立行政法人が所有していないことを証する書類、②中小医療施設／福祉施設／普通大衆浴場であることを証する書類、③助成事業対象施設を所有することを証する書類（建物登記簿謄本等）</t>
    <rPh sb="1" eb="2">
      <t>コク</t>
    </rPh>
    <rPh sb="3" eb="5">
      <t>チホウ</t>
    </rPh>
    <rPh sb="5" eb="7">
      <t>コウキョウ</t>
    </rPh>
    <rPh sb="7" eb="9">
      <t>ダンタイ</t>
    </rPh>
    <rPh sb="10" eb="12">
      <t>ドクリツ</t>
    </rPh>
    <rPh sb="12" eb="14">
      <t>ギョウセイ</t>
    </rPh>
    <rPh sb="14" eb="16">
      <t>ホウジン</t>
    </rPh>
    <rPh sb="16" eb="17">
      <t>オヨ</t>
    </rPh>
    <rPh sb="18" eb="20">
      <t>チホウ</t>
    </rPh>
    <rPh sb="20" eb="22">
      <t>ドクリツ</t>
    </rPh>
    <rPh sb="22" eb="24">
      <t>ギョウセイ</t>
    </rPh>
    <rPh sb="24" eb="26">
      <t>ホウジン</t>
    </rPh>
    <rPh sb="27" eb="29">
      <t>ショユウ</t>
    </rPh>
    <rPh sb="37" eb="38">
      <t>ショウ</t>
    </rPh>
    <rPh sb="40" eb="42">
      <t>ショルイ</t>
    </rPh>
    <rPh sb="44" eb="46">
      <t>チュウショウ</t>
    </rPh>
    <rPh sb="46" eb="48">
      <t>イリョウ</t>
    </rPh>
    <rPh sb="48" eb="50">
      <t>シセツ</t>
    </rPh>
    <rPh sb="51" eb="53">
      <t>フクシ</t>
    </rPh>
    <rPh sb="53" eb="55">
      <t>シセツ</t>
    </rPh>
    <rPh sb="56" eb="58">
      <t>フツウ</t>
    </rPh>
    <rPh sb="58" eb="60">
      <t>タイシュウ</t>
    </rPh>
    <rPh sb="60" eb="62">
      <t>ヨクジョウ</t>
    </rPh>
    <rPh sb="68" eb="69">
      <t>ショウ</t>
    </rPh>
    <rPh sb="71" eb="73">
      <t>ショルイ</t>
    </rPh>
    <rPh sb="75" eb="77">
      <t>ジョセイ</t>
    </rPh>
    <rPh sb="77" eb="79">
      <t>ジギョウ</t>
    </rPh>
    <rPh sb="79" eb="81">
      <t>タイショウ</t>
    </rPh>
    <rPh sb="81" eb="83">
      <t>シセツ</t>
    </rPh>
    <rPh sb="84" eb="86">
      <t>ショユウ</t>
    </rPh>
    <rPh sb="91" eb="92">
      <t>ショウ</t>
    </rPh>
    <rPh sb="94" eb="96">
      <t>ショルイ</t>
    </rPh>
    <rPh sb="97" eb="99">
      <t>タテモノ</t>
    </rPh>
    <rPh sb="99" eb="102">
      <t>トウキボ</t>
    </rPh>
    <rPh sb="102" eb="104">
      <t>トウホン</t>
    </rPh>
    <rPh sb="104" eb="105">
      <t>トウ</t>
    </rPh>
    <phoneticPr fontId="1"/>
  </si>
  <si>
    <r>
      <t>MWh/</t>
    </r>
    <r>
      <rPr>
        <sz val="11"/>
        <color indexed="8"/>
        <rFont val="ＭＳ Ｐ明朝"/>
        <family val="1"/>
        <charset val="128"/>
      </rPr>
      <t>年</t>
    </r>
    <rPh sb="4" eb="5">
      <t>ネン</t>
    </rPh>
    <phoneticPr fontId="30"/>
  </si>
  <si>
    <r>
      <rPr>
        <sz val="11"/>
        <color indexed="8"/>
        <rFont val="ＭＳ Ｐ明朝"/>
        <family val="1"/>
        <charset val="128"/>
      </rPr>
      <t>消費量</t>
    </r>
    <rPh sb="0" eb="3">
      <t>ショウヒリョウ</t>
    </rPh>
    <phoneticPr fontId="30"/>
  </si>
  <si>
    <r>
      <rPr>
        <sz val="11"/>
        <color indexed="8"/>
        <rFont val="ＭＳ Ｐ明朝"/>
        <family val="1"/>
        <charset val="128"/>
      </rPr>
      <t>電気エネルギー</t>
    </r>
    <rPh sb="0" eb="2">
      <t>デンキ</t>
    </rPh>
    <phoneticPr fontId="30"/>
  </si>
  <si>
    <r>
      <rPr>
        <sz val="11"/>
        <color indexed="8"/>
        <rFont val="ＭＳ Ｐ明朝"/>
        <family val="1"/>
        <charset val="128"/>
      </rPr>
      <t>灯油</t>
    </r>
    <rPh sb="0" eb="2">
      <t>トウユ</t>
    </rPh>
    <phoneticPr fontId="30"/>
  </si>
  <si>
    <r>
      <t>kL/</t>
    </r>
    <r>
      <rPr>
        <sz val="11"/>
        <color indexed="8"/>
        <rFont val="ＭＳ Ｐ明朝"/>
        <family val="1"/>
        <charset val="128"/>
      </rPr>
      <t>年</t>
    </r>
    <rPh sb="3" eb="4">
      <t>ネン</t>
    </rPh>
    <phoneticPr fontId="30"/>
  </si>
  <si>
    <r>
      <rPr>
        <sz val="11"/>
        <color indexed="8"/>
        <rFont val="ＭＳ Ｐ明朝"/>
        <family val="1"/>
        <charset val="128"/>
      </rPr>
      <t>Ａ重油</t>
    </r>
    <rPh sb="1" eb="3">
      <t>ジュウユ</t>
    </rPh>
    <phoneticPr fontId="30"/>
  </si>
  <si>
    <r>
      <rPr>
        <sz val="11"/>
        <color indexed="8"/>
        <rFont val="ＭＳ Ｐ明朝"/>
        <family val="1"/>
        <charset val="128"/>
      </rPr>
      <t>削減量</t>
    </r>
    <rPh sb="0" eb="2">
      <t>サクゲン</t>
    </rPh>
    <rPh sb="2" eb="3">
      <t>リョウ</t>
    </rPh>
    <phoneticPr fontId="30"/>
  </si>
  <si>
    <t>基準値</t>
    <rPh sb="0" eb="2">
      <t>キジュン</t>
    </rPh>
    <rPh sb="2" eb="3">
      <t>チ</t>
    </rPh>
    <phoneticPr fontId="30"/>
  </si>
  <si>
    <t>実績値</t>
    <rPh sb="0" eb="2">
      <t>ジッセキ</t>
    </rPh>
    <rPh sb="2" eb="3">
      <t>チ</t>
    </rPh>
    <phoneticPr fontId="30"/>
  </si>
  <si>
    <t>計画値</t>
    <rPh sb="0" eb="2">
      <t>ケイカク</t>
    </rPh>
    <rPh sb="2" eb="3">
      <t>チ</t>
    </rPh>
    <phoneticPr fontId="30"/>
  </si>
  <si>
    <t>保証率</t>
    <rPh sb="0" eb="2">
      <t>ホショウ</t>
    </rPh>
    <rPh sb="2" eb="3">
      <t>リツ</t>
    </rPh>
    <phoneticPr fontId="30"/>
  </si>
  <si>
    <t>%</t>
    <phoneticPr fontId="30"/>
  </si>
  <si>
    <r>
      <t>5.4</t>
    </r>
    <r>
      <rPr>
        <sz val="11"/>
        <color indexed="8"/>
        <rFont val="ＭＳ Ｐ明朝"/>
        <family val="1"/>
        <charset val="128"/>
      </rPr>
      <t>　ＥＳＣＯ事業による金銭的効果</t>
    </r>
    <rPh sb="8" eb="10">
      <t>ジギョウ</t>
    </rPh>
    <rPh sb="13" eb="16">
      <t>キンセンテキ</t>
    </rPh>
    <rPh sb="16" eb="18">
      <t>コウカ</t>
    </rPh>
    <phoneticPr fontId="30"/>
  </si>
  <si>
    <r>
      <t>5.2</t>
    </r>
    <r>
      <rPr>
        <sz val="11"/>
        <color indexed="8"/>
        <rFont val="ＭＳ Ｐ明朝"/>
        <family val="1"/>
        <charset val="128"/>
      </rPr>
      <t>　ＥＳＣＯ実施予定対策</t>
    </r>
    <rPh sb="8" eb="10">
      <t>ジッシ</t>
    </rPh>
    <rPh sb="10" eb="12">
      <t>ヨテイ</t>
    </rPh>
    <rPh sb="12" eb="14">
      <t>タイサク</t>
    </rPh>
    <phoneticPr fontId="30"/>
  </si>
  <si>
    <t>電気</t>
    <rPh sb="0" eb="2">
      <t>デンキ</t>
    </rPh>
    <phoneticPr fontId="30"/>
  </si>
  <si>
    <t>ガス</t>
    <phoneticPr fontId="30"/>
  </si>
  <si>
    <t>その他</t>
    <rPh sb="2" eb="3">
      <t>タ</t>
    </rPh>
    <phoneticPr fontId="30"/>
  </si>
  <si>
    <t>削減目標</t>
    <rPh sb="0" eb="2">
      <t>サクゲン</t>
    </rPh>
    <rPh sb="2" eb="4">
      <t>モクヒョウ</t>
    </rPh>
    <phoneticPr fontId="30"/>
  </si>
  <si>
    <t>単位</t>
    <rPh sb="0" eb="2">
      <t>タンイ</t>
    </rPh>
    <phoneticPr fontId="30"/>
  </si>
  <si>
    <t>目標削減額</t>
    <rPh sb="0" eb="2">
      <t>モクヒョウ</t>
    </rPh>
    <rPh sb="2" eb="5">
      <t>サクゲンガク</t>
    </rPh>
    <phoneticPr fontId="30"/>
  </si>
  <si>
    <t>千円/年</t>
    <rPh sb="0" eb="2">
      <t>センエン</t>
    </rPh>
    <rPh sb="3" eb="4">
      <t>ネン</t>
    </rPh>
    <phoneticPr fontId="30"/>
  </si>
  <si>
    <t>備考</t>
    <rPh sb="0" eb="2">
      <t>ビコウ</t>
    </rPh>
    <phoneticPr fontId="30"/>
  </si>
  <si>
    <r>
      <t>5.3</t>
    </r>
    <r>
      <rPr>
        <sz val="11"/>
        <color indexed="8"/>
        <rFont val="ＭＳ Ｐ明朝"/>
        <family val="1"/>
        <charset val="128"/>
      </rPr>
      <t>　ＥＳＣＯ省エネ量保証</t>
    </r>
    <rPh sb="8" eb="9">
      <t>ショウ</t>
    </rPh>
    <rPh sb="11" eb="12">
      <t>リョウ</t>
    </rPh>
    <rPh sb="12" eb="14">
      <t>ホショウ</t>
    </rPh>
    <phoneticPr fontId="30"/>
  </si>
  <si>
    <t>合計</t>
    <rPh sb="0" eb="2">
      <t>ゴウケイ</t>
    </rPh>
    <phoneticPr fontId="30"/>
  </si>
  <si>
    <t>目標値</t>
    <rPh sb="0" eb="3">
      <t>モクヒョウチ</t>
    </rPh>
    <phoneticPr fontId="30"/>
  </si>
  <si>
    <t>平成27年度</t>
    <rPh sb="0" eb="2">
      <t>ヘイセイ</t>
    </rPh>
    <rPh sb="4" eb="6">
      <t>ネンド</t>
    </rPh>
    <phoneticPr fontId="1"/>
  </si>
  <si>
    <t>対象事業所の
所在地</t>
    <rPh sb="0" eb="2">
      <t>タイショウ</t>
    </rPh>
    <rPh sb="2" eb="5">
      <t>ジギョウショ</t>
    </rPh>
    <rPh sb="7" eb="10">
      <t>ショザイチ</t>
    </rPh>
    <phoneticPr fontId="1"/>
  </si>
  <si>
    <t>登記された法人住所</t>
    <rPh sb="5" eb="7">
      <t>ホウジン</t>
    </rPh>
    <phoneticPr fontId="1"/>
  </si>
  <si>
    <t>第20号
その7</t>
    <rPh sb="0" eb="1">
      <t>ダイ</t>
    </rPh>
    <rPh sb="3" eb="4">
      <t>ゴウ</t>
    </rPh>
    <phoneticPr fontId="1"/>
  </si>
  <si>
    <t>ESCO契約形態</t>
    <rPh sb="4" eb="6">
      <t>ケイヤク</t>
    </rPh>
    <rPh sb="6" eb="8">
      <t>ケイタイ</t>
    </rPh>
    <phoneticPr fontId="1"/>
  </si>
  <si>
    <t>←どちらの契約でも、記入してください。</t>
    <rPh sb="5" eb="7">
      <t>ケイヤク</t>
    </rPh>
    <rPh sb="10" eb="12">
      <t>キニュウ</t>
    </rPh>
    <phoneticPr fontId="30"/>
  </si>
  <si>
    <t>電気</t>
    <rPh sb="0" eb="2">
      <t>デンキ</t>
    </rPh>
    <phoneticPr fontId="1"/>
  </si>
  <si>
    <t>ガス</t>
    <phoneticPr fontId="1"/>
  </si>
  <si>
    <t>その他</t>
    <rPh sb="2" eb="3">
      <t>タ</t>
    </rPh>
    <phoneticPr fontId="1"/>
  </si>
  <si>
    <t>ESCO実施予定対策</t>
    <rPh sb="4" eb="6">
      <t>ジッシ</t>
    </rPh>
    <rPh sb="6" eb="8">
      <t>ヨテイ</t>
    </rPh>
    <rPh sb="8" eb="10">
      <t>タイサク</t>
    </rPh>
    <phoneticPr fontId="1"/>
  </si>
  <si>
    <t>各対策名</t>
    <rPh sb="0" eb="1">
      <t>カク</t>
    </rPh>
    <rPh sb="1" eb="3">
      <t>タイサク</t>
    </rPh>
    <rPh sb="3" eb="4">
      <t>ナ</t>
    </rPh>
    <phoneticPr fontId="1"/>
  </si>
  <si>
    <t>←ギャランティード・セイビングス契約を締結している場合は、不要です。</t>
    <rPh sb="16" eb="18">
      <t>ケイヤク</t>
    </rPh>
    <rPh sb="19" eb="21">
      <t>テイケツ</t>
    </rPh>
    <rPh sb="25" eb="27">
      <t>バアイ</t>
    </rPh>
    <rPh sb="29" eb="31">
      <t>フヨウ</t>
    </rPh>
    <phoneticPr fontId="25"/>
  </si>
  <si>
    <t>(5)</t>
    <phoneticPr fontId="1"/>
  </si>
  <si>
    <t>施設法人及び施設名</t>
    <rPh sb="0" eb="2">
      <t>シセツ</t>
    </rPh>
    <rPh sb="2" eb="4">
      <t>ホウジン</t>
    </rPh>
    <rPh sb="4" eb="5">
      <t>オヨ</t>
    </rPh>
    <rPh sb="6" eb="8">
      <t>シセツ</t>
    </rPh>
    <rPh sb="8" eb="9">
      <t>メイ</t>
    </rPh>
    <phoneticPr fontId="6"/>
  </si>
  <si>
    <t>第20号別紙1その1</t>
    <rPh sb="0" eb="1">
      <t>ダイ</t>
    </rPh>
    <rPh sb="3" eb="4">
      <t>ゴウ</t>
    </rPh>
    <rPh sb="4" eb="6">
      <t>ベッシ</t>
    </rPh>
    <phoneticPr fontId="1"/>
  </si>
  <si>
    <t>第20号別紙2-1</t>
    <rPh sb="0" eb="1">
      <t>ダイ</t>
    </rPh>
    <rPh sb="3" eb="4">
      <t>ゴウ</t>
    </rPh>
    <rPh sb="4" eb="6">
      <t>ベッシ</t>
    </rPh>
    <phoneticPr fontId="1"/>
  </si>
  <si>
    <t>第20号別紙1その1</t>
    <rPh sb="0" eb="1">
      <t>ダイ</t>
    </rPh>
    <rPh sb="3" eb="4">
      <t>ゴウ</t>
    </rPh>
    <rPh sb="4" eb="6">
      <t>ベッシ</t>
    </rPh>
    <phoneticPr fontId="1"/>
  </si>
  <si>
    <t>エネルギー使用実績</t>
    <rPh sb="7" eb="9">
      <t>ジッセキ</t>
    </rPh>
    <phoneticPr fontId="1"/>
  </si>
  <si>
    <t>第20号別紙2-2</t>
    <rPh sb="0" eb="1">
      <t>ダイ</t>
    </rPh>
    <rPh sb="3" eb="4">
      <t>ゴウ</t>
    </rPh>
    <rPh sb="4" eb="6">
      <t>ベッシ</t>
    </rPh>
    <phoneticPr fontId="1"/>
  </si>
  <si>
    <t>平成30年度</t>
    <rPh sb="0" eb="2">
      <t>ヘイセイ</t>
    </rPh>
    <rPh sb="4" eb="6">
      <t>ネンド</t>
    </rPh>
    <phoneticPr fontId="1"/>
  </si>
  <si>
    <t>ギャランティードは『G』、シェアードは『S』を入力してください。</t>
    <rPh sb="23" eb="25">
      <t>ニュウリョク</t>
    </rPh>
    <phoneticPr fontId="1"/>
  </si>
  <si>
    <t>←『G』か『S』のどちらかを選択して記載してください。</t>
    <rPh sb="14" eb="16">
      <t>センタク</t>
    </rPh>
    <rPh sb="18" eb="20">
      <t>キサイ</t>
    </rPh>
    <phoneticPr fontId="1"/>
  </si>
  <si>
    <t>【完了予定日】</t>
    <rPh sb="1" eb="3">
      <t>カンリョウ</t>
    </rPh>
    <rPh sb="3" eb="6">
      <t>ヨテイビ</t>
    </rPh>
    <phoneticPr fontId="1"/>
  </si>
  <si>
    <t>【事業開始予定日】</t>
    <rPh sb="1" eb="3">
      <t>ジギョウ</t>
    </rPh>
    <rPh sb="3" eb="5">
      <t>カイシ</t>
    </rPh>
    <rPh sb="5" eb="7">
      <t>ヨテイ</t>
    </rPh>
    <rPh sb="7" eb="8">
      <t>ヒ</t>
    </rPh>
    <phoneticPr fontId="1"/>
  </si>
  <si>
    <t>出資者名</t>
    <phoneticPr fontId="6"/>
  </si>
  <si>
    <t>法人名及び施設名</t>
    <rPh sb="0" eb="2">
      <t>ホウジン</t>
    </rPh>
    <rPh sb="2" eb="3">
      <t>ナ</t>
    </rPh>
    <rPh sb="3" eb="4">
      <t>オヨ</t>
    </rPh>
    <rPh sb="5" eb="7">
      <t>シセツ</t>
    </rPh>
    <rPh sb="7" eb="8">
      <t>ナ</t>
    </rPh>
    <phoneticPr fontId="6"/>
  </si>
  <si>
    <t>売上高の状況
（施設所有者又は
運営事業者）</t>
    <rPh sb="0" eb="2">
      <t>ウリアゲ</t>
    </rPh>
    <rPh sb="2" eb="3">
      <t>ダカ</t>
    </rPh>
    <rPh sb="4" eb="6">
      <t>ジョウキョウ</t>
    </rPh>
    <rPh sb="8" eb="10">
      <t>シセツ</t>
    </rPh>
    <rPh sb="10" eb="13">
      <t>ショユウシャ</t>
    </rPh>
    <rPh sb="13" eb="14">
      <t>マタ</t>
    </rPh>
    <rPh sb="16" eb="18">
      <t>ウンエイ</t>
    </rPh>
    <rPh sb="18" eb="21">
      <t>ジギョウシャ</t>
    </rPh>
    <phoneticPr fontId="1"/>
  </si>
  <si>
    <t>削減量合計【原油換算】</t>
    <rPh sb="0" eb="2">
      <t>サクゲン</t>
    </rPh>
    <rPh sb="2" eb="3">
      <t>リョウ</t>
    </rPh>
    <rPh sb="3" eb="5">
      <t>ゴウケイ</t>
    </rPh>
    <rPh sb="6" eb="8">
      <t>ゲンユ</t>
    </rPh>
    <rPh sb="8" eb="10">
      <t>カンサン</t>
    </rPh>
    <phoneticPr fontId="30"/>
  </si>
  <si>
    <t>消費量合計【原油換算】</t>
    <rPh sb="0" eb="3">
      <t>ショウヒリョウ</t>
    </rPh>
    <rPh sb="3" eb="5">
      <t>ゴウケイ</t>
    </rPh>
    <rPh sb="6" eb="8">
      <t>ゲンユ</t>
    </rPh>
    <rPh sb="8" eb="10">
      <t>カンサン</t>
    </rPh>
    <phoneticPr fontId="30"/>
  </si>
  <si>
    <t>電力使用量</t>
    <rPh sb="0" eb="2">
      <t>デンリョク</t>
    </rPh>
    <rPh sb="2" eb="4">
      <t>シヨウ</t>
    </rPh>
    <rPh sb="4" eb="5">
      <t>リョウ</t>
    </rPh>
    <phoneticPr fontId="1"/>
  </si>
  <si>
    <t>① CGS又はエネファームによる発電</t>
    <rPh sb="5" eb="6">
      <t>マタ</t>
    </rPh>
    <rPh sb="16" eb="18">
      <t>ハツデン</t>
    </rPh>
    <phoneticPr fontId="1"/>
  </si>
  <si>
    <t>合計</t>
    <rPh sb="0" eb="2">
      <t>ゴウケイ</t>
    </rPh>
    <phoneticPr fontId="1"/>
  </si>
  <si>
    <t>備考</t>
    <rPh sb="0" eb="2">
      <t>ビコウ</t>
    </rPh>
    <phoneticPr fontId="1"/>
  </si>
  <si>
    <t>kW</t>
    <phoneticPr fontId="1"/>
  </si>
  <si>
    <r>
      <t xml:space="preserve">(5) </t>
    </r>
    <r>
      <rPr>
        <sz val="11"/>
        <color indexed="8"/>
        <rFont val="ＭＳ Ｐ明朝"/>
        <family val="1"/>
        <charset val="128"/>
      </rPr>
      <t>コージェネレーションシステムの仕様</t>
    </r>
    <rPh sb="19" eb="21">
      <t>シヨウ</t>
    </rPh>
    <phoneticPr fontId="1"/>
  </si>
  <si>
    <t>対策案</t>
    <rPh sb="0" eb="3">
      <t>タイサクアン</t>
    </rPh>
    <phoneticPr fontId="1"/>
  </si>
  <si>
    <t>調達金額（千円）</t>
    <rPh sb="5" eb="6">
      <t>セン</t>
    </rPh>
    <rPh sb="6" eb="7">
      <t>エン</t>
    </rPh>
    <phoneticPr fontId="6"/>
  </si>
  <si>
    <t>）</t>
    <phoneticPr fontId="1"/>
  </si>
  <si>
    <t>助成対象事業者について（リース事業者）</t>
    <rPh sb="15" eb="17">
      <t>ジギョウ</t>
    </rPh>
    <rPh sb="17" eb="18">
      <t>シャ</t>
    </rPh>
    <phoneticPr fontId="6"/>
  </si>
  <si>
    <t>助成対象施設の名称</t>
    <rPh sb="0" eb="2">
      <t>ジョセイ</t>
    </rPh>
    <rPh sb="2" eb="4">
      <t>タイショウ</t>
    </rPh>
    <rPh sb="4" eb="6">
      <t>シセツ</t>
    </rPh>
    <rPh sb="7" eb="9">
      <t>メイショウ</t>
    </rPh>
    <phoneticPr fontId="1"/>
  </si>
  <si>
    <t>助成対象施設
の所有者</t>
    <rPh sb="0" eb="2">
      <t>ジョセイ</t>
    </rPh>
    <rPh sb="2" eb="4">
      <t>タイショウ</t>
    </rPh>
    <rPh sb="4" eb="6">
      <t>シセツ</t>
    </rPh>
    <rPh sb="8" eb="11">
      <t>ショユウシャ</t>
    </rPh>
    <phoneticPr fontId="1"/>
  </si>
  <si>
    <t>電源電圧</t>
    <rPh sb="0" eb="2">
      <t>デンゲン</t>
    </rPh>
    <rPh sb="2" eb="4">
      <t>デンアツ</t>
    </rPh>
    <phoneticPr fontId="1"/>
  </si>
  <si>
    <t>V</t>
    <phoneticPr fontId="1"/>
  </si>
  <si>
    <t>V</t>
    <phoneticPr fontId="1"/>
  </si>
  <si>
    <t>施設の運営者</t>
    <rPh sb="0" eb="2">
      <t>シセツ</t>
    </rPh>
    <rPh sb="3" eb="6">
      <t>ウンエイシャ</t>
    </rPh>
    <phoneticPr fontId="1"/>
  </si>
  <si>
    <t>リース事業者</t>
    <rPh sb="3" eb="5">
      <t>ジギョウ</t>
    </rPh>
    <rPh sb="5" eb="6">
      <t>シャ</t>
    </rPh>
    <phoneticPr fontId="1"/>
  </si>
  <si>
    <t>←ESCO契約をギャランティード契約とする場合、「施設の運営者」を選択してください。</t>
    <rPh sb="5" eb="7">
      <t>ケイヤク</t>
    </rPh>
    <rPh sb="16" eb="18">
      <t>ケイヤク</t>
    </rPh>
    <rPh sb="21" eb="23">
      <t>バアイ</t>
    </rPh>
    <rPh sb="25" eb="27">
      <t>シセツ</t>
    </rPh>
    <rPh sb="28" eb="31">
      <t>ウンエイシャ</t>
    </rPh>
    <rPh sb="33" eb="35">
      <t>センタク</t>
    </rPh>
    <phoneticPr fontId="1"/>
  </si>
  <si>
    <t>第１号様式（第８条関係)</t>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</si>
  <si>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</si>
  <si>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</si>
  <si>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r>
      <rPr>
        <sz val="11"/>
        <color indexed="8"/>
        <rFont val="ＭＳ Ｐ明朝"/>
        <family val="1"/>
        <charset val="128"/>
      </rPr>
      <t>住　所</t>
    </r>
  </si>
  <si>
    <t>〃</t>
    <phoneticPr fontId="1"/>
  </si>
  <si>
    <r>
      <rPr>
        <sz val="11"/>
        <color indexed="8"/>
        <rFont val="ＭＳ Ｐ明朝"/>
        <family val="1"/>
        <charset val="128"/>
      </rPr>
      <t>氏　名</t>
    </r>
    <phoneticPr fontId="6"/>
  </si>
  <si>
    <r>
      <t xml:space="preserve"> </t>
    </r>
    <r>
      <rPr>
        <sz val="11"/>
        <color indexed="8"/>
        <rFont val="ＭＳ Ｐ明朝"/>
        <family val="1"/>
        <charset val="128"/>
      </rPr>
      <t xml:space="preserve">㊞ </t>
    </r>
  </si>
  <si>
    <t>〃</t>
    <phoneticPr fontId="1"/>
  </si>
  <si>
    <t>助成金交付申請書</t>
  </si>
  <si>
    <r>
      <rPr>
        <sz val="11"/>
        <color indexed="8"/>
        <rFont val="ＭＳ Ｐ明朝"/>
        <family val="1"/>
        <charset val="128"/>
      </rPr>
      <t>事業の名称</t>
    </r>
  </si>
  <si>
    <t>円</t>
    <rPh sb="0" eb="1">
      <t>エン</t>
    </rPh>
    <phoneticPr fontId="6"/>
  </si>
  <si>
    <t>〃</t>
    <phoneticPr fontId="1"/>
  </si>
  <si>
    <r>
      <rPr>
        <sz val="11"/>
        <color indexed="8"/>
        <rFont val="ＭＳ Ｐ明朝"/>
        <family val="1"/>
        <charset val="128"/>
      </rPr>
      <t>助成金交付申請額</t>
    </r>
  </si>
  <si>
    <t>ESCO契約の形態</t>
    <rPh sb="4" eb="6">
      <t>ケイヤク</t>
    </rPh>
    <rPh sb="7" eb="9">
      <t>ケイタイ</t>
    </rPh>
    <phoneticPr fontId="1"/>
  </si>
  <si>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</si>
  <si>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部課名</t>
    </r>
    <rPh sb="0" eb="2">
      <t>ブカ</t>
    </rPh>
    <rPh sb="2" eb="3">
      <t>ナ</t>
    </rPh>
    <phoneticPr fontId="6"/>
  </si>
  <si>
    <r>
      <rPr>
        <sz val="11"/>
        <color indexed="8"/>
        <rFont val="ＭＳ Ｐ明朝"/>
        <family val="1"/>
        <charset val="128"/>
      </rPr>
      <t>担当者氏名</t>
    </r>
    <rPh sb="0" eb="3">
      <t>タントウシャ</t>
    </rPh>
    <rPh sb="3" eb="5">
      <t>シメイ</t>
    </rPh>
    <phoneticPr fontId="6"/>
  </si>
  <si>
    <r>
      <rPr>
        <sz val="11"/>
        <color indexed="8"/>
        <rFont val="ＭＳ Ｐ明朝"/>
        <family val="1"/>
        <charset val="128"/>
      </rPr>
      <t>（電話番号</t>
    </r>
    <phoneticPr fontId="6"/>
  </si>
  <si>
    <r>
      <rPr>
        <sz val="11"/>
        <color indexed="8"/>
        <rFont val="ＭＳ Ｐ明朝"/>
        <family val="1"/>
        <charset val="128"/>
      </rPr>
      <t>）</t>
    </r>
  </si>
  <si>
    <t>〃</t>
    <phoneticPr fontId="1"/>
  </si>
  <si>
    <r>
      <rPr>
        <sz val="11"/>
        <color indexed="8"/>
        <rFont val="ＭＳ Ｐ明朝"/>
        <family val="1"/>
        <charset val="128"/>
      </rPr>
      <t>（携帯電話</t>
    </r>
    <phoneticPr fontId="6"/>
  </si>
  <si>
    <t>（Eメール</t>
    <phoneticPr fontId="6"/>
  </si>
  <si>
    <r>
      <rPr>
        <sz val="11"/>
        <color indexed="8"/>
        <rFont val="ＭＳ Ｐ明朝"/>
        <family val="1"/>
        <charset val="128"/>
      </rPr>
      <t xml:space="preserve">※受付欄 </t>
    </r>
  </si>
  <si>
    <r>
      <rPr>
        <sz val="9"/>
        <color indexed="8"/>
        <rFont val="ＭＳ Ｐ明朝"/>
        <family val="1"/>
        <charset val="128"/>
      </rPr>
      <t>（日本工業規格A列4番）</t>
    </r>
  </si>
  <si>
    <t>助成対象事業者
（施設の運営者）</t>
    <rPh sb="0" eb="2">
      <t>ジョセイ</t>
    </rPh>
    <rPh sb="2" eb="4">
      <t>タイショウ</t>
    </rPh>
    <rPh sb="4" eb="7">
      <t>ジギョウシャ</t>
    </rPh>
    <rPh sb="9" eb="11">
      <t>シセツ</t>
    </rPh>
    <rPh sb="12" eb="15">
      <t>ウンエイシャ</t>
    </rPh>
    <phoneticPr fontId="1"/>
  </si>
  <si>
    <t>住　所</t>
  </si>
  <si>
    <t>氏　名</t>
    <phoneticPr fontId="6"/>
  </si>
  <si>
    <t xml:space="preserve"> ㊞ </t>
  </si>
  <si>
    <t>導入する機器</t>
    <phoneticPr fontId="1"/>
  </si>
  <si>
    <t>(ＥＳＣＯ事業者）</t>
    <rPh sb="5" eb="8">
      <t>ジギョウシャ</t>
    </rPh>
    <phoneticPr fontId="1"/>
  </si>
  <si>
    <t>第２１号様式（第８条関係)</t>
    <phoneticPr fontId="6"/>
  </si>
  <si>
    <t>第２０号様式（第８条関係）　その1</t>
    <rPh sb="7" eb="8">
      <t>ダイ</t>
    </rPh>
    <rPh sb="9" eb="10">
      <t>ジョウ</t>
    </rPh>
    <rPh sb="10" eb="12">
      <t>カンケイ</t>
    </rPh>
    <phoneticPr fontId="6"/>
  </si>
  <si>
    <t>助成事業実施計画書</t>
    <phoneticPr fontId="6"/>
  </si>
  <si>
    <t>1. 事業の概要</t>
    <phoneticPr fontId="6"/>
  </si>
  <si>
    <r>
      <rPr>
        <sz val="11"/>
        <color indexed="8"/>
        <rFont val="ＭＳ Ｐ明朝"/>
        <family val="1"/>
        <charset val="128"/>
      </rPr>
      <t>（1)</t>
    </r>
    <phoneticPr fontId="6"/>
  </si>
  <si>
    <r>
      <rPr>
        <sz val="11"/>
        <color indexed="8"/>
        <rFont val="ＭＳ Ｐ明朝"/>
        <family val="1"/>
        <charset val="128"/>
      </rPr>
      <t>事業の名称</t>
    </r>
    <phoneticPr fontId="6"/>
  </si>
  <si>
    <r>
      <rPr>
        <sz val="11"/>
        <color indexed="8"/>
        <rFont val="ＭＳ Ｐ明朝"/>
        <family val="1"/>
        <charset val="128"/>
      </rPr>
      <t>（2)</t>
    </r>
    <phoneticPr fontId="6"/>
  </si>
  <si>
    <r>
      <rPr>
        <sz val="11"/>
        <color indexed="8"/>
        <rFont val="ＭＳ Ｐ明朝"/>
        <family val="1"/>
        <charset val="128"/>
      </rPr>
      <t>（3)</t>
    </r>
    <phoneticPr fontId="1"/>
  </si>
  <si>
    <r>
      <rPr>
        <sz val="11"/>
        <color indexed="8"/>
        <rFont val="ＭＳ Ｐ明朝"/>
        <family val="1"/>
        <charset val="128"/>
      </rPr>
      <t>（4）</t>
    </r>
    <phoneticPr fontId="1"/>
  </si>
  <si>
    <r>
      <t xml:space="preserve">2. </t>
    </r>
    <r>
      <rPr>
        <sz val="11"/>
        <color indexed="8"/>
        <rFont val="ＭＳ Ｐ明朝"/>
        <family val="1"/>
        <charset val="128"/>
      </rPr>
      <t>事業者及び連絡先</t>
    </r>
    <phoneticPr fontId="6"/>
  </si>
  <si>
    <r>
      <t>(1)</t>
    </r>
    <r>
      <rPr>
        <sz val="11"/>
        <color indexed="8"/>
        <rFont val="ＭＳ Ｐ明朝"/>
        <family val="1"/>
        <charset val="128"/>
      </rPr>
      <t>　本事業における総括的連絡先</t>
    </r>
    <phoneticPr fontId="6"/>
  </si>
  <si>
    <t>注）事業全般の内容について、総括的な対応が可能であるとともに、申請者に係る公社からの
　　指示に対して、 一元的な窓口を担う連絡先を記載すること。</t>
    <phoneticPr fontId="6"/>
  </si>
  <si>
    <r>
      <t xml:space="preserve"> </t>
    </r>
    <r>
      <rPr>
        <sz val="11"/>
        <color indexed="8"/>
        <rFont val="ＭＳ Ｐ明朝"/>
        <family val="1"/>
        <charset val="128"/>
      </rPr>
      <t>会社名（事業者名）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</si>
  <si>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</si>
  <si>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代表者職氏名</t>
    </r>
    <rPh sb="4" eb="5">
      <t>ショク</t>
    </rPh>
    <rPh sb="5" eb="7">
      <t>シメイ</t>
    </rPh>
    <phoneticPr fontId="6"/>
  </si>
  <si>
    <r>
      <t xml:space="preserve"> </t>
    </r>
    <r>
      <rPr>
        <sz val="11"/>
        <color indexed="8"/>
        <rFont val="ＭＳ Ｐ明朝"/>
        <family val="1"/>
        <charset val="128"/>
      </rPr>
      <t>窓口担当者氏名</t>
    </r>
    <phoneticPr fontId="6"/>
  </si>
  <si>
    <r>
      <rPr>
        <sz val="11"/>
        <color indexed="8"/>
        <rFont val="ＭＳ Ｐ明朝"/>
        <family val="1"/>
        <charset val="128"/>
      </rPr>
      <t>電話番号</t>
    </r>
    <rPh sb="0" eb="1">
      <t>デン</t>
    </rPh>
    <rPh sb="1" eb="2">
      <t>ハナシ</t>
    </rPh>
    <rPh sb="2" eb="3">
      <t>バン</t>
    </rPh>
    <rPh sb="3" eb="4">
      <t>ゴウ</t>
    </rPh>
    <phoneticPr fontId="6"/>
  </si>
  <si>
    <t>携帯電話</t>
    <rPh sb="0" eb="1">
      <t>ケイ</t>
    </rPh>
    <rPh sb="1" eb="2">
      <t>オビ</t>
    </rPh>
    <rPh sb="2" eb="3">
      <t>デン</t>
    </rPh>
    <rPh sb="3" eb="4">
      <t>ハナシ</t>
    </rPh>
    <phoneticPr fontId="6"/>
  </si>
  <si>
    <r>
      <t>E-mail</t>
    </r>
    <r>
      <rPr>
        <sz val="11"/>
        <color indexed="8"/>
        <rFont val="ＭＳ Ｐ明朝"/>
        <family val="1"/>
        <charset val="128"/>
      </rPr>
      <t>アドレス</t>
    </r>
    <phoneticPr fontId="1"/>
  </si>
  <si>
    <t>第２０号様式　その2</t>
    <phoneticPr fontId="6"/>
  </si>
  <si>
    <t>（3）ESCO事業者</t>
    <rPh sb="7" eb="10">
      <t>ジギョウシャ</t>
    </rPh>
    <phoneticPr fontId="6"/>
  </si>
  <si>
    <t>注）詳細は、別紙1その1～3に記載すること。</t>
    <phoneticPr fontId="6"/>
  </si>
  <si>
    <r>
      <t xml:space="preserve"> </t>
    </r>
    <r>
      <rPr>
        <sz val="11"/>
        <color indexed="8"/>
        <rFont val="ＭＳ Ｐ明朝"/>
        <family val="1"/>
        <charset val="128"/>
      </rPr>
      <t>会社名</t>
    </r>
    <phoneticPr fontId="6"/>
  </si>
  <si>
    <r>
      <t xml:space="preserve"> </t>
    </r>
    <r>
      <rPr>
        <sz val="11"/>
        <color indexed="8"/>
        <rFont val="ＭＳ Ｐ明朝"/>
        <family val="1"/>
        <charset val="128"/>
      </rPr>
      <t>代表者職氏名</t>
    </r>
    <rPh sb="4" eb="5">
      <t>ショク</t>
    </rPh>
    <phoneticPr fontId="6"/>
  </si>
  <si>
    <r>
      <t xml:space="preserve"> </t>
    </r>
    <r>
      <rPr>
        <sz val="11"/>
        <color indexed="8"/>
        <rFont val="ＭＳ Ｐ明朝"/>
        <family val="1"/>
        <charset val="128"/>
      </rPr>
      <t>窓口担当者氏名</t>
    </r>
    <rPh sb="1" eb="3">
      <t>マドグチ</t>
    </rPh>
    <phoneticPr fontId="6"/>
  </si>
  <si>
    <r>
      <t>ESCO</t>
    </r>
    <r>
      <rPr>
        <sz val="11"/>
        <color indexed="8"/>
        <rFont val="ＭＳ Ｐ明朝"/>
        <family val="1"/>
        <charset val="128"/>
      </rPr>
      <t>契約期間</t>
    </r>
    <rPh sb="4" eb="6">
      <t>ケイヤク</t>
    </rPh>
    <rPh sb="6" eb="8">
      <t>キカン</t>
    </rPh>
    <phoneticPr fontId="1"/>
  </si>
  <si>
    <t>（2）助成対象施設の事業者</t>
    <rPh sb="3" eb="5">
      <t>ジョセイ</t>
    </rPh>
    <rPh sb="5" eb="7">
      <t>タイショウ</t>
    </rPh>
    <rPh sb="7" eb="9">
      <t>シセツ</t>
    </rPh>
    <rPh sb="10" eb="13">
      <t>ジギョウシャ</t>
    </rPh>
    <phoneticPr fontId="6"/>
  </si>
  <si>
    <r>
      <t xml:space="preserve"> 施設</t>
    </r>
    <r>
      <rPr>
        <sz val="11"/>
        <color indexed="8"/>
        <rFont val="ＭＳ Ｐ明朝"/>
        <family val="1"/>
        <charset val="128"/>
      </rPr>
      <t>所在地</t>
    </r>
    <rPh sb="1" eb="3">
      <t>シセツ</t>
    </rPh>
    <phoneticPr fontId="6"/>
  </si>
  <si>
    <r>
      <rPr>
        <sz val="9"/>
        <color indexed="8"/>
        <rFont val="ＭＳ Ｐ明朝"/>
        <family val="1"/>
        <charset val="128"/>
      </rPr>
      <t>添付書類：</t>
    </r>
  </si>
  <si>
    <r>
      <rPr>
        <sz val="11"/>
        <color indexed="8"/>
        <rFont val="ＭＳ Ｐ明朝"/>
        <family val="1"/>
        <charset val="128"/>
      </rPr>
      <t>（ESCO契約締結の場合）</t>
    </r>
    <rPh sb="5" eb="7">
      <t>ケイヤク</t>
    </rPh>
    <rPh sb="7" eb="9">
      <t>テイケツ</t>
    </rPh>
    <rPh sb="10" eb="12">
      <t>バアイ</t>
    </rPh>
    <phoneticPr fontId="1"/>
  </si>
  <si>
    <r>
      <t xml:space="preserve"> </t>
    </r>
    <r>
      <rPr>
        <sz val="11"/>
        <color indexed="8"/>
        <rFont val="ＭＳ Ｐ明朝"/>
        <family val="1"/>
        <charset val="128"/>
      </rPr>
      <t>会社所在地</t>
    </r>
    <phoneticPr fontId="6"/>
  </si>
  <si>
    <r>
      <t xml:space="preserve"> </t>
    </r>
    <r>
      <rPr>
        <sz val="11"/>
        <color indexed="8"/>
        <rFont val="ＭＳ Ｐ明朝"/>
        <family val="1"/>
        <charset val="128"/>
      </rPr>
      <t>電話番号</t>
    </r>
    <phoneticPr fontId="6"/>
  </si>
  <si>
    <r>
      <t xml:space="preserve"> E-mail</t>
    </r>
    <r>
      <rPr>
        <sz val="11"/>
        <color indexed="8"/>
        <rFont val="ＭＳ Ｐ明朝"/>
        <family val="1"/>
        <charset val="128"/>
      </rPr>
      <t>アドレス</t>
    </r>
    <phoneticPr fontId="6"/>
  </si>
  <si>
    <r>
      <rPr>
        <sz val="9"/>
        <color indexed="8"/>
        <rFont val="ＭＳ Ｐ明朝"/>
        <family val="1"/>
        <charset val="128"/>
      </rPr>
      <t>添付書類：</t>
    </r>
    <phoneticPr fontId="6"/>
  </si>
  <si>
    <r>
      <rPr>
        <sz val="11"/>
        <color indexed="8"/>
        <rFont val="ＭＳ Ｐ明朝"/>
        <family val="1"/>
        <charset val="128"/>
      </rPr>
      <t>（4）</t>
    </r>
    <phoneticPr fontId="6"/>
  </si>
  <si>
    <t>注）詳細は、別紙1その1～2に記載すること。</t>
    <phoneticPr fontId="6"/>
  </si>
  <si>
    <t>3.1　助成事業対象施設の概要</t>
    <rPh sb="4" eb="6">
      <t>ジョセイ</t>
    </rPh>
    <rPh sb="6" eb="8">
      <t>ジギョウ</t>
    </rPh>
    <rPh sb="8" eb="10">
      <t>タイショウ</t>
    </rPh>
    <rPh sb="10" eb="12">
      <t>シセツ</t>
    </rPh>
    <rPh sb="13" eb="15">
      <t>ガイヨウ</t>
    </rPh>
    <phoneticPr fontId="6"/>
  </si>
  <si>
    <t xml:space="preserve"> 病床数・定員数</t>
    <rPh sb="1" eb="4">
      <t>ビョウショウスウ</t>
    </rPh>
    <rPh sb="5" eb="7">
      <t>テイイン</t>
    </rPh>
    <rPh sb="7" eb="8">
      <t>スウ</t>
    </rPh>
    <phoneticPr fontId="1"/>
  </si>
  <si>
    <t>※ 助成事業対象施設の名称には、必ず建物名を記載して、その後に事業所名を記載すること。</t>
    <rPh sb="2" eb="10">
      <t>ジョセイジギョウタイショウシセツ</t>
    </rPh>
    <phoneticPr fontId="6"/>
  </si>
  <si>
    <t>3.2　環境に関する規制基準</t>
    <rPh sb="4" eb="6">
      <t>カンキョウ</t>
    </rPh>
    <rPh sb="7" eb="8">
      <t>カン</t>
    </rPh>
    <rPh sb="10" eb="12">
      <t>キセイ</t>
    </rPh>
    <rPh sb="12" eb="14">
      <t>キジュン</t>
    </rPh>
    <phoneticPr fontId="6"/>
  </si>
  <si>
    <t>(1)　騒音</t>
    <rPh sb="4" eb="6">
      <t>ソウオン</t>
    </rPh>
    <phoneticPr fontId="6"/>
  </si>
  <si>
    <t>種別</t>
    <rPh sb="0" eb="2">
      <t>シュベツ</t>
    </rPh>
    <phoneticPr fontId="6"/>
  </si>
  <si>
    <t>時間の区分</t>
    <rPh sb="0" eb="2">
      <t>ジカン</t>
    </rPh>
    <rPh sb="3" eb="5">
      <t>クブン</t>
    </rPh>
    <phoneticPr fontId="6"/>
  </si>
  <si>
    <t>規制基準</t>
    <rPh sb="0" eb="2">
      <t>キセイ</t>
    </rPh>
    <rPh sb="2" eb="4">
      <t>キジュン</t>
    </rPh>
    <phoneticPr fontId="6"/>
  </si>
  <si>
    <t>23：00～翌日6：00</t>
    <rPh sb="6" eb="8">
      <t>ヨクジツ</t>
    </rPh>
    <phoneticPr fontId="6"/>
  </si>
  <si>
    <t>(2)　振動</t>
    <rPh sb="4" eb="6">
      <t>シンドウ</t>
    </rPh>
    <phoneticPr fontId="6"/>
  </si>
  <si>
    <t>9：00～19：00</t>
    <phoneticPr fontId="6"/>
  </si>
  <si>
    <t>19：00～翌日8：00</t>
    <rPh sb="6" eb="8">
      <t>ヨクジツ</t>
    </rPh>
    <phoneticPr fontId="6"/>
  </si>
  <si>
    <t xml:space="preserve"> ふりがな</t>
    <phoneticPr fontId="6"/>
  </si>
  <si>
    <t xml:space="preserve"> 建築階数</t>
    <phoneticPr fontId="6"/>
  </si>
  <si>
    <r>
      <t xml:space="preserve"> 建物の延床面積</t>
    </r>
    <r>
      <rPr>
        <vertAlign val="superscript"/>
        <sz val="10.5"/>
        <color indexed="8"/>
        <rFont val="ＭＳ 明朝"/>
        <family val="1"/>
        <charset val="128"/>
      </rPr>
      <t/>
    </r>
    <phoneticPr fontId="6"/>
  </si>
  <si>
    <t xml:space="preserve"> 建物竣工年月</t>
    <phoneticPr fontId="6"/>
  </si>
  <si>
    <t>6：00～8：00</t>
    <phoneticPr fontId="6"/>
  </si>
  <si>
    <t>8：00～19：00</t>
    <phoneticPr fontId="6"/>
  </si>
  <si>
    <t>19：00～23：00</t>
    <phoneticPr fontId="6"/>
  </si>
  <si>
    <t>第２０号様式　その3</t>
    <phoneticPr fontId="6"/>
  </si>
  <si>
    <r>
      <t xml:space="preserve">3. </t>
    </r>
    <r>
      <rPr>
        <sz val="11"/>
        <color indexed="8"/>
        <rFont val="ＭＳ Ｐ明朝"/>
        <family val="1"/>
        <charset val="128"/>
      </rPr>
      <t>助成事業対象施設の概要</t>
    </r>
    <rPh sb="3" eb="5">
      <t>ジョセイ</t>
    </rPh>
    <rPh sb="5" eb="7">
      <t>ジギョウ</t>
    </rPh>
    <rPh sb="7" eb="9">
      <t>タイショウ</t>
    </rPh>
    <rPh sb="9" eb="11">
      <t>シセツ</t>
    </rPh>
    <phoneticPr fontId="6"/>
  </si>
  <si>
    <r>
      <t xml:space="preserve"> 助成事業対象施設の名称</t>
    </r>
    <r>
      <rPr>
        <vertAlign val="superscript"/>
        <sz val="11"/>
        <color indexed="8"/>
        <rFont val="ＭＳ Ｐ明朝"/>
        <family val="1"/>
        <charset val="128"/>
      </rPr>
      <t xml:space="preserve"> ※</t>
    </r>
    <rPh sb="1" eb="9">
      <t>ジョセイジギョウタイショウシセツ</t>
    </rPh>
    <phoneticPr fontId="6"/>
  </si>
  <si>
    <r>
      <t>m</t>
    </r>
    <r>
      <rPr>
        <vertAlign val="superscript"/>
        <sz val="10.5"/>
        <color indexed="8"/>
        <rFont val="ＭＳ Ｐ明朝"/>
        <family val="1"/>
        <charset val="128"/>
      </rPr>
      <t>2</t>
    </r>
    <phoneticPr fontId="1"/>
  </si>
  <si>
    <t>第２０号様式　その4-1</t>
    <phoneticPr fontId="6"/>
  </si>
  <si>
    <r>
      <t xml:space="preserve">4. </t>
    </r>
    <r>
      <rPr>
        <sz val="11"/>
        <color indexed="8"/>
        <rFont val="ＭＳ Ｐ明朝"/>
        <family val="1"/>
        <charset val="128"/>
      </rPr>
      <t>実施計画</t>
    </r>
    <phoneticPr fontId="6"/>
  </si>
  <si>
    <r>
      <t xml:space="preserve">(1) </t>
    </r>
    <r>
      <rPr>
        <sz val="11"/>
        <color indexed="8"/>
        <rFont val="ＭＳ Ｐ明朝"/>
        <family val="1"/>
        <charset val="128"/>
      </rPr>
      <t>計画概要</t>
    </r>
    <phoneticPr fontId="6"/>
  </si>
  <si>
    <t>事業費</t>
    <phoneticPr fontId="6"/>
  </si>
  <si>
    <r>
      <t xml:space="preserve"> 助成事業に要する経費</t>
    </r>
    <r>
      <rPr>
        <vertAlign val="superscript"/>
        <sz val="11"/>
        <color indexed="8"/>
        <rFont val="ＭＳ 明朝"/>
        <family val="1"/>
        <charset val="128"/>
      </rPr>
      <t/>
    </r>
    <phoneticPr fontId="6"/>
  </si>
  <si>
    <t>①</t>
    <phoneticPr fontId="6"/>
  </si>
  <si>
    <t>千円</t>
  </si>
  <si>
    <r>
      <t xml:space="preserve"> 助成対象経費</t>
    </r>
    <r>
      <rPr>
        <vertAlign val="superscript"/>
        <sz val="11"/>
        <color indexed="8"/>
        <rFont val="ＭＳ 明朝"/>
        <family val="1"/>
        <charset val="128"/>
      </rPr>
      <t/>
    </r>
    <phoneticPr fontId="6"/>
  </si>
  <si>
    <t>②</t>
  </si>
  <si>
    <r>
      <t xml:space="preserve"> 助成金交付申請額</t>
    </r>
    <r>
      <rPr>
        <vertAlign val="superscript"/>
        <sz val="11"/>
        <color indexed="8"/>
        <rFont val="ＭＳ 明朝"/>
        <family val="1"/>
        <charset val="128"/>
      </rPr>
      <t/>
    </r>
    <phoneticPr fontId="6"/>
  </si>
  <si>
    <t>③</t>
  </si>
  <si>
    <r>
      <t>m</t>
    </r>
    <r>
      <rPr>
        <vertAlign val="superscript"/>
        <sz val="11"/>
        <color indexed="8"/>
        <rFont val="ＭＳ Ｐ明朝"/>
        <family val="1"/>
        <charset val="128"/>
      </rPr>
      <t>3</t>
    </r>
    <r>
      <rPr>
        <vertAlign val="subscript"/>
        <sz val="11"/>
        <color indexed="8"/>
        <rFont val="ＭＳ Ｐ明朝"/>
        <family val="1"/>
        <charset val="128"/>
      </rPr>
      <t>N</t>
    </r>
    <r>
      <rPr>
        <sz val="11"/>
        <color indexed="8"/>
        <rFont val="ＭＳ Ｐ明朝"/>
        <family val="1"/>
        <charset val="128"/>
      </rPr>
      <t>/h</t>
    </r>
    <phoneticPr fontId="1"/>
  </si>
  <si>
    <r>
      <t>MJ/m</t>
    </r>
    <r>
      <rPr>
        <vertAlign val="superscript"/>
        <sz val="11"/>
        <color indexed="8"/>
        <rFont val="ＭＳ Ｐ明朝"/>
        <family val="1"/>
        <charset val="128"/>
      </rPr>
      <t>3</t>
    </r>
    <r>
      <rPr>
        <vertAlign val="subscript"/>
        <sz val="11"/>
        <color indexed="8"/>
        <rFont val="ＭＳ Ｐ明朝"/>
        <family val="1"/>
        <charset val="128"/>
      </rPr>
      <t>N</t>
    </r>
    <phoneticPr fontId="1"/>
  </si>
  <si>
    <t>1.1＞</t>
    <phoneticPr fontId="1"/>
  </si>
  <si>
    <t>発電効率</t>
    <rPh sb="0" eb="2">
      <t>ハツデン</t>
    </rPh>
    <rPh sb="2" eb="4">
      <t>コウリツ</t>
    </rPh>
    <phoneticPr fontId="6"/>
  </si>
  <si>
    <t>排熱利用率</t>
    <rPh sb="0" eb="2">
      <t>ハイネツ</t>
    </rPh>
    <rPh sb="2" eb="4">
      <t>リヨウ</t>
    </rPh>
    <rPh sb="4" eb="5">
      <t>リツ</t>
    </rPh>
    <phoneticPr fontId="6"/>
  </si>
  <si>
    <t>総合効率</t>
    <rPh sb="0" eb="2">
      <t>ソウゴウ</t>
    </rPh>
    <rPh sb="2" eb="4">
      <t>コウリツ</t>
    </rPh>
    <phoneticPr fontId="6"/>
  </si>
  <si>
    <t>2.17×発電効率＋排熱利用率</t>
    <rPh sb="5" eb="7">
      <t>ハツデン</t>
    </rPh>
    <rPh sb="7" eb="9">
      <t>コウリツ</t>
    </rPh>
    <rPh sb="10" eb="12">
      <t>ハイネツ</t>
    </rPh>
    <rPh sb="12" eb="14">
      <t>リヨウ</t>
    </rPh>
    <rPh sb="14" eb="15">
      <t>リツ</t>
    </rPh>
    <phoneticPr fontId="6"/>
  </si>
  <si>
    <t>定格電圧</t>
    <rPh sb="0" eb="2">
      <t>テイカク</t>
    </rPh>
    <rPh sb="2" eb="4">
      <t>デンアツ</t>
    </rPh>
    <phoneticPr fontId="6"/>
  </si>
  <si>
    <t xml:space="preserve"> 工事完了予定</t>
    <phoneticPr fontId="6"/>
  </si>
  <si>
    <t xml:space="preserve"> 備考</t>
    <phoneticPr fontId="6"/>
  </si>
  <si>
    <t>※　1</t>
    <phoneticPr fontId="6"/>
  </si>
  <si>
    <r>
      <t>特定排出者の事業活動に伴う温室効果ガスの排出量の算定に関する省令（平成１８年３月２９日経済産業省・環境省令第３号）別表第１の第５欄に掲げる天然の燃料換算係数（t-</t>
    </r>
    <r>
      <rPr>
        <vertAlign val="subscript"/>
        <sz val="9"/>
        <color indexed="8"/>
        <rFont val="ＭＳ Ｐ明朝"/>
        <family val="1"/>
        <charset val="128"/>
      </rPr>
      <t>C</t>
    </r>
    <r>
      <rPr>
        <sz val="9"/>
        <color indexed="8"/>
        <rFont val="ＭＳ Ｐ明朝"/>
        <family val="1"/>
        <charset val="128"/>
      </rPr>
      <t>/GJ）は、B=0.0138です。ガス供給会社の燃料換算係数をAとし、A/Bの値を燃料の炭素換算係数比率に記載すること。</t>
    </r>
    <rPh sb="69" eb="71">
      <t>テンネン</t>
    </rPh>
    <rPh sb="72" eb="74">
      <t>ネンリョウ</t>
    </rPh>
    <rPh sb="74" eb="76">
      <t>カンサン</t>
    </rPh>
    <rPh sb="76" eb="78">
      <t>ケイスウ</t>
    </rPh>
    <rPh sb="101" eb="103">
      <t>キョウキュウ</t>
    </rPh>
    <rPh sb="103" eb="105">
      <t>ガイシャ</t>
    </rPh>
    <rPh sb="106" eb="108">
      <t>ネンリョウ</t>
    </rPh>
    <rPh sb="108" eb="110">
      <t>カンサン</t>
    </rPh>
    <rPh sb="110" eb="112">
      <t>ケイスウ</t>
    </rPh>
    <rPh sb="121" eb="122">
      <t>チ</t>
    </rPh>
    <rPh sb="123" eb="125">
      <t>ネンリョウ</t>
    </rPh>
    <rPh sb="126" eb="128">
      <t>タンソ</t>
    </rPh>
    <rPh sb="128" eb="130">
      <t>カンサン</t>
    </rPh>
    <rPh sb="130" eb="132">
      <t>ケイスウ</t>
    </rPh>
    <rPh sb="132" eb="134">
      <t>ヒリツ</t>
    </rPh>
    <rPh sb="135" eb="137">
      <t>キサイ</t>
    </rPh>
    <phoneticPr fontId="6"/>
  </si>
  <si>
    <t>(2) エネルギー使用計画及び予想削減率（詳細は別紙2参照）</t>
    <rPh sb="9" eb="11">
      <t>シヨウ</t>
    </rPh>
    <rPh sb="11" eb="13">
      <t>ケイカク</t>
    </rPh>
    <rPh sb="13" eb="14">
      <t>オヨ</t>
    </rPh>
    <rPh sb="15" eb="17">
      <t>ヨソウ</t>
    </rPh>
    <rPh sb="17" eb="19">
      <t>サクゲン</t>
    </rPh>
    <rPh sb="19" eb="20">
      <t>リツ</t>
    </rPh>
    <rPh sb="21" eb="23">
      <t>ショウサイ</t>
    </rPh>
    <rPh sb="24" eb="26">
      <t>ベッシ</t>
    </rPh>
    <rPh sb="27" eb="29">
      <t>サンショウ</t>
    </rPh>
    <phoneticPr fontId="6"/>
  </si>
  <si>
    <r>
      <rPr>
        <sz val="9"/>
        <color indexed="8"/>
        <rFont val="ＭＳ Ｐ明朝"/>
        <family val="1"/>
        <charset val="128"/>
      </rPr>
      <t>実績として申請日の属する年度の前年度を記載し、計画としては、工事完了日の属する年度から2年度目の計画を記載すること。</t>
    </r>
    <phoneticPr fontId="1"/>
  </si>
  <si>
    <t>(3)最大需要電力抑制対策（案）</t>
    <rPh sb="3" eb="5">
      <t>サイダイ</t>
    </rPh>
    <rPh sb="5" eb="7">
      <t>ジュヨウ</t>
    </rPh>
    <rPh sb="7" eb="9">
      <t>デンリョク</t>
    </rPh>
    <rPh sb="9" eb="11">
      <t>ヨクセイ</t>
    </rPh>
    <rPh sb="11" eb="13">
      <t>タイサク</t>
    </rPh>
    <rPh sb="14" eb="15">
      <t>アン</t>
    </rPh>
    <phoneticPr fontId="1"/>
  </si>
  <si>
    <t>電力</t>
    <rPh sb="0" eb="2">
      <t>デンリョク</t>
    </rPh>
    <phoneticPr fontId="1"/>
  </si>
  <si>
    <t>電力量</t>
    <rPh sb="0" eb="2">
      <t>デンリョク</t>
    </rPh>
    <rPh sb="2" eb="3">
      <t>リョウ</t>
    </rPh>
    <phoneticPr fontId="1"/>
  </si>
  <si>
    <t>kWh/年</t>
    <rPh sb="4" eb="5">
      <t>ネン</t>
    </rPh>
    <phoneticPr fontId="1"/>
  </si>
  <si>
    <t>② 太陽光発電</t>
    <rPh sb="2" eb="5">
      <t>タイヨウコウ</t>
    </rPh>
    <rPh sb="5" eb="7">
      <t>ハツデン</t>
    </rPh>
    <phoneticPr fontId="1"/>
  </si>
  <si>
    <t>③ LED照明器具設置による電力削減</t>
    <rPh sb="5" eb="7">
      <t>ショウメイ</t>
    </rPh>
    <rPh sb="7" eb="9">
      <t>キグ</t>
    </rPh>
    <rPh sb="9" eb="11">
      <t>セッチ</t>
    </rPh>
    <rPh sb="14" eb="16">
      <t>デンリョク</t>
    </rPh>
    <rPh sb="16" eb="18">
      <t>サクゲン</t>
    </rPh>
    <phoneticPr fontId="1"/>
  </si>
  <si>
    <t>④ 空調設備設置による電力削減</t>
    <rPh sb="2" eb="4">
      <t>クウチョウ</t>
    </rPh>
    <rPh sb="4" eb="6">
      <t>セツビ</t>
    </rPh>
    <rPh sb="6" eb="8">
      <t>セッチ</t>
    </rPh>
    <rPh sb="11" eb="13">
      <t>デンリョク</t>
    </rPh>
    <rPh sb="13" eb="15">
      <t>サクゲン</t>
    </rPh>
    <phoneticPr fontId="1"/>
  </si>
  <si>
    <t>⑤ 照明の間引き等による電力削減</t>
    <rPh sb="2" eb="4">
      <t>ショウメイ</t>
    </rPh>
    <rPh sb="5" eb="7">
      <t>マビ</t>
    </rPh>
    <rPh sb="8" eb="9">
      <t>トウ</t>
    </rPh>
    <rPh sb="12" eb="14">
      <t>デンリョク</t>
    </rPh>
    <rPh sb="14" eb="16">
      <t>サクゲン</t>
    </rPh>
    <phoneticPr fontId="1"/>
  </si>
  <si>
    <t>注）電力抑制合計値は、各抑制対策の合計値に同時使用率80%を乗じている。</t>
    <rPh sb="0" eb="1">
      <t>チュウ</t>
    </rPh>
    <rPh sb="2" eb="4">
      <t>デンリョク</t>
    </rPh>
    <rPh sb="4" eb="6">
      <t>ヨクセイ</t>
    </rPh>
    <rPh sb="6" eb="9">
      <t>ゴウケイチ</t>
    </rPh>
    <rPh sb="11" eb="12">
      <t>カク</t>
    </rPh>
    <rPh sb="12" eb="14">
      <t>ヨクセイ</t>
    </rPh>
    <rPh sb="14" eb="16">
      <t>タイサク</t>
    </rPh>
    <rPh sb="17" eb="20">
      <t>ゴウケイチ</t>
    </rPh>
    <rPh sb="21" eb="23">
      <t>ドウジ</t>
    </rPh>
    <rPh sb="23" eb="25">
      <t>シヨウ</t>
    </rPh>
    <rPh sb="25" eb="26">
      <t>リツ</t>
    </rPh>
    <rPh sb="30" eb="31">
      <t>ジョウ</t>
    </rPh>
    <phoneticPr fontId="1"/>
  </si>
  <si>
    <t>第２０号様式　その4-2</t>
    <phoneticPr fontId="6"/>
  </si>
  <si>
    <t>(4) 助成事業対象施設の最大電力需要に対するコージェネレーション電源の出力の割合</t>
    <rPh sb="4" eb="6">
      <t>ジョセイ</t>
    </rPh>
    <rPh sb="6" eb="8">
      <t>ジギョウ</t>
    </rPh>
    <rPh sb="8" eb="10">
      <t>タイショウ</t>
    </rPh>
    <rPh sb="10" eb="12">
      <t>シセツ</t>
    </rPh>
    <rPh sb="13" eb="19">
      <t>サイダイデンリョクジュヨウ</t>
    </rPh>
    <rPh sb="20" eb="21">
      <t>タイ</t>
    </rPh>
    <phoneticPr fontId="1"/>
  </si>
  <si>
    <t>コージェネレーション電源の出力　　（A）</t>
    <rPh sb="10" eb="12">
      <t>デンゲン</t>
    </rPh>
    <rPh sb="13" eb="15">
      <t>シュツリョク</t>
    </rPh>
    <phoneticPr fontId="1"/>
  </si>
  <si>
    <t>助成事業対象施設の最大需要電力　　　（B）</t>
    <rPh sb="0" eb="2">
      <t>ジョセイ</t>
    </rPh>
    <rPh sb="2" eb="4">
      <t>ジギョウ</t>
    </rPh>
    <rPh sb="4" eb="6">
      <t>タイショウ</t>
    </rPh>
    <rPh sb="6" eb="8">
      <t>シセツ</t>
    </rPh>
    <rPh sb="9" eb="11">
      <t>サイダイ</t>
    </rPh>
    <rPh sb="11" eb="13">
      <t>ジュヨウ</t>
    </rPh>
    <rPh sb="13" eb="15">
      <t>デンリョク</t>
    </rPh>
    <phoneticPr fontId="1"/>
  </si>
  <si>
    <r>
      <rPr>
        <sz val="11"/>
        <color indexed="8"/>
        <rFont val="ＭＳ Ｐ明朝"/>
        <family val="1"/>
        <charset val="128"/>
      </rPr>
      <t>割合　　　　　　　　　　　　　　　　　　（A）/（B）</t>
    </r>
    <rPh sb="0" eb="2">
      <t>ワリアイ</t>
    </rPh>
    <phoneticPr fontId="1"/>
  </si>
  <si>
    <t>燃料使用量　 　　　　（kW）</t>
    <rPh sb="0" eb="2">
      <t>ネンリョウ</t>
    </rPh>
    <rPh sb="2" eb="5">
      <t>シヨウリョウ</t>
    </rPh>
    <phoneticPr fontId="6"/>
  </si>
  <si>
    <t>発電定格出力　　　　（kW）</t>
    <rPh sb="0" eb="2">
      <t>ハツデン</t>
    </rPh>
    <rPh sb="2" eb="4">
      <t>テイカク</t>
    </rPh>
    <rPh sb="4" eb="6">
      <t>シュツリョク</t>
    </rPh>
    <phoneticPr fontId="6"/>
  </si>
  <si>
    <t>熱エネルギー定格出力（kW）</t>
    <rPh sb="0" eb="1">
      <t>ネツ</t>
    </rPh>
    <rPh sb="6" eb="8">
      <t>テイカク</t>
    </rPh>
    <rPh sb="8" eb="10">
      <t>シュツリョク</t>
    </rPh>
    <phoneticPr fontId="6"/>
  </si>
  <si>
    <t>効率　（%）</t>
    <rPh sb="0" eb="2">
      <t>コウリツ</t>
    </rPh>
    <phoneticPr fontId="1"/>
  </si>
  <si>
    <t>外形寸法　（m）</t>
    <rPh sb="0" eb="2">
      <t>ガイケイ</t>
    </rPh>
    <rPh sb="2" eb="4">
      <t>スンポウ</t>
    </rPh>
    <phoneticPr fontId="1"/>
  </si>
  <si>
    <t>総重量　（t）</t>
    <rPh sb="0" eb="3">
      <t>ソウジュウリョウ</t>
    </rPh>
    <phoneticPr fontId="1"/>
  </si>
  <si>
    <t>(6) 環境に関する規制基準の遵守</t>
    <rPh sb="4" eb="6">
      <t>カンキョウ</t>
    </rPh>
    <rPh sb="7" eb="8">
      <t>カン</t>
    </rPh>
    <rPh sb="10" eb="12">
      <t>キセイ</t>
    </rPh>
    <rPh sb="12" eb="14">
      <t>キジュン</t>
    </rPh>
    <rPh sb="15" eb="17">
      <t>ジュンシュ</t>
    </rPh>
    <phoneticPr fontId="1"/>
  </si>
  <si>
    <t>第２０号様式　その4-3</t>
    <phoneticPr fontId="6"/>
  </si>
  <si>
    <t>(7) コージェネレーションシステム以外の助成対象設備</t>
    <rPh sb="18" eb="20">
      <t>イガイ</t>
    </rPh>
    <rPh sb="21" eb="23">
      <t>ジョセイ</t>
    </rPh>
    <rPh sb="23" eb="25">
      <t>タイショウ</t>
    </rPh>
    <rPh sb="25" eb="27">
      <t>セツビ</t>
    </rPh>
    <phoneticPr fontId="1"/>
  </si>
  <si>
    <r>
      <rPr>
        <sz val="11"/>
        <color indexed="8"/>
        <rFont val="ＭＳ Ｐ明朝"/>
        <family val="1"/>
        <charset val="128"/>
      </rPr>
      <t>　　① 既存太陽光発電設備</t>
    </r>
    <rPh sb="4" eb="6">
      <t>キゾン</t>
    </rPh>
    <rPh sb="6" eb="9">
      <t>タイヨウコウ</t>
    </rPh>
    <rPh sb="9" eb="11">
      <t>ハツデン</t>
    </rPh>
    <rPh sb="11" eb="13">
      <t>セツビ</t>
    </rPh>
    <phoneticPr fontId="1"/>
  </si>
  <si>
    <r>
      <t>m</t>
    </r>
    <r>
      <rPr>
        <vertAlign val="superscript"/>
        <sz val="11"/>
        <color indexed="8"/>
        <rFont val="ＭＳ Ｐ明朝"/>
        <family val="1"/>
        <charset val="128"/>
      </rPr>
      <t>2</t>
    </r>
    <phoneticPr fontId="1"/>
  </si>
  <si>
    <t>　　② 更新及び増設太陽光発電設備</t>
    <rPh sb="4" eb="6">
      <t>コウシン</t>
    </rPh>
    <rPh sb="6" eb="7">
      <t>オヨ</t>
    </rPh>
    <rPh sb="8" eb="10">
      <t>ゾウセツ</t>
    </rPh>
    <rPh sb="10" eb="13">
      <t>タイヨウコウ</t>
    </rPh>
    <rPh sb="13" eb="15">
      <t>ハツデン</t>
    </rPh>
    <rPh sb="15" eb="17">
      <t>セツビ</t>
    </rPh>
    <phoneticPr fontId="1"/>
  </si>
  <si>
    <t>　　③ 蓄電池</t>
    <rPh sb="4" eb="7">
      <t>チクデンチ</t>
    </rPh>
    <phoneticPr fontId="1"/>
  </si>
  <si>
    <t>第２０号様式　その4-4</t>
    <phoneticPr fontId="6"/>
  </si>
  <si>
    <r>
      <rPr>
        <sz val="11"/>
        <color indexed="8"/>
        <rFont val="ＭＳ Ｐ明朝"/>
        <family val="1"/>
        <charset val="128"/>
      </rPr>
      <t>　　① 既存照明器具</t>
    </r>
    <rPh sb="4" eb="6">
      <t>キゾン</t>
    </rPh>
    <rPh sb="6" eb="8">
      <t>ショウメイ</t>
    </rPh>
    <rPh sb="8" eb="10">
      <t>キグ</t>
    </rPh>
    <phoneticPr fontId="1"/>
  </si>
  <si>
    <r>
      <rPr>
        <sz val="11"/>
        <color indexed="8"/>
        <rFont val="ＭＳ Ｐ明朝"/>
        <family val="1"/>
        <charset val="128"/>
      </rPr>
      <t>　　② 更新及び増設LED照明器具</t>
    </r>
    <rPh sb="4" eb="6">
      <t>コウシン</t>
    </rPh>
    <rPh sb="6" eb="7">
      <t>オヨ</t>
    </rPh>
    <rPh sb="8" eb="10">
      <t>ゾウセツ</t>
    </rPh>
    <rPh sb="13" eb="15">
      <t>ショウメイ</t>
    </rPh>
    <rPh sb="15" eb="17">
      <t>キグ</t>
    </rPh>
    <phoneticPr fontId="1"/>
  </si>
  <si>
    <t>第２０号様式　その4-5</t>
    <phoneticPr fontId="6"/>
  </si>
  <si>
    <r>
      <rPr>
        <sz val="11"/>
        <color indexed="8"/>
        <rFont val="ＭＳ Ｐ明朝"/>
        <family val="1"/>
        <charset val="128"/>
      </rPr>
      <t>　　① 既存空気調和設備</t>
    </r>
    <rPh sb="4" eb="6">
      <t>キゾン</t>
    </rPh>
    <rPh sb="6" eb="8">
      <t>クウキ</t>
    </rPh>
    <rPh sb="8" eb="10">
      <t>チョウワ</t>
    </rPh>
    <rPh sb="10" eb="12">
      <t>セツビ</t>
    </rPh>
    <phoneticPr fontId="1"/>
  </si>
  <si>
    <r>
      <rPr>
        <sz val="11"/>
        <color indexed="8"/>
        <rFont val="ＭＳ Ｐ明朝"/>
        <family val="1"/>
        <charset val="128"/>
      </rPr>
      <t>－</t>
    </r>
    <phoneticPr fontId="1"/>
  </si>
  <si>
    <r>
      <t>m</t>
    </r>
    <r>
      <rPr>
        <vertAlign val="superscript"/>
        <sz val="11"/>
        <color indexed="8"/>
        <rFont val="ＭＳ Ｐ明朝"/>
        <family val="1"/>
        <charset val="128"/>
      </rPr>
      <t>3</t>
    </r>
    <r>
      <rPr>
        <sz val="11"/>
        <color indexed="8"/>
        <rFont val="ＭＳ Ｐ明朝"/>
        <family val="1"/>
        <charset val="128"/>
      </rPr>
      <t>/h</t>
    </r>
    <phoneticPr fontId="1"/>
  </si>
  <si>
    <t>　　② 更新及び増設空気調和設備</t>
    <rPh sb="4" eb="6">
      <t>コウシン</t>
    </rPh>
    <rPh sb="6" eb="7">
      <t>オヨ</t>
    </rPh>
    <rPh sb="8" eb="10">
      <t>ゾウセツ</t>
    </rPh>
    <rPh sb="10" eb="12">
      <t>クウキ</t>
    </rPh>
    <rPh sb="12" eb="14">
      <t>チョウワ</t>
    </rPh>
    <rPh sb="14" eb="16">
      <t>セツビ</t>
    </rPh>
    <phoneticPr fontId="1"/>
  </si>
  <si>
    <t>％</t>
    <phoneticPr fontId="6"/>
  </si>
  <si>
    <t>％</t>
    <phoneticPr fontId="6"/>
  </si>
  <si>
    <t>％</t>
    <phoneticPr fontId="6"/>
  </si>
  <si>
    <t>第２０号様式　その5</t>
    <phoneticPr fontId="6"/>
  </si>
  <si>
    <r>
      <t>5.</t>
    </r>
    <r>
      <rPr>
        <sz val="11"/>
        <color indexed="8"/>
        <rFont val="ＭＳ Ｐ明朝"/>
        <family val="1"/>
        <charset val="128"/>
      </rPr>
      <t>　ＥＳＣＯ契約の概要</t>
    </r>
    <rPh sb="7" eb="9">
      <t>ケイヤク</t>
    </rPh>
    <rPh sb="10" eb="12">
      <t>ガイヨウ</t>
    </rPh>
    <phoneticPr fontId="30"/>
  </si>
  <si>
    <r>
      <t>5.1</t>
    </r>
    <r>
      <rPr>
        <sz val="11"/>
        <color indexed="8"/>
        <rFont val="ＭＳ Ｐ明朝"/>
        <family val="1"/>
        <charset val="128"/>
      </rPr>
      <t>　ＥＳＣＯ契約の形態</t>
    </r>
    <rPh sb="8" eb="10">
      <t>ケイヤク</t>
    </rPh>
    <rPh sb="11" eb="13">
      <t>ケイタイ</t>
    </rPh>
    <phoneticPr fontId="30"/>
  </si>
  <si>
    <r>
      <rPr>
        <sz val="11"/>
        <color indexed="8"/>
        <rFont val="ＭＳ Ｐ明朝"/>
        <family val="1"/>
        <charset val="128"/>
      </rPr>
      <t>千m</t>
    </r>
    <r>
      <rPr>
        <vertAlign val="superscript"/>
        <sz val="11"/>
        <color indexed="8"/>
        <rFont val="ＭＳ Ｐ明朝"/>
        <family val="1"/>
        <charset val="128"/>
      </rPr>
      <t>3</t>
    </r>
    <r>
      <rPr>
        <vertAlign val="subscript"/>
        <sz val="11"/>
        <color indexed="8"/>
        <rFont val="ＭＳ Ｐ明朝"/>
        <family val="1"/>
        <charset val="128"/>
      </rPr>
      <t>N</t>
    </r>
    <r>
      <rPr>
        <sz val="11"/>
        <color indexed="8"/>
        <rFont val="ＭＳ Ｐ明朝"/>
        <family val="1"/>
        <charset val="128"/>
      </rPr>
      <t>/年</t>
    </r>
    <rPh sb="0" eb="1">
      <t>セン</t>
    </rPh>
    <rPh sb="5" eb="6">
      <t>ネン</t>
    </rPh>
    <phoneticPr fontId="30"/>
  </si>
  <si>
    <r>
      <rPr>
        <sz val="11"/>
        <color indexed="8"/>
        <rFont val="ＭＳ Ｐ明朝"/>
        <family val="1"/>
        <charset val="128"/>
      </rPr>
      <t>ガスエネルギー</t>
    </r>
    <phoneticPr fontId="30"/>
  </si>
  <si>
    <r>
      <rPr>
        <sz val="11"/>
        <color indexed="8"/>
        <rFont val="ＭＳ Ｐ明朝"/>
        <family val="1"/>
        <charset val="128"/>
      </rPr>
      <t>ＬＰＧ</t>
    </r>
    <phoneticPr fontId="30"/>
  </si>
  <si>
    <r>
      <rPr>
        <sz val="11"/>
        <color indexed="8"/>
        <rFont val="ＭＳ Ｐ明朝"/>
        <family val="1"/>
        <charset val="128"/>
      </rPr>
      <t>ｔ/年</t>
    </r>
    <rPh sb="2" eb="3">
      <t>ネン</t>
    </rPh>
    <phoneticPr fontId="30"/>
  </si>
  <si>
    <r>
      <rPr>
        <sz val="11"/>
        <color indexed="8"/>
        <rFont val="ＭＳ Ｐ明朝"/>
        <family val="1"/>
        <charset val="128"/>
      </rPr>
      <t>ガスエネルギー</t>
    </r>
    <phoneticPr fontId="30"/>
  </si>
  <si>
    <r>
      <rPr>
        <sz val="11"/>
        <color indexed="8"/>
        <rFont val="ＭＳ Ｐ明朝"/>
        <family val="1"/>
        <charset val="128"/>
      </rPr>
      <t>ＬＰＧ</t>
    </r>
    <phoneticPr fontId="30"/>
  </si>
  <si>
    <t>5.5　エネルギーマネジメント実施対策予定</t>
    <rPh sb="15" eb="17">
      <t>ジッシ</t>
    </rPh>
    <rPh sb="17" eb="19">
      <t>タイサク</t>
    </rPh>
    <rPh sb="19" eb="21">
      <t>ヨテイ</t>
    </rPh>
    <phoneticPr fontId="30"/>
  </si>
  <si>
    <t>第２０号様式　その6</t>
    <phoneticPr fontId="6"/>
  </si>
  <si>
    <r>
      <t xml:space="preserve">6. </t>
    </r>
    <r>
      <rPr>
        <sz val="11"/>
        <color indexed="8"/>
        <rFont val="ＭＳ Ｐ明朝"/>
        <family val="1"/>
        <charset val="128"/>
      </rPr>
      <t>詳細工程及び資金調達計画</t>
    </r>
    <phoneticPr fontId="6"/>
  </si>
  <si>
    <r>
      <rPr>
        <sz val="9"/>
        <color indexed="8"/>
        <rFont val="ＭＳ Ｐ明朝"/>
        <family val="1"/>
        <charset val="128"/>
      </rPr>
      <t>注）交付決定日を想定して以下の予定日等を計画すること。</t>
    </r>
  </si>
  <si>
    <r>
      <t>6.1</t>
    </r>
    <r>
      <rPr>
        <sz val="11"/>
        <color indexed="8"/>
        <rFont val="ＭＳ Ｐ明朝"/>
        <family val="1"/>
        <charset val="128"/>
      </rPr>
      <t xml:space="preserve">　助成対象事業の事業開始日 （工事契約予定日） </t>
    </r>
    <rPh sb="6" eb="8">
      <t>タイショウ</t>
    </rPh>
    <rPh sb="20" eb="22">
      <t>ケイヤク</t>
    </rPh>
    <phoneticPr fontId="6"/>
  </si>
  <si>
    <r>
      <t>6.2</t>
    </r>
    <r>
      <rPr>
        <sz val="11"/>
        <color indexed="8"/>
        <rFont val="ＭＳ Ｐ明朝"/>
        <family val="1"/>
        <charset val="128"/>
      </rPr>
      <t>　助成対象事業の完了予定日</t>
    </r>
    <rPh sb="6" eb="8">
      <t>タイショウ</t>
    </rPh>
    <phoneticPr fontId="1"/>
  </si>
  <si>
    <r>
      <t>6.3</t>
    </r>
    <r>
      <rPr>
        <sz val="11"/>
        <color indexed="8"/>
        <rFont val="ＭＳ Ｐ明朝"/>
        <family val="1"/>
        <charset val="128"/>
      </rPr>
      <t>　助成対象事業の工事日数（土日祝日を含む）</t>
    </r>
    <rPh sb="6" eb="8">
      <t>タイショウ</t>
    </rPh>
    <rPh sb="16" eb="18">
      <t>ドニチ</t>
    </rPh>
    <rPh sb="18" eb="20">
      <t>シュクジツ</t>
    </rPh>
    <rPh sb="21" eb="22">
      <t>フク</t>
    </rPh>
    <phoneticPr fontId="6"/>
  </si>
  <si>
    <r>
      <t>6.4</t>
    </r>
    <r>
      <rPr>
        <sz val="11"/>
        <color indexed="8"/>
        <rFont val="ＭＳ Ｐ明朝"/>
        <family val="1"/>
        <charset val="128"/>
      </rPr>
      <t>　助成対象事業工程表（詳細は別紙3参照）</t>
    </r>
    <rPh sb="6" eb="8">
      <t>タイショウ</t>
    </rPh>
    <phoneticPr fontId="1"/>
  </si>
  <si>
    <r>
      <t>6.5</t>
    </r>
    <r>
      <rPr>
        <sz val="11"/>
        <color indexed="8"/>
        <rFont val="ＭＳ Ｐ明朝"/>
        <family val="1"/>
        <charset val="128"/>
      </rPr>
      <t>　資金調達計画</t>
    </r>
    <phoneticPr fontId="1"/>
  </si>
  <si>
    <t>調 達 先</t>
    <phoneticPr fontId="6"/>
  </si>
  <si>
    <t>備 考</t>
    <phoneticPr fontId="6"/>
  </si>
  <si>
    <t>自己資金</t>
  </si>
  <si>
    <t>借入金</t>
  </si>
  <si>
    <t>リース事業者（リース・割賦の場合は記載）</t>
    <rPh sb="11" eb="13">
      <t>カップ</t>
    </rPh>
    <phoneticPr fontId="6"/>
  </si>
  <si>
    <t>合　　　　計</t>
  </si>
  <si>
    <t>注）上記調達金額合計は、第1号様式の (1)助成事業に要する経費の金額と合致させること。</t>
  </si>
  <si>
    <t>実施上問題となる事項があれば、その内容と解決の見通しを記載すること。</t>
  </si>
  <si>
    <t>第２０号様式　その7</t>
    <phoneticPr fontId="6"/>
  </si>
  <si>
    <r>
      <t xml:space="preserve">7. </t>
    </r>
    <r>
      <rPr>
        <sz val="11"/>
        <color indexed="8"/>
        <rFont val="ＭＳ Ｐ明朝"/>
        <family val="1"/>
        <charset val="128"/>
      </rPr>
      <t>実施事業に関する事項</t>
    </r>
    <phoneticPr fontId="6"/>
  </si>
  <si>
    <r>
      <t xml:space="preserve">7.1 </t>
    </r>
    <r>
      <rPr>
        <sz val="11"/>
        <color indexed="8"/>
        <rFont val="ＭＳ Ｐ明朝"/>
        <family val="1"/>
        <charset val="128"/>
      </rPr>
      <t>その他の補助金・助成金等との関係</t>
    </r>
    <phoneticPr fontId="1"/>
  </si>
  <si>
    <r>
      <rPr>
        <sz val="9"/>
        <color indexed="8"/>
        <rFont val="ＭＳ Ｐ明朝"/>
        <family val="1"/>
        <charset val="128"/>
      </rPr>
      <t xml:space="preserve">注） </t>
    </r>
    <phoneticPr fontId="6"/>
  </si>
  <si>
    <r>
      <rPr>
        <sz val="9"/>
        <color indexed="8"/>
        <rFont val="ＭＳ Ｐ明朝"/>
        <family val="1"/>
        <charset val="128"/>
      </rPr>
      <t>当該事業に直接あるいは間接に関係するものについて、必ず記入すること。（誤記載等が後に判明した場合、交付決定を取り消す場合もあります。）</t>
    </r>
    <phoneticPr fontId="6"/>
  </si>
  <si>
    <r>
      <rPr>
        <sz val="11"/>
        <color indexed="8"/>
        <rFont val="ＭＳ Ｐ明朝"/>
        <family val="1"/>
        <charset val="128"/>
      </rPr>
      <t>本助成金以外に、他の機関から補助金等を受け、事業を実施する予定がありますか。</t>
    </r>
  </si>
  <si>
    <t xml:space="preserve">注） </t>
    <phoneticPr fontId="6"/>
  </si>
  <si>
    <r>
      <t>現在、補助金又は助成金を受けることが決まっている場合に加え、</t>
    </r>
    <r>
      <rPr>
        <u/>
        <sz val="9"/>
        <color indexed="8"/>
        <rFont val="ＭＳ Ｐ明朝"/>
        <family val="1"/>
        <charset val="128"/>
      </rPr>
      <t>申請中及び申請予定のものについても必ず記入すること。</t>
    </r>
    <phoneticPr fontId="6"/>
  </si>
  <si>
    <r>
      <t>1.</t>
    </r>
    <r>
      <rPr>
        <sz val="11"/>
        <color indexed="8"/>
        <rFont val="ＭＳ Ｐ明朝"/>
        <family val="1"/>
        <charset val="128"/>
      </rPr>
      <t>実施する予定がある。</t>
    </r>
  </si>
  <si>
    <r>
      <t>2.</t>
    </r>
    <r>
      <rPr>
        <sz val="11"/>
        <color indexed="8"/>
        <rFont val="ＭＳ Ｐ明朝"/>
        <family val="1"/>
        <charset val="128"/>
      </rPr>
      <t>実施する予定はない。</t>
    </r>
  </si>
  <si>
    <r>
      <rPr>
        <sz val="11"/>
        <color indexed="8"/>
        <rFont val="ＭＳ Ｐ明朝"/>
        <family val="1"/>
        <charset val="128"/>
      </rPr>
      <t>（該当する番号を記入：　　</t>
    </r>
    <phoneticPr fontId="6"/>
  </si>
  <si>
    <r>
      <rPr>
        <sz val="9"/>
        <color indexed="8"/>
        <rFont val="ＭＳ Ｐ明朝"/>
        <family val="1"/>
        <charset val="128"/>
      </rPr>
      <t>注）回答が1の場合は、以下に記入すること。</t>
    </r>
  </si>
  <si>
    <r>
      <t xml:space="preserve">7.2 </t>
    </r>
    <r>
      <rPr>
        <sz val="11"/>
        <color indexed="8"/>
        <rFont val="ＭＳ Ｐ明朝"/>
        <family val="1"/>
        <charset val="128"/>
      </rPr>
      <t>許認可・権利関係等事業実施の前提となる事項</t>
    </r>
    <phoneticPr fontId="1"/>
  </si>
  <si>
    <t xml:space="preserve">注） </t>
    <phoneticPr fontId="6"/>
  </si>
  <si>
    <t>事業実施に当たって許認可（届出）、権利使用（又は取得）の必要なものについて、その取得状況及び見通しを記載すること。</t>
    <phoneticPr fontId="6"/>
  </si>
  <si>
    <r>
      <t xml:space="preserve">7.3 </t>
    </r>
    <r>
      <rPr>
        <sz val="11"/>
        <color indexed="8"/>
        <rFont val="ＭＳ Ｐ明朝"/>
        <family val="1"/>
        <charset val="128"/>
      </rPr>
      <t>その他実施上問題となる事項</t>
    </r>
    <phoneticPr fontId="1"/>
  </si>
  <si>
    <t>第２０号様式：別紙1その1-1</t>
    <phoneticPr fontId="6"/>
  </si>
  <si>
    <t>助成対象事業者について（ESCO事業者）</t>
    <rPh sb="16" eb="19">
      <t>ジギョウシャ</t>
    </rPh>
    <phoneticPr fontId="6"/>
  </si>
  <si>
    <r>
      <t>1.</t>
    </r>
    <r>
      <rPr>
        <sz val="7"/>
        <color indexed="8"/>
        <rFont val="ＭＳ Ｐ明朝"/>
        <family val="1"/>
        <charset val="128"/>
      </rPr>
      <t xml:space="preserve">    </t>
    </r>
    <r>
      <rPr>
        <sz val="10.5"/>
        <color indexed="8"/>
        <rFont val="ＭＳ Ｐ明朝"/>
        <family val="1"/>
        <charset val="128"/>
      </rPr>
      <t>助成対象事業者に関する情報</t>
    </r>
  </si>
  <si>
    <t xml:space="preserve"> ふりがな</t>
    <phoneticPr fontId="6"/>
  </si>
  <si>
    <r>
      <rPr>
        <b/>
        <u/>
        <sz val="11"/>
        <color indexed="8"/>
        <rFont val="ＭＳ Ｐ明朝"/>
        <family val="1"/>
        <charset val="128"/>
      </rPr>
      <t>←ここに入力</t>
    </r>
    <rPh sb="4" eb="6">
      <t>ニュウリョク</t>
    </rPh>
    <phoneticPr fontId="6"/>
  </si>
  <si>
    <t xml:space="preserve"> 企業名</t>
    <phoneticPr fontId="6"/>
  </si>
  <si>
    <r>
      <rPr>
        <sz val="11"/>
        <color indexed="8"/>
        <rFont val="ＭＳ Ｐ明朝"/>
        <family val="1"/>
        <charset val="128"/>
      </rPr>
      <t>自動表示</t>
    </r>
    <rPh sb="0" eb="2">
      <t>ジドウ</t>
    </rPh>
    <rPh sb="2" eb="4">
      <t>ヒョウジ</t>
    </rPh>
    <phoneticPr fontId="6"/>
  </si>
  <si>
    <t xml:space="preserve"> （屋号）</t>
    <phoneticPr fontId="6"/>
  </si>
  <si>
    <t xml:space="preserve"> ふりがな</t>
    <phoneticPr fontId="6"/>
  </si>
  <si>
    <t xml:space="preserve"> 代表者名</t>
    <phoneticPr fontId="6"/>
  </si>
  <si>
    <t xml:space="preserve"> 開業・設立日</t>
    <phoneticPr fontId="6"/>
  </si>
  <si>
    <r>
      <t>日本標準産業分類</t>
    </r>
    <r>
      <rPr>
        <vertAlign val="superscript"/>
        <sz val="10.5"/>
        <color indexed="8"/>
        <rFont val="ＭＳ Ｐ明朝"/>
        <family val="1"/>
        <charset val="128"/>
      </rPr>
      <t xml:space="preserve">※1
</t>
    </r>
    <r>
      <rPr>
        <sz val="10.5"/>
        <color indexed="8"/>
        <rFont val="ＭＳ Ｐ明朝"/>
        <family val="1"/>
        <charset val="128"/>
      </rPr>
      <t>による業種</t>
    </r>
    <r>
      <rPr>
        <vertAlign val="superscript"/>
        <sz val="10.5"/>
        <color indexed="8"/>
        <rFont val="ＭＳ Ｐ明朝"/>
        <family val="1"/>
        <charset val="128"/>
      </rPr>
      <t>※2</t>
    </r>
    <rPh sb="0" eb="2">
      <t>ニホン</t>
    </rPh>
    <rPh sb="2" eb="4">
      <t>ヒョウジュン</t>
    </rPh>
    <rPh sb="4" eb="6">
      <t>サンギョウ</t>
    </rPh>
    <rPh sb="6" eb="8">
      <t>ブンルイ</t>
    </rPh>
    <phoneticPr fontId="6"/>
  </si>
  <si>
    <t xml:space="preserve"> 資本金（出資金）</t>
    <phoneticPr fontId="6"/>
  </si>
  <si>
    <t xml:space="preserve"> 株主数（出資者数）</t>
    <phoneticPr fontId="6"/>
  </si>
  <si>
    <t xml:space="preserve"> 発行済株式総数（出資総額）</t>
    <phoneticPr fontId="6"/>
  </si>
  <si>
    <t xml:space="preserve"> 役員数</t>
    <phoneticPr fontId="6"/>
  </si>
  <si>
    <t xml:space="preserve"> 従業員数（役員を除く）</t>
    <rPh sb="6" eb="8">
      <t>ヤクイン</t>
    </rPh>
    <rPh sb="9" eb="10">
      <t>ノゾ</t>
    </rPh>
    <phoneticPr fontId="6"/>
  </si>
  <si>
    <t xml:space="preserve"> 東京都ビジネス事業者登録日</t>
    <rPh sb="1" eb="4">
      <t>トウキョウト</t>
    </rPh>
    <rPh sb="8" eb="11">
      <t>ジギョウシャ</t>
    </rPh>
    <rPh sb="9" eb="11">
      <t>ギョウシャ</t>
    </rPh>
    <rPh sb="11" eb="13">
      <t>トウロク</t>
    </rPh>
    <rPh sb="13" eb="14">
      <t>ヒ</t>
    </rPh>
    <phoneticPr fontId="1"/>
  </si>
  <si>
    <t xml:space="preserve"> 東京都ビジネス事業者登録番号</t>
    <rPh sb="1" eb="4">
      <t>トウキョウト</t>
    </rPh>
    <rPh sb="8" eb="11">
      <t>ジギョウシャ</t>
    </rPh>
    <rPh sb="9" eb="11">
      <t>ギョウシャ</t>
    </rPh>
    <rPh sb="11" eb="13">
      <t>トウロク</t>
    </rPh>
    <rPh sb="13" eb="15">
      <t>バンゴウ</t>
    </rPh>
    <phoneticPr fontId="1"/>
  </si>
  <si>
    <t xml:space="preserve"> ESCO推進協議会入会状況</t>
    <rPh sb="5" eb="7">
      <t>スイシン</t>
    </rPh>
    <rPh sb="7" eb="10">
      <t>キョウギカイ</t>
    </rPh>
    <rPh sb="10" eb="12">
      <t>ニュウカイ</t>
    </rPh>
    <rPh sb="12" eb="14">
      <t>ジョウキョウ</t>
    </rPh>
    <phoneticPr fontId="1"/>
  </si>
  <si>
    <r>
      <t xml:space="preserve"> 企業の沿革</t>
    </r>
    <r>
      <rPr>
        <vertAlign val="superscript"/>
        <sz val="10.5"/>
        <color indexed="8"/>
        <rFont val="ＭＳ Ｐ明朝"/>
        <family val="1"/>
        <charset val="128"/>
      </rPr>
      <t>※3</t>
    </r>
    <phoneticPr fontId="6"/>
  </si>
  <si>
    <r>
      <t xml:space="preserve"> 代表者の略歴</t>
    </r>
    <r>
      <rPr>
        <vertAlign val="superscript"/>
        <sz val="10.5"/>
        <color indexed="8"/>
        <rFont val="ＭＳ Ｐ明朝"/>
        <family val="1"/>
        <charset val="128"/>
      </rPr>
      <t>※3</t>
    </r>
    <phoneticPr fontId="6"/>
  </si>
  <si>
    <t xml:space="preserve"> ホームページアドレス</t>
    <phoneticPr fontId="6"/>
  </si>
  <si>
    <t>※1 統計法（平成19年法律第53号）第28条第1項及び同法附則第3条の規定に基づき、同法第2条第9項に規定する統計基準のこと。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ドウホウ</t>
    </rPh>
    <rPh sb="30" eb="32">
      <t>フソク</t>
    </rPh>
    <rPh sb="32" eb="33">
      <t>ダイ</t>
    </rPh>
    <rPh sb="34" eb="35">
      <t>ジョウ</t>
    </rPh>
    <rPh sb="36" eb="38">
      <t>キテイ</t>
    </rPh>
    <rPh sb="39" eb="40">
      <t>モト</t>
    </rPh>
    <rPh sb="43" eb="44">
      <t>ドウ</t>
    </rPh>
    <rPh sb="44" eb="45">
      <t>ホウ</t>
    </rPh>
    <rPh sb="45" eb="46">
      <t>ダイ</t>
    </rPh>
    <rPh sb="47" eb="48">
      <t>ジョウ</t>
    </rPh>
    <rPh sb="48" eb="49">
      <t>ダイ</t>
    </rPh>
    <rPh sb="50" eb="51">
      <t>コウ</t>
    </rPh>
    <rPh sb="52" eb="54">
      <t>キテイ</t>
    </rPh>
    <rPh sb="56" eb="58">
      <t>トウケイ</t>
    </rPh>
    <rPh sb="58" eb="60">
      <t>キジュン</t>
    </rPh>
    <phoneticPr fontId="1"/>
  </si>
  <si>
    <t>※2 業種は、売上高が最も大きな業種を記載すること。</t>
    <phoneticPr fontId="1"/>
  </si>
  <si>
    <t>※3 企業及び代表者の過去に刑事上の処分などを受けたことがある場合等は、沿革又は略歴に記載すること。</t>
    <rPh sb="11" eb="13">
      <t>カコ</t>
    </rPh>
    <rPh sb="23" eb="24">
      <t>ウ</t>
    </rPh>
    <rPh sb="33" eb="34">
      <t>トウ</t>
    </rPh>
    <phoneticPr fontId="1"/>
  </si>
  <si>
    <t xml:space="preserve"> 出資金（基本金）</t>
    <rPh sb="5" eb="7">
      <t>キホン</t>
    </rPh>
    <rPh sb="7" eb="8">
      <t>キン</t>
    </rPh>
    <phoneticPr fontId="6"/>
  </si>
  <si>
    <t>http://</t>
    <phoneticPr fontId="6"/>
  </si>
  <si>
    <t>第２０号様式：別紙1その2-1</t>
    <phoneticPr fontId="6"/>
  </si>
  <si>
    <t>2. 助成対象事業者の現況等（ESCO事業者）</t>
    <rPh sb="19" eb="22">
      <t>ジギョウシャ</t>
    </rPh>
    <phoneticPr fontId="6"/>
  </si>
  <si>
    <t>　2.1 株主（出資者）構成</t>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</si>
  <si>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</si>
  <si>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</si>
  <si>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</si>
  <si>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</si>
  <si>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</si>
  <si>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</si>
  <si>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</si>
  <si>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</si>
  <si>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比率</t>
  </si>
  <si>
    <t>百万円</t>
    <phoneticPr fontId="6"/>
  </si>
  <si>
    <t>人</t>
  </si>
  <si>
    <t>株</t>
  </si>
  <si>
    <t>千円）</t>
    <phoneticPr fontId="6"/>
  </si>
  <si>
    <t>百万円</t>
    <phoneticPr fontId="6"/>
  </si>
  <si>
    <t>千円）</t>
    <phoneticPr fontId="6"/>
  </si>
  <si>
    <t>百万円</t>
    <phoneticPr fontId="6"/>
  </si>
  <si>
    <t>注-1）出資額が多い順に10位までの株主を記載すること。</t>
    <phoneticPr fontId="26"/>
  </si>
  <si>
    <t>注-2）出資比率は、小数点第2位を切り捨てた数値を記載すること。</t>
    <rPh sb="13" eb="14">
      <t>ダイ</t>
    </rPh>
    <rPh sb="15" eb="16">
      <t>イ</t>
    </rPh>
    <phoneticPr fontId="26"/>
  </si>
  <si>
    <t>　2.2 直近決算期の製品・商品・サービス等別売上高（主たるもの）</t>
    <phoneticPr fontId="1"/>
  </si>
  <si>
    <t>主な製品・商品・サービス等の売上高</t>
    <phoneticPr fontId="6"/>
  </si>
  <si>
    <t>金額</t>
    <phoneticPr fontId="6"/>
  </si>
  <si>
    <t>割合</t>
    <phoneticPr fontId="6"/>
  </si>
  <si>
    <t>第２０号様式：別紙1その2-2</t>
    <phoneticPr fontId="6"/>
  </si>
  <si>
    <t>2. 助成対象事業者の現況等（リース事業者）</t>
    <rPh sb="18" eb="20">
      <t>ジギョウ</t>
    </rPh>
    <rPh sb="20" eb="21">
      <t>シャ</t>
    </rPh>
    <phoneticPr fontId="6"/>
  </si>
  <si>
    <t>　2.1 株主（出資者）構成</t>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</si>
  <si>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</si>
  <si>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</si>
  <si>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</si>
  <si>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</si>
  <si>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</si>
  <si>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</si>
  <si>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</si>
  <si>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</si>
  <si>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百万円</t>
    <phoneticPr fontId="6"/>
  </si>
  <si>
    <t>　2.2 直近決算期の製品・商品・サービス等別売上高（主たるもの）</t>
    <phoneticPr fontId="1"/>
  </si>
  <si>
    <t>主な製品・商品・サービス等の売上高</t>
    <phoneticPr fontId="6"/>
  </si>
  <si>
    <t>金額</t>
    <phoneticPr fontId="6"/>
  </si>
  <si>
    <t>割合</t>
    <phoneticPr fontId="6"/>
  </si>
  <si>
    <t>第２０号様式：別紙1その2-3</t>
    <phoneticPr fontId="6"/>
  </si>
  <si>
    <t>2. 助成対象事業者の現況等（助成対象施設の事業者）</t>
    <rPh sb="15" eb="17">
      <t>ジョセイ</t>
    </rPh>
    <rPh sb="17" eb="19">
      <t>タイショウ</t>
    </rPh>
    <rPh sb="19" eb="21">
      <t>シセツ</t>
    </rPh>
    <rPh sb="22" eb="25">
      <t>ジギョウシャ</t>
    </rPh>
    <phoneticPr fontId="6"/>
  </si>
  <si>
    <t>第２０号様式：別紙1その3</t>
    <phoneticPr fontId="6"/>
  </si>
  <si>
    <t>2.3 助成対象事業者が計画する助成事業の実施体制</t>
    <phoneticPr fontId="1"/>
  </si>
  <si>
    <t>注）</t>
    <phoneticPr fontId="6"/>
  </si>
  <si>
    <t>第２０号様式　別紙2-1</t>
    <rPh sb="0" eb="1">
      <t>ダイ</t>
    </rPh>
    <rPh sb="3" eb="4">
      <t>ゴウ</t>
    </rPh>
    <rPh sb="4" eb="6">
      <t>ヨウシキ</t>
    </rPh>
    <rPh sb="7" eb="9">
      <t>ベッシ</t>
    </rPh>
    <phoneticPr fontId="1"/>
  </si>
  <si>
    <t>（注）　実績として申請日の属する年度の前年度を記載し、計画としては、工事完了日の属する年度の翌年度から起算して2箇年度のエネルギー使用量の計画値を記載すること。</t>
    <rPh sb="56" eb="57">
      <t>カ</t>
    </rPh>
    <rPh sb="57" eb="58">
      <t>ネン</t>
    </rPh>
    <rPh sb="58" eb="59">
      <t>ド</t>
    </rPh>
    <phoneticPr fontId="1"/>
  </si>
  <si>
    <r>
      <rPr>
        <sz val="11"/>
        <color indexed="8"/>
        <rFont val="ＭＳ Ｐ明朝"/>
        <family val="1"/>
        <charset val="128"/>
      </rPr>
      <t>千m</t>
    </r>
    <r>
      <rPr>
        <vertAlign val="superscript"/>
        <sz val="11"/>
        <color indexed="8"/>
        <rFont val="ＭＳ Ｐ明朝"/>
        <family val="1"/>
        <charset val="128"/>
      </rPr>
      <t>3</t>
    </r>
    <r>
      <rPr>
        <vertAlign val="subscript"/>
        <sz val="11"/>
        <color indexed="8"/>
        <rFont val="ＭＳ Ｐ明朝"/>
        <family val="1"/>
        <charset val="128"/>
      </rPr>
      <t>N</t>
    </r>
    <rPh sb="0" eb="1">
      <t>セン</t>
    </rPh>
    <phoneticPr fontId="1"/>
  </si>
  <si>
    <t>第２０号様式　別紙2-4</t>
    <rPh sb="0" eb="1">
      <t>ダイ</t>
    </rPh>
    <rPh sb="3" eb="4">
      <t>ゴウ</t>
    </rPh>
    <rPh sb="4" eb="6">
      <t>ヨウシキ</t>
    </rPh>
    <rPh sb="7" eb="9">
      <t>ベッシ</t>
    </rPh>
    <phoneticPr fontId="1"/>
  </si>
  <si>
    <t>第２０号様式　別紙2-2</t>
    <rPh sb="0" eb="1">
      <t>ダイ</t>
    </rPh>
    <rPh sb="3" eb="4">
      <t>ゴウ</t>
    </rPh>
    <rPh sb="4" eb="6">
      <t>ヨウシキ</t>
    </rPh>
    <rPh sb="7" eb="9">
      <t>ベッシ</t>
    </rPh>
    <phoneticPr fontId="1"/>
  </si>
  <si>
    <t>注）　工事完了予定月の属する年度の翌年度から起算して2箇年度のエネルギー使用量の計画値を記載すること。</t>
    <rPh sb="0" eb="1">
      <t>チュウ</t>
    </rPh>
    <phoneticPr fontId="1"/>
  </si>
  <si>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4"/>
  </si>
  <si>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/月</t>
    </r>
    <rPh sb="0" eb="1">
      <t>セン</t>
    </rPh>
    <rPh sb="5" eb="6">
      <t>ゲツ</t>
    </rPh>
    <phoneticPr fontId="24"/>
  </si>
  <si>
    <r>
      <t>MJ/m</t>
    </r>
    <r>
      <rPr>
        <vertAlign val="superscript"/>
        <sz val="11"/>
        <color indexed="8"/>
        <rFont val="ＭＳ Ｐ明朝"/>
        <family val="1"/>
        <charset val="128"/>
      </rPr>
      <t>3</t>
    </r>
    <r>
      <rPr>
        <vertAlign val="subscript"/>
        <sz val="11"/>
        <color indexed="8"/>
        <rFont val="ＭＳ Ｐ明朝"/>
        <family val="1"/>
        <charset val="128"/>
      </rPr>
      <t>N</t>
    </r>
    <phoneticPr fontId="24"/>
  </si>
  <si>
    <t>第２０号様式：別紙1その1-2</t>
    <phoneticPr fontId="6"/>
  </si>
  <si>
    <t>助成対象事業者について（施設の運営者）</t>
    <rPh sb="12" eb="14">
      <t>シセツ</t>
    </rPh>
    <rPh sb="15" eb="18">
      <t>ウンエイシャ</t>
    </rPh>
    <phoneticPr fontId="6"/>
  </si>
  <si>
    <t>本ファイルは、第1号様式、第2号様式、第21号様式及び第20号様式その1～その9 及び、第20号様式：別紙1その1～その6、第20号様式：別紙2その1・その2、第20号様式：別紙3、が作成できます。</t>
    <rPh sb="0" eb="1">
      <t>ホン</t>
    </rPh>
    <rPh sb="13" eb="14">
      <t>ダイ</t>
    </rPh>
    <rPh sb="15" eb="16">
      <t>ゴウ</t>
    </rPh>
    <rPh sb="16" eb="18">
      <t>ヨウシキ</t>
    </rPh>
    <rPh sb="19" eb="20">
      <t>ダイ</t>
    </rPh>
    <rPh sb="22" eb="23">
      <t>ゴウ</t>
    </rPh>
    <rPh sb="23" eb="25">
      <t>ヨウシキ</t>
    </rPh>
    <rPh sb="25" eb="26">
      <t>オヨ</t>
    </rPh>
    <rPh sb="92" eb="94">
      <t>サクセイ</t>
    </rPh>
    <phoneticPr fontId="1"/>
  </si>
  <si>
    <r>
      <rPr>
        <b/>
        <sz val="12"/>
        <color indexed="8"/>
        <rFont val="ＭＳ Ｐ明朝"/>
        <family val="1"/>
        <charset val="128"/>
      </rPr>
      <t>入力の流れ</t>
    </r>
    <rPh sb="0" eb="2">
      <t>ニュウリョク</t>
    </rPh>
    <rPh sb="3" eb="4">
      <t>ナガ</t>
    </rPh>
    <phoneticPr fontId="6"/>
  </si>
  <si>
    <r>
      <rPr>
        <b/>
        <sz val="12"/>
        <color indexed="8"/>
        <rFont val="ＭＳ Ｐ明朝"/>
        <family val="1"/>
        <charset val="128"/>
      </rPr>
      <t>入力の手順</t>
    </r>
    <rPh sb="0" eb="2">
      <t>ニュウリョク</t>
    </rPh>
    <rPh sb="3" eb="5">
      <t>テ</t>
    </rPh>
    <phoneticPr fontId="6"/>
  </si>
  <si>
    <r>
      <rPr>
        <b/>
        <sz val="12"/>
        <color indexed="8"/>
        <rFont val="ＭＳ Ｐ明朝"/>
        <family val="1"/>
        <charset val="128"/>
      </rPr>
      <t>「基本情報」入力シートへの入力</t>
    </r>
    <rPh sb="6" eb="8">
      <t>ニュウリョク</t>
    </rPh>
    <rPh sb="13" eb="15">
      <t>ニュウリョク</t>
    </rPh>
    <phoneticPr fontId="6"/>
  </si>
  <si>
    <r>
      <rPr>
        <sz val="12"/>
        <color indexed="8"/>
        <rFont val="ＭＳ Ｐ明朝"/>
        <family val="1"/>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6"/>
  </si>
  <si>
    <r>
      <rPr>
        <sz val="12"/>
        <color indexed="8"/>
        <rFont val="ＭＳ Ｐ明朝"/>
        <family val="1"/>
        <charset val="128"/>
      </rPr>
      <t>記載すべき項目は、</t>
    </r>
    <rPh sb="0" eb="2">
      <t>キサイ</t>
    </rPh>
    <rPh sb="5" eb="7">
      <t>コウモク</t>
    </rPh>
    <phoneticPr fontId="6"/>
  </si>
  <si>
    <r>
      <rPr>
        <sz val="12"/>
        <color indexed="8"/>
        <rFont val="ＭＳ Ｐ明朝"/>
        <family val="1"/>
        <charset val="128"/>
      </rPr>
      <t>薄茶色で着色されている部分です。ここに入力してください。　</t>
    </r>
    <rPh sb="1" eb="2">
      <t>チャ</t>
    </rPh>
    <rPh sb="19" eb="21">
      <t>ニュウリョク</t>
    </rPh>
    <phoneticPr fontId="6"/>
  </si>
  <si>
    <r>
      <rPr>
        <sz val="12"/>
        <color indexed="8"/>
        <rFont val="ＭＳ Ｐ明朝"/>
        <family val="1"/>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6"/>
  </si>
  <si>
    <r>
      <rPr>
        <sz val="12"/>
        <color indexed="8"/>
        <rFont val="ＭＳ Ｐ明朝"/>
        <family val="1"/>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6"/>
  </si>
  <si>
    <r>
      <rPr>
        <sz val="12"/>
        <color indexed="8"/>
        <rFont val="ＭＳ Ｐ明朝"/>
        <family val="1"/>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6"/>
  </si>
  <si>
    <r>
      <t>2</t>
    </r>
    <r>
      <rPr>
        <sz val="12"/>
        <color indexed="8"/>
        <rFont val="ＭＳ Ｐ明朝"/>
        <family val="1"/>
        <charset val="128"/>
      </rPr>
      <t>）</t>
    </r>
    <phoneticPr fontId="6"/>
  </si>
  <si>
    <t>個別様式（第1号様式、第20号様式 （その１～ほか））への入力</t>
    <rPh sb="0" eb="2">
      <t>コベツ</t>
    </rPh>
    <rPh sb="2" eb="4">
      <t>ヨウシキ</t>
    </rPh>
    <rPh sb="29" eb="31">
      <t>ニュウリョク</t>
    </rPh>
    <phoneticPr fontId="6"/>
  </si>
  <si>
    <r>
      <rPr>
        <sz val="12"/>
        <color indexed="8"/>
        <rFont val="ＭＳ Ｐ明朝"/>
        <family val="1"/>
        <charset val="128"/>
      </rPr>
      <t>着色されていない部分は、全てセルに保護が掛かっていますので、入力はできません。</t>
    </r>
  </si>
  <si>
    <r>
      <t>3</t>
    </r>
    <r>
      <rPr>
        <sz val="12"/>
        <color indexed="8"/>
        <rFont val="ＭＳ Ｐ明朝"/>
        <family val="1"/>
        <charset val="128"/>
      </rPr>
      <t>）</t>
    </r>
    <phoneticPr fontId="6"/>
  </si>
  <si>
    <r>
      <rPr>
        <b/>
        <sz val="12"/>
        <color indexed="8"/>
        <rFont val="ＭＳ Ｐ明朝"/>
        <family val="1"/>
        <charset val="128"/>
      </rPr>
      <t>その他、注意事項</t>
    </r>
    <rPh sb="2" eb="3">
      <t>タ</t>
    </rPh>
    <rPh sb="4" eb="6">
      <t>チュウイ</t>
    </rPh>
    <rPh sb="6" eb="8">
      <t>ジコウ</t>
    </rPh>
    <phoneticPr fontId="6"/>
  </si>
  <si>
    <r>
      <rPr>
        <sz val="12"/>
        <color indexed="8"/>
        <rFont val="ＭＳ Ｐ明朝"/>
        <family val="1"/>
        <charset val="128"/>
      </rPr>
      <t>・第1号様式の事業者住所・氏名等については、その様式毎に記載してください。</t>
    </r>
    <rPh sb="1" eb="2">
      <t>ダイ</t>
    </rPh>
    <rPh sb="3" eb="4">
      <t>ゴウ</t>
    </rPh>
    <rPh sb="4" eb="6">
      <t>ヨウシキ</t>
    </rPh>
    <rPh sb="7" eb="10">
      <t>ジギョウシャ</t>
    </rPh>
    <rPh sb="10" eb="12">
      <t>ジュウショ</t>
    </rPh>
    <rPh sb="13" eb="15">
      <t>シメイ</t>
    </rPh>
    <rPh sb="15" eb="16">
      <t>トウ</t>
    </rPh>
    <rPh sb="24" eb="26">
      <t>ヨウシキ</t>
    </rPh>
    <rPh sb="26" eb="27">
      <t>ゴト</t>
    </rPh>
    <rPh sb="28" eb="30">
      <t>キサイ</t>
    </rPh>
    <phoneticPr fontId="6"/>
  </si>
  <si>
    <r>
      <rPr>
        <sz val="12"/>
        <color indexed="8"/>
        <rFont val="ＭＳ Ｐ明朝"/>
        <family val="1"/>
        <charset val="128"/>
      </rPr>
      <t>・ESCO事業者がある場合、エネルギー使用実績表は下記要領で行って下さい。</t>
    </r>
    <rPh sb="5" eb="8">
      <t>ジギョウシャ</t>
    </rPh>
    <rPh sb="11" eb="13">
      <t>バアイ</t>
    </rPh>
    <rPh sb="25" eb="27">
      <t>カキ</t>
    </rPh>
    <rPh sb="27" eb="29">
      <t>ヨウリョウ</t>
    </rPh>
    <rPh sb="30" eb="31">
      <t>オコナ</t>
    </rPh>
    <rPh sb="33" eb="34">
      <t>クダ</t>
    </rPh>
    <phoneticPr fontId="6"/>
  </si>
  <si>
    <t>①第20号様式　その4は個別の事業所とそれら個別の事業所のデータを合算した合算総合版を作成して下さい。</t>
    <rPh sb="12" eb="14">
      <t>コベツ</t>
    </rPh>
    <rPh sb="15" eb="18">
      <t>ジギョウショ</t>
    </rPh>
    <rPh sb="22" eb="24">
      <t>コベツ</t>
    </rPh>
    <rPh sb="25" eb="28">
      <t>ジギョウショ</t>
    </rPh>
    <rPh sb="33" eb="35">
      <t>ガッサン</t>
    </rPh>
    <rPh sb="37" eb="39">
      <t>ガッサン</t>
    </rPh>
    <rPh sb="39" eb="41">
      <t>ソウゴウ</t>
    </rPh>
    <rPh sb="41" eb="42">
      <t>バン</t>
    </rPh>
    <rPh sb="43" eb="45">
      <t>サクセイ</t>
    </rPh>
    <rPh sb="47" eb="48">
      <t>ゲ</t>
    </rPh>
    <phoneticPr fontId="6"/>
  </si>
  <si>
    <t>②第20号様式 別紙2　エネルギー使用実績表も個別の事業所毎に作成してください。</t>
    <rPh sb="23" eb="25">
      <t>コベツ</t>
    </rPh>
    <rPh sb="26" eb="29">
      <t>ジギョウショ</t>
    </rPh>
    <rPh sb="29" eb="30">
      <t>マイ</t>
    </rPh>
    <phoneticPr fontId="6"/>
  </si>
  <si>
    <r>
      <t>・</t>
    </r>
    <r>
      <rPr>
        <sz val="12"/>
        <color indexed="8"/>
        <rFont val="ＭＳ Ｐ明朝"/>
        <family val="1"/>
        <charset val="128"/>
      </rPr>
      <t>Excelマクロ（VBA）が動作可能であること</t>
    </r>
  </si>
  <si>
    <r>
      <t>・</t>
    </r>
    <r>
      <rPr>
        <sz val="12"/>
        <color indexed="8"/>
        <rFont val="ＭＳ Ｐ明朝"/>
        <family val="1"/>
        <charset val="128"/>
      </rPr>
      <t>256MB以上のメインメモリ（RAM）（512MB以上を推奨します）</t>
    </r>
  </si>
  <si>
    <r>
      <t>公開日：</t>
    </r>
    <r>
      <rPr>
        <sz val="12"/>
        <color indexed="8"/>
        <rFont val="ＭＳ Ｐ明朝"/>
        <family val="1"/>
        <charset val="128"/>
      </rPr>
      <t>2014/06/30</t>
    </r>
    <phoneticPr fontId="6"/>
  </si>
  <si>
    <t>←コージェネレーション設備の仕様を記入</t>
    <rPh sb="11" eb="13">
      <t>セツビ</t>
    </rPh>
    <rPh sb="14" eb="16">
      <t>シヨウ</t>
    </rPh>
    <rPh sb="17" eb="19">
      <t>キニュウ</t>
    </rPh>
    <phoneticPr fontId="6"/>
  </si>
  <si>
    <r>
      <t>←東京ガス・武陽ガスは45MJ/m</t>
    </r>
    <r>
      <rPr>
        <b/>
        <vertAlign val="superscript"/>
        <sz val="12"/>
        <color indexed="8"/>
        <rFont val="ＭＳ Ｐゴシック"/>
        <family val="3"/>
        <charset val="128"/>
      </rPr>
      <t>3</t>
    </r>
    <r>
      <rPr>
        <b/>
        <vertAlign val="subscript"/>
        <sz val="12"/>
        <color indexed="8"/>
        <rFont val="ＭＳ Ｐゴシック"/>
        <family val="3"/>
        <charset val="128"/>
      </rPr>
      <t>N</t>
    </r>
    <r>
      <rPr>
        <b/>
        <sz val="12"/>
        <color indexed="8"/>
        <rFont val="ＭＳ Ｐゴシック"/>
        <family val="3"/>
        <charset val="128"/>
      </rPr>
      <t>、青梅ガスは43.12MJ/m</t>
    </r>
    <r>
      <rPr>
        <b/>
        <vertAlign val="superscript"/>
        <sz val="12"/>
        <color indexed="8"/>
        <rFont val="ＭＳ Ｐゴシック"/>
        <family val="3"/>
        <charset val="128"/>
      </rPr>
      <t>3</t>
    </r>
    <r>
      <rPr>
        <b/>
        <vertAlign val="subscript"/>
        <sz val="12"/>
        <color indexed="8"/>
        <rFont val="ＭＳ Ｐゴシック"/>
        <family val="3"/>
        <charset val="128"/>
      </rPr>
      <t>N</t>
    </r>
    <r>
      <rPr>
        <b/>
        <sz val="12"/>
        <color indexed="8"/>
        <rFont val="ＭＳ Ｐゴシック"/>
        <family val="3"/>
        <charset val="128"/>
      </rPr>
      <t>です。</t>
    </r>
    <rPh sb="1" eb="3">
      <t>トウキョウ</t>
    </rPh>
    <rPh sb="6" eb="7">
      <t>ブ</t>
    </rPh>
    <rPh sb="7" eb="8">
      <t>ヨウ</t>
    </rPh>
    <rPh sb="20" eb="22">
      <t>オウメ</t>
    </rPh>
    <phoneticPr fontId="1"/>
  </si>
  <si>
    <t>（税込）</t>
    <rPh sb="1" eb="3">
      <t>ゼイコミ</t>
    </rPh>
    <phoneticPr fontId="1"/>
  </si>
  <si>
    <t>（税抜）</t>
    <rPh sb="1" eb="2">
      <t>ゼイ</t>
    </rPh>
    <rPh sb="2" eb="3">
      <t>ヌ</t>
    </rPh>
    <phoneticPr fontId="1"/>
  </si>
  <si>
    <t>中小医療・福祉施設・公衆浴場向け熱電エネルギーマネジメント
導入助成事業の申請関係様式の記入要領</t>
    <rPh sb="0" eb="2">
      <t>チュウショウ</t>
    </rPh>
    <rPh sb="2" eb="4">
      <t>イリョウ</t>
    </rPh>
    <rPh sb="5" eb="7">
      <t>フクシ</t>
    </rPh>
    <rPh sb="7" eb="9">
      <t>シセツ</t>
    </rPh>
    <rPh sb="10" eb="12">
      <t>コウシュウ</t>
    </rPh>
    <rPh sb="12" eb="14">
      <t>ヨクジョウ</t>
    </rPh>
    <rPh sb="14" eb="15">
      <t>ム</t>
    </rPh>
    <rPh sb="16" eb="17">
      <t>ネツ</t>
    </rPh>
    <rPh sb="17" eb="18">
      <t>デン</t>
    </rPh>
    <rPh sb="30" eb="32">
      <t>ドウニュウ</t>
    </rPh>
    <rPh sb="32" eb="34">
      <t>ジョセイ</t>
    </rPh>
    <rPh sb="34" eb="36">
      <t>ジギョウ</t>
    </rPh>
    <rPh sb="37" eb="39">
      <t>シンセイ</t>
    </rPh>
    <rPh sb="39" eb="41">
      <t>カンケイ</t>
    </rPh>
    <rPh sb="41" eb="43">
      <t>ヨウシキ</t>
    </rPh>
    <rPh sb="44" eb="46">
      <t>キニュウ</t>
    </rPh>
    <rPh sb="46" eb="48">
      <t>ヨウリョウ</t>
    </rPh>
    <phoneticPr fontId="1"/>
  </si>
  <si>
    <t>第２０号様式：別紙1その1-3</t>
    <phoneticPr fontId="6"/>
  </si>
  <si>
    <t>第20号　別紙1その2-1　リンク先修正</t>
    <rPh sb="0" eb="1">
      <t>ダイ</t>
    </rPh>
    <rPh sb="3" eb="4">
      <t>ゴウ</t>
    </rPh>
    <rPh sb="5" eb="7">
      <t>ベッシ</t>
    </rPh>
    <rPh sb="17" eb="18">
      <t>サキ</t>
    </rPh>
    <rPh sb="18" eb="20">
      <t>シュウセイ</t>
    </rPh>
    <phoneticPr fontId="1"/>
  </si>
  <si>
    <r>
      <t>・</t>
    </r>
    <r>
      <rPr>
        <sz val="12"/>
        <color indexed="8"/>
        <rFont val="ＭＳ Ｐ明朝"/>
        <family val="1"/>
        <charset val="128"/>
      </rPr>
      <t>OS：Microsoft Windows XP,Vista,7,10</t>
    </r>
    <phoneticPr fontId="6"/>
  </si>
  <si>
    <t>円（税込）</t>
    <rPh sb="0" eb="1">
      <t>エン</t>
    </rPh>
    <rPh sb="2" eb="4">
      <t>ゼイコミ</t>
    </rPh>
    <phoneticPr fontId="1"/>
  </si>
  <si>
    <t>円（税抜）</t>
    <rPh sb="0" eb="1">
      <t>エン</t>
    </rPh>
    <rPh sb="2" eb="4">
      <t>ゼイヌキ</t>
    </rPh>
    <phoneticPr fontId="1"/>
  </si>
  <si>
    <t>←『東京都』は省いてください。</t>
  </si>
  <si>
    <t>該当する機器には、の中にレ点を記入すること。</t>
    <rPh sb="0" eb="2">
      <t>ガイトウ</t>
    </rPh>
    <rPh sb="4" eb="6">
      <t>キキ</t>
    </rPh>
    <rPh sb="10" eb="11">
      <t>ナカ</t>
    </rPh>
    <rPh sb="13" eb="14">
      <t>テン</t>
    </rPh>
    <rPh sb="15" eb="17">
      <t>キニュウ</t>
    </rPh>
    <phoneticPr fontId="1"/>
  </si>
  <si>
    <t>　太陽光発電設備</t>
    <rPh sb="1" eb="4">
      <t>タイヨウコウ</t>
    </rPh>
    <rPh sb="4" eb="6">
      <t>ハツデン</t>
    </rPh>
    <rPh sb="6" eb="8">
      <t>セツビ</t>
    </rPh>
    <phoneticPr fontId="1"/>
  </si>
  <si>
    <t>　LED照明器具</t>
    <rPh sb="4" eb="6">
      <t>ショウメイ</t>
    </rPh>
    <rPh sb="6" eb="8">
      <t>キグ</t>
    </rPh>
    <phoneticPr fontId="1"/>
  </si>
  <si>
    <t>　空気調和設備</t>
    <rPh sb="1" eb="3">
      <t>クウキ</t>
    </rPh>
    <rPh sb="3" eb="5">
      <t>チョウワ</t>
    </rPh>
    <rPh sb="5" eb="7">
      <t>セツビ</t>
    </rPh>
    <phoneticPr fontId="1"/>
  </si>
  <si>
    <t>（注）導入する機器の欄には、該当する機器の部にチェックを入れること。</t>
    <rPh sb="1" eb="2">
      <t>チュウ</t>
    </rPh>
    <rPh sb="3" eb="5">
      <t>ドウニュウ</t>
    </rPh>
    <rPh sb="7" eb="9">
      <t>キキ</t>
    </rPh>
    <rPh sb="10" eb="11">
      <t>ラン</t>
    </rPh>
    <rPh sb="14" eb="16">
      <t>ガイトウ</t>
    </rPh>
    <rPh sb="18" eb="20">
      <t>キキ</t>
    </rPh>
    <rPh sb="21" eb="22">
      <t>ブ</t>
    </rPh>
    <rPh sb="28" eb="29">
      <t>イ</t>
    </rPh>
    <phoneticPr fontId="1"/>
  </si>
  <si>
    <t>□</t>
    <phoneticPr fontId="1"/>
  </si>
  <si>
    <t>　コージェネレーションシステム</t>
    <phoneticPr fontId="1"/>
  </si>
  <si>
    <t>(1)</t>
    <phoneticPr fontId="1"/>
  </si>
  <si>
    <t>(2)</t>
    <phoneticPr fontId="1"/>
  </si>
  <si>
    <t>(3)</t>
    <phoneticPr fontId="1"/>
  </si>
  <si>
    <t>　助成事業に要する経費</t>
    <phoneticPr fontId="1"/>
  </si>
  <si>
    <t>　助成対象経費</t>
    <phoneticPr fontId="1"/>
  </si>
  <si>
    <t>　助成金交付申請額</t>
    <phoneticPr fontId="1"/>
  </si>
  <si>
    <t>　　中小事業所向け熱電エネルギーマネジメント支援事業助成金交付要綱（平成２６年６月２５日付２６都環公総地第３５５号）第８条第１項の規定に基づき、助成金の交付について関係書類を添えて、次のとおり申請します。</t>
    <rPh sb="2" eb="4">
      <t>チュウショウ</t>
    </rPh>
    <rPh sb="4" eb="7">
      <t>ジギョウショ</t>
    </rPh>
    <rPh sb="7" eb="8">
      <t>ム</t>
    </rPh>
    <rPh sb="9" eb="10">
      <t>ネツ</t>
    </rPh>
    <rPh sb="10" eb="11">
      <t>デン</t>
    </rPh>
    <rPh sb="22" eb="24">
      <t>シエン</t>
    </rPh>
    <rPh sb="24" eb="26">
      <t>ジギョウ</t>
    </rPh>
    <rPh sb="26" eb="29">
      <t>ジョセイキン</t>
    </rPh>
    <rPh sb="29" eb="31">
      <t>コウフ</t>
    </rPh>
    <rPh sb="31" eb="33">
      <t>ヨウコウ</t>
    </rPh>
    <rPh sb="34" eb="36">
      <t>ヘイセイ</t>
    </rPh>
    <rPh sb="38" eb="39">
      <t>ネン</t>
    </rPh>
    <rPh sb="40" eb="41">
      <t>ゲツ</t>
    </rPh>
    <rPh sb="43" eb="44">
      <t>ヒ</t>
    </rPh>
    <rPh sb="44" eb="45">
      <t>ツケ</t>
    </rPh>
    <rPh sb="47" eb="48">
      <t>ト</t>
    </rPh>
    <rPh sb="48" eb="49">
      <t>ワ</t>
    </rPh>
    <rPh sb="49" eb="50">
      <t>コウ</t>
    </rPh>
    <rPh sb="50" eb="51">
      <t>ソウ</t>
    </rPh>
    <rPh sb="51" eb="52">
      <t>チ</t>
    </rPh>
    <rPh sb="52" eb="53">
      <t>ダイ</t>
    </rPh>
    <rPh sb="56" eb="57">
      <t>ゴウ</t>
    </rPh>
    <rPh sb="58" eb="59">
      <t>ダイ</t>
    </rPh>
    <rPh sb="60" eb="61">
      <t>ジョウ</t>
    </rPh>
    <rPh sb="61" eb="62">
      <t>ダイ</t>
    </rPh>
    <rPh sb="63" eb="64">
      <t>コウ</t>
    </rPh>
    <rPh sb="65" eb="67">
      <t>キテイ</t>
    </rPh>
    <rPh sb="68" eb="69">
      <t>モト</t>
    </rPh>
    <rPh sb="72" eb="75">
      <t>ジョセイキン</t>
    </rPh>
    <rPh sb="76" eb="78">
      <t>コウフ</t>
    </rPh>
    <rPh sb="82" eb="84">
      <t>カンケイ</t>
    </rPh>
    <rPh sb="84" eb="86">
      <t>ショルイ</t>
    </rPh>
    <rPh sb="87" eb="88">
      <t>ソ</t>
    </rPh>
    <rPh sb="91" eb="92">
      <t>ツギ</t>
    </rPh>
    <rPh sb="96" eb="98">
      <t>シンセイ</t>
    </rPh>
    <phoneticPr fontId="6"/>
  </si>
  <si>
    <t>公益財団法人東京都環境公社　理事長　殿</t>
    <rPh sb="0" eb="2">
      <t>コウエキ</t>
    </rPh>
    <phoneticPr fontId="1"/>
  </si>
  <si>
    <t>- Microsoft Excel 2010</t>
    <phoneticPr fontId="1"/>
  </si>
  <si>
    <t>更新</t>
    <rPh sb="0" eb="2">
      <t>コウシン</t>
    </rPh>
    <phoneticPr fontId="1"/>
  </si>
  <si>
    <t>分類</t>
    <rPh sb="0" eb="2">
      <t>ブンルイ</t>
    </rPh>
    <phoneticPr fontId="1"/>
  </si>
  <si>
    <t>増設</t>
    <rPh sb="0" eb="2">
      <t>ゾウセツ</t>
    </rPh>
    <phoneticPr fontId="1"/>
  </si>
  <si>
    <t>表示桁数、リンク先の修正</t>
    <rPh sb="0" eb="2">
      <t>ヒョウジ</t>
    </rPh>
    <rPh sb="2" eb="4">
      <t>ケタスウ</t>
    </rPh>
    <rPh sb="8" eb="9">
      <t>サキ</t>
    </rPh>
    <rPh sb="10" eb="12">
      <t>シュウセイ</t>
    </rPh>
    <phoneticPr fontId="1"/>
  </si>
  <si>
    <r>
      <t>←『</t>
    </r>
    <r>
      <rPr>
        <b/>
        <sz val="12"/>
        <color rgb="FFFFFF00"/>
        <rFont val="ＭＳ Ｐゴシック"/>
        <family val="3"/>
        <charset val="128"/>
        <scheme val="minor"/>
      </rPr>
      <t>消費税込み</t>
    </r>
    <r>
      <rPr>
        <b/>
        <sz val="12"/>
        <color theme="1"/>
        <rFont val="ＭＳ Ｐゴシック"/>
        <family val="3"/>
        <charset val="128"/>
        <scheme val="minor"/>
      </rPr>
      <t>』の金額を記入ください。</t>
    </r>
    <phoneticPr fontId="1"/>
  </si>
  <si>
    <r>
      <t>←『</t>
    </r>
    <r>
      <rPr>
        <b/>
        <sz val="12"/>
        <color rgb="FFFFFF00"/>
        <rFont val="ＭＳ Ｐゴシック"/>
        <family val="3"/>
        <charset val="128"/>
        <scheme val="minor"/>
      </rPr>
      <t>消費税抜き</t>
    </r>
    <r>
      <rPr>
        <b/>
        <sz val="12"/>
        <color theme="1"/>
        <rFont val="ＭＳ Ｐゴシック"/>
        <family val="3"/>
        <charset val="128"/>
        <scheme val="minor"/>
      </rPr>
      <t>』　『</t>
    </r>
    <r>
      <rPr>
        <b/>
        <sz val="12"/>
        <color rgb="FFFFFF00"/>
        <rFont val="ＭＳ Ｐゴシック"/>
        <family val="3"/>
        <charset val="128"/>
        <scheme val="minor"/>
      </rPr>
      <t>千円未満切り捨て</t>
    </r>
    <r>
      <rPr>
        <b/>
        <sz val="12"/>
        <color theme="1"/>
        <rFont val="ＭＳ Ｐゴシック"/>
        <family val="3"/>
        <charset val="128"/>
        <scheme val="minor"/>
      </rPr>
      <t>』の金額を記入ください。</t>
    </r>
    <rPh sb="10" eb="12">
      <t>センエン</t>
    </rPh>
    <rPh sb="12" eb="14">
      <t>ミマン</t>
    </rPh>
    <rPh sb="14" eb="15">
      <t>キ</t>
    </rPh>
    <rPh sb="16" eb="17">
      <t>ス</t>
    </rPh>
    <phoneticPr fontId="1"/>
  </si>
  <si>
    <t>＞87.0</t>
    <phoneticPr fontId="1"/>
  </si>
  <si>
    <t>対象面積</t>
    <rPh sb="0" eb="2">
      <t>タイショウ</t>
    </rPh>
    <rPh sb="2" eb="4">
      <t>メンセキ</t>
    </rPh>
    <phoneticPr fontId="1"/>
  </si>
  <si>
    <t>全体面積</t>
    <rPh sb="0" eb="2">
      <t>ゼンタイ</t>
    </rPh>
    <rPh sb="2" eb="4">
      <t>メンセキ</t>
    </rPh>
    <phoneticPr fontId="1"/>
  </si>
  <si>
    <r>
      <t>m</t>
    </r>
    <r>
      <rPr>
        <vertAlign val="superscript"/>
        <sz val="10.5"/>
        <color indexed="8"/>
        <rFont val="ＭＳ Ｐ明朝"/>
        <family val="1"/>
        <charset val="128"/>
      </rPr>
      <t>2</t>
    </r>
    <phoneticPr fontId="1"/>
  </si>
  <si>
    <t>←建物全体が対象の場合は、対象面積に建物全体の面積を記入してください。</t>
    <rPh sb="1" eb="3">
      <t>タテモノ</t>
    </rPh>
    <rPh sb="3" eb="5">
      <t>ゼンタイ</t>
    </rPh>
    <rPh sb="6" eb="8">
      <t>タイショウ</t>
    </rPh>
    <rPh sb="9" eb="11">
      <t>バアイ</t>
    </rPh>
    <rPh sb="13" eb="15">
      <t>タイショウ</t>
    </rPh>
    <rPh sb="15" eb="17">
      <t>メンセキ</t>
    </rPh>
    <rPh sb="18" eb="20">
      <t>タテモノ</t>
    </rPh>
    <rPh sb="20" eb="22">
      <t>ゼンタイ</t>
    </rPh>
    <rPh sb="23" eb="25">
      <t>メンセキ</t>
    </rPh>
    <rPh sb="26" eb="28">
      <t>キニュウ</t>
    </rPh>
    <phoneticPr fontId="1"/>
  </si>
  <si>
    <t>←福祉施設の場合　用途別の定員を記入してください。
　例）特別養護老人ホーム100名　短期入所30名</t>
    <rPh sb="1" eb="3">
      <t>フクシ</t>
    </rPh>
    <rPh sb="3" eb="5">
      <t>シセツ</t>
    </rPh>
    <rPh sb="6" eb="8">
      <t>バアイ</t>
    </rPh>
    <rPh sb="9" eb="11">
      <t>ヨウト</t>
    </rPh>
    <rPh sb="11" eb="12">
      <t>ベツ</t>
    </rPh>
    <rPh sb="13" eb="15">
      <t>テイイン</t>
    </rPh>
    <rPh sb="16" eb="18">
      <t>キニュウ</t>
    </rPh>
    <rPh sb="27" eb="28">
      <t>レイ</t>
    </rPh>
    <rPh sb="29" eb="31">
      <t>トクベツ</t>
    </rPh>
    <rPh sb="31" eb="33">
      <t>ヨウゴ</t>
    </rPh>
    <rPh sb="33" eb="35">
      <t>ロウジン</t>
    </rPh>
    <rPh sb="41" eb="42">
      <t>メイ</t>
    </rPh>
    <rPh sb="43" eb="45">
      <t>タンキ</t>
    </rPh>
    <rPh sb="45" eb="47">
      <t>ニュウショ</t>
    </rPh>
    <rPh sb="49" eb="50">
      <t>メイ</t>
    </rPh>
    <phoneticPr fontId="1"/>
  </si>
  <si>
    <t>□</t>
    <phoneticPr fontId="1"/>
  </si>
  <si>
    <t>平成28年度</t>
    <rPh sb="0" eb="2">
      <t>ヘイセイ</t>
    </rPh>
    <rPh sb="4" eb="6">
      <t>ネンド</t>
    </rPh>
    <phoneticPr fontId="1"/>
  </si>
  <si>
    <t>平成31年度</t>
    <rPh sb="0" eb="2">
      <t>ヘイセイ</t>
    </rPh>
    <rPh sb="4" eb="6">
      <t>ネンド</t>
    </rPh>
    <phoneticPr fontId="1"/>
  </si>
  <si>
    <t>予定あり</t>
    <rPh sb="0" eb="2">
      <t>ヨテイ</t>
    </rPh>
    <phoneticPr fontId="1"/>
  </si>
  <si>
    <r>
      <t>H28</t>
    </r>
    <r>
      <rPr>
        <sz val="11"/>
        <color indexed="8"/>
        <rFont val="ＭＳ Ｐ明朝"/>
        <family val="1"/>
        <charset val="128"/>
      </rPr>
      <t>年度</t>
    </r>
    <rPh sb="3" eb="5">
      <t>ネンド</t>
    </rPh>
    <phoneticPr fontId="30"/>
  </si>
  <si>
    <t>平成29年度用に更新</t>
    <rPh sb="0" eb="2">
      <t>ヘイセイ</t>
    </rPh>
    <rPh sb="4" eb="6">
      <t>ネンド</t>
    </rPh>
    <rPh sb="6" eb="7">
      <t>ヨウ</t>
    </rPh>
    <rPh sb="8" eb="10">
      <t>コウシン</t>
    </rPh>
    <phoneticPr fontId="1"/>
  </si>
  <si>
    <r>
      <t>更新日：</t>
    </r>
    <r>
      <rPr>
        <sz val="12"/>
        <color indexed="8"/>
        <rFont val="ＭＳ Ｐ明朝"/>
        <family val="1"/>
        <charset val="128"/>
      </rPr>
      <t>2017/03/30</t>
    </r>
    <rPh sb="0" eb="2">
      <t>コウシン</t>
    </rPh>
    <phoneticPr fontId="6"/>
  </si>
  <si>
    <t>（日本産業規格A列4番）</t>
    <rPh sb="1" eb="3">
      <t>ニホン</t>
    </rPh>
    <rPh sb="3" eb="5">
      <t>サンギョウ</t>
    </rPh>
    <rPh sb="5" eb="7">
      <t>キカク</t>
    </rPh>
    <rPh sb="8" eb="9">
      <t>レツ</t>
    </rPh>
    <rPh sb="10" eb="11">
      <t>バン</t>
    </rPh>
    <phoneticPr fontId="28"/>
  </si>
  <si>
    <t>（日本産業規格A列4番）</t>
    <rPh sb="3" eb="4">
      <t>サン</t>
    </rPh>
    <phoneticPr fontId="1"/>
  </si>
  <si>
    <t>（日本産業規格A列4番）</t>
    <rPh sb="3" eb="4">
      <t>サン</t>
    </rPh>
    <phoneticPr fontId="1"/>
  </si>
  <si>
    <t>（日本産業規格A列4番）</t>
    <rPh sb="3" eb="4">
      <t>サン</t>
    </rPh>
    <phoneticPr fontId="25"/>
  </si>
  <si>
    <t>（日本産業規格A列4番）</t>
    <rPh sb="3" eb="4">
      <t>サン</t>
    </rPh>
    <phoneticPr fontId="30"/>
  </si>
  <si>
    <t>（日本産業規格A列3番）</t>
    <rPh sb="1" eb="3">
      <t>ニホン</t>
    </rPh>
    <rPh sb="3" eb="5">
      <t>サンギョウ</t>
    </rPh>
    <rPh sb="5" eb="7">
      <t>キカク</t>
    </rPh>
    <rPh sb="8" eb="9">
      <t>レツ</t>
    </rPh>
    <rPh sb="10" eb="11">
      <t>バン</t>
    </rPh>
    <phoneticPr fontId="23"/>
  </si>
  <si>
    <t>（日本産業規格A列4番）</t>
    <rPh sb="3" eb="4">
      <t>サン</t>
    </rPh>
    <phoneticPr fontId="27"/>
  </si>
  <si>
    <r>
      <rPr>
        <sz val="9"/>
        <color indexed="8"/>
        <rFont val="ＭＳ Ｐ明朝"/>
        <family val="1"/>
        <charset val="128"/>
      </rPr>
      <t>（日本産業規格</t>
    </r>
    <r>
      <rPr>
        <sz val="9"/>
        <color indexed="8"/>
        <rFont val="Century"/>
        <family val="1"/>
      </rPr>
      <t>A</t>
    </r>
    <r>
      <rPr>
        <sz val="9"/>
        <color indexed="8"/>
        <rFont val="ＭＳ Ｐ明朝"/>
        <family val="1"/>
        <charset val="128"/>
      </rPr>
      <t>列</t>
    </r>
    <r>
      <rPr>
        <sz val="9"/>
        <color indexed="8"/>
        <rFont val="Century"/>
        <family val="1"/>
      </rPr>
      <t>4</t>
    </r>
    <r>
      <rPr>
        <sz val="9"/>
        <color indexed="8"/>
        <rFont val="ＭＳ Ｐ明朝"/>
        <family val="1"/>
        <charset val="128"/>
      </rPr>
      <t>番）</t>
    </r>
    <rPh sb="3" eb="4">
      <t>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</si>
</sst>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yyyy&quot;年&quot;m&quot;月&quot;d&quot;日&quot;;@"/>
    <numFmt numFmtId="177" formatCode="yyyy&quot;年&quot;m&quot;月&quot;;@"/>
    <numFmt numFmtId="178" formatCode="#,##0.0;[Red]\-#,##0.0"/>
    <numFmt numFmtId="179" formatCode="#,##0.000;[Red]\-#,##0.000"/>
    <numFmt numFmtId="180" formatCode="0.000"/>
    <numFmt numFmtId="181" formatCode="0.0_);[Red]\(0.0\)"/>
    <numFmt numFmtId="182" formatCode="yyyy/m/d;@"/>
    <numFmt numFmtId="183" formatCode="0.0_ "/>
    <numFmt numFmtId="184" formatCode="#,##0.0_);[Red]\(#,##0.0\)"/>
    <numFmt numFmtId="185" formatCode="0.0"/>
    <numFmt numFmtId="186" formatCode="0.000_);[Red]\(0.000\)"/>
  </numFmts>
  <fonts count="78"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2"/>
      <color indexed="8"/>
      <name val="ＭＳ 明朝"/>
      <family val="1"/>
      <charset val="128"/>
    </font>
    <font>
      <vertAlign val="superscript"/>
      <sz val="12"/>
      <color indexed="8"/>
      <name val="ＭＳ Ｐゴシック"/>
      <family val="3"/>
      <charset val="128"/>
    </font>
    <font>
      <sz val="11"/>
      <color indexed="8"/>
      <name val="Century"/>
      <family val="1"/>
    </font>
    <font>
      <sz val="6"/>
      <name val="ＭＳ Ｐゴシック"/>
      <family val="3"/>
      <charset val="128"/>
    </font>
    <font>
      <sz val="11"/>
      <color indexed="8"/>
      <name val="ＭＳ Ｐ明朝"/>
      <family val="1"/>
      <charset val="128"/>
    </font>
    <font>
      <sz val="9"/>
      <color indexed="8"/>
      <name val="Century"/>
      <family val="1"/>
    </font>
    <font>
      <sz val="9"/>
      <color indexed="81"/>
      <name val="ＭＳ 明朝"/>
      <family val="1"/>
      <charset val="128"/>
    </font>
    <font>
      <vertAlign val="superscript"/>
      <sz val="11"/>
      <color indexed="8"/>
      <name val="ＭＳ 明朝"/>
      <family val="1"/>
      <charset val="128"/>
    </font>
    <font>
      <vertAlign val="superscript"/>
      <sz val="10.5"/>
      <color indexed="8"/>
      <name val="ＭＳ 明朝"/>
      <family val="1"/>
      <charset val="128"/>
    </font>
    <font>
      <sz val="9"/>
      <color indexed="8"/>
      <name val="ＭＳ Ｐ明朝"/>
      <family val="1"/>
      <charset val="128"/>
    </font>
    <font>
      <b/>
      <sz val="9"/>
      <color indexed="81"/>
      <name val="ＭＳ Ｐゴシック"/>
      <family val="3"/>
      <charset val="128"/>
    </font>
    <font>
      <sz val="10.5"/>
      <color indexed="8"/>
      <name val="ＭＳ Ｐ明朝"/>
      <family val="1"/>
      <charset val="128"/>
    </font>
    <font>
      <sz val="10"/>
      <color indexed="8"/>
      <name val="ＭＳ Ｐ明朝"/>
      <family val="1"/>
      <charset val="128"/>
    </font>
    <font>
      <vertAlign val="subscript"/>
      <sz val="12"/>
      <color indexed="8"/>
      <name val="ＭＳ Ｐゴシック"/>
      <family val="3"/>
      <charset val="128"/>
    </font>
    <font>
      <vertAlign val="superscript"/>
      <sz val="11"/>
      <color indexed="8"/>
      <name val="ＭＳ Ｐ明朝"/>
      <family val="1"/>
      <charset val="128"/>
    </font>
    <font>
      <sz val="9"/>
      <color indexed="81"/>
      <name val="ＭＳ Ｐゴシック"/>
      <family val="3"/>
      <charset val="128"/>
    </font>
    <font>
      <sz val="11"/>
      <color indexed="81"/>
      <name val="ＭＳ 明朝"/>
      <family val="1"/>
      <charset val="128"/>
    </font>
    <font>
      <b/>
      <sz val="12"/>
      <color indexed="8"/>
      <name val="ＭＳ Ｐゴシック"/>
      <family val="3"/>
      <charset val="128"/>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2"/>
      <color theme="1"/>
      <name val="ＭＳ Ｐゴシック"/>
      <family val="3"/>
      <charset val="128"/>
      <scheme val="minor"/>
    </font>
    <font>
      <sz val="11"/>
      <color theme="1"/>
      <name val="Century"/>
      <family val="1"/>
    </font>
    <font>
      <sz val="12"/>
      <color theme="1"/>
      <name val="Century"/>
      <family val="1"/>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u/>
      <sz val="11"/>
      <color theme="1"/>
      <name val="ＭＳ Ｐ明朝"/>
      <family val="1"/>
      <charset val="128"/>
    </font>
    <font>
      <sz val="13"/>
      <color theme="1"/>
      <name val="ＭＳ Ｐ明朝"/>
      <family val="1"/>
      <charset val="128"/>
    </font>
    <font>
      <sz val="12"/>
      <name val="ＭＳ Ｐゴシック"/>
      <family val="3"/>
      <charset val="128"/>
      <scheme val="minor"/>
    </font>
    <font>
      <sz val="14"/>
      <color theme="1"/>
      <name val="ＭＳ Ｐ明朝"/>
      <family val="1"/>
      <charset val="128"/>
    </font>
    <font>
      <sz val="18"/>
      <color theme="1"/>
      <name val="ＭＳ Ｐ明朝"/>
      <family val="1"/>
      <charset val="128"/>
    </font>
    <font>
      <sz val="9"/>
      <color rgb="FF000000"/>
      <name val="MS UI Gothic"/>
      <family val="3"/>
      <charset val="128"/>
    </font>
    <font>
      <b/>
      <u/>
      <sz val="16"/>
      <color theme="1"/>
      <name val="ＭＳ Ｐ明朝"/>
      <family val="1"/>
      <charset val="128"/>
    </font>
    <font>
      <b/>
      <u/>
      <sz val="16"/>
      <color rgb="FFFFFF00"/>
      <name val="ＭＳ Ｐ明朝"/>
      <family val="1"/>
      <charset val="128"/>
    </font>
    <font>
      <b/>
      <u/>
      <sz val="16"/>
      <color rgb="FFFFFF00"/>
      <name val="ＭＳ Ｐゴシック"/>
      <family val="3"/>
      <charset val="128"/>
      <scheme val="minor"/>
    </font>
    <font>
      <b/>
      <sz val="16"/>
      <color rgb="FFFFFF00"/>
      <name val="ＭＳ Ｐゴシック"/>
      <family val="3"/>
      <charset val="128"/>
      <scheme val="minor"/>
    </font>
    <font>
      <sz val="12"/>
      <color theme="0" tint="-0.499984740745262"/>
      <name val="ＭＳ Ｐゴシック"/>
      <family val="3"/>
      <charset val="128"/>
      <scheme val="minor"/>
    </font>
    <font>
      <sz val="22"/>
      <color indexed="8"/>
      <name val="ＭＳ Ｐ明朝"/>
      <family val="1"/>
      <charset val="128"/>
    </font>
    <font>
      <sz val="11"/>
      <color theme="0" tint="-0.499984740745262"/>
      <name val="ＭＳ Ｐ明朝"/>
      <family val="1"/>
      <charset val="128"/>
    </font>
    <font>
      <sz val="16"/>
      <color indexed="8"/>
      <name val="ＭＳ Ｐ明朝"/>
      <family val="1"/>
      <charset val="128"/>
    </font>
    <font>
      <b/>
      <u/>
      <sz val="11"/>
      <color indexed="8"/>
      <name val="ＭＳ Ｐ明朝"/>
      <family val="1"/>
      <charset val="128"/>
    </font>
    <font>
      <vertAlign val="superscript"/>
      <sz val="10.5"/>
      <color indexed="8"/>
      <name val="ＭＳ Ｐ明朝"/>
      <family val="1"/>
      <charset val="128"/>
    </font>
    <font>
      <vertAlign val="subscript"/>
      <sz val="11"/>
      <color indexed="8"/>
      <name val="ＭＳ Ｐ明朝"/>
      <family val="1"/>
      <charset val="128"/>
    </font>
    <font>
      <vertAlign val="subscript"/>
      <sz val="9"/>
      <color indexed="8"/>
      <name val="ＭＳ Ｐ明朝"/>
      <family val="1"/>
      <charset val="128"/>
    </font>
    <font>
      <sz val="16"/>
      <color rgb="FFFF0000"/>
      <name val="ＭＳ Ｐ明朝"/>
      <family val="1"/>
      <charset val="128"/>
    </font>
    <font>
      <u/>
      <sz val="9"/>
      <color indexed="8"/>
      <name val="ＭＳ Ｐ明朝"/>
      <family val="1"/>
      <charset val="128"/>
    </font>
    <font>
      <sz val="7"/>
      <color indexed="8"/>
      <name val="ＭＳ Ｐ明朝"/>
      <family val="1"/>
      <charset val="128"/>
    </font>
    <font>
      <sz val="11"/>
      <color theme="0" tint="-0.34998626667073579"/>
      <name val="ＭＳ Ｐ明朝"/>
      <family val="1"/>
      <charset val="128"/>
    </font>
    <font>
      <sz val="14"/>
      <color indexed="8"/>
      <name val="ＭＳ Ｐ明朝"/>
      <family val="1"/>
      <charset val="128"/>
    </font>
    <font>
      <b/>
      <sz val="11"/>
      <color indexed="8"/>
      <name val="ＭＳ Ｐ明朝"/>
      <family val="1"/>
      <charset val="128"/>
    </font>
    <font>
      <u/>
      <sz val="12"/>
      <color theme="10"/>
      <name val="ＭＳ Ｐ明朝"/>
      <family val="1"/>
      <charset val="128"/>
    </font>
    <font>
      <b/>
      <sz val="12"/>
      <color theme="1"/>
      <name val="ＭＳ Ｐ明朝"/>
      <family val="1"/>
      <charset val="128"/>
    </font>
    <font>
      <b/>
      <sz val="12"/>
      <color indexed="8"/>
      <name val="ＭＳ Ｐ明朝"/>
      <family val="1"/>
      <charset val="128"/>
    </font>
    <font>
      <b/>
      <sz val="12"/>
      <color theme="1"/>
      <name val="ＭＳ Ｐゴシック"/>
      <family val="3"/>
      <charset val="128"/>
      <scheme val="minor"/>
    </font>
    <font>
      <b/>
      <vertAlign val="superscript"/>
      <sz val="12"/>
      <color indexed="8"/>
      <name val="ＭＳ Ｐゴシック"/>
      <family val="3"/>
      <charset val="128"/>
    </font>
    <font>
      <b/>
      <sz val="11"/>
      <color theme="1"/>
      <name val="ＭＳ 明朝"/>
      <family val="1"/>
      <charset val="128"/>
    </font>
    <font>
      <b/>
      <vertAlign val="subscript"/>
      <sz val="12"/>
      <color indexed="8"/>
      <name val="ＭＳ Ｐゴシック"/>
      <family val="3"/>
      <charset val="128"/>
    </font>
    <font>
      <b/>
      <sz val="11"/>
      <color theme="1"/>
      <name val="ＭＳ Ｐ明朝"/>
      <family val="1"/>
      <charset val="128"/>
    </font>
    <font>
      <b/>
      <sz val="12"/>
      <color rgb="FFFFFF00"/>
      <name val="ＭＳ Ｐゴシック"/>
      <family val="3"/>
      <charset val="128"/>
      <scheme val="minor"/>
    </font>
    <font>
      <sz val="10.5"/>
      <color theme="10"/>
      <name val="ＭＳ Ｐ明朝"/>
      <family val="1"/>
      <charset val="128"/>
    </font>
    <font>
      <sz val="10.5"/>
      <color theme="1"/>
      <name val="ＭＳ Ｐ明朝"/>
      <family val="1"/>
      <charset val="128"/>
    </font>
    <font>
      <sz val="18"/>
      <color indexed="8"/>
      <name val="ＭＳ Ｐ明朝"/>
      <family val="1"/>
      <charset val="128"/>
    </font>
    <font>
      <b/>
      <sz val="10"/>
      <color indexed="81"/>
      <name val="ＭＳ Ｐゴシック"/>
      <family val="3"/>
      <charset val="128"/>
    </font>
    <font>
      <b/>
      <sz val="11"/>
      <color indexed="81"/>
      <name val="ＭＳ Ｐゴシック"/>
      <family val="3"/>
      <charset val="128"/>
    </font>
  </fonts>
  <fills count="10">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gradientFill type="path" left="0.5" right="0.5" top="0.5" bottom="0.5">
        <stop position="0">
          <color theme="0"/>
        </stop>
        <stop position="1">
          <color theme="3" tint="0.80001220740379042"/>
        </stop>
      </gradientFill>
    </fill>
  </fills>
  <borders count="3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32" fillId="0" borderId="0" applyNumberFormat="0" applyFill="0" applyBorder="0" applyAlignment="0" applyProtection="0">
      <alignment vertical="top"/>
      <protection locked="0"/>
    </xf>
    <xf numFmtId="38" fontId="31" fillId="0" borderId="0" applyFont="0" applyFill="0" applyBorder="0" applyAlignment="0" applyProtection="0">
      <alignment vertical="center"/>
    </xf>
  </cellStyleXfs>
  <cellXfs count="1296">
    <xf numFmtId="0" fontId="0" fillId="0" borderId="0" xfId="0">
      <alignment vertical="center"/>
    </xf>
    <xf numFmtId="0" fontId="33" fillId="0" borderId="0" xfId="0" applyFont="1">
      <alignment vertical="center"/>
    </xf>
    <xf numFmtId="0" fontId="33" fillId="0" borderId="1" xfId="0" applyFont="1" applyBorder="1">
      <alignment vertical="center"/>
    </xf>
    <xf numFmtId="0" fontId="33" fillId="0" borderId="1" xfId="0" quotePrefix="1" applyFont="1" applyBorder="1">
      <alignment vertical="center"/>
    </xf>
    <xf numFmtId="0" fontId="33" fillId="0" borderId="1" xfId="0" applyFont="1" applyFill="1" applyBorder="1" applyAlignment="1" applyProtection="1">
      <alignment horizontal="center" vertical="center"/>
      <protection locked="0"/>
    </xf>
    <xf numFmtId="0" fontId="33" fillId="0" borderId="2" xfId="0" applyFont="1" applyBorder="1" applyAlignment="1">
      <alignment vertical="center"/>
    </xf>
    <xf numFmtId="0" fontId="33" fillId="0" borderId="3" xfId="0" applyFont="1" applyBorder="1">
      <alignment vertical="center"/>
    </xf>
    <xf numFmtId="0" fontId="34" fillId="0" borderId="0" xfId="0" applyFont="1">
      <alignment vertical="center"/>
    </xf>
    <xf numFmtId="0" fontId="33" fillId="0" borderId="1" xfId="0" applyFont="1" applyBorder="1" applyAlignment="1">
      <alignment horizontal="center" vertical="center"/>
    </xf>
    <xf numFmtId="0" fontId="36" fillId="0" borderId="0" xfId="0" applyFont="1" applyBorder="1">
      <alignment vertical="center"/>
    </xf>
    <xf numFmtId="0" fontId="36" fillId="0" borderId="14" xfId="0" quotePrefix="1" applyFont="1" applyBorder="1">
      <alignment vertical="center"/>
    </xf>
    <xf numFmtId="0" fontId="36" fillId="0" borderId="1" xfId="0" quotePrefix="1" applyFont="1" applyBorder="1">
      <alignment vertical="center"/>
    </xf>
    <xf numFmtId="0" fontId="33" fillId="0" borderId="0" xfId="0" applyFont="1" applyProtection="1">
      <alignment vertical="center"/>
      <protection hidden="1"/>
    </xf>
    <xf numFmtId="0" fontId="33" fillId="0" borderId="0" xfId="0" applyFont="1" applyProtection="1">
      <alignment vertical="center"/>
    </xf>
    <xf numFmtId="0" fontId="33" fillId="0" borderId="1"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36" fillId="0" borderId="0" xfId="0" applyFont="1">
      <alignment vertical="center"/>
    </xf>
    <xf numFmtId="0" fontId="36" fillId="0" borderId="0" xfId="0" applyFont="1" applyAlignment="1">
      <alignment vertical="center"/>
    </xf>
    <xf numFmtId="0" fontId="14" fillId="0" borderId="9"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14" fillId="0" borderId="9" xfId="0" applyFont="1" applyFill="1" applyBorder="1" applyAlignment="1" applyProtection="1">
      <alignment horizontal="center" vertical="center" wrapText="1"/>
    </xf>
    <xf numFmtId="0" fontId="14" fillId="0" borderId="3" xfId="0" applyFont="1" applyFill="1" applyBorder="1" applyAlignment="1" applyProtection="1">
      <alignment vertical="center" wrapText="1"/>
    </xf>
    <xf numFmtId="0" fontId="36" fillId="0" borderId="10" xfId="0" applyFont="1" applyBorder="1" applyAlignment="1" applyProtection="1">
      <alignment horizontal="center" vertical="center"/>
    </xf>
    <xf numFmtId="0" fontId="14" fillId="0" borderId="9" xfId="0" applyFont="1" applyBorder="1" applyAlignment="1">
      <alignment horizontal="center" vertical="center"/>
    </xf>
    <xf numFmtId="0" fontId="33" fillId="0" borderId="1" xfId="0" quotePrefix="1" applyFont="1" applyBorder="1" applyAlignment="1">
      <alignment horizontal="center" vertical="center"/>
    </xf>
    <xf numFmtId="0" fontId="33" fillId="0" borderId="1" xfId="0" applyFont="1" applyFill="1" applyBorder="1" applyAlignment="1" applyProtection="1">
      <alignment vertical="center"/>
    </xf>
    <xf numFmtId="0" fontId="33" fillId="0" borderId="1" xfId="0" applyFont="1" applyBorder="1" applyAlignment="1">
      <alignment vertical="center" shrinkToFit="1"/>
    </xf>
    <xf numFmtId="0" fontId="33" fillId="4" borderId="1" xfId="0" applyFont="1" applyFill="1" applyBorder="1" applyAlignment="1" applyProtection="1">
      <alignment horizontal="center" vertical="center"/>
      <protection locked="0"/>
    </xf>
    <xf numFmtId="0" fontId="37" fillId="0" borderId="0" xfId="0" applyFont="1">
      <alignment vertical="center"/>
    </xf>
    <xf numFmtId="0" fontId="14" fillId="0" borderId="12" xfId="0" applyFont="1" applyBorder="1">
      <alignment vertical="center"/>
    </xf>
    <xf numFmtId="0" fontId="14" fillId="0" borderId="0" xfId="0" applyFont="1">
      <alignment vertical="center"/>
    </xf>
    <xf numFmtId="0" fontId="38" fillId="0" borderId="0" xfId="0" applyFont="1">
      <alignment vertical="center"/>
    </xf>
    <xf numFmtId="0" fontId="36" fillId="4" borderId="16" xfId="0" applyFont="1" applyFill="1" applyBorder="1" applyProtection="1">
      <alignment vertical="center"/>
      <protection locked="0"/>
    </xf>
    <xf numFmtId="0" fontId="36" fillId="4" borderId="17" xfId="0" applyFont="1" applyFill="1" applyBorder="1" applyProtection="1">
      <alignment vertical="center"/>
      <protection locked="0"/>
    </xf>
    <xf numFmtId="0" fontId="36" fillId="4" borderId="18" xfId="0" applyFont="1" applyFill="1" applyBorder="1" applyProtection="1">
      <alignment vertical="center"/>
      <protection locked="0"/>
    </xf>
    <xf numFmtId="0" fontId="36" fillId="0" borderId="0" xfId="0" applyFont="1" applyFill="1" applyAlignment="1" applyProtection="1">
      <alignment vertical="center"/>
    </xf>
    <xf numFmtId="0" fontId="36" fillId="0" borderId="0" xfId="0" applyFont="1" applyFill="1" applyAlignment="1" applyProtection="1">
      <alignment horizontal="left" vertical="top" wrapText="1"/>
      <protection locked="0"/>
    </xf>
    <xf numFmtId="0" fontId="35" fillId="0" borderId="0" xfId="0" applyFont="1">
      <alignment vertical="center"/>
    </xf>
    <xf numFmtId="0" fontId="39" fillId="0" borderId="0" xfId="0" applyFont="1">
      <alignment vertical="center"/>
    </xf>
    <xf numFmtId="0" fontId="40" fillId="0" borderId="0" xfId="0" applyFont="1">
      <alignment vertical="center"/>
    </xf>
    <xf numFmtId="0" fontId="33" fillId="4" borderId="1" xfId="0" quotePrefix="1" applyFont="1" applyFill="1" applyBorder="1" applyAlignment="1" applyProtection="1">
      <alignment horizontal="center" vertical="center"/>
      <protection locked="0"/>
    </xf>
    <xf numFmtId="0" fontId="33" fillId="4" borderId="1" xfId="0" applyFont="1" applyFill="1" applyBorder="1" applyAlignment="1" applyProtection="1">
      <alignment vertical="center" shrinkToFit="1"/>
      <protection locked="0"/>
    </xf>
    <xf numFmtId="0" fontId="33" fillId="0" borderId="1" xfId="0" applyFont="1" applyBorder="1" applyAlignment="1">
      <alignment vertical="center" shrinkToFit="1"/>
    </xf>
    <xf numFmtId="0" fontId="36" fillId="0" borderId="0" xfId="0" applyFont="1" applyAlignment="1">
      <alignment horizontal="right" vertical="center"/>
    </xf>
    <xf numFmtId="0" fontId="33" fillId="2" borderId="1" xfId="0" applyFont="1" applyFill="1" applyBorder="1" applyAlignment="1">
      <alignment vertical="center" shrinkToFit="1"/>
    </xf>
    <xf numFmtId="0" fontId="33" fillId="2" borderId="1" xfId="0" applyFont="1" applyFill="1" applyBorder="1" applyAlignment="1">
      <alignment horizontal="center" vertical="center"/>
    </xf>
    <xf numFmtId="38" fontId="36" fillId="0" borderId="0" xfId="2" applyFont="1" applyAlignment="1">
      <alignment horizontal="center" vertical="center"/>
    </xf>
    <xf numFmtId="0" fontId="36" fillId="0" borderId="0" xfId="0" applyFont="1" applyAlignment="1">
      <alignment vertical="center"/>
    </xf>
    <xf numFmtId="0" fontId="33" fillId="0" borderId="1" xfId="0" applyFont="1" applyBorder="1" applyAlignment="1">
      <alignment vertical="center" shrinkToFit="1"/>
    </xf>
    <xf numFmtId="0" fontId="3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6" fillId="0" borderId="0" xfId="0" applyFont="1" applyAlignment="1">
      <alignment horizontal="center" vertical="center"/>
    </xf>
    <xf numFmtId="0" fontId="34" fillId="0" borderId="0" xfId="0" applyFont="1" applyAlignment="1">
      <alignment horizontal="center" vertical="center"/>
    </xf>
    <xf numFmtId="0" fontId="36" fillId="0" borderId="0" xfId="0" applyFont="1" applyBorder="1" applyAlignment="1">
      <alignment vertical="center"/>
    </xf>
    <xf numFmtId="0" fontId="33" fillId="0" borderId="1" xfId="0" applyFont="1" applyBorder="1" applyAlignment="1">
      <alignment horizontal="center" vertical="center"/>
    </xf>
    <xf numFmtId="0" fontId="36" fillId="0" borderId="0" xfId="0" applyFont="1" applyFill="1" applyBorder="1">
      <alignment vertical="center"/>
    </xf>
    <xf numFmtId="0" fontId="36" fillId="0" borderId="0" xfId="0" applyFont="1" applyFill="1" applyBorder="1" applyAlignment="1">
      <alignment vertical="center" shrinkToFit="1"/>
    </xf>
    <xf numFmtId="0" fontId="33" fillId="4" borderId="3" xfId="0" applyFont="1" applyFill="1" applyBorder="1" applyAlignment="1" applyProtection="1">
      <alignment horizontal="center" vertical="center"/>
      <protection locked="0"/>
    </xf>
    <xf numFmtId="0" fontId="33" fillId="0" borderId="1" xfId="0" applyFont="1" applyBorder="1" applyAlignment="1">
      <alignment vertical="center" shrinkToFit="1"/>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vertical="center"/>
    </xf>
    <xf numFmtId="177" fontId="33" fillId="0" borderId="9" xfId="0" applyNumberFormat="1" applyFont="1" applyFill="1" applyBorder="1" applyAlignment="1" applyProtection="1">
      <alignment vertical="center"/>
      <protection locked="0"/>
    </xf>
    <xf numFmtId="177" fontId="33" fillId="0" borderId="3" xfId="0" applyNumberFormat="1" applyFont="1" applyFill="1" applyBorder="1" applyAlignment="1" applyProtection="1">
      <alignment vertical="center"/>
      <protection locked="0"/>
    </xf>
    <xf numFmtId="0" fontId="33" fillId="0" borderId="1" xfId="0" applyFont="1" applyBorder="1" applyAlignment="1">
      <alignment horizontal="center" vertical="center"/>
    </xf>
    <xf numFmtId="0" fontId="14" fillId="0" borderId="5" xfId="0" applyFont="1" applyBorder="1" applyAlignment="1">
      <alignment vertical="center" wrapText="1"/>
    </xf>
    <xf numFmtId="0" fontId="33" fillId="0" borderId="6" xfId="0" applyFont="1" applyBorder="1" applyAlignment="1">
      <alignment horizontal="center" vertical="center" wrapText="1"/>
    </xf>
    <xf numFmtId="0" fontId="5" fillId="0" borderId="0" xfId="0" applyFont="1">
      <alignment vertical="center"/>
    </xf>
    <xf numFmtId="0" fontId="36" fillId="0" borderId="1" xfId="0" applyFont="1" applyBorder="1" applyAlignment="1">
      <alignment vertical="center" shrinkToFit="1"/>
    </xf>
    <xf numFmtId="0" fontId="36" fillId="4" borderId="1" xfId="0" applyFont="1" applyFill="1" applyBorder="1" applyAlignment="1" applyProtection="1">
      <alignment vertical="center" shrinkToFit="1"/>
      <protection locked="0"/>
    </xf>
    <xf numFmtId="0" fontId="36" fillId="0" borderId="5" xfId="0" applyFont="1" applyBorder="1">
      <alignment vertical="center"/>
    </xf>
    <xf numFmtId="0" fontId="36" fillId="4" borderId="5" xfId="0" applyFont="1" applyFill="1" applyBorder="1">
      <alignment vertical="center"/>
    </xf>
    <xf numFmtId="0" fontId="36" fillId="4" borderId="0" xfId="0" applyFont="1" applyFill="1" applyBorder="1">
      <alignment vertical="center"/>
    </xf>
    <xf numFmtId="0" fontId="36" fillId="4" borderId="12" xfId="0" applyFont="1" applyFill="1" applyBorder="1">
      <alignment vertical="center"/>
    </xf>
    <xf numFmtId="0" fontId="33" fillId="0" borderId="1" xfId="0" applyFont="1" applyBorder="1" applyAlignment="1">
      <alignment horizontal="center" vertical="center"/>
    </xf>
    <xf numFmtId="0" fontId="33" fillId="0" borderId="1" xfId="0" applyFont="1" applyBorder="1" applyAlignment="1">
      <alignment vertical="center"/>
    </xf>
    <xf numFmtId="0" fontId="33" fillId="0" borderId="1" xfId="0" quotePrefix="1" applyFont="1" applyBorder="1" applyAlignment="1">
      <alignment vertical="center"/>
    </xf>
    <xf numFmtId="0" fontId="41" fillId="0" borderId="0" xfId="0" applyFont="1" applyAlignment="1">
      <alignment vertical="center" shrinkToFit="1"/>
    </xf>
    <xf numFmtId="0" fontId="0" fillId="0" borderId="0" xfId="0" applyAlignment="1">
      <alignment horizontal="right" vertical="center"/>
    </xf>
    <xf numFmtId="0" fontId="35" fillId="4" borderId="0" xfId="0" applyFont="1" applyFill="1" applyProtection="1">
      <alignment vertical="center"/>
      <protection locked="0"/>
    </xf>
    <xf numFmtId="0" fontId="36" fillId="4" borderId="0" xfId="0" applyFont="1" applyFill="1" applyAlignment="1" applyProtection="1">
      <alignment horizontal="right" vertical="center"/>
      <protection locked="0"/>
    </xf>
    <xf numFmtId="0" fontId="39" fillId="4" borderId="0" xfId="0" applyFont="1" applyFill="1" applyAlignment="1" applyProtection="1">
      <alignment horizontal="right" vertical="center"/>
      <protection locked="0"/>
    </xf>
    <xf numFmtId="0" fontId="14" fillId="0" borderId="1" xfId="0" applyFont="1" applyFill="1" applyBorder="1" applyAlignment="1" applyProtection="1">
      <alignment horizontal="center" vertical="center" shrinkToFit="1"/>
    </xf>
    <xf numFmtId="0" fontId="14" fillId="0" borderId="1" xfId="0" applyFont="1" applyFill="1" applyBorder="1" applyAlignment="1" applyProtection="1">
      <alignment vertical="center" shrinkToFit="1"/>
    </xf>
    <xf numFmtId="0" fontId="36" fillId="0" borderId="0" xfId="0" applyFont="1" applyBorder="1" applyAlignment="1">
      <alignment horizontal="left" vertical="center"/>
    </xf>
    <xf numFmtId="0" fontId="33" fillId="0" borderId="8"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textRotation="255" wrapText="1"/>
    </xf>
    <xf numFmtId="0" fontId="33" fillId="0" borderId="5" xfId="0" applyFont="1" applyBorder="1" applyAlignment="1">
      <alignment vertical="center" shrinkToFit="1"/>
    </xf>
    <xf numFmtId="0" fontId="33" fillId="0" borderId="0" xfId="0" applyFont="1" applyBorder="1" applyAlignment="1">
      <alignment horizontal="center" vertical="center" textRotation="255" wrapText="1"/>
    </xf>
    <xf numFmtId="0" fontId="33" fillId="0" borderId="0" xfId="0" applyFont="1" applyBorder="1" applyAlignment="1">
      <alignment vertical="center" shrinkToFit="1"/>
    </xf>
    <xf numFmtId="0" fontId="33" fillId="0" borderId="0" xfId="0" applyFont="1" applyBorder="1" applyAlignment="1">
      <alignment horizontal="center" vertical="center" wrapText="1"/>
    </xf>
    <xf numFmtId="0" fontId="33" fillId="0" borderId="0" xfId="0" applyFont="1" applyBorder="1" applyAlignment="1">
      <alignment horizontal="center" vertical="center" shrinkToFit="1"/>
    </xf>
    <xf numFmtId="0" fontId="33" fillId="0" borderId="0" xfId="0" applyFont="1" applyBorder="1" applyAlignment="1">
      <alignment horizontal="center" vertical="center"/>
    </xf>
    <xf numFmtId="38" fontId="33" fillId="0" borderId="0" xfId="2"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0" xfId="0" applyFont="1" applyBorder="1" applyAlignment="1">
      <alignment vertical="center" textRotation="255" wrapText="1"/>
    </xf>
    <xf numFmtId="0" fontId="33" fillId="0" borderId="0" xfId="0" applyFont="1" applyFill="1" applyBorder="1" applyAlignment="1">
      <alignment horizontal="center" vertical="center"/>
    </xf>
    <xf numFmtId="0" fontId="38" fillId="0" borderId="0" xfId="0" applyFont="1" applyBorder="1" applyAlignment="1">
      <alignment horizontal="left" vertical="top"/>
    </xf>
    <xf numFmtId="0" fontId="7" fillId="0" borderId="0" xfId="0" applyFont="1" applyBorder="1" applyAlignment="1">
      <alignment horizontal="right" vertical="top" shrinkToFit="1"/>
    </xf>
    <xf numFmtId="0" fontId="15" fillId="0" borderId="0" xfId="0" applyFont="1" applyBorder="1" applyAlignment="1">
      <alignment vertical="top"/>
    </xf>
    <xf numFmtId="0" fontId="7" fillId="0" borderId="9" xfId="0" applyFont="1" applyBorder="1" applyAlignment="1">
      <alignment vertical="center"/>
    </xf>
    <xf numFmtId="0" fontId="14" fillId="0" borderId="1" xfId="0" applyFont="1" applyBorder="1" applyAlignment="1">
      <alignment vertical="center"/>
    </xf>
    <xf numFmtId="0" fontId="33" fillId="0" borderId="0" xfId="0" applyFont="1" applyBorder="1">
      <alignment vertical="center"/>
    </xf>
    <xf numFmtId="177" fontId="33" fillId="0" borderId="0" xfId="0" applyNumberFormat="1" applyFont="1" applyFill="1" applyBorder="1" applyAlignment="1" applyProtection="1">
      <alignment horizontal="center" vertical="center"/>
      <protection locked="0"/>
    </xf>
    <xf numFmtId="0" fontId="36" fillId="4" borderId="17" xfId="0" applyFont="1" applyFill="1" applyBorder="1" applyAlignment="1" applyProtection="1">
      <alignment horizontal="center" vertical="center"/>
      <protection locked="0"/>
    </xf>
    <xf numFmtId="0" fontId="36" fillId="4" borderId="18" xfId="0" applyFont="1" applyFill="1" applyBorder="1" applyAlignment="1" applyProtection="1">
      <alignment horizontal="center" vertical="center"/>
      <protection locked="0"/>
    </xf>
    <xf numFmtId="0" fontId="36" fillId="4" borderId="18" xfId="0" applyFont="1" applyFill="1" applyBorder="1" applyAlignment="1" applyProtection="1">
      <alignment horizontal="right" vertical="center"/>
      <protection locked="0"/>
    </xf>
    <xf numFmtId="0" fontId="36" fillId="0" borderId="0" xfId="0" applyFont="1" applyBorder="1" applyAlignment="1">
      <alignment vertical="center" shrinkToFit="1"/>
    </xf>
    <xf numFmtId="0" fontId="36" fillId="4" borderId="17" xfId="0" applyFont="1" applyFill="1" applyBorder="1" applyAlignment="1" applyProtection="1">
      <alignment horizontal="right" vertical="center"/>
      <protection locked="0"/>
    </xf>
    <xf numFmtId="0" fontId="36" fillId="0" borderId="23" xfId="0" applyFont="1" applyBorder="1" applyAlignment="1">
      <alignment horizontal="center" vertical="center"/>
    </xf>
    <xf numFmtId="0" fontId="33" fillId="4" borderId="3" xfId="0"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33" fillId="4" borderId="1" xfId="0" applyFont="1" applyFill="1" applyBorder="1" applyAlignment="1" applyProtection="1">
      <alignment horizontal="center" vertical="center"/>
      <protection locked="0"/>
    </xf>
    <xf numFmtId="0" fontId="33" fillId="0" borderId="5" xfId="0" applyFont="1" applyBorder="1" applyAlignment="1">
      <alignment horizontal="center" vertical="center"/>
    </xf>
    <xf numFmtId="0" fontId="33" fillId="0" borderId="3" xfId="0" applyFont="1" applyBorder="1" applyAlignment="1">
      <alignment horizontal="center" vertical="center"/>
    </xf>
    <xf numFmtId="0" fontId="33" fillId="0" borderId="10" xfId="0" applyFont="1" applyBorder="1" applyAlignment="1">
      <alignment vertical="center"/>
    </xf>
    <xf numFmtId="0" fontId="33" fillId="0" borderId="1" xfId="0" applyFont="1" applyBorder="1" applyAlignment="1">
      <alignment horizontal="center" vertical="center" shrinkToFit="1"/>
    </xf>
    <xf numFmtId="0" fontId="33" fillId="0" borderId="1" xfId="0" applyFont="1" applyBorder="1" applyAlignment="1">
      <alignment vertical="center" shrinkToFit="1"/>
    </xf>
    <xf numFmtId="0" fontId="33" fillId="0" borderId="1" xfId="0" applyFont="1" applyFill="1" applyBorder="1" applyAlignment="1" applyProtection="1">
      <alignment horizontal="center" vertical="center"/>
      <protection locked="0"/>
    </xf>
    <xf numFmtId="0" fontId="33" fillId="0" borderId="5" xfId="0" applyFont="1" applyBorder="1" applyAlignment="1">
      <alignment horizontal="center" vertical="center" shrinkToFit="1"/>
    </xf>
    <xf numFmtId="0" fontId="36" fillId="0" borderId="12" xfId="0" applyFont="1" applyBorder="1">
      <alignment vertical="center"/>
    </xf>
    <xf numFmtId="0" fontId="47" fillId="0" borderId="0" xfId="0" applyFont="1">
      <alignment vertical="center"/>
    </xf>
    <xf numFmtId="0" fontId="33" fillId="0" borderId="5"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xf>
    <xf numFmtId="0" fontId="33" fillId="0" borderId="1" xfId="0" applyFont="1" applyBorder="1" applyAlignment="1" applyProtection="1">
      <alignment horizontal="center" vertical="center"/>
    </xf>
    <xf numFmtId="0" fontId="33" fillId="0" borderId="0" xfId="0" applyFont="1" applyFill="1" applyBorder="1" applyAlignment="1" applyProtection="1">
      <alignment horizontal="center" vertical="center" wrapText="1"/>
      <protection locked="0"/>
    </xf>
    <xf numFmtId="0" fontId="14" fillId="0" borderId="12" xfId="0" applyFont="1" applyBorder="1" applyAlignment="1">
      <alignment vertical="center"/>
    </xf>
    <xf numFmtId="0" fontId="14" fillId="0" borderId="4" xfId="0" applyFont="1" applyBorder="1" applyAlignment="1">
      <alignment horizontal="left" vertical="center" indent="1"/>
    </xf>
    <xf numFmtId="0" fontId="33" fillId="0" borderId="0" xfId="0" applyFont="1" applyBorder="1" applyAlignment="1">
      <alignment vertical="center" textRotation="255"/>
    </xf>
    <xf numFmtId="0" fontId="47" fillId="0" borderId="0" xfId="0" applyFont="1" applyAlignment="1">
      <alignment vertical="center" wrapText="1"/>
    </xf>
    <xf numFmtId="38" fontId="36" fillId="0" borderId="0" xfId="2" applyFont="1" applyFill="1" applyBorder="1" applyAlignment="1">
      <alignment horizontal="right" vertical="center"/>
    </xf>
    <xf numFmtId="0" fontId="33" fillId="4" borderId="1" xfId="0" applyFont="1" applyFill="1" applyBorder="1" applyAlignment="1" applyProtection="1">
      <alignment horizontal="center" vertical="center"/>
      <protection locked="0"/>
    </xf>
    <xf numFmtId="38" fontId="36" fillId="4" borderId="1" xfId="2" applyFont="1" applyFill="1" applyBorder="1" applyAlignment="1" applyProtection="1">
      <alignment horizontal="right" vertical="center"/>
      <protection locked="0"/>
    </xf>
    <xf numFmtId="0" fontId="36" fillId="4" borderId="0" xfId="0" applyFont="1" applyFill="1" applyBorder="1" applyAlignment="1" applyProtection="1">
      <alignment vertical="center"/>
      <protection locked="0"/>
    </xf>
    <xf numFmtId="0" fontId="36" fillId="4" borderId="0" xfId="0" applyFont="1" applyFill="1" applyBorder="1" applyAlignment="1" applyProtection="1">
      <alignment horizontal="center" vertical="center"/>
      <protection locked="0"/>
    </xf>
    <xf numFmtId="38" fontId="36" fillId="4" borderId="0" xfId="2" applyFont="1" applyFill="1" applyBorder="1" applyAlignment="1" applyProtection="1">
      <alignment horizontal="right" vertical="center"/>
      <protection locked="0"/>
    </xf>
    <xf numFmtId="38" fontId="36" fillId="3" borderId="1" xfId="2" applyFont="1" applyFill="1" applyBorder="1" applyAlignment="1" applyProtection="1">
      <alignment horizontal="right" vertical="center"/>
    </xf>
    <xf numFmtId="0" fontId="39" fillId="0" borderId="0" xfId="0" applyFont="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50" fillId="0" borderId="0" xfId="0" applyFont="1" applyProtection="1">
      <alignment vertical="center"/>
    </xf>
    <xf numFmtId="0" fontId="7" fillId="0" borderId="12" xfId="0" applyFont="1" applyBorder="1" applyAlignment="1">
      <alignment vertical="top"/>
    </xf>
    <xf numFmtId="0" fontId="36" fillId="0" borderId="4" xfId="0" applyFont="1" applyBorder="1">
      <alignment vertical="center"/>
    </xf>
    <xf numFmtId="0" fontId="36" fillId="0" borderId="5" xfId="0" applyFont="1" applyBorder="1" applyAlignment="1">
      <alignment horizontal="left" vertical="center"/>
    </xf>
    <xf numFmtId="176" fontId="36" fillId="0" borderId="5" xfId="0" applyNumberFormat="1" applyFont="1" applyBorder="1" applyAlignment="1">
      <alignment vertical="center"/>
    </xf>
    <xf numFmtId="0" fontId="36" fillId="0" borderId="0" xfId="0" applyFont="1" applyProtection="1">
      <alignment vertical="center"/>
    </xf>
    <xf numFmtId="0" fontId="36" fillId="4" borderId="0" xfId="0" applyFont="1" applyFill="1" applyAlignment="1" applyProtection="1">
      <alignment vertical="center"/>
      <protection locked="0"/>
    </xf>
    <xf numFmtId="176" fontId="36" fillId="0" borderId="0" xfId="0" applyNumberFormat="1" applyFont="1" applyBorder="1" applyAlignment="1">
      <alignment vertical="center"/>
    </xf>
    <xf numFmtId="0" fontId="7" fillId="0" borderId="0" xfId="0" applyFont="1" applyBorder="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horizontal="left" vertical="center"/>
    </xf>
    <xf numFmtId="0" fontId="36" fillId="0" borderId="0" xfId="0" applyFont="1" applyBorder="1" applyAlignment="1" applyProtection="1">
      <alignment horizontal="center" vertical="center"/>
    </xf>
    <xf numFmtId="0" fontId="36" fillId="0" borderId="0" xfId="0" applyFont="1" applyBorder="1" applyAlignment="1">
      <alignment vertical="center" wrapText="1"/>
    </xf>
    <xf numFmtId="0" fontId="36" fillId="0" borderId="8" xfId="0" applyFont="1" applyBorder="1">
      <alignment vertical="center"/>
    </xf>
    <xf numFmtId="0" fontId="36" fillId="0" borderId="9"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0" borderId="7" xfId="0" applyFont="1" applyBorder="1">
      <alignment vertical="center"/>
    </xf>
    <xf numFmtId="38" fontId="7" fillId="0" borderId="5" xfId="2" applyFont="1" applyFill="1" applyBorder="1" applyAlignment="1">
      <alignment horizontal="center" vertical="center"/>
    </xf>
    <xf numFmtId="0" fontId="36" fillId="0" borderId="13" xfId="0" applyFont="1" applyBorder="1">
      <alignment vertical="center"/>
    </xf>
    <xf numFmtId="38" fontId="7" fillId="0" borderId="12" xfId="2" applyFont="1" applyFill="1" applyBorder="1" applyAlignment="1">
      <alignment horizontal="center" vertical="center"/>
    </xf>
    <xf numFmtId="0" fontId="36" fillId="0" borderId="13" xfId="0" applyFont="1" applyBorder="1" applyAlignment="1">
      <alignment horizontal="left" vertical="center"/>
    </xf>
    <xf numFmtId="38" fontId="7" fillId="4" borderId="0" xfId="2" applyFont="1" applyFill="1" applyBorder="1" applyAlignment="1">
      <alignment horizontal="center" vertical="center"/>
    </xf>
    <xf numFmtId="38" fontId="7" fillId="4" borderId="7" xfId="2" applyFont="1" applyFill="1" applyBorder="1" applyAlignment="1">
      <alignment horizontal="center" vertical="center"/>
    </xf>
    <xf numFmtId="38" fontId="7" fillId="4" borderId="12" xfId="2" applyFont="1" applyFill="1" applyBorder="1" applyAlignment="1">
      <alignment horizontal="center" vertical="center"/>
    </xf>
    <xf numFmtId="38" fontId="7" fillId="4" borderId="13" xfId="2" applyFont="1" applyFill="1" applyBorder="1" applyAlignment="1">
      <alignment horizontal="center" vertical="center"/>
    </xf>
    <xf numFmtId="0" fontId="36" fillId="0" borderId="0" xfId="0" applyFont="1" applyFill="1" applyProtection="1">
      <alignment vertical="center"/>
    </xf>
    <xf numFmtId="0" fontId="38" fillId="0" borderId="0" xfId="0" applyFont="1" applyAlignment="1">
      <alignment horizontal="right" vertical="center"/>
    </xf>
    <xf numFmtId="49" fontId="33" fillId="4" borderId="1" xfId="0" quotePrefix="1" applyNumberFormat="1" applyFont="1" applyFill="1" applyBorder="1" applyAlignment="1" applyProtection="1">
      <alignment horizontal="center" vertical="center"/>
      <protection locked="0"/>
    </xf>
    <xf numFmtId="0" fontId="52" fillId="0" borderId="0" xfId="0" applyFont="1">
      <alignment vertical="center"/>
    </xf>
    <xf numFmtId="0" fontId="52" fillId="0" borderId="0" xfId="0" applyFont="1" applyBorder="1">
      <alignment vertical="center"/>
    </xf>
    <xf numFmtId="0" fontId="52" fillId="0" borderId="0" xfId="0" applyFont="1" applyBorder="1" applyAlignment="1" applyProtection="1">
      <alignment horizontal="center" vertical="center"/>
    </xf>
    <xf numFmtId="0" fontId="36" fillId="0" borderId="8" xfId="0" applyFont="1" applyFill="1" applyBorder="1" applyAlignment="1">
      <alignment vertical="center" wrapText="1"/>
    </xf>
    <xf numFmtId="0" fontId="36" fillId="0" borderId="4" xfId="0" applyFont="1" applyFill="1" applyBorder="1" applyAlignment="1">
      <alignment vertical="center" wrapText="1"/>
    </xf>
    <xf numFmtId="0" fontId="36" fillId="0" borderId="11" xfId="0" applyFont="1" applyFill="1" applyBorder="1" applyAlignment="1">
      <alignment vertical="center" wrapText="1"/>
    </xf>
    <xf numFmtId="0" fontId="46" fillId="0" borderId="0" xfId="0" applyFont="1" applyBorder="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lignment horizontal="left" vertical="center"/>
    </xf>
    <xf numFmtId="0" fontId="12" fillId="0" borderId="0" xfId="0" applyFont="1">
      <alignment vertical="center"/>
    </xf>
    <xf numFmtId="0" fontId="36" fillId="0" borderId="0" xfId="0" applyFont="1" applyAlignment="1">
      <alignment horizontal="left" vertical="center"/>
    </xf>
    <xf numFmtId="49" fontId="33" fillId="4" borderId="1" xfId="0" quotePrefix="1" applyNumberFormat="1"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36" fillId="0" borderId="3" xfId="0" applyFont="1" applyBorder="1" applyAlignment="1">
      <alignment vertical="center"/>
    </xf>
    <xf numFmtId="0" fontId="39" fillId="0" borderId="0" xfId="0" applyFont="1" applyAlignment="1">
      <alignment horizontal="center" vertical="center"/>
    </xf>
    <xf numFmtId="0" fontId="36" fillId="0" borderId="0" xfId="0" applyFont="1" applyFill="1" applyBorder="1" applyAlignment="1">
      <alignment vertical="center"/>
    </xf>
    <xf numFmtId="38" fontId="7" fillId="0" borderId="0" xfId="2"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36" fillId="0" borderId="6" xfId="0" applyFont="1" applyBorder="1" applyAlignment="1">
      <alignment horizontal="center"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center" shrinkToFit="1"/>
    </xf>
    <xf numFmtId="0" fontId="7" fillId="0" borderId="10" xfId="0" applyFont="1" applyBorder="1" applyAlignment="1">
      <alignment vertical="center"/>
    </xf>
    <xf numFmtId="0" fontId="14" fillId="0" borderId="9" xfId="0" applyFont="1" applyFill="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horizontal="center" vertical="center"/>
    </xf>
    <xf numFmtId="0" fontId="36" fillId="4" borderId="1" xfId="0" applyFont="1" applyFill="1" applyBorder="1" applyAlignment="1" applyProtection="1">
      <alignment horizontal="center" vertical="center"/>
      <protection locked="0"/>
    </xf>
    <xf numFmtId="0" fontId="14" fillId="0" borderId="0" xfId="0" applyFont="1" applyAlignment="1">
      <alignment horizontal="justify" vertical="center"/>
    </xf>
    <xf numFmtId="0" fontId="14" fillId="0" borderId="0" xfId="0" applyFont="1" applyBorder="1">
      <alignment vertical="center"/>
    </xf>
    <xf numFmtId="0" fontId="36" fillId="0" borderId="0" xfId="0" applyFont="1" applyBorder="1" applyAlignment="1">
      <alignment horizontal="right" vertical="center"/>
    </xf>
    <xf numFmtId="0" fontId="36" fillId="0" borderId="6" xfId="0" applyFont="1" applyBorder="1">
      <alignment vertical="center"/>
    </xf>
    <xf numFmtId="0" fontId="36" fillId="0" borderId="0" xfId="0" applyFont="1" applyFill="1" applyAlignment="1">
      <alignment horizontal="center" vertical="center"/>
    </xf>
    <xf numFmtId="0" fontId="14" fillId="0" borderId="10" xfId="0" applyFont="1" applyBorder="1" applyAlignment="1">
      <alignment vertical="center" wrapText="1"/>
    </xf>
    <xf numFmtId="0" fontId="14" fillId="0" borderId="3" xfId="0" applyFont="1" applyBorder="1" applyAlignment="1">
      <alignment vertical="center" wrapText="1"/>
    </xf>
    <xf numFmtId="0" fontId="36" fillId="3" borderId="0" xfId="0" applyFont="1" applyFill="1" applyBorder="1" applyProtection="1">
      <alignment vertical="center"/>
    </xf>
    <xf numFmtId="0" fontId="36" fillId="0" borderId="0" xfId="0" applyFont="1" applyFill="1" applyBorder="1" applyProtection="1">
      <alignment vertical="center"/>
    </xf>
    <xf numFmtId="0" fontId="54" fillId="0" borderId="0" xfId="0" applyFont="1">
      <alignment vertical="center"/>
    </xf>
    <xf numFmtId="0" fontId="36" fillId="0" borderId="12" xfId="0" applyFont="1" applyFill="1" applyBorder="1" applyProtection="1">
      <alignment vertical="center"/>
    </xf>
    <xf numFmtId="0" fontId="36" fillId="0" borderId="0" xfId="0" quotePrefix="1" applyFont="1" applyBorder="1">
      <alignment vertical="center"/>
    </xf>
    <xf numFmtId="0" fontId="36" fillId="0" borderId="10" xfId="0" applyFont="1" applyBorder="1" applyAlignment="1">
      <alignment vertical="center" wrapText="1"/>
    </xf>
    <xf numFmtId="0" fontId="36" fillId="0" borderId="9" xfId="0" applyFont="1" applyFill="1" applyBorder="1" applyAlignment="1" applyProtection="1">
      <alignment vertical="center" wrapText="1"/>
    </xf>
    <xf numFmtId="0" fontId="36" fillId="0" borderId="9" xfId="0" applyFont="1" applyFill="1" applyBorder="1" applyAlignment="1" applyProtection="1">
      <alignment vertical="center" shrinkToFit="1"/>
    </xf>
    <xf numFmtId="0" fontId="14" fillId="0" borderId="3" xfId="0" applyFont="1" applyFill="1" applyBorder="1" applyAlignment="1" applyProtection="1">
      <alignment vertical="center"/>
    </xf>
    <xf numFmtId="0" fontId="36" fillId="0" borderId="0" xfId="0" applyFont="1" applyBorder="1" applyAlignment="1">
      <alignment vertical="center"/>
    </xf>
    <xf numFmtId="0" fontId="36" fillId="0" borderId="13" xfId="0" applyFont="1" applyFill="1" applyBorder="1" applyAlignment="1" applyProtection="1">
      <alignment vertical="center"/>
    </xf>
    <xf numFmtId="0" fontId="36" fillId="0" borderId="3" xfId="0" applyFont="1" applyFill="1" applyBorder="1" applyAlignment="1" applyProtection="1">
      <alignment vertical="center" wrapText="1"/>
    </xf>
    <xf numFmtId="0" fontId="36" fillId="0" borderId="12" xfId="0" applyFont="1" applyBorder="1" applyAlignment="1">
      <alignment vertical="center"/>
    </xf>
    <xf numFmtId="0" fontId="12" fillId="0" borderId="0" xfId="0" applyFont="1" applyBorder="1">
      <alignment vertical="center"/>
    </xf>
    <xf numFmtId="0" fontId="36" fillId="0" borderId="0" xfId="0" applyFont="1" applyFill="1">
      <alignment vertical="center"/>
    </xf>
    <xf numFmtId="0" fontId="14" fillId="0" borderId="1" xfId="0" applyFont="1" applyFill="1" applyBorder="1" applyAlignment="1" applyProtection="1">
      <alignment horizontal="center" vertical="center"/>
    </xf>
    <xf numFmtId="177" fontId="14" fillId="3" borderId="1" xfId="0" applyNumberFormat="1" applyFont="1" applyFill="1" applyBorder="1" applyAlignment="1" applyProtection="1">
      <alignment vertical="center" shrinkToFit="1"/>
    </xf>
    <xf numFmtId="178" fontId="14" fillId="3" borderId="1" xfId="2" applyNumberFormat="1" applyFont="1" applyFill="1" applyBorder="1" applyAlignment="1" applyProtection="1">
      <alignment vertical="center" shrinkToFit="1"/>
    </xf>
    <xf numFmtId="0" fontId="12" fillId="0" borderId="0" xfId="0" applyFont="1" applyAlignment="1"/>
    <xf numFmtId="0" fontId="38" fillId="0" borderId="0" xfId="0" applyFont="1" applyBorder="1" applyAlignment="1">
      <alignment horizontal="right" vertical="center"/>
    </xf>
    <xf numFmtId="0" fontId="12" fillId="0" borderId="0" xfId="0" applyFont="1" applyBorder="1" applyAlignment="1">
      <alignment vertical="center" wrapText="1"/>
    </xf>
    <xf numFmtId="0" fontId="38" fillId="0" borderId="0" xfId="0" applyFont="1" applyBorder="1">
      <alignment vertical="center"/>
    </xf>
    <xf numFmtId="0" fontId="38" fillId="0" borderId="0" xfId="0" applyFont="1" applyBorder="1" applyAlignment="1">
      <alignment horizontal="center" vertical="center"/>
    </xf>
    <xf numFmtId="0" fontId="38" fillId="0" borderId="0" xfId="0" applyFont="1" applyBorder="1" applyAlignment="1">
      <alignment vertical="center" wrapText="1"/>
    </xf>
    <xf numFmtId="0" fontId="38" fillId="0" borderId="0" xfId="0" applyFont="1" applyAlignment="1">
      <alignment horizontal="center" vertical="center"/>
    </xf>
    <xf numFmtId="0" fontId="12" fillId="0" borderId="0" xfId="0" applyFont="1" applyAlignment="1">
      <alignment vertical="center"/>
    </xf>
    <xf numFmtId="0" fontId="36" fillId="0" borderId="0" xfId="0" quotePrefix="1"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12" fillId="0" borderId="8"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wrapText="1"/>
    </xf>
    <xf numFmtId="0" fontId="14" fillId="0" borderId="11" xfId="0" applyFont="1" applyBorder="1" applyAlignment="1" applyProtection="1">
      <alignment vertical="center" wrapText="1"/>
    </xf>
    <xf numFmtId="0" fontId="14" fillId="0" borderId="8" xfId="0" applyFont="1" applyBorder="1" applyAlignment="1" applyProtection="1">
      <alignment vertical="center" wrapText="1"/>
    </xf>
    <xf numFmtId="0" fontId="14" fillId="0" borderId="10" xfId="0" applyFont="1" applyBorder="1" applyAlignment="1" applyProtection="1">
      <alignment vertical="center" wrapText="1"/>
    </xf>
    <xf numFmtId="0" fontId="14" fillId="3" borderId="9" xfId="0" applyFont="1" applyFill="1" applyBorder="1" applyAlignment="1" applyProtection="1">
      <alignment horizontal="right" vertical="center" wrapText="1" indent="1"/>
    </xf>
    <xf numFmtId="0" fontId="14" fillId="0" borderId="8" xfId="0" applyFont="1" applyBorder="1" applyAlignment="1" applyProtection="1">
      <alignment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14" fillId="0" borderId="8" xfId="0" applyFont="1" applyBorder="1" applyProtection="1">
      <alignment vertical="center"/>
    </xf>
    <xf numFmtId="0" fontId="14" fillId="0" borderId="9" xfId="0" applyFont="1" applyFill="1" applyBorder="1" applyAlignment="1" applyProtection="1">
      <alignment vertical="center"/>
    </xf>
    <xf numFmtId="0" fontId="14" fillId="0" borderId="9" xfId="0" applyFont="1" applyFill="1" applyBorder="1" applyProtection="1">
      <alignment vertical="center"/>
    </xf>
    <xf numFmtId="0" fontId="14" fillId="0" borderId="0" xfId="0" applyFont="1" applyBorder="1" applyAlignment="1" applyProtection="1">
      <alignment horizontal="left" vertical="center" indent="1"/>
    </xf>
    <xf numFmtId="0" fontId="12"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38" fontId="14" fillId="0" borderId="0" xfId="2" applyFont="1" applyFill="1" applyBorder="1" applyAlignment="1" applyProtection="1">
      <alignment vertical="center" wrapText="1"/>
    </xf>
    <xf numFmtId="0" fontId="14" fillId="0" borderId="0" xfId="0" applyFont="1" applyFill="1" applyBorder="1" applyAlignment="1" applyProtection="1">
      <alignment horizontal="center" vertical="center" wrapText="1"/>
    </xf>
    <xf numFmtId="178" fontId="14" fillId="0" borderId="0" xfId="2" applyNumberFormat="1" applyFont="1" applyFill="1" applyBorder="1" applyAlignment="1" applyProtection="1">
      <alignment horizontal="center" vertical="center" wrapText="1"/>
    </xf>
    <xf numFmtId="38" fontId="36" fillId="0" borderId="0" xfId="0" applyNumberFormat="1" applyFont="1" applyAlignment="1">
      <alignment horizontal="center" vertical="center"/>
    </xf>
    <xf numFmtId="0" fontId="12" fillId="0" borderId="0" xfId="0" applyFont="1" applyAlignment="1" applyProtection="1"/>
    <xf numFmtId="0" fontId="7" fillId="0" borderId="0" xfId="0" applyFont="1" applyBorder="1" applyAlignment="1" applyProtection="1">
      <alignment vertical="center" wrapText="1"/>
    </xf>
    <xf numFmtId="0" fontId="7" fillId="0" borderId="0" xfId="0" applyFont="1" applyAlignment="1" applyProtection="1"/>
    <xf numFmtId="0" fontId="7" fillId="0" borderId="0" xfId="0" applyFont="1" applyBorder="1" applyAlignment="1" applyProtection="1">
      <alignment vertical="center"/>
    </xf>
    <xf numFmtId="0" fontId="36" fillId="0" borderId="0" xfId="0" applyFont="1" applyAlignment="1" applyProtection="1">
      <alignment horizontal="center" vertical="center"/>
    </xf>
    <xf numFmtId="0" fontId="38" fillId="0" borderId="0" xfId="0" applyFont="1" applyAlignment="1" applyProtection="1">
      <alignment horizontal="right" vertical="center"/>
    </xf>
    <xf numFmtId="0" fontId="7" fillId="0" borderId="0" xfId="0" applyFont="1" applyAlignment="1">
      <alignment horizontal="justify"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lignment vertical="center"/>
    </xf>
    <xf numFmtId="0" fontId="7" fillId="0" borderId="3" xfId="0" applyFont="1" applyFill="1" applyBorder="1" applyAlignment="1">
      <alignment horizontal="center" vertical="center"/>
    </xf>
    <xf numFmtId="0" fontId="7" fillId="0" borderId="3" xfId="0" applyFont="1" applyFill="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horizontal="center" vertical="center"/>
    </xf>
    <xf numFmtId="0" fontId="7" fillId="0" borderId="13" xfId="0" applyFont="1" applyBorder="1">
      <alignment vertical="center"/>
    </xf>
    <xf numFmtId="0" fontId="36" fillId="0" borderId="3" xfId="0" applyFont="1" applyBorder="1">
      <alignment vertical="center"/>
    </xf>
    <xf numFmtId="0" fontId="7" fillId="0" borderId="11" xfId="0" applyFont="1" applyBorder="1" applyAlignment="1">
      <alignment horizontal="center" vertical="center" wrapText="1"/>
    </xf>
    <xf numFmtId="0" fontId="12" fillId="0" borderId="0" xfId="0" applyFont="1" applyBorder="1" applyAlignment="1">
      <alignment vertical="top"/>
    </xf>
    <xf numFmtId="0" fontId="7" fillId="0" borderId="0" xfId="0" applyFont="1" applyBorder="1" applyAlignment="1">
      <alignment horizontal="left" vertical="center" indent="1"/>
    </xf>
    <xf numFmtId="38" fontId="7" fillId="0" borderId="0" xfId="2" applyFont="1" applyBorder="1" applyAlignment="1">
      <alignment vertical="center" wrapText="1"/>
    </xf>
    <xf numFmtId="0" fontId="7" fillId="0" borderId="0" xfId="0" applyFont="1" applyBorder="1" applyAlignment="1">
      <alignment horizontal="center" vertical="center" shrinkToFit="1"/>
    </xf>
    <xf numFmtId="0" fontId="58" fillId="0" borderId="0" xfId="0" applyFont="1">
      <alignmen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lignment vertical="center"/>
    </xf>
    <xf numFmtId="178" fontId="36" fillId="0" borderId="1" xfId="2" applyNumberFormat="1" applyFont="1" applyBorder="1" applyAlignment="1">
      <alignment vertical="center" shrinkToFit="1"/>
    </xf>
    <xf numFmtId="0" fontId="36" fillId="4" borderId="10" xfId="0" applyFont="1" applyFill="1" applyBorder="1" applyAlignment="1" applyProtection="1">
      <alignment vertical="center" shrinkToFit="1"/>
      <protection locked="0"/>
    </xf>
    <xf numFmtId="0" fontId="36" fillId="4" borderId="3" xfId="0" applyFont="1" applyFill="1" applyBorder="1" applyAlignment="1" applyProtection="1">
      <alignment vertical="center" shrinkToFit="1"/>
      <protection locked="0"/>
    </xf>
    <xf numFmtId="40" fontId="36" fillId="0" borderId="1" xfId="2" applyNumberFormat="1" applyFont="1" applyBorder="1" applyAlignment="1">
      <alignment vertical="center" shrinkToFit="1"/>
    </xf>
    <xf numFmtId="0" fontId="36" fillId="0" borderId="1" xfId="0" quotePrefix="1" applyFont="1" applyBorder="1" applyAlignment="1">
      <alignment horizontal="center" vertical="center"/>
    </xf>
    <xf numFmtId="0" fontId="36" fillId="4" borderId="1" xfId="0" applyFont="1" applyFill="1" applyBorder="1" applyProtection="1">
      <alignment vertical="center"/>
      <protection locked="0"/>
    </xf>
    <xf numFmtId="0" fontId="36" fillId="0" borderId="1" xfId="0" applyFont="1" applyBorder="1">
      <alignment vertical="center"/>
    </xf>
    <xf numFmtId="0" fontId="36" fillId="0" borderId="1" xfId="0" applyFont="1" applyBorder="1" applyAlignment="1">
      <alignment horizontal="center" vertical="center" wrapText="1" shrinkToFit="1"/>
    </xf>
    <xf numFmtId="40" fontId="36" fillId="4" borderId="3" xfId="2" applyNumberFormat="1" applyFont="1" applyFill="1" applyBorder="1" applyAlignment="1" applyProtection="1">
      <alignment vertical="center" shrinkToFit="1"/>
      <protection locked="0"/>
    </xf>
    <xf numFmtId="40" fontId="36" fillId="4" borderId="1" xfId="2" applyNumberFormat="1" applyFont="1" applyFill="1" applyBorder="1" applyAlignment="1" applyProtection="1">
      <alignment vertical="center" shrinkToFit="1"/>
      <protection locked="0"/>
    </xf>
    <xf numFmtId="0" fontId="7" fillId="0" borderId="0" xfId="0" applyFont="1" applyAlignment="1">
      <alignment horizontal="left" vertical="center"/>
    </xf>
    <xf numFmtId="0" fontId="36" fillId="0" borderId="1" xfId="0" applyFont="1" applyBorder="1" applyAlignment="1" applyProtection="1">
      <alignment horizontal="center" vertical="center"/>
      <protection locked="0"/>
    </xf>
    <xf numFmtId="178" fontId="36" fillId="4" borderId="1" xfId="2" applyNumberFormat="1" applyFont="1" applyFill="1" applyBorder="1" applyProtection="1">
      <alignment vertical="center"/>
      <protection locked="0"/>
    </xf>
    <xf numFmtId="178" fontId="36" fillId="3" borderId="1" xfId="2" applyNumberFormat="1" applyFont="1" applyFill="1" applyBorder="1">
      <alignment vertical="center"/>
    </xf>
    <xf numFmtId="178" fontId="36" fillId="3" borderId="10" xfId="2" applyNumberFormat="1" applyFont="1" applyFill="1" applyBorder="1">
      <alignment vertical="center"/>
    </xf>
    <xf numFmtId="178" fontId="36" fillId="0" borderId="24" xfId="2" applyNumberFormat="1" applyFont="1" applyBorder="1">
      <alignment vertical="center"/>
    </xf>
    <xf numFmtId="0" fontId="36" fillId="3" borderId="1" xfId="0" applyFont="1" applyFill="1" applyBorder="1">
      <alignment vertical="center"/>
    </xf>
    <xf numFmtId="178" fontId="36" fillId="0" borderId="1" xfId="2" applyNumberFormat="1" applyFont="1" applyBorder="1">
      <alignment vertical="center"/>
    </xf>
    <xf numFmtId="0" fontId="36" fillId="0" borderId="15" xfId="0" applyFont="1" applyBorder="1">
      <alignment vertical="center"/>
    </xf>
    <xf numFmtId="178" fontId="36" fillId="4" borderId="10" xfId="2" applyNumberFormat="1" applyFont="1" applyFill="1" applyBorder="1" applyProtection="1">
      <alignment vertical="center"/>
      <protection locked="0"/>
    </xf>
    <xf numFmtId="178" fontId="36" fillId="0" borderId="23" xfId="2" applyNumberFormat="1" applyFont="1" applyBorder="1">
      <alignment vertical="center"/>
    </xf>
    <xf numFmtId="0" fontId="38" fillId="0" borderId="0" xfId="0" applyFont="1" applyAlignment="1">
      <alignment horizontal="left" vertical="center"/>
    </xf>
    <xf numFmtId="0" fontId="15" fillId="0" borderId="0" xfId="0" applyFont="1" applyBorder="1" applyAlignment="1">
      <alignment vertical="center" wrapText="1"/>
    </xf>
    <xf numFmtId="176" fontId="7" fillId="3" borderId="0" xfId="0" applyNumberFormat="1" applyFont="1" applyFill="1" applyBorder="1" applyAlignment="1">
      <alignment vertical="center" wrapText="1"/>
    </xf>
    <xf numFmtId="176" fontId="7" fillId="0" borderId="0" xfId="0" applyNumberFormat="1" applyFont="1" applyFill="1" applyBorder="1" applyAlignment="1">
      <alignment vertical="center" wrapText="1"/>
    </xf>
    <xf numFmtId="0" fontId="12" fillId="0" borderId="0" xfId="0" applyFont="1" applyBorder="1" applyAlignment="1">
      <alignment horizontal="right" vertical="center" wrapText="1"/>
    </xf>
    <xf numFmtId="0" fontId="15" fillId="0" borderId="0" xfId="0" applyFont="1" applyFill="1" applyBorder="1" applyAlignment="1">
      <alignment horizontal="right" vertical="center"/>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right" vertical="center"/>
    </xf>
    <xf numFmtId="176" fontId="15" fillId="0" borderId="0" xfId="0" applyNumberFormat="1" applyFont="1" applyFill="1" applyBorder="1" applyAlignment="1">
      <alignment horizontal="center" vertical="center" wrapText="1"/>
    </xf>
    <xf numFmtId="14" fontId="36" fillId="0" borderId="0" xfId="0" applyNumberFormat="1" applyFont="1">
      <alignment vertical="center"/>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38" fontId="7" fillId="0" borderId="4" xfId="2" applyFont="1" applyFill="1" applyBorder="1" applyAlignment="1">
      <alignment horizontal="center" vertical="center"/>
    </xf>
    <xf numFmtId="38" fontId="7" fillId="0" borderId="7" xfId="2" applyFont="1" applyFill="1" applyBorder="1" applyAlignment="1">
      <alignment horizontal="center" vertical="center"/>
    </xf>
    <xf numFmtId="0" fontId="14" fillId="0" borderId="0" xfId="0" applyFont="1" applyBorder="1" applyAlignment="1">
      <alignment vertical="center"/>
    </xf>
    <xf numFmtId="0" fontId="14" fillId="0" borderId="7" xfId="0" applyFont="1" applyBorder="1" applyAlignment="1">
      <alignment vertical="center"/>
    </xf>
    <xf numFmtId="0" fontId="14" fillId="0" borderId="4" xfId="0" applyFont="1" applyBorder="1" applyAlignment="1">
      <alignment vertical="center"/>
    </xf>
    <xf numFmtId="0" fontId="14" fillId="0" borderId="4" xfId="0" applyFont="1" applyFill="1" applyBorder="1" applyAlignment="1">
      <alignment vertical="center"/>
    </xf>
    <xf numFmtId="0" fontId="36" fillId="0" borderId="4" xfId="0" applyFont="1" applyBorder="1" applyAlignment="1">
      <alignment horizontal="left" vertical="center"/>
    </xf>
    <xf numFmtId="0" fontId="15" fillId="0" borderId="4" xfId="0" applyFont="1" applyBorder="1" applyAlignment="1">
      <alignment vertical="center" wrapText="1"/>
    </xf>
    <xf numFmtId="0" fontId="15" fillId="0" borderId="10" xfId="0" applyFont="1" applyBorder="1" applyAlignment="1">
      <alignment horizontal="left" vertical="center"/>
    </xf>
    <xf numFmtId="0" fontId="14" fillId="0" borderId="9" xfId="0" applyFont="1" applyBorder="1" applyAlignment="1">
      <alignment horizontal="left" vertical="center" indent="1"/>
    </xf>
    <xf numFmtId="0" fontId="14" fillId="0" borderId="9" xfId="0" applyFont="1" applyBorder="1" applyAlignment="1">
      <alignment vertical="center"/>
    </xf>
    <xf numFmtId="38" fontId="14" fillId="0" borderId="10" xfId="2" applyFont="1" applyBorder="1" applyAlignment="1">
      <alignment vertical="center" wrapText="1"/>
    </xf>
    <xf numFmtId="38" fontId="14" fillId="0" borderId="9" xfId="2" applyFont="1" applyBorder="1" applyAlignment="1">
      <alignment vertical="center" wrapText="1"/>
    </xf>
    <xf numFmtId="0" fontId="12" fillId="0" borderId="0" xfId="0" applyFont="1" applyAlignment="1">
      <alignment horizontal="left" vertical="center"/>
    </xf>
    <xf numFmtId="0" fontId="15" fillId="0" borderId="0" xfId="0" applyFont="1" applyBorder="1" applyAlignment="1">
      <alignment horizontal="left" vertical="center"/>
    </xf>
    <xf numFmtId="0" fontId="14" fillId="0" borderId="0" xfId="0" applyFont="1" applyBorder="1" applyAlignment="1">
      <alignment horizontal="left" vertical="center" indent="1"/>
    </xf>
    <xf numFmtId="0" fontId="14" fillId="0" borderId="0" xfId="0" applyFont="1" applyBorder="1" applyAlignment="1">
      <alignment vertical="center" wrapText="1"/>
    </xf>
    <xf numFmtId="38" fontId="14" fillId="0" borderId="0" xfId="2"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horizontal="left" vertical="center" indent="1"/>
    </xf>
    <xf numFmtId="0" fontId="12" fillId="0" borderId="0" xfId="0" applyFont="1" applyBorder="1" applyAlignment="1">
      <alignment vertical="center"/>
    </xf>
    <xf numFmtId="38" fontId="12" fillId="0" borderId="0" xfId="2" applyFont="1" applyBorder="1" applyAlignment="1">
      <alignment vertical="center" wrapText="1"/>
    </xf>
    <xf numFmtId="0" fontId="12" fillId="0" borderId="0" xfId="0" applyFont="1" applyAlignment="1">
      <alignment horizontal="right" vertical="center"/>
    </xf>
    <xf numFmtId="0" fontId="36" fillId="0" borderId="0" xfId="0" applyFont="1" applyAlignment="1">
      <alignment horizontal="left" vertical="center" wrapText="1"/>
    </xf>
    <xf numFmtId="0" fontId="36" fillId="0" borderId="0" xfId="0" applyFont="1" applyFill="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12" fillId="0" borderId="0" xfId="0" applyFont="1" applyAlignment="1">
      <alignment horizontal="left" vertical="center" wrapText="1"/>
    </xf>
    <xf numFmtId="0" fontId="36" fillId="0" borderId="0" xfId="0" applyFont="1" applyFill="1" applyAlignment="1">
      <alignment vertical="center"/>
    </xf>
    <xf numFmtId="0" fontId="7" fillId="0" borderId="10" xfId="0" applyFont="1" applyFill="1" applyBorder="1" applyAlignment="1">
      <alignment horizontal="center" vertical="center"/>
    </xf>
    <xf numFmtId="0" fontId="39" fillId="0" borderId="0" xfId="0" applyFont="1" applyProtection="1">
      <alignment vertical="center"/>
    </xf>
    <xf numFmtId="0" fontId="7" fillId="0" borderId="3" xfId="0" applyFont="1" applyBorder="1" applyAlignment="1">
      <alignment vertical="center"/>
    </xf>
    <xf numFmtId="0" fontId="12" fillId="0" borderId="0" xfId="0" applyFont="1" applyAlignment="1">
      <alignment vertical="top"/>
    </xf>
    <xf numFmtId="0" fontId="14" fillId="0" borderId="0" xfId="0" applyFont="1" applyAlignment="1">
      <alignment horizontal="left" vertical="center"/>
    </xf>
    <xf numFmtId="0" fontId="14" fillId="0" borderId="8" xfId="0" applyFont="1" applyBorder="1" applyAlignment="1">
      <alignment horizontal="left" vertical="center" indent="1"/>
    </xf>
    <xf numFmtId="0" fontId="14" fillId="0" borderId="4" xfId="0" applyFont="1" applyBorder="1" applyAlignment="1">
      <alignment vertical="center" wrapText="1"/>
    </xf>
    <xf numFmtId="0" fontId="14" fillId="0" borderId="11" xfId="0" applyFont="1" applyBorder="1" applyAlignment="1">
      <alignment horizontal="left" vertical="center" indent="1"/>
    </xf>
    <xf numFmtId="0" fontId="14" fillId="0" borderId="13" xfId="0" applyFont="1" applyBorder="1" applyAlignment="1">
      <alignment vertical="center"/>
    </xf>
    <xf numFmtId="0" fontId="14" fillId="0" borderId="11" xfId="0" applyFont="1" applyBorder="1" applyAlignment="1">
      <alignment vertical="center" wrapText="1"/>
    </xf>
    <xf numFmtId="0" fontId="14" fillId="0" borderId="5" xfId="0" applyFont="1" applyBorder="1" applyAlignment="1">
      <alignment horizontal="center" vertical="center" wrapText="1"/>
    </xf>
    <xf numFmtId="0" fontId="14" fillId="0" borderId="5" xfId="0" applyFont="1" applyFill="1" applyBorder="1" applyAlignment="1">
      <alignment vertical="center" wrapText="1"/>
    </xf>
    <xf numFmtId="0" fontId="14" fillId="0" borderId="6" xfId="0" applyFont="1" applyBorder="1" applyAlignment="1">
      <alignment vertical="center" wrapText="1"/>
    </xf>
    <xf numFmtId="0" fontId="7" fillId="0" borderId="0" xfId="0" applyFont="1" applyAlignment="1">
      <alignment horizontal="center" vertical="center"/>
    </xf>
    <xf numFmtId="0" fontId="14" fillId="3" borderId="10" xfId="0" applyFont="1" applyFill="1" applyBorder="1" applyAlignment="1">
      <alignment horizontal="center" vertical="center" wrapText="1"/>
    </xf>
    <xf numFmtId="0" fontId="14" fillId="0" borderId="10" xfId="0" applyFont="1" applyBorder="1" applyAlignment="1">
      <alignment horizontal="left" vertical="center" indent="1"/>
    </xf>
    <xf numFmtId="0" fontId="14" fillId="0" borderId="3" xfId="0" applyFont="1" applyBorder="1" applyAlignment="1">
      <alignment vertical="center"/>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3" xfId="0" applyFont="1" applyBorder="1">
      <alignment vertical="center"/>
    </xf>
    <xf numFmtId="0" fontId="14" fillId="0" borderId="8" xfId="0" applyFont="1" applyBorder="1" applyAlignment="1">
      <alignment vertical="center"/>
    </xf>
    <xf numFmtId="38" fontId="14" fillId="0" borderId="5" xfId="2" applyFont="1" applyBorder="1" applyAlignment="1">
      <alignment vertical="center" wrapText="1"/>
    </xf>
    <xf numFmtId="38" fontId="14" fillId="0" borderId="5" xfId="2" applyFont="1" applyBorder="1" applyAlignment="1">
      <alignment horizontal="center" vertical="center" wrapText="1"/>
    </xf>
    <xf numFmtId="0" fontId="12" fillId="0" borderId="0" xfId="0" applyFont="1" applyBorder="1" applyAlignment="1">
      <alignment horizontal="center" vertical="center" wrapText="1"/>
    </xf>
    <xf numFmtId="38" fontId="12" fillId="0" borderId="0" xfId="2" applyFont="1" applyBorder="1" applyAlignment="1">
      <alignment horizontal="center" vertical="center" wrapText="1"/>
    </xf>
    <xf numFmtId="0" fontId="14" fillId="0" borderId="0" xfId="0" applyFont="1" applyAlignment="1">
      <alignment horizontal="center" vertical="center"/>
    </xf>
    <xf numFmtId="0" fontId="14" fillId="0" borderId="11" xfId="0" applyFont="1" applyBorder="1" applyAlignment="1">
      <alignment vertical="center"/>
    </xf>
    <xf numFmtId="0" fontId="14" fillId="0" borderId="13" xfId="0" applyFont="1" applyBorder="1" applyAlignment="1">
      <alignment horizontal="center" vertical="center"/>
    </xf>
    <xf numFmtId="0" fontId="14" fillId="0" borderId="8" xfId="0" quotePrefix="1" applyFont="1" applyBorder="1" applyAlignment="1">
      <alignment horizontal="center" vertical="center"/>
    </xf>
    <xf numFmtId="38" fontId="7" fillId="4" borderId="4" xfId="2" quotePrefix="1" applyFont="1" applyFill="1" applyBorder="1" applyAlignment="1" applyProtection="1">
      <alignment horizontal="right" vertical="center" shrinkToFit="1"/>
      <protection locked="0"/>
    </xf>
    <xf numFmtId="0" fontId="15" fillId="0" borderId="6" xfId="0" applyFont="1" applyBorder="1" applyAlignment="1">
      <alignment horizontal="center" vertical="center"/>
    </xf>
    <xf numFmtId="38" fontId="15" fillId="4" borderId="8" xfId="2" quotePrefix="1" applyFont="1" applyFill="1" applyBorder="1" applyAlignment="1" applyProtection="1">
      <alignment horizontal="right" vertical="center" wrapText="1"/>
      <protection locked="0"/>
    </xf>
    <xf numFmtId="0" fontId="14" fillId="0" borderId="8" xfId="0" applyFont="1" applyFill="1" applyBorder="1" applyAlignment="1">
      <alignment vertical="center" wrapText="1"/>
    </xf>
    <xf numFmtId="0" fontId="12"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1" xfId="0" applyFont="1" applyBorder="1" applyAlignment="1" applyProtection="1">
      <alignment horizontal="right" vertical="center" shrinkToFit="1"/>
      <protection locked="0"/>
    </xf>
    <xf numFmtId="0" fontId="15" fillId="0" borderId="13" xfId="0" applyFont="1" applyBorder="1" applyAlignment="1">
      <alignment horizontal="center" vertical="center"/>
    </xf>
    <xf numFmtId="0" fontId="15" fillId="0" borderId="11" xfId="0" applyFont="1" applyBorder="1" applyAlignment="1">
      <alignment vertical="center" wrapText="1"/>
    </xf>
    <xf numFmtId="0" fontId="14" fillId="0" borderId="12" xfId="0" applyFont="1" applyBorder="1" applyAlignment="1">
      <alignment horizontal="center" vertical="center"/>
    </xf>
    <xf numFmtId="0" fontId="12" fillId="0" borderId="11" xfId="0" applyFont="1" applyBorder="1" applyAlignment="1">
      <alignment horizontal="right" vertical="center"/>
    </xf>
    <xf numFmtId="0" fontId="12" fillId="0" borderId="13" xfId="0" applyFont="1" applyBorder="1" applyAlignment="1">
      <alignment horizontal="right" vertical="center"/>
    </xf>
    <xf numFmtId="38" fontId="7" fillId="4" borderId="4" xfId="2" applyFont="1" applyFill="1" applyBorder="1" applyAlignment="1" applyProtection="1">
      <alignment horizontal="right" vertical="center" shrinkToFit="1"/>
      <protection locked="0"/>
    </xf>
    <xf numFmtId="0" fontId="15" fillId="4" borderId="8" xfId="0" applyFont="1" applyFill="1" applyBorder="1" applyAlignment="1" applyProtection="1">
      <alignment vertical="center" wrapText="1"/>
      <protection locked="0"/>
    </xf>
    <xf numFmtId="0" fontId="14" fillId="0" borderId="8" xfId="0" applyFont="1" applyBorder="1" applyAlignment="1">
      <alignment horizontal="left" vertical="center" wrapText="1"/>
    </xf>
    <xf numFmtId="0" fontId="12" fillId="0" borderId="6" xfId="0" applyFont="1" applyBorder="1" applyAlignment="1">
      <alignment horizontal="center" vertical="center"/>
    </xf>
    <xf numFmtId="0" fontId="14" fillId="0" borderId="6" xfId="0" applyFont="1" applyBorder="1" applyAlignment="1">
      <alignment horizontal="center" vertical="center"/>
    </xf>
    <xf numFmtId="0" fontId="15" fillId="0" borderId="6" xfId="0" applyFont="1" applyFill="1" applyBorder="1" applyAlignment="1">
      <alignment horizontal="center" vertical="center"/>
    </xf>
    <xf numFmtId="0" fontId="15" fillId="4" borderId="8" xfId="0" quotePrefix="1" applyFont="1" applyFill="1" applyBorder="1" applyAlignment="1" applyProtection="1">
      <alignment horizontal="right" vertical="center" wrapText="1"/>
      <protection locked="0"/>
    </xf>
    <xf numFmtId="0" fontId="15" fillId="0" borderId="13" xfId="0" applyFont="1" applyFill="1" applyBorder="1" applyAlignment="1">
      <alignment horizontal="center" vertical="center"/>
    </xf>
    <xf numFmtId="0" fontId="14" fillId="0" borderId="11" xfId="0" applyFont="1" applyBorder="1" applyAlignment="1">
      <alignment horizontal="right" vertical="center"/>
    </xf>
    <xf numFmtId="0" fontId="12" fillId="0" borderId="0" xfId="0" applyFont="1" applyBorder="1" applyAlignment="1">
      <alignment horizontal="center" vertical="center"/>
    </xf>
    <xf numFmtId="0" fontId="14" fillId="0" borderId="3" xfId="0" applyFont="1" applyBorder="1" applyAlignment="1">
      <alignment horizontal="center" vertical="center"/>
    </xf>
    <xf numFmtId="0" fontId="36" fillId="4" borderId="0"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center" vertical="center" wrapText="1"/>
      <protection locked="0"/>
    </xf>
    <xf numFmtId="0" fontId="36" fillId="4" borderId="0" xfId="0" applyFont="1" applyFill="1" applyProtection="1">
      <alignment vertical="center"/>
      <protection locked="0"/>
    </xf>
    <xf numFmtId="0" fontId="36" fillId="4" borderId="0" xfId="0" applyFont="1" applyFill="1" applyAlignment="1" applyProtection="1">
      <alignment horizontal="center" vertical="center"/>
      <protection locked="0"/>
    </xf>
    <xf numFmtId="0" fontId="36" fillId="0" borderId="0" xfId="0" applyFont="1" applyAlignment="1">
      <alignment horizontal="right" vertical="top"/>
    </xf>
    <xf numFmtId="0" fontId="7" fillId="0" borderId="0" xfId="0" applyFont="1" applyProtection="1">
      <alignment vertical="center"/>
    </xf>
    <xf numFmtId="0" fontId="36" fillId="0" borderId="1" xfId="0" applyFont="1" applyBorder="1" applyAlignment="1" applyProtection="1">
      <alignment horizontal="center" vertical="center"/>
    </xf>
    <xf numFmtId="179" fontId="36" fillId="3" borderId="1" xfId="2" applyNumberFormat="1" applyFont="1" applyFill="1" applyBorder="1" applyProtection="1">
      <alignment vertical="center"/>
    </xf>
    <xf numFmtId="178" fontId="36" fillId="3" borderId="1" xfId="2" applyNumberFormat="1" applyFont="1" applyFill="1" applyBorder="1" applyProtection="1">
      <alignment vertical="center"/>
    </xf>
    <xf numFmtId="180" fontId="36" fillId="3" borderId="1" xfId="2" applyNumberFormat="1" applyFont="1" applyFill="1" applyBorder="1" applyProtection="1">
      <alignment vertical="center"/>
    </xf>
    <xf numFmtId="0" fontId="36" fillId="0" borderId="1" xfId="0" applyFont="1" applyFill="1" applyBorder="1" applyAlignment="1" applyProtection="1">
      <alignment horizontal="center" vertical="center"/>
    </xf>
    <xf numFmtId="0" fontId="36" fillId="3" borderId="1" xfId="0" applyFont="1" applyFill="1" applyBorder="1" applyAlignment="1" applyProtection="1">
      <alignment horizontal="center" vertical="center"/>
    </xf>
    <xf numFmtId="0" fontId="36" fillId="7" borderId="1" xfId="0" applyFont="1" applyFill="1" applyBorder="1" applyProtection="1">
      <alignment vertical="center"/>
      <protection locked="0"/>
    </xf>
    <xf numFmtId="38" fontId="36" fillId="3" borderId="1" xfId="2" applyFont="1" applyFill="1" applyBorder="1">
      <alignment vertical="center"/>
    </xf>
    <xf numFmtId="38" fontId="36" fillId="3" borderId="1" xfId="0" applyNumberFormat="1" applyFont="1" applyFill="1" applyBorder="1">
      <alignment vertical="center"/>
    </xf>
    <xf numFmtId="178" fontId="36" fillId="3" borderId="1" xfId="2" applyNumberFormat="1" applyFont="1" applyFill="1" applyBorder="1" applyAlignment="1">
      <alignment vertical="center" shrinkToFit="1"/>
    </xf>
    <xf numFmtId="0" fontId="7" fillId="0" borderId="1" xfId="0" applyFont="1" applyBorder="1" applyAlignment="1">
      <alignment horizontal="center" vertical="center"/>
    </xf>
    <xf numFmtId="0" fontId="36" fillId="0" borderId="1" xfId="0" applyFont="1" applyFill="1" applyBorder="1" applyAlignment="1">
      <alignment horizontal="center" vertical="center"/>
    </xf>
    <xf numFmtId="178" fontId="36" fillId="0" borderId="0" xfId="2" applyNumberFormat="1" applyFont="1">
      <alignment vertical="center"/>
    </xf>
    <xf numFmtId="0" fontId="61" fillId="0" borderId="0" xfId="0" applyFont="1">
      <alignment vertical="center"/>
    </xf>
    <xf numFmtId="0" fontId="29" fillId="0" borderId="0" xfId="0" applyFont="1">
      <alignment vertical="center"/>
    </xf>
    <xf numFmtId="181" fontId="15" fillId="3" borderId="8" xfId="2" applyNumberFormat="1" applyFont="1" applyFill="1" applyBorder="1" applyAlignment="1">
      <alignment horizontal="right" vertical="center" wrapText="1"/>
    </xf>
    <xf numFmtId="181" fontId="15" fillId="0" borderId="11" xfId="0" applyNumberFormat="1" applyFont="1" applyBorder="1" applyAlignment="1">
      <alignment horizontal="right" vertical="center" wrapText="1"/>
    </xf>
    <xf numFmtId="0" fontId="36" fillId="0" borderId="0" xfId="0" quotePrefix="1" applyFont="1">
      <alignment vertical="center"/>
    </xf>
    <xf numFmtId="0" fontId="43" fillId="0" borderId="0" xfId="0" applyFont="1" applyAlignment="1">
      <alignment horizontal="center" vertical="center"/>
    </xf>
    <xf numFmtId="0" fontId="63" fillId="0" borderId="0" xfId="0" applyFont="1">
      <alignment vertical="center"/>
    </xf>
    <xf numFmtId="0" fontId="22" fillId="0" borderId="0" xfId="0" applyFont="1" applyAlignment="1">
      <alignment horizontal="left" vertical="center"/>
    </xf>
    <xf numFmtId="0" fontId="64" fillId="0" borderId="0" xfId="1" applyFont="1" applyAlignment="1" applyProtection="1">
      <alignment vertical="center"/>
    </xf>
    <xf numFmtId="0" fontId="39" fillId="0" borderId="0" xfId="0" quotePrefix="1" applyFont="1">
      <alignment vertical="center"/>
    </xf>
    <xf numFmtId="0" fontId="65" fillId="0" borderId="0" xfId="0" applyFont="1" applyAlignment="1">
      <alignment horizontal="left" vertical="center"/>
    </xf>
    <xf numFmtId="0" fontId="39" fillId="0" borderId="0" xfId="0" applyFont="1" applyAlignment="1">
      <alignment horizontal="left" vertical="center"/>
    </xf>
    <xf numFmtId="0" fontId="22" fillId="0" borderId="0" xfId="0" applyFont="1">
      <alignment vertical="center"/>
    </xf>
    <xf numFmtId="0" fontId="65" fillId="0" borderId="0" xfId="0" applyFont="1">
      <alignment vertical="center"/>
    </xf>
    <xf numFmtId="0" fontId="39" fillId="0" borderId="0" xfId="0" quotePrefix="1" applyFont="1" applyAlignment="1">
      <alignment horizontal="center" vertical="center"/>
    </xf>
    <xf numFmtId="0" fontId="39" fillId="4" borderId="1" xfId="0" applyFont="1" applyFill="1" applyBorder="1">
      <alignment vertical="center"/>
    </xf>
    <xf numFmtId="0" fontId="39" fillId="6" borderId="1" xfId="0" applyFont="1" applyFill="1" applyBorder="1">
      <alignment vertical="center"/>
    </xf>
    <xf numFmtId="0" fontId="39" fillId="5" borderId="1" xfId="0" applyFont="1" applyFill="1" applyBorder="1">
      <alignment vertical="center"/>
    </xf>
    <xf numFmtId="0" fontId="39" fillId="0" borderId="0" xfId="0" quotePrefix="1" applyFont="1" applyAlignment="1">
      <alignment horizontal="center" vertical="top"/>
    </xf>
    <xf numFmtId="0" fontId="39" fillId="3" borderId="1" xfId="0" applyFont="1" applyFill="1" applyBorder="1">
      <alignment vertical="center"/>
    </xf>
    <xf numFmtId="0" fontId="66" fillId="0" borderId="0" xfId="0" applyFont="1">
      <alignment vertical="center"/>
    </xf>
    <xf numFmtId="0" fontId="39" fillId="0" borderId="1" xfId="0" applyFont="1" applyFill="1" applyBorder="1">
      <alignment vertical="center"/>
    </xf>
    <xf numFmtId="0" fontId="67" fillId="0" borderId="0" xfId="0" applyFont="1" applyProtection="1">
      <alignment vertical="center"/>
    </xf>
    <xf numFmtId="0" fontId="67" fillId="0" borderId="0" xfId="0" applyFont="1" applyAlignment="1" applyProtection="1">
      <alignment vertical="center"/>
    </xf>
    <xf numFmtId="0" fontId="67" fillId="0" borderId="0" xfId="0" applyFont="1" applyAlignment="1" applyProtection="1">
      <alignment vertical="top"/>
    </xf>
    <xf numFmtId="0" fontId="69" fillId="0" borderId="0" xfId="0" applyFont="1" applyProtection="1">
      <alignment vertical="center"/>
    </xf>
    <xf numFmtId="0" fontId="71" fillId="0" borderId="0" xfId="0" applyFont="1">
      <alignment vertical="center"/>
    </xf>
    <xf numFmtId="0" fontId="36" fillId="0" borderId="6" xfId="0" applyFont="1" applyBorder="1" applyAlignment="1">
      <alignment horizontal="left" vertical="center" shrinkToFit="1"/>
    </xf>
    <xf numFmtId="0" fontId="36" fillId="0" borderId="7" xfId="0" applyFont="1" applyBorder="1" applyAlignment="1">
      <alignment horizontal="left" vertical="center" shrinkToFit="1"/>
    </xf>
    <xf numFmtId="0" fontId="36" fillId="0" borderId="0" xfId="0" applyFont="1" applyFill="1" applyAlignment="1" applyProtection="1">
      <alignment horizontal="right" vertical="center"/>
    </xf>
    <xf numFmtId="0" fontId="36" fillId="0" borderId="0" xfId="0" applyFont="1" applyAlignment="1">
      <alignment horizontal="center" vertical="center"/>
    </xf>
    <xf numFmtId="0" fontId="36" fillId="0" borderId="0" xfId="0" applyFont="1" applyBorder="1" applyAlignment="1">
      <alignment vertical="center"/>
    </xf>
    <xf numFmtId="0" fontId="36" fillId="0" borderId="7" xfId="0" applyFont="1" applyBorder="1" applyAlignment="1">
      <alignment horizontal="center" vertical="center"/>
    </xf>
    <xf numFmtId="38" fontId="33" fillId="4" borderId="1" xfId="2"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49" fillId="0" borderId="0" xfId="0" applyFont="1" applyAlignment="1" applyProtection="1">
      <alignment vertical="top" wrapText="1"/>
    </xf>
    <xf numFmtId="38" fontId="7" fillId="0" borderId="0" xfId="2" applyFont="1" applyFill="1" applyBorder="1" applyAlignment="1">
      <alignment horizontal="center" vertical="center"/>
    </xf>
    <xf numFmtId="0" fontId="36" fillId="0" borderId="8" xfId="0" applyFont="1" applyBorder="1" applyAlignment="1">
      <alignment horizontal="center"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center" shrinkToFit="1"/>
    </xf>
    <xf numFmtId="0" fontId="36" fillId="0" borderId="1" xfId="0" applyFont="1" applyBorder="1" applyAlignment="1">
      <alignment vertical="center"/>
    </xf>
    <xf numFmtId="0" fontId="36" fillId="4" borderId="1" xfId="0" applyFont="1" applyFill="1" applyBorder="1" applyAlignment="1" applyProtection="1">
      <alignment vertical="center" shrinkToFit="1"/>
      <protection locked="0"/>
    </xf>
    <xf numFmtId="183" fontId="33" fillId="4" borderId="1" xfId="0" applyNumberFormat="1" applyFont="1" applyFill="1" applyBorder="1" applyAlignment="1" applyProtection="1">
      <alignment horizontal="center" vertical="center"/>
      <protection locked="0"/>
    </xf>
    <xf numFmtId="181" fontId="33" fillId="4" borderId="10" xfId="2" applyNumberFormat="1" applyFont="1" applyFill="1" applyBorder="1" applyAlignment="1" applyProtection="1">
      <alignment horizontal="center" vertical="center"/>
      <protection locked="0"/>
    </xf>
    <xf numFmtId="181" fontId="33" fillId="4" borderId="1" xfId="0" applyNumberFormat="1" applyFont="1" applyFill="1" applyBorder="1" applyAlignment="1" applyProtection="1">
      <alignment horizontal="center" vertical="center"/>
      <protection locked="0"/>
    </xf>
    <xf numFmtId="0" fontId="36" fillId="4" borderId="5" xfId="0" applyFont="1" applyFill="1" applyBorder="1" applyAlignment="1">
      <alignment horizontal="left" vertical="center"/>
    </xf>
    <xf numFmtId="0" fontId="36" fillId="4" borderId="0" xfId="0" applyFont="1" applyFill="1" applyBorder="1" applyAlignment="1">
      <alignment horizontal="left" vertical="center"/>
    </xf>
    <xf numFmtId="0" fontId="36" fillId="4" borderId="12" xfId="0" applyFont="1" applyFill="1" applyBorder="1" applyAlignment="1">
      <alignment horizontal="left" vertical="center"/>
    </xf>
    <xf numFmtId="0" fontId="36" fillId="0" borderId="12" xfId="0" quotePrefix="1" applyFont="1" applyBorder="1" applyAlignment="1">
      <alignment horizontal="center" vertical="center"/>
    </xf>
    <xf numFmtId="0" fontId="7" fillId="0" borderId="12" xfId="0" applyFont="1" applyBorder="1">
      <alignment vertical="center"/>
    </xf>
    <xf numFmtId="0" fontId="7" fillId="0" borderId="5" xfId="0" applyFont="1" applyBorder="1">
      <alignment vertical="center"/>
    </xf>
    <xf numFmtId="0" fontId="36" fillId="0" borderId="5" xfId="0" quotePrefix="1" applyFont="1" applyBorder="1" applyAlignment="1">
      <alignment horizontal="center" vertical="center"/>
    </xf>
    <xf numFmtId="0" fontId="36" fillId="0" borderId="0" xfId="0" quotePrefix="1" applyFont="1" applyBorder="1" applyAlignment="1">
      <alignment horizontal="center" vertical="center"/>
    </xf>
    <xf numFmtId="0" fontId="36" fillId="4" borderId="5"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protection locked="0"/>
    </xf>
    <xf numFmtId="0" fontId="36" fillId="0" borderId="9" xfId="0" applyFont="1" applyBorder="1" applyAlignment="1">
      <alignment vertical="center"/>
    </xf>
    <xf numFmtId="0" fontId="36" fillId="0" borderId="3" xfId="0" applyFont="1" applyBorder="1" applyAlignment="1">
      <alignment vertical="center"/>
    </xf>
    <xf numFmtId="0" fontId="36" fillId="0" borderId="10" xfId="0" applyFont="1" applyBorder="1" applyAlignment="1">
      <alignment vertical="center"/>
    </xf>
    <xf numFmtId="0" fontId="36" fillId="0" borderId="1" xfId="0" applyFont="1" applyBorder="1" applyAlignment="1">
      <alignment vertical="center"/>
    </xf>
    <xf numFmtId="0" fontId="36" fillId="0" borderId="1" xfId="0" applyFont="1" applyBorder="1" applyAlignment="1">
      <alignment vertical="center" shrinkToFit="1"/>
    </xf>
    <xf numFmtId="0" fontId="36" fillId="0" borderId="1" xfId="0" applyFont="1" applyBorder="1" applyAlignment="1">
      <alignment horizontal="center" vertical="center" shrinkToFit="1"/>
    </xf>
    <xf numFmtId="178" fontId="36" fillId="0" borderId="1" xfId="2" applyNumberFormat="1" applyFont="1" applyBorder="1" applyAlignment="1">
      <alignment vertical="center" shrinkToFit="1"/>
    </xf>
    <xf numFmtId="0" fontId="36" fillId="0" borderId="1" xfId="0" applyFont="1" applyBorder="1" applyAlignment="1">
      <alignment horizontal="center" vertical="center"/>
    </xf>
    <xf numFmtId="0" fontId="36" fillId="0" borderId="1" xfId="0" applyFont="1" applyBorder="1" applyAlignment="1">
      <alignment horizontal="center" vertical="center" shrinkToFit="1"/>
    </xf>
    <xf numFmtId="40" fontId="36" fillId="0" borderId="1" xfId="2" applyNumberFormat="1" applyFont="1" applyBorder="1" applyAlignment="1">
      <alignment vertical="center" shrinkToFit="1"/>
    </xf>
    <xf numFmtId="181" fontId="36" fillId="0" borderId="1" xfId="2" applyNumberFormat="1" applyFont="1" applyBorder="1" applyAlignment="1">
      <alignment vertical="center" shrinkToFit="1"/>
    </xf>
    <xf numFmtId="181" fontId="36" fillId="0" borderId="1" xfId="0" applyNumberFormat="1" applyFont="1" applyBorder="1" applyAlignment="1">
      <alignment vertical="center" shrinkToFit="1"/>
    </xf>
    <xf numFmtId="0" fontId="14" fillId="4" borderId="6" xfId="0" applyFont="1" applyFill="1" applyBorder="1" applyAlignment="1" applyProtection="1">
      <alignment vertical="center" wrapText="1"/>
      <protection locked="0"/>
    </xf>
    <xf numFmtId="0" fontId="14" fillId="0" borderId="8" xfId="0" applyFont="1" applyBorder="1" applyAlignment="1">
      <alignment vertical="center" wrapText="1"/>
    </xf>
    <xf numFmtId="0" fontId="36" fillId="4" borderId="1" xfId="0" applyFont="1" applyFill="1" applyBorder="1" applyAlignment="1" applyProtection="1">
      <alignment vertical="center" shrinkToFit="1"/>
      <protection locked="0"/>
    </xf>
    <xf numFmtId="0" fontId="14" fillId="0" borderId="0" xfId="0" applyFont="1" applyBorder="1" applyAlignment="1">
      <alignment vertical="center"/>
    </xf>
    <xf numFmtId="0" fontId="14" fillId="0" borderId="7"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wrapText="1"/>
    </xf>
    <xf numFmtId="0" fontId="14" fillId="0" borderId="11" xfId="0" applyFont="1" applyBorder="1" applyAlignment="1">
      <alignment vertical="center" wrapText="1"/>
    </xf>
    <xf numFmtId="0" fontId="14" fillId="0" borderId="9" xfId="0" applyFont="1" applyBorder="1" applyAlignment="1">
      <alignment vertical="center"/>
    </xf>
    <xf numFmtId="0" fontId="14" fillId="0" borderId="3" xfId="0" applyFont="1" applyBorder="1" applyAlignment="1">
      <alignment vertical="center"/>
    </xf>
    <xf numFmtId="0" fontId="7" fillId="0" borderId="7" xfId="0" applyFont="1" applyBorder="1" applyAlignment="1" applyProtection="1">
      <alignment vertical="center" wrapText="1"/>
    </xf>
    <xf numFmtId="0" fontId="7" fillId="0" borderId="1" xfId="0" applyFont="1" applyBorder="1" applyAlignment="1" applyProtection="1">
      <alignment horizontal="center" vertical="center" wrapText="1"/>
    </xf>
    <xf numFmtId="38" fontId="36" fillId="4" borderId="1" xfId="2" applyFont="1" applyFill="1" applyBorder="1" applyProtection="1">
      <alignment vertical="center"/>
      <protection locked="0"/>
    </xf>
    <xf numFmtId="38" fontId="36" fillId="0" borderId="1" xfId="2" applyFont="1" applyBorder="1">
      <alignment vertical="center"/>
    </xf>
    <xf numFmtId="178" fontId="36" fillId="4" borderId="1" xfId="2" applyNumberFormat="1" applyFont="1" applyFill="1" applyBorder="1" applyAlignment="1" applyProtection="1">
      <alignment vertical="center" shrinkToFit="1"/>
      <protection locked="0"/>
    </xf>
    <xf numFmtId="0" fontId="36" fillId="4" borderId="1" xfId="2" applyNumberFormat="1" applyFont="1" applyFill="1" applyBorder="1" applyAlignment="1" applyProtection="1">
      <alignment horizontal="right" vertical="center"/>
      <protection locked="0"/>
    </xf>
    <xf numFmtId="185" fontId="36" fillId="3" borderId="1" xfId="0" applyNumberFormat="1" applyFont="1" applyFill="1" applyBorder="1">
      <alignment vertical="center"/>
    </xf>
    <xf numFmtId="185" fontId="36" fillId="3" borderId="1" xfId="2" applyNumberFormat="1" applyFont="1" applyFill="1" applyBorder="1" applyProtection="1">
      <alignment vertical="center"/>
    </xf>
    <xf numFmtId="0" fontId="33" fillId="0" borderId="1" xfId="0" applyFont="1" applyBorder="1" applyAlignment="1">
      <alignment horizontal="center" vertical="center" shrinkToFit="1"/>
    </xf>
    <xf numFmtId="0" fontId="33" fillId="4" borderId="3" xfId="0"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6" borderId="1" xfId="0" applyFont="1" applyFill="1" applyBorder="1" applyAlignment="1" applyProtection="1">
      <alignment horizontal="center" vertical="center"/>
      <protection locked="0"/>
    </xf>
    <xf numFmtId="0" fontId="14" fillId="0" borderId="9" xfId="0" applyFont="1" applyFill="1" applyBorder="1" applyAlignment="1" applyProtection="1">
      <alignment vertical="center" shrinkToFit="1"/>
    </xf>
    <xf numFmtId="178" fontId="33" fillId="4" borderId="1" xfId="2" applyNumberFormat="1" applyFont="1" applyFill="1" applyBorder="1" applyAlignment="1" applyProtection="1">
      <alignment vertical="center"/>
      <protection locked="0"/>
    </xf>
    <xf numFmtId="178" fontId="14" fillId="3" borderId="9" xfId="2" applyNumberFormat="1" applyFont="1" applyFill="1" applyBorder="1" applyAlignment="1" applyProtection="1">
      <alignment horizontal="right" vertical="center"/>
    </xf>
    <xf numFmtId="0" fontId="14" fillId="3" borderId="9" xfId="0" applyFont="1" applyFill="1" applyBorder="1" applyAlignment="1" applyProtection="1">
      <alignment horizontal="right" vertical="center" wrapText="1"/>
    </xf>
    <xf numFmtId="38" fontId="31" fillId="4" borderId="1" xfId="2" applyFont="1" applyFill="1" applyBorder="1" applyAlignment="1" applyProtection="1">
      <alignment horizontal="center" vertical="center" wrapText="1"/>
      <protection locked="0"/>
    </xf>
    <xf numFmtId="38" fontId="7" fillId="3" borderId="9" xfId="2" applyFont="1" applyFill="1" applyBorder="1" applyAlignment="1">
      <alignment vertical="center" wrapText="1"/>
    </xf>
    <xf numFmtId="179" fontId="36" fillId="3" borderId="1" xfId="2" applyNumberFormat="1" applyFont="1" applyFill="1" applyBorder="1" applyAlignment="1">
      <alignment vertical="center" shrinkToFit="1"/>
    </xf>
    <xf numFmtId="179" fontId="36" fillId="3" borderId="1" xfId="2" applyNumberFormat="1" applyFont="1" applyFill="1" applyBorder="1">
      <alignment vertical="center"/>
    </xf>
    <xf numFmtId="0" fontId="62" fillId="9" borderId="0" xfId="0" applyFont="1" applyFill="1" applyBorder="1" applyAlignment="1">
      <alignment horizontal="center" vertical="center" wrapText="1"/>
    </xf>
    <xf numFmtId="0" fontId="43" fillId="9" borderId="0" xfId="0" applyFont="1" applyFill="1" applyBorder="1" applyAlignment="1">
      <alignment horizontal="center" vertical="center"/>
    </xf>
    <xf numFmtId="0" fontId="22" fillId="0" borderId="0" xfId="0" applyFont="1" applyAlignment="1">
      <alignment vertical="center" wrapText="1"/>
    </xf>
    <xf numFmtId="0" fontId="39" fillId="0" borderId="0" xfId="0" applyFont="1" applyAlignment="1">
      <alignment vertical="center" wrapText="1"/>
    </xf>
    <xf numFmtId="0" fontId="39" fillId="0" borderId="0" xfId="0" applyFont="1" applyAlignment="1">
      <alignment vertical="top" wrapText="1"/>
    </xf>
    <xf numFmtId="0" fontId="39" fillId="0" borderId="4" xfId="0" applyFont="1" applyBorder="1" applyAlignment="1">
      <alignment vertical="top" wrapText="1"/>
    </xf>
    <xf numFmtId="0" fontId="22" fillId="0" borderId="4" xfId="0" applyFont="1" applyBorder="1" applyAlignment="1">
      <alignment vertical="center" wrapText="1"/>
    </xf>
    <xf numFmtId="0" fontId="39" fillId="0" borderId="0" xfId="0" applyFont="1" applyAlignment="1">
      <alignment vertical="center"/>
    </xf>
    <xf numFmtId="182" fontId="36" fillId="0" borderId="0" xfId="0" applyNumberFormat="1" applyFont="1" applyAlignment="1">
      <alignment horizontal="center" vertical="center"/>
    </xf>
    <xf numFmtId="0" fontId="67" fillId="0" borderId="0" xfId="0" applyFont="1" applyAlignment="1" applyProtection="1">
      <alignment horizontal="left" vertical="center" wrapText="1"/>
    </xf>
    <xf numFmtId="0" fontId="33" fillId="0" borderId="10" xfId="0" applyFont="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center" vertical="center"/>
    </xf>
    <xf numFmtId="0" fontId="33" fillId="6" borderId="1" xfId="0" applyFont="1" applyFill="1" applyBorder="1" applyAlignment="1" applyProtection="1">
      <alignment horizontal="center" vertical="center"/>
      <protection locked="0"/>
    </xf>
    <xf numFmtId="38" fontId="33" fillId="4" borderId="10" xfId="2" applyFont="1" applyFill="1" applyBorder="1" applyAlignment="1" applyProtection="1">
      <alignment horizontal="center" vertical="center"/>
      <protection locked="0"/>
    </xf>
    <xf numFmtId="38" fontId="33" fillId="4" borderId="3" xfId="2" applyFont="1" applyFill="1" applyBorder="1" applyAlignment="1" applyProtection="1">
      <alignment horizontal="center" vertical="center"/>
      <protection locked="0"/>
    </xf>
    <xf numFmtId="0" fontId="33" fillId="0" borderId="1" xfId="0" applyFont="1" applyBorder="1" applyAlignment="1">
      <alignment horizontal="center" vertical="center" shrinkToFit="1"/>
    </xf>
    <xf numFmtId="184" fontId="33" fillId="4" borderId="10" xfId="2" applyNumberFormat="1" applyFont="1" applyFill="1" applyBorder="1" applyAlignment="1" applyProtection="1">
      <alignment horizontal="center" vertical="center"/>
      <protection locked="0"/>
    </xf>
    <xf numFmtId="184" fontId="33" fillId="4" borderId="3" xfId="2" applyNumberFormat="1" applyFont="1" applyFill="1" applyBorder="1" applyAlignment="1" applyProtection="1">
      <alignment horizontal="center" vertical="center"/>
      <protection locked="0"/>
    </xf>
    <xf numFmtId="38" fontId="33" fillId="4" borderId="9" xfId="2"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0" fontId="33" fillId="4" borderId="3" xfId="0" applyFont="1" applyFill="1" applyBorder="1" applyAlignment="1" applyProtection="1">
      <alignment horizontal="center" vertical="center"/>
      <protection locked="0"/>
    </xf>
    <xf numFmtId="184" fontId="33" fillId="3" borderId="10" xfId="2" quotePrefix="1" applyNumberFormat="1" applyFont="1" applyFill="1" applyBorder="1" applyAlignment="1">
      <alignment horizontal="center" vertical="center"/>
    </xf>
    <xf numFmtId="184" fontId="33" fillId="3" borderId="3" xfId="2" applyNumberFormat="1" applyFont="1" applyFill="1" applyBorder="1" applyAlignment="1">
      <alignment horizontal="center" vertical="center"/>
    </xf>
    <xf numFmtId="184" fontId="33" fillId="3" borderId="1" xfId="2" applyNumberFormat="1" applyFont="1" applyFill="1" applyBorder="1" applyAlignment="1" applyProtection="1">
      <alignment horizontal="center" vertical="center"/>
    </xf>
    <xf numFmtId="184" fontId="33" fillId="3" borderId="1" xfId="2" applyNumberFormat="1" applyFont="1" applyFill="1" applyBorder="1" applyAlignment="1">
      <alignment horizontal="center" vertical="center"/>
    </xf>
    <xf numFmtId="0" fontId="33" fillId="3" borderId="1" xfId="0" applyFont="1" applyFill="1" applyBorder="1" applyAlignment="1" applyProtection="1">
      <alignment horizontal="center" vertical="center" wrapText="1"/>
    </xf>
    <xf numFmtId="0" fontId="33" fillId="3" borderId="1" xfId="0" applyFont="1" applyFill="1" applyBorder="1" applyAlignment="1" applyProtection="1">
      <alignment horizontal="center" vertical="center"/>
    </xf>
    <xf numFmtId="0" fontId="33" fillId="2" borderId="1" xfId="0" applyFont="1" applyFill="1" applyBorder="1" applyAlignment="1">
      <alignment horizontal="center" vertical="center"/>
    </xf>
    <xf numFmtId="184" fontId="33" fillId="3" borderId="10" xfId="2" applyNumberFormat="1" applyFont="1" applyFill="1" applyBorder="1" applyAlignment="1">
      <alignment horizontal="center" vertical="center"/>
    </xf>
    <xf numFmtId="0" fontId="3" fillId="6" borderId="1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184" fontId="33" fillId="4" borderId="1" xfId="0" applyNumberFormat="1" applyFont="1" applyFill="1" applyBorder="1" applyAlignment="1" applyProtection="1">
      <alignment horizontal="center" vertical="center"/>
      <protection locked="0"/>
    </xf>
    <xf numFmtId="183" fontId="33" fillId="4" borderId="1" xfId="0" applyNumberFormat="1"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3" fillId="6" borderId="1" xfId="0" applyFont="1" applyFill="1" applyBorder="1" applyAlignment="1" applyProtection="1">
      <alignment horizontal="center" vertical="center" wrapText="1"/>
      <protection locked="0"/>
    </xf>
    <xf numFmtId="0" fontId="33" fillId="0" borderId="10" xfId="0" applyFont="1" applyBorder="1" applyAlignment="1">
      <alignment vertical="center" shrinkToFit="1"/>
    </xf>
    <xf numFmtId="0" fontId="33" fillId="0" borderId="3" xfId="0" applyFont="1" applyBorder="1" applyAlignment="1">
      <alignment vertical="center" shrinkToFit="1"/>
    </xf>
    <xf numFmtId="177" fontId="33" fillId="4" borderId="10" xfId="0" applyNumberFormat="1" applyFont="1" applyFill="1" applyBorder="1" applyAlignment="1" applyProtection="1">
      <alignment horizontal="center" vertical="center"/>
      <protection locked="0"/>
    </xf>
    <xf numFmtId="177" fontId="33" fillId="4" borderId="9" xfId="0" applyNumberFormat="1" applyFont="1" applyFill="1" applyBorder="1" applyAlignment="1" applyProtection="1">
      <alignment horizontal="center" vertical="center"/>
      <protection locked="0"/>
    </xf>
    <xf numFmtId="177" fontId="33" fillId="4" borderId="3" xfId="0" applyNumberFormat="1" applyFont="1" applyFill="1" applyBorder="1" applyAlignment="1" applyProtection="1">
      <alignment horizontal="center" vertical="center"/>
      <protection locked="0"/>
    </xf>
    <xf numFmtId="0" fontId="33" fillId="0" borderId="14"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 xfId="0" applyFont="1" applyBorder="1" applyAlignment="1">
      <alignment horizontal="center" vertical="center" textRotation="255" wrapText="1"/>
    </xf>
    <xf numFmtId="0" fontId="33" fillId="0" borderId="0" xfId="0" applyFont="1" applyAlignment="1">
      <alignment horizontal="center" vertical="center"/>
    </xf>
    <xf numFmtId="0" fontId="33" fillId="0" borderId="1" xfId="0" applyFont="1" applyFill="1" applyBorder="1" applyAlignment="1" applyProtection="1">
      <alignment horizontal="center" vertical="center"/>
      <protection locked="0"/>
    </xf>
    <xf numFmtId="178" fontId="33" fillId="3" borderId="10" xfId="2" applyNumberFormat="1" applyFont="1" applyFill="1" applyBorder="1" applyAlignment="1" applyProtection="1">
      <alignment horizontal="center" vertical="center"/>
    </xf>
    <xf numFmtId="178" fontId="33" fillId="3" borderId="9" xfId="2" applyNumberFormat="1" applyFont="1" applyFill="1" applyBorder="1" applyAlignment="1" applyProtection="1">
      <alignment horizontal="center" vertical="center"/>
    </xf>
    <xf numFmtId="178" fontId="33" fillId="3" borderId="3" xfId="2" applyNumberFormat="1" applyFont="1" applyFill="1" applyBorder="1" applyAlignment="1" applyProtection="1">
      <alignment horizontal="center" vertical="center"/>
    </xf>
    <xf numFmtId="0" fontId="33" fillId="0" borderId="1" xfId="0" applyFont="1" applyBorder="1" applyAlignment="1">
      <alignment vertical="center" shrinkToFit="1"/>
    </xf>
    <xf numFmtId="0" fontId="33" fillId="0" borderId="10" xfId="0" applyFont="1" applyBorder="1" applyAlignment="1">
      <alignment vertical="center"/>
    </xf>
    <xf numFmtId="0" fontId="33" fillId="0" borderId="3" xfId="0" applyFont="1" applyBorder="1" applyAlignment="1">
      <alignment vertical="center"/>
    </xf>
    <xf numFmtId="0" fontId="33" fillId="0" borderId="10" xfId="0" applyFont="1" applyFill="1" applyBorder="1" applyAlignment="1" applyProtection="1">
      <alignment horizontal="center" vertical="center" shrinkToFit="1"/>
      <protection locked="0"/>
    </xf>
    <xf numFmtId="0" fontId="33" fillId="0" borderId="9" xfId="0" applyFont="1" applyFill="1" applyBorder="1" applyAlignment="1" applyProtection="1">
      <alignment horizontal="center" vertical="center" shrinkToFit="1"/>
      <protection locked="0"/>
    </xf>
    <xf numFmtId="0" fontId="33" fillId="4" borderId="9" xfId="0" applyFont="1" applyFill="1" applyBorder="1" applyAlignment="1" applyProtection="1">
      <alignment horizontal="center" vertical="center" shrinkToFit="1"/>
      <protection locked="0"/>
    </xf>
    <xf numFmtId="0" fontId="33" fillId="4" borderId="3" xfId="0" applyFont="1" applyFill="1" applyBorder="1" applyAlignment="1" applyProtection="1">
      <alignment horizontal="center" vertical="center" shrinkToFit="1"/>
      <protection locked="0"/>
    </xf>
    <xf numFmtId="0" fontId="33" fillId="0" borderId="14" xfId="0" applyFont="1" applyBorder="1" applyAlignment="1">
      <alignment horizontal="center" vertical="center" textRotation="255"/>
    </xf>
    <xf numFmtId="0" fontId="33" fillId="0" borderId="19" xfId="0" applyFont="1" applyBorder="1" applyAlignment="1">
      <alignment horizontal="center" vertical="center" textRotation="255"/>
    </xf>
    <xf numFmtId="0" fontId="33" fillId="0" borderId="20" xfId="0" applyFont="1" applyBorder="1" applyAlignment="1">
      <alignment horizontal="center" vertical="center" textRotation="255"/>
    </xf>
    <xf numFmtId="0" fontId="33" fillId="0" borderId="10"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183" fontId="33" fillId="4" borderId="10" xfId="0" applyNumberFormat="1" applyFont="1" applyFill="1" applyBorder="1" applyAlignment="1" applyProtection="1">
      <alignment horizontal="center" vertical="center"/>
      <protection locked="0"/>
    </xf>
    <xf numFmtId="183" fontId="33" fillId="4" borderId="3" xfId="0" applyNumberFormat="1" applyFont="1" applyFill="1" applyBorder="1" applyAlignment="1" applyProtection="1">
      <alignment horizontal="center" vertical="center"/>
      <protection locked="0"/>
    </xf>
    <xf numFmtId="0" fontId="33" fillId="0" borderId="10" xfId="0" quotePrefix="1"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1" xfId="0" applyFont="1" applyBorder="1" applyAlignment="1">
      <alignment horizontal="center" vertical="center" wrapText="1" shrinkToFit="1"/>
    </xf>
    <xf numFmtId="0" fontId="33" fillId="0" borderId="8" xfId="0" applyFont="1" applyBorder="1" applyAlignment="1">
      <alignment vertical="center" wrapText="1" shrinkToFit="1"/>
    </xf>
    <xf numFmtId="0" fontId="33" fillId="0" borderId="6" xfId="0" applyFont="1" applyBorder="1" applyAlignment="1">
      <alignment vertical="center" shrinkToFit="1"/>
    </xf>
    <xf numFmtId="0" fontId="33" fillId="0" borderId="4" xfId="0" applyFont="1" applyBorder="1" applyAlignment="1">
      <alignment vertical="center" shrinkToFit="1"/>
    </xf>
    <xf numFmtId="0" fontId="33" fillId="0" borderId="7" xfId="0" applyFont="1" applyBorder="1" applyAlignment="1">
      <alignment vertical="center" shrinkToFit="1"/>
    </xf>
    <xf numFmtId="0" fontId="33" fillId="0" borderId="11" xfId="0" applyFont="1" applyBorder="1" applyAlignment="1">
      <alignment vertical="center" shrinkToFit="1"/>
    </xf>
    <xf numFmtId="0" fontId="33" fillId="0" borderId="13" xfId="0" applyFont="1" applyBorder="1" applyAlignment="1">
      <alignment vertical="center" shrinkToFit="1"/>
    </xf>
    <xf numFmtId="0" fontId="33" fillId="0" borderId="3" xfId="0" applyFont="1" applyBorder="1" applyAlignment="1">
      <alignment horizontal="center" vertical="center" shrinkToFit="1"/>
    </xf>
    <xf numFmtId="176" fontId="33" fillId="4" borderId="1" xfId="0" applyNumberFormat="1" applyFont="1" applyFill="1" applyBorder="1" applyAlignment="1" applyProtection="1">
      <alignment horizontal="center" vertical="center"/>
      <protection locked="0"/>
    </xf>
    <xf numFmtId="38" fontId="42" fillId="4" borderId="10" xfId="2" applyFont="1" applyFill="1" applyBorder="1" applyAlignment="1" applyProtection="1">
      <alignment horizontal="center" vertical="center"/>
      <protection locked="0"/>
    </xf>
    <xf numFmtId="38" fontId="42" fillId="4" borderId="9" xfId="2" applyFont="1" applyFill="1" applyBorder="1" applyAlignment="1" applyProtection="1">
      <alignment horizontal="center" vertical="center"/>
      <protection locked="0"/>
    </xf>
    <xf numFmtId="38" fontId="42" fillId="4" borderId="3" xfId="2" applyFont="1" applyFill="1" applyBorder="1" applyAlignment="1" applyProtection="1">
      <alignment horizontal="center" vertical="center"/>
      <protection locked="0"/>
    </xf>
    <xf numFmtId="20" fontId="33" fillId="0" borderId="1" xfId="0" applyNumberFormat="1" applyFont="1" applyFill="1" applyBorder="1" applyAlignment="1" applyProtection="1">
      <alignment horizontal="center" vertical="center"/>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20" fontId="33" fillId="4" borderId="1"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shrinkToFit="1"/>
    </xf>
    <xf numFmtId="0" fontId="33" fillId="4" borderId="1" xfId="0" applyFont="1" applyFill="1" applyBorder="1" applyAlignment="1" applyProtection="1">
      <alignment vertical="center"/>
      <protection locked="0"/>
    </xf>
    <xf numFmtId="0" fontId="33" fillId="0" borderId="9" xfId="0" applyFont="1" applyBorder="1" applyAlignment="1">
      <alignment vertical="center" shrinkToFit="1"/>
    </xf>
    <xf numFmtId="38" fontId="33" fillId="4" borderId="1" xfId="2" applyFont="1" applyFill="1" applyBorder="1" applyAlignment="1" applyProtection="1">
      <alignment horizontal="center" vertical="center"/>
      <protection locked="0"/>
    </xf>
    <xf numFmtId="0" fontId="33" fillId="4" borderId="8" xfId="0" applyFont="1" applyFill="1" applyBorder="1" applyAlignment="1" applyProtection="1">
      <alignment horizontal="left" vertical="center" shrinkToFit="1"/>
      <protection locked="0"/>
    </xf>
    <xf numFmtId="0" fontId="33" fillId="4" borderId="6" xfId="0" applyFont="1" applyFill="1" applyBorder="1" applyAlignment="1" applyProtection="1">
      <alignment horizontal="left" vertical="center" shrinkToFit="1"/>
      <protection locked="0"/>
    </xf>
    <xf numFmtId="0" fontId="33" fillId="4" borderId="4" xfId="0" applyFont="1" applyFill="1" applyBorder="1" applyAlignment="1" applyProtection="1">
      <alignment horizontal="left" vertical="center" shrinkToFit="1"/>
      <protection locked="0"/>
    </xf>
    <xf numFmtId="0" fontId="33" fillId="4" borderId="7" xfId="0" applyFont="1" applyFill="1" applyBorder="1" applyAlignment="1" applyProtection="1">
      <alignment horizontal="left" vertical="center" shrinkToFit="1"/>
      <protection locked="0"/>
    </xf>
    <xf numFmtId="0" fontId="33" fillId="4" borderId="11" xfId="0" applyFont="1" applyFill="1" applyBorder="1" applyAlignment="1" applyProtection="1">
      <alignment horizontal="left" vertical="center" shrinkToFit="1"/>
      <protection locked="0"/>
    </xf>
    <xf numFmtId="0" fontId="33" fillId="4" borderId="13" xfId="0" applyFont="1" applyFill="1" applyBorder="1" applyAlignment="1" applyProtection="1">
      <alignment horizontal="left" vertical="center" shrinkToFit="1"/>
      <protection locked="0"/>
    </xf>
    <xf numFmtId="49" fontId="33" fillId="4" borderId="1" xfId="0" quotePrefix="1" applyNumberFormat="1" applyFont="1" applyFill="1" applyBorder="1" applyAlignment="1" applyProtection="1">
      <alignment horizontal="center" vertical="center"/>
      <protection locked="0"/>
    </xf>
    <xf numFmtId="49" fontId="33" fillId="4" borderId="1" xfId="0" applyNumberFormat="1" applyFont="1" applyFill="1" applyBorder="1" applyAlignment="1" applyProtection="1">
      <alignment horizontal="center" vertical="center"/>
      <protection locked="0"/>
    </xf>
    <xf numFmtId="0" fontId="33" fillId="0" borderId="1" xfId="0" quotePrefix="1"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center" vertical="center"/>
    </xf>
    <xf numFmtId="0" fontId="33" fillId="0" borderId="3" xfId="0" applyFont="1" applyFill="1" applyBorder="1" applyAlignment="1" applyProtection="1">
      <alignment horizontal="center" vertical="center"/>
    </xf>
    <xf numFmtId="0" fontId="33" fillId="0" borderId="9" xfId="0" applyFont="1" applyBorder="1" applyAlignment="1">
      <alignment horizontal="center" vertical="center" shrinkToFit="1"/>
    </xf>
    <xf numFmtId="0" fontId="33" fillId="0" borderId="14" xfId="0" applyFont="1" applyBorder="1" applyAlignment="1">
      <alignment horizontal="center" vertical="center" textRotation="255" wrapText="1"/>
    </xf>
    <xf numFmtId="0" fontId="33" fillId="0" borderId="19" xfId="0" applyFont="1" applyBorder="1" applyAlignment="1">
      <alignment horizontal="center" vertical="center" textRotation="255" wrapText="1"/>
    </xf>
    <xf numFmtId="0" fontId="33" fillId="0" borderId="20" xfId="0" applyFont="1" applyBorder="1" applyAlignment="1">
      <alignment horizontal="center" vertical="center" textRotation="255" wrapText="1"/>
    </xf>
    <xf numFmtId="0" fontId="33" fillId="4" borderId="0"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shrinkToFit="1"/>
      <protection locked="0"/>
    </xf>
    <xf numFmtId="0" fontId="33" fillId="3" borderId="1" xfId="0" applyFont="1" applyFill="1" applyBorder="1" applyAlignment="1" applyProtection="1">
      <alignment horizontal="center" vertical="center" shrinkToFit="1"/>
    </xf>
    <xf numFmtId="0" fontId="33" fillId="3" borderId="1" xfId="0" applyFont="1" applyFill="1" applyBorder="1" applyAlignment="1" applyProtection="1">
      <alignment horizontal="center" vertical="center"/>
      <protection locked="0"/>
    </xf>
    <xf numFmtId="0" fontId="33" fillId="3" borderId="10" xfId="0" applyFont="1" applyFill="1" applyBorder="1" applyAlignment="1" applyProtection="1">
      <alignment horizontal="center" vertical="center"/>
    </xf>
    <xf numFmtId="0" fontId="33" fillId="3" borderId="9"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3" fillId="0" borderId="1" xfId="0" applyFont="1" applyBorder="1" applyAlignment="1">
      <alignment vertical="center" wrapText="1" shrinkToFit="1"/>
    </xf>
    <xf numFmtId="0" fontId="33" fillId="0" borderId="8" xfId="0" applyFont="1" applyBorder="1" applyAlignment="1">
      <alignment horizontal="center" vertical="center" wrapText="1" shrinkToFit="1"/>
    </xf>
    <xf numFmtId="0" fontId="33" fillId="0" borderId="6"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14" xfId="0" applyFont="1" applyBorder="1" applyAlignment="1">
      <alignment horizontal="center" vertical="center" wrapText="1" shrinkToFit="1"/>
    </xf>
    <xf numFmtId="0" fontId="33" fillId="0" borderId="20" xfId="0" applyFont="1" applyBorder="1" applyAlignment="1">
      <alignment horizontal="center" vertical="center" wrapText="1" shrinkToFit="1"/>
    </xf>
    <xf numFmtId="0" fontId="33" fillId="0" borderId="2" xfId="0" applyFont="1" applyBorder="1" applyAlignment="1">
      <alignment horizontal="center" vertical="center" shrinkToFit="1"/>
    </xf>
    <xf numFmtId="0" fontId="33" fillId="0" borderId="19" xfId="0" applyFont="1" applyBorder="1" applyAlignment="1">
      <alignment horizontal="center" vertical="center" shrinkToFit="1"/>
    </xf>
    <xf numFmtId="0" fontId="33" fillId="4" borderId="29" xfId="0" applyFont="1" applyFill="1" applyBorder="1" applyAlignment="1" applyProtection="1">
      <alignment horizontal="center" vertical="center"/>
      <protection locked="0"/>
    </xf>
    <xf numFmtId="0" fontId="33" fillId="4" borderId="30" xfId="0" applyFont="1" applyFill="1" applyBorder="1" applyAlignment="1" applyProtection="1">
      <alignment horizontal="center" vertical="center"/>
      <protection locked="0"/>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4" borderId="27" xfId="0" applyFont="1" applyFill="1" applyBorder="1" applyAlignment="1" applyProtection="1">
      <alignment horizontal="center" vertical="center"/>
      <protection locked="0"/>
    </xf>
    <xf numFmtId="0" fontId="33" fillId="4" borderId="28"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183" fontId="33" fillId="4" borderId="9" xfId="0" applyNumberFormat="1" applyFont="1" applyFill="1" applyBorder="1" applyAlignment="1" applyProtection="1">
      <alignment horizontal="center" vertical="center"/>
      <protection locked="0"/>
    </xf>
    <xf numFmtId="177" fontId="33" fillId="4" borderId="1" xfId="0" applyNumberFormat="1" applyFont="1" applyFill="1" applyBorder="1" applyAlignment="1" applyProtection="1">
      <alignment horizontal="center" vertical="center"/>
      <protection locked="0"/>
    </xf>
    <xf numFmtId="0" fontId="0" fillId="0" borderId="8" xfId="0" applyFont="1" applyBorder="1" applyAlignment="1">
      <alignment horizontal="center" vertical="center" wrapText="1" shrinkToFit="1"/>
    </xf>
    <xf numFmtId="0" fontId="0" fillId="0" borderId="6"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33" fillId="6" borderId="10" xfId="0" applyFont="1" applyFill="1" applyBorder="1" applyAlignment="1" applyProtection="1">
      <alignment horizontal="center" vertical="center"/>
      <protection locked="0"/>
    </xf>
    <xf numFmtId="0" fontId="33" fillId="6" borderId="9" xfId="0" applyFont="1" applyFill="1" applyBorder="1" applyAlignment="1" applyProtection="1">
      <alignment horizontal="center" vertical="center"/>
      <protection locked="0"/>
    </xf>
    <xf numFmtId="0" fontId="33" fillId="6" borderId="3" xfId="0" applyFont="1" applyFill="1" applyBorder="1" applyAlignment="1" applyProtection="1">
      <alignment horizontal="center" vertical="center"/>
      <protection locked="0"/>
    </xf>
    <xf numFmtId="0" fontId="33" fillId="0" borderId="1" xfId="0" applyFont="1" applyBorder="1" applyAlignment="1">
      <alignment horizontal="center" vertical="center" textRotation="255" shrinkToFit="1"/>
    </xf>
    <xf numFmtId="0" fontId="33" fillId="4" borderId="1" xfId="0" applyFont="1" applyFill="1" applyBorder="1" applyAlignment="1" applyProtection="1">
      <alignment vertical="center" shrinkToFit="1"/>
      <protection locked="0"/>
    </xf>
    <xf numFmtId="0" fontId="33" fillId="8" borderId="1" xfId="0" applyFont="1" applyFill="1" applyBorder="1" applyAlignment="1">
      <alignment horizontal="center" vertical="center"/>
    </xf>
    <xf numFmtId="0" fontId="33" fillId="0" borderId="1" xfId="0" applyFont="1" applyBorder="1" applyAlignment="1" applyProtection="1">
      <alignment horizontal="center" vertical="center"/>
    </xf>
    <xf numFmtId="0" fontId="33" fillId="0" borderId="1" xfId="0" applyFont="1" applyFill="1" applyBorder="1" applyAlignment="1" applyProtection="1">
      <alignment horizontal="center" vertical="center" shrinkToFit="1"/>
      <protection locked="0"/>
    </xf>
    <xf numFmtId="0" fontId="33" fillId="0" borderId="1" xfId="0" applyFont="1" applyBorder="1" applyAlignment="1">
      <alignment vertical="center"/>
    </xf>
    <xf numFmtId="38" fontId="42" fillId="4" borderId="1" xfId="2"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3" borderId="20" xfId="0" applyFont="1" applyFill="1" applyBorder="1" applyAlignment="1" applyProtection="1">
      <alignment horizontal="center" vertical="center"/>
    </xf>
    <xf numFmtId="0" fontId="33" fillId="4" borderId="4" xfId="0" applyFont="1" applyFill="1" applyBorder="1" applyAlignment="1" applyProtection="1">
      <alignment horizontal="center" vertical="center"/>
      <protection locked="0"/>
    </xf>
    <xf numFmtId="0" fontId="33" fillId="4" borderId="13" xfId="0" applyFont="1" applyFill="1" applyBorder="1" applyAlignment="1" applyProtection="1">
      <alignment horizontal="center" vertical="center"/>
      <protection locked="0"/>
    </xf>
    <xf numFmtId="0" fontId="33" fillId="0" borderId="25" xfId="0" applyFont="1" applyBorder="1" applyAlignment="1">
      <alignment horizontal="center" vertical="center"/>
    </xf>
    <xf numFmtId="0" fontId="33" fillId="0" borderId="31" xfId="0" applyFont="1" applyBorder="1" applyAlignment="1">
      <alignment horizontal="center" vertical="center"/>
    </xf>
    <xf numFmtId="0" fontId="33" fillId="0" borderId="26" xfId="0" applyFont="1" applyBorder="1" applyAlignment="1">
      <alignment horizontal="center" vertical="center"/>
    </xf>
    <xf numFmtId="0" fontId="3" fillId="3" borderId="10"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protection locked="0"/>
    </xf>
    <xf numFmtId="0" fontId="33" fillId="4" borderId="5" xfId="0" applyFont="1" applyFill="1" applyBorder="1" applyAlignment="1" applyProtection="1">
      <alignment horizontal="center" vertical="center"/>
      <protection locked="0"/>
    </xf>
    <xf numFmtId="0" fontId="33" fillId="0" borderId="8"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12" xfId="0" applyFont="1" applyBorder="1" applyAlignment="1" applyProtection="1">
      <alignment horizontal="center" vertical="center"/>
    </xf>
    <xf numFmtId="0" fontId="33" fillId="0" borderId="13" xfId="0" applyFont="1" applyBorder="1" applyAlignment="1" applyProtection="1">
      <alignment horizontal="center" vertical="center"/>
    </xf>
    <xf numFmtId="0" fontId="33" fillId="3" borderId="10" xfId="0" applyFont="1" applyFill="1" applyBorder="1" applyAlignment="1" applyProtection="1">
      <alignment horizontal="center" vertical="center" wrapText="1"/>
    </xf>
    <xf numFmtId="0" fontId="33" fillId="3" borderId="3" xfId="0"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33" fillId="3" borderId="10" xfId="0" applyNumberFormat="1" applyFont="1" applyFill="1" applyBorder="1" applyAlignment="1" applyProtection="1">
      <alignment horizontal="center" vertical="center"/>
    </xf>
    <xf numFmtId="0" fontId="33" fillId="3" borderId="9" xfId="0" applyNumberFormat="1" applyFont="1" applyFill="1" applyBorder="1" applyAlignment="1" applyProtection="1">
      <alignment horizontal="center" vertical="center"/>
    </xf>
    <xf numFmtId="0" fontId="33" fillId="3" borderId="3" xfId="0" applyNumberFormat="1" applyFont="1" applyFill="1" applyBorder="1" applyAlignment="1" applyProtection="1">
      <alignment horizontal="center" vertical="center"/>
    </xf>
    <xf numFmtId="0" fontId="33" fillId="0" borderId="10" xfId="0" applyFont="1" applyBorder="1" applyAlignment="1">
      <alignment horizontal="center" vertical="center" wrapText="1" shrinkToFit="1"/>
    </xf>
    <xf numFmtId="0" fontId="33" fillId="0" borderId="3" xfId="0" applyFont="1" applyBorder="1" applyAlignment="1">
      <alignment horizontal="center" vertical="center" wrapText="1" shrinkToFit="1"/>
    </xf>
    <xf numFmtId="14" fontId="33" fillId="4" borderId="1" xfId="0" applyNumberFormat="1" applyFont="1" applyFill="1" applyBorder="1" applyAlignment="1" applyProtection="1">
      <alignment horizontal="center" vertical="center"/>
      <protection locked="0"/>
    </xf>
    <xf numFmtId="183" fontId="33" fillId="3" borderId="10" xfId="0" applyNumberFormat="1" applyFont="1" applyFill="1" applyBorder="1" applyAlignment="1" applyProtection="1">
      <alignment horizontal="center" vertical="center"/>
      <protection locked="0"/>
    </xf>
    <xf numFmtId="183" fontId="33" fillId="3" borderId="9" xfId="0" applyNumberFormat="1" applyFont="1" applyFill="1" applyBorder="1" applyAlignment="1" applyProtection="1">
      <alignment horizontal="center" vertical="center"/>
      <protection locked="0"/>
    </xf>
    <xf numFmtId="183" fontId="33" fillId="3" borderId="3" xfId="0" applyNumberFormat="1" applyFont="1" applyFill="1" applyBorder="1" applyAlignment="1" applyProtection="1">
      <alignment horizontal="center" vertical="center"/>
      <protection locked="0"/>
    </xf>
    <xf numFmtId="184" fontId="33" fillId="4" borderId="1" xfId="2" applyNumberFormat="1" applyFont="1" applyFill="1" applyBorder="1" applyAlignment="1" applyProtection="1">
      <alignment horizontal="center" vertical="center"/>
      <protection locked="0"/>
    </xf>
    <xf numFmtId="184" fontId="33" fillId="3" borderId="10" xfId="2" applyNumberFormat="1" applyFont="1" applyFill="1" applyBorder="1" applyAlignment="1" applyProtection="1">
      <alignment horizontal="center" vertical="center"/>
    </xf>
    <xf numFmtId="184" fontId="33" fillId="3" borderId="3" xfId="2" applyNumberFormat="1" applyFont="1" applyFill="1" applyBorder="1" applyAlignment="1" applyProtection="1">
      <alignment horizontal="center" vertical="center"/>
    </xf>
    <xf numFmtId="183" fontId="33" fillId="3" borderId="1" xfId="0" applyNumberFormat="1" applyFont="1" applyFill="1" applyBorder="1" applyAlignment="1" applyProtection="1">
      <alignment horizontal="center" vertical="center"/>
    </xf>
    <xf numFmtId="0" fontId="33" fillId="4" borderId="1" xfId="0" applyFont="1" applyFill="1" applyBorder="1" applyAlignment="1" applyProtection="1">
      <alignment horizontal="center" vertical="center" wrapText="1"/>
      <protection locked="0"/>
    </xf>
    <xf numFmtId="181" fontId="33" fillId="4" borderId="1" xfId="0" applyNumberFormat="1" applyFont="1" applyFill="1" applyBorder="1" applyAlignment="1" applyProtection="1">
      <alignment horizontal="center" vertical="center"/>
      <protection locked="0"/>
    </xf>
    <xf numFmtId="181" fontId="33" fillId="4" borderId="10" xfId="2" applyNumberFormat="1" applyFont="1" applyFill="1" applyBorder="1" applyAlignment="1" applyProtection="1">
      <alignment horizontal="center" vertical="center"/>
      <protection locked="0"/>
    </xf>
    <xf numFmtId="181" fontId="33" fillId="4" borderId="3" xfId="2" applyNumberFormat="1" applyFont="1" applyFill="1" applyBorder="1" applyAlignment="1" applyProtection="1">
      <alignment horizontal="center" vertical="center"/>
      <protection locked="0"/>
    </xf>
    <xf numFmtId="181" fontId="33" fillId="4" borderId="10" xfId="0" applyNumberFormat="1" applyFont="1" applyFill="1" applyBorder="1" applyAlignment="1" applyProtection="1">
      <alignment horizontal="center" vertical="center"/>
      <protection locked="0"/>
    </xf>
    <xf numFmtId="181" fontId="33" fillId="4" borderId="3" xfId="0" applyNumberFormat="1" applyFont="1" applyFill="1" applyBorder="1" applyAlignment="1" applyProtection="1">
      <alignment horizontal="center" vertical="center"/>
      <protection locked="0"/>
    </xf>
    <xf numFmtId="0" fontId="33" fillId="4" borderId="8" xfId="0" applyFont="1" applyFill="1" applyBorder="1" applyAlignment="1" applyProtection="1">
      <alignment horizontal="center" vertical="center" wrapText="1"/>
      <protection locked="0"/>
    </xf>
    <xf numFmtId="0" fontId="33" fillId="4" borderId="6" xfId="0" applyFont="1" applyFill="1" applyBorder="1" applyAlignment="1" applyProtection="1">
      <alignment horizontal="center" vertical="center" wrapText="1"/>
      <protection locked="0"/>
    </xf>
    <xf numFmtId="0" fontId="33" fillId="4" borderId="4" xfId="0" applyFont="1" applyFill="1" applyBorder="1" applyAlignment="1" applyProtection="1">
      <alignment horizontal="center" vertical="center" wrapText="1"/>
      <protection locked="0"/>
    </xf>
    <xf numFmtId="0" fontId="33" fillId="4" borderId="7" xfId="0" applyFont="1" applyFill="1" applyBorder="1" applyAlignment="1" applyProtection="1">
      <alignment horizontal="center" vertical="center" wrapText="1"/>
      <protection locked="0"/>
    </xf>
    <xf numFmtId="0" fontId="33" fillId="4" borderId="11" xfId="0" applyFont="1" applyFill="1" applyBorder="1" applyAlignment="1" applyProtection="1">
      <alignment horizontal="center" vertical="center" wrapText="1"/>
      <protection locked="0"/>
    </xf>
    <xf numFmtId="0" fontId="33" fillId="4" borderId="13" xfId="0" applyFont="1" applyFill="1" applyBorder="1" applyAlignment="1" applyProtection="1">
      <alignment horizontal="center" vertical="center" wrapText="1"/>
      <protection locked="0"/>
    </xf>
    <xf numFmtId="0" fontId="33" fillId="0" borderId="1" xfId="0" applyFont="1" applyBorder="1" applyAlignment="1">
      <alignment horizontal="center" vertical="center" textRotation="255"/>
    </xf>
    <xf numFmtId="0" fontId="33" fillId="0" borderId="1" xfId="0" applyFont="1" applyFill="1" applyBorder="1" applyAlignment="1">
      <alignment horizontal="center" vertical="center" textRotation="255"/>
    </xf>
    <xf numFmtId="0" fontId="33" fillId="4" borderId="14" xfId="0" applyFont="1" applyFill="1" applyBorder="1" applyAlignment="1" applyProtection="1">
      <alignment horizontal="center" vertical="center" wrapText="1"/>
      <protection locked="0"/>
    </xf>
    <xf numFmtId="0" fontId="33" fillId="4" borderId="19" xfId="0" applyFont="1" applyFill="1" applyBorder="1" applyAlignment="1" applyProtection="1">
      <alignment horizontal="center" vertical="center" wrapText="1"/>
      <protection locked="0"/>
    </xf>
    <xf numFmtId="0" fontId="33" fillId="4" borderId="20" xfId="0" applyFont="1" applyFill="1" applyBorder="1" applyAlignment="1" applyProtection="1">
      <alignment horizontal="center" vertical="center" wrapText="1"/>
      <protection locked="0"/>
    </xf>
    <xf numFmtId="178" fontId="33" fillId="4" borderId="1" xfId="2" applyNumberFormat="1" applyFont="1" applyFill="1" applyBorder="1" applyAlignment="1" applyProtection="1">
      <alignment horizontal="center" vertical="center"/>
      <protection locked="0"/>
    </xf>
    <xf numFmtId="178" fontId="33" fillId="0" borderId="1" xfId="2"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36" fillId="3" borderId="0" xfId="0" applyFont="1" applyFill="1" applyAlignment="1" applyProtection="1">
      <alignment vertical="center" shrinkToFit="1"/>
    </xf>
    <xf numFmtId="0" fontId="36" fillId="0" borderId="0" xfId="0" applyFont="1" applyFill="1" applyAlignment="1" applyProtection="1">
      <alignment horizontal="right" vertical="center"/>
    </xf>
    <xf numFmtId="0" fontId="36" fillId="3" borderId="0" xfId="0" applyFont="1" applyFill="1" applyBorder="1" applyAlignment="1" applyProtection="1">
      <alignment horizontal="left" vertical="center" shrinkToFit="1"/>
    </xf>
    <xf numFmtId="0" fontId="36" fillId="3" borderId="0" xfId="0" applyFont="1" applyFill="1" applyAlignment="1" applyProtection="1">
      <alignment horizontal="center" vertical="center" shrinkToFit="1"/>
    </xf>
    <xf numFmtId="0" fontId="39" fillId="3" borderId="0" xfId="0" applyFont="1" applyFill="1" applyAlignment="1" applyProtection="1">
      <alignment horizontal="center" vertical="center" shrinkToFit="1"/>
    </xf>
    <xf numFmtId="0" fontId="36" fillId="0" borderId="0" xfId="0" applyFont="1" applyFill="1" applyAlignment="1" applyProtection="1">
      <alignment horizontal="center" vertical="center"/>
    </xf>
    <xf numFmtId="0" fontId="36" fillId="0" borderId="0" xfId="0" applyFont="1" applyFill="1" applyAlignment="1" applyProtection="1">
      <alignment horizontal="left" vertical="center"/>
    </xf>
    <xf numFmtId="0" fontId="51" fillId="0" borderId="0" xfId="0" applyFont="1" applyBorder="1" applyAlignment="1">
      <alignment horizontal="center" vertical="center"/>
    </xf>
    <xf numFmtId="0" fontId="36" fillId="0" borderId="0" xfId="0" applyFont="1" applyFill="1" applyAlignment="1" applyProtection="1">
      <alignment horizontal="center" vertical="center" shrinkToFit="1"/>
    </xf>
    <xf numFmtId="0" fontId="7" fillId="0" borderId="12" xfId="0" applyFont="1" applyBorder="1" applyAlignment="1" applyProtection="1">
      <alignment horizontal="left" vertical="center"/>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36" fillId="3" borderId="0" xfId="0" applyFont="1" applyFill="1" applyBorder="1" applyAlignment="1" applyProtection="1">
      <alignment vertical="center"/>
    </xf>
    <xf numFmtId="0" fontId="36" fillId="3" borderId="12" xfId="0" applyFont="1" applyFill="1" applyBorder="1" applyAlignment="1" applyProtection="1">
      <alignment vertical="center" shrinkToFit="1"/>
    </xf>
    <xf numFmtId="0" fontId="36" fillId="3" borderId="0" xfId="0" applyFont="1" applyFill="1" applyBorder="1" applyAlignment="1" applyProtection="1">
      <alignment vertical="center" shrinkToFit="1"/>
    </xf>
    <xf numFmtId="38" fontId="7" fillId="4" borderId="5" xfId="2" applyFont="1" applyFill="1" applyBorder="1" applyAlignment="1">
      <alignment horizontal="center" vertical="center"/>
    </xf>
    <xf numFmtId="38" fontId="7" fillId="4" borderId="6" xfId="2" applyFont="1" applyFill="1" applyBorder="1" applyAlignment="1">
      <alignment horizontal="center" vertical="center"/>
    </xf>
    <xf numFmtId="0" fontId="36" fillId="0" borderId="9" xfId="0" applyFont="1" applyBorder="1" applyAlignment="1">
      <alignment vertical="center"/>
    </xf>
    <xf numFmtId="0" fontId="36" fillId="0" borderId="3" xfId="0" applyFont="1" applyBorder="1" applyAlignment="1">
      <alignment vertical="center"/>
    </xf>
    <xf numFmtId="0" fontId="7" fillId="0" borderId="9" xfId="0" applyFont="1" applyBorder="1" applyAlignment="1">
      <alignment vertical="center" shrinkToFit="1"/>
    </xf>
    <xf numFmtId="0" fontId="7" fillId="0" borderId="3" xfId="0" applyFont="1" applyBorder="1" applyAlignment="1">
      <alignment vertical="center" shrinkToFit="1"/>
    </xf>
    <xf numFmtId="0" fontId="36" fillId="0" borderId="0" xfId="0" applyFont="1" applyFill="1" applyBorder="1" applyAlignment="1" applyProtection="1">
      <alignment horizontal="left" vertical="center"/>
    </xf>
    <xf numFmtId="0" fontId="36" fillId="0" borderId="0" xfId="0" applyFont="1" applyBorder="1" applyAlignment="1" applyProtection="1">
      <alignment horizontal="left" vertical="center"/>
    </xf>
    <xf numFmtId="0" fontId="36" fillId="0" borderId="0" xfId="0" applyFont="1" applyFill="1" applyAlignment="1" applyProtection="1">
      <alignment horizontal="left" vertical="center" shrinkToFit="1"/>
    </xf>
    <xf numFmtId="0" fontId="36" fillId="0" borderId="0" xfId="0" applyFont="1" applyBorder="1" applyAlignment="1">
      <alignment horizontal="left" vertical="center" wrapText="1"/>
    </xf>
    <xf numFmtId="38" fontId="7" fillId="3" borderId="5" xfId="2" applyFont="1" applyFill="1" applyBorder="1" applyAlignment="1">
      <alignment horizontal="right" vertical="center"/>
    </xf>
    <xf numFmtId="38" fontId="7" fillId="3" borderId="0" xfId="2" applyFont="1" applyFill="1" applyBorder="1" applyAlignment="1">
      <alignment horizontal="right" vertical="center"/>
    </xf>
    <xf numFmtId="38" fontId="7" fillId="3" borderId="12" xfId="2" applyFont="1" applyFill="1" applyBorder="1" applyAlignment="1">
      <alignment horizontal="right" vertical="center"/>
    </xf>
    <xf numFmtId="0" fontId="36" fillId="3" borderId="9" xfId="0" applyFont="1" applyFill="1" applyBorder="1" applyAlignment="1">
      <alignment horizontal="left" vertical="center" shrinkToFit="1"/>
    </xf>
    <xf numFmtId="0" fontId="36" fillId="3" borderId="3" xfId="0" applyFont="1" applyFill="1" applyBorder="1" applyAlignment="1">
      <alignment horizontal="left" vertical="center" shrinkToFit="1"/>
    </xf>
    <xf numFmtId="0" fontId="44" fillId="0" borderId="0" xfId="0" applyFont="1" applyAlignment="1">
      <alignment horizontal="center" vertical="center"/>
    </xf>
    <xf numFmtId="0" fontId="39" fillId="0" borderId="0" xfId="0" applyFont="1" applyAlignment="1">
      <alignment horizontal="center" vertical="center"/>
    </xf>
    <xf numFmtId="0" fontId="41" fillId="3" borderId="0" xfId="0" applyFont="1" applyFill="1" applyAlignment="1">
      <alignment vertical="center" shrinkToFit="1"/>
    </xf>
    <xf numFmtId="0" fontId="41" fillId="3" borderId="0" xfId="0" applyFont="1" applyFill="1" applyAlignment="1">
      <alignment vertical="center"/>
    </xf>
    <xf numFmtId="0" fontId="43" fillId="3" borderId="0" xfId="0" applyFont="1" applyFill="1" applyAlignment="1">
      <alignment vertical="center"/>
    </xf>
    <xf numFmtId="0" fontId="43" fillId="3" borderId="0" xfId="0" applyFont="1" applyFill="1" applyAlignment="1">
      <alignment horizontal="center" vertical="center"/>
    </xf>
    <xf numFmtId="0" fontId="36" fillId="0" borderId="0" xfId="0" applyFont="1" applyFill="1" applyBorder="1" applyAlignment="1">
      <alignment vertical="center" wrapText="1"/>
    </xf>
    <xf numFmtId="0" fontId="36" fillId="0" borderId="0" xfId="0" applyFont="1" applyFill="1" applyBorder="1" applyAlignment="1">
      <alignment vertical="center"/>
    </xf>
    <xf numFmtId="38" fontId="7" fillId="0" borderId="0" xfId="2" applyFont="1" applyFill="1" applyBorder="1" applyAlignment="1">
      <alignment horizontal="center" vertical="center"/>
    </xf>
    <xf numFmtId="0" fontId="36" fillId="0" borderId="0" xfId="0" applyFont="1" applyFill="1" applyBorder="1" applyAlignment="1">
      <alignment horizontal="center" vertical="center"/>
    </xf>
    <xf numFmtId="0" fontId="36" fillId="3" borderId="0" xfId="0" applyFont="1" applyFill="1" applyAlignment="1">
      <alignment horizontal="center" vertical="center"/>
    </xf>
    <xf numFmtId="0" fontId="36" fillId="3" borderId="0" xfId="0" applyFont="1" applyFill="1" applyAlignment="1">
      <alignment vertical="center"/>
    </xf>
    <xf numFmtId="0" fontId="29" fillId="0" borderId="0" xfId="0" applyFont="1" applyBorder="1" applyAlignment="1">
      <alignment horizontal="left" vertical="center" wrapText="1"/>
    </xf>
    <xf numFmtId="0" fontId="36" fillId="0" borderId="0" xfId="0" applyFont="1" applyBorder="1" applyAlignment="1">
      <alignment horizontal="center" vertical="center"/>
    </xf>
    <xf numFmtId="0" fontId="36" fillId="3" borderId="0" xfId="0" applyFont="1" applyFill="1" applyAlignment="1">
      <alignment horizontal="center" vertical="center" shrinkToFit="1"/>
    </xf>
    <xf numFmtId="0" fontId="36" fillId="0" borderId="0" xfId="0" applyFont="1" applyAlignment="1">
      <alignment horizontal="center" vertical="center"/>
    </xf>
    <xf numFmtId="0" fontId="36" fillId="3" borderId="0" xfId="0" applyFont="1" applyFill="1" applyBorder="1" applyAlignment="1">
      <alignment vertical="center"/>
    </xf>
    <xf numFmtId="0" fontId="36" fillId="0" borderId="0" xfId="0" applyFont="1" applyFill="1" applyAlignment="1" applyProtection="1">
      <alignment vertical="center" shrinkToFit="1"/>
    </xf>
    <xf numFmtId="0" fontId="39" fillId="0" borderId="0" xfId="0" applyFont="1" applyFill="1" applyAlignment="1" applyProtection="1">
      <alignment horizontal="center" vertical="center" shrinkToFit="1"/>
    </xf>
    <xf numFmtId="0" fontId="29" fillId="3" borderId="0" xfId="0" applyFont="1" applyFill="1" applyBorder="1" applyAlignment="1">
      <alignment vertical="center"/>
    </xf>
    <xf numFmtId="0" fontId="36" fillId="0" borderId="10" xfId="0" applyFont="1" applyBorder="1" applyAlignment="1">
      <alignment horizontal="left" vertical="center"/>
    </xf>
    <xf numFmtId="0" fontId="36" fillId="0" borderId="9" xfId="0" applyFont="1" applyBorder="1" applyAlignment="1">
      <alignment horizontal="left" vertical="center"/>
    </xf>
    <xf numFmtId="0" fontId="36" fillId="0" borderId="3" xfId="0" applyFont="1" applyBorder="1" applyAlignment="1">
      <alignment horizontal="left" vertical="center"/>
    </xf>
    <xf numFmtId="0" fontId="36" fillId="3" borderId="9" xfId="0" applyFont="1" applyFill="1" applyBorder="1" applyAlignment="1" applyProtection="1">
      <alignment horizontal="left" vertical="center" shrinkToFit="1"/>
    </xf>
    <xf numFmtId="0" fontId="36" fillId="3" borderId="3" xfId="0" applyFont="1" applyFill="1" applyBorder="1" applyAlignment="1" applyProtection="1">
      <alignment horizontal="left" vertical="center" shrinkToFit="1"/>
    </xf>
    <xf numFmtId="0" fontId="36" fillId="0" borderId="14" xfId="0" quotePrefix="1" applyFont="1" applyBorder="1" applyAlignment="1">
      <alignment horizontal="center" vertical="top"/>
    </xf>
    <xf numFmtId="0" fontId="36" fillId="0" borderId="19" xfId="0" quotePrefix="1" applyFont="1" applyBorder="1" applyAlignment="1">
      <alignment horizontal="center" vertical="top"/>
    </xf>
    <xf numFmtId="0" fontId="36" fillId="0" borderId="20" xfId="0" quotePrefix="1" applyFont="1" applyBorder="1" applyAlignment="1">
      <alignment horizontal="center" vertical="top"/>
    </xf>
    <xf numFmtId="0" fontId="14" fillId="0" borderId="8" xfId="0" applyFont="1" applyBorder="1" applyAlignment="1">
      <alignment vertical="top"/>
    </xf>
    <xf numFmtId="0" fontId="14" fillId="0" borderId="6" xfId="0" applyFont="1" applyBorder="1" applyAlignment="1">
      <alignment vertical="top"/>
    </xf>
    <xf numFmtId="0" fontId="14" fillId="0" borderId="4" xfId="0" applyFont="1" applyBorder="1" applyAlignment="1">
      <alignment vertical="top"/>
    </xf>
    <xf numFmtId="0" fontId="14" fillId="0" borderId="7" xfId="0" applyFont="1" applyBorder="1" applyAlignment="1">
      <alignment vertical="top"/>
    </xf>
    <xf numFmtId="0" fontId="14" fillId="0" borderId="11" xfId="0" applyFont="1" applyBorder="1" applyAlignment="1">
      <alignment vertical="top"/>
    </xf>
    <xf numFmtId="0" fontId="14" fillId="0" borderId="13" xfId="0" applyFont="1" applyBorder="1" applyAlignment="1">
      <alignment vertical="top"/>
    </xf>
    <xf numFmtId="0" fontId="15" fillId="4" borderId="0" xfId="0" applyFont="1" applyFill="1" applyBorder="1" applyAlignment="1" applyProtection="1">
      <alignment vertical="top" wrapText="1"/>
      <protection locked="0"/>
    </xf>
    <xf numFmtId="0" fontId="37" fillId="4" borderId="0" xfId="0" applyFont="1" applyFill="1" applyBorder="1" applyAlignment="1" applyProtection="1">
      <alignment vertical="top" wrapText="1"/>
      <protection locked="0"/>
    </xf>
    <xf numFmtId="0" fontId="37" fillId="4" borderId="7" xfId="0" applyFont="1" applyFill="1" applyBorder="1" applyAlignment="1" applyProtection="1">
      <alignment vertical="top" wrapText="1"/>
      <protection locked="0"/>
    </xf>
    <xf numFmtId="0" fontId="36" fillId="3" borderId="9" xfId="0" applyFont="1" applyFill="1" applyBorder="1" applyAlignment="1" applyProtection="1">
      <alignment horizontal="center" vertical="center"/>
    </xf>
    <xf numFmtId="0" fontId="36" fillId="8" borderId="9" xfId="0" applyFont="1" applyFill="1" applyBorder="1" applyAlignment="1" applyProtection="1">
      <alignment horizontal="center" vertical="center" shrinkToFit="1"/>
    </xf>
    <xf numFmtId="0" fontId="36" fillId="8" borderId="3" xfId="0" applyFont="1" applyFill="1" applyBorder="1" applyAlignment="1" applyProtection="1">
      <alignment horizontal="center" vertical="center" shrinkToFit="1"/>
    </xf>
    <xf numFmtId="0" fontId="36" fillId="3" borderId="9" xfId="0" applyFont="1" applyFill="1" applyBorder="1" applyAlignment="1" applyProtection="1">
      <alignment vertical="center" shrinkToFit="1"/>
    </xf>
    <xf numFmtId="0" fontId="36" fillId="3" borderId="3" xfId="0" applyFont="1" applyFill="1" applyBorder="1" applyAlignment="1" applyProtection="1">
      <alignment vertical="center" shrinkToFit="1"/>
    </xf>
    <xf numFmtId="0" fontId="36" fillId="0" borderId="9" xfId="0" applyFont="1" applyBorder="1" applyAlignment="1" applyProtection="1">
      <alignment horizontal="center" vertical="center"/>
    </xf>
    <xf numFmtId="0" fontId="7" fillId="0" borderId="12" xfId="0" applyFont="1" applyFill="1" applyBorder="1" applyAlignment="1" applyProtection="1">
      <alignment horizontal="center" vertical="center"/>
    </xf>
    <xf numFmtId="0" fontId="7" fillId="3" borderId="5" xfId="0" applyFont="1" applyFill="1" applyBorder="1" applyAlignment="1" applyProtection="1">
      <alignment horizontal="left" vertical="center" indent="1"/>
    </xf>
    <xf numFmtId="0" fontId="53" fillId="0" borderId="0" xfId="0" applyFont="1" applyBorder="1" applyAlignment="1">
      <alignment horizontal="center" vertical="center"/>
    </xf>
    <xf numFmtId="0" fontId="36" fillId="3" borderId="9" xfId="0" applyFont="1" applyFill="1" applyBorder="1" applyAlignment="1" applyProtection="1">
      <alignment horizontal="center" vertical="center" shrinkToFit="1"/>
    </xf>
    <xf numFmtId="0" fontId="36" fillId="3" borderId="3" xfId="0" applyFont="1" applyFill="1" applyBorder="1" applyAlignment="1" applyProtection="1">
      <alignment horizontal="center" vertical="center" shrinkToFit="1"/>
    </xf>
    <xf numFmtId="0" fontId="36" fillId="0" borderId="8" xfId="0" applyFont="1" applyBorder="1" applyAlignment="1">
      <alignment vertical="center"/>
    </xf>
    <xf numFmtId="0" fontId="36" fillId="0" borderId="5" xfId="0" applyFont="1" applyBorder="1" applyAlignment="1">
      <alignment vertical="center"/>
    </xf>
    <xf numFmtId="0" fontId="36" fillId="0" borderId="6" xfId="0" applyFont="1" applyBorder="1" applyAlignment="1">
      <alignment vertical="center"/>
    </xf>
    <xf numFmtId="0" fontId="36" fillId="0" borderId="4" xfId="0" applyFont="1" applyBorder="1" applyAlignment="1">
      <alignment vertical="center"/>
    </xf>
    <xf numFmtId="0" fontId="36" fillId="0" borderId="0" xfId="0" applyFont="1" applyBorder="1" applyAlignment="1">
      <alignment vertical="center"/>
    </xf>
    <xf numFmtId="0" fontId="36" fillId="0" borderId="7" xfId="0" applyFont="1" applyBorder="1" applyAlignment="1">
      <alignment vertical="center"/>
    </xf>
    <xf numFmtId="0" fontId="36" fillId="0" borderId="11" xfId="0" applyFont="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0" fontId="36" fillId="3" borderId="7" xfId="0" applyFont="1" applyFill="1" applyBorder="1" applyAlignment="1" applyProtection="1">
      <alignment vertical="center"/>
    </xf>
    <xf numFmtId="0" fontId="36" fillId="3" borderId="9" xfId="0" applyFont="1" applyFill="1" applyBorder="1" applyAlignment="1" applyProtection="1">
      <alignment horizontal="left" vertical="center" wrapText="1"/>
    </xf>
    <xf numFmtId="0" fontId="36" fillId="3" borderId="3" xfId="0" applyFont="1" applyFill="1" applyBorder="1" applyAlignment="1" applyProtection="1">
      <alignment horizontal="left" vertical="center" wrapText="1"/>
    </xf>
    <xf numFmtId="0" fontId="36" fillId="0" borderId="10" xfId="0" applyFont="1" applyBorder="1" applyAlignment="1">
      <alignment vertical="center"/>
    </xf>
    <xf numFmtId="0" fontId="15" fillId="4" borderId="12" xfId="0" applyFont="1" applyFill="1" applyBorder="1" applyAlignment="1" applyProtection="1">
      <alignment vertical="top" wrapText="1"/>
      <protection locked="0"/>
    </xf>
    <xf numFmtId="0" fontId="37" fillId="4" borderId="12" xfId="0" applyFont="1" applyFill="1" applyBorder="1" applyAlignment="1" applyProtection="1">
      <alignment vertical="top" wrapText="1"/>
      <protection locked="0"/>
    </xf>
    <xf numFmtId="0" fontId="37" fillId="4" borderId="13" xfId="0" applyFont="1" applyFill="1" applyBorder="1" applyAlignment="1" applyProtection="1">
      <alignment vertical="top" wrapText="1"/>
      <protection locked="0"/>
    </xf>
    <xf numFmtId="0" fontId="37" fillId="0" borderId="5" xfId="0" applyFont="1" applyBorder="1" applyAlignment="1">
      <alignment vertical="center" wrapText="1"/>
    </xf>
    <xf numFmtId="0" fontId="7" fillId="0" borderId="10" xfId="0" applyFont="1" applyBorder="1" applyAlignment="1">
      <alignment vertical="center" shrinkToFit="1"/>
    </xf>
    <xf numFmtId="0" fontId="14" fillId="0" borderId="10" xfId="0" applyFont="1" applyBorder="1" applyAlignment="1">
      <alignment vertical="center" wrapText="1"/>
    </xf>
    <xf numFmtId="0" fontId="14" fillId="0" borderId="3" xfId="0" applyFont="1" applyBorder="1" applyAlignment="1">
      <alignment vertical="center" wrapText="1"/>
    </xf>
    <xf numFmtId="0" fontId="36" fillId="0" borderId="9" xfId="0" applyFont="1" applyFill="1" applyBorder="1" applyAlignment="1" applyProtection="1">
      <alignment horizontal="center" vertical="center" wrapText="1"/>
    </xf>
    <xf numFmtId="0" fontId="36" fillId="3" borderId="9" xfId="0" applyFont="1" applyFill="1" applyBorder="1" applyAlignment="1" applyProtection="1">
      <alignment vertical="center"/>
    </xf>
    <xf numFmtId="0" fontId="36" fillId="3" borderId="3" xfId="0" applyFont="1" applyFill="1" applyBorder="1" applyAlignment="1" applyProtection="1">
      <alignment vertical="center"/>
    </xf>
    <xf numFmtId="0" fontId="36" fillId="0" borderId="3" xfId="0" applyFont="1" applyFill="1" applyBorder="1" applyAlignment="1" applyProtection="1">
      <alignment vertical="center"/>
    </xf>
    <xf numFmtId="0" fontId="12" fillId="0" borderId="0" xfId="0" applyFont="1" applyBorder="1" applyAlignment="1">
      <alignment horizontal="left" vertical="center" wrapText="1"/>
    </xf>
    <xf numFmtId="0" fontId="38" fillId="0" borderId="0" xfId="0" applyFont="1" applyBorder="1" applyAlignment="1">
      <alignment horizontal="left" vertical="center" wrapText="1"/>
    </xf>
    <xf numFmtId="0" fontId="12" fillId="0" borderId="5" xfId="0" applyFont="1" applyBorder="1" applyAlignment="1">
      <alignment vertical="top" wrapText="1"/>
    </xf>
    <xf numFmtId="0" fontId="12" fillId="0" borderId="0" xfId="0" applyFont="1" applyBorder="1" applyAlignment="1">
      <alignment vertical="top" wrapText="1"/>
    </xf>
    <xf numFmtId="0" fontId="36" fillId="0" borderId="10" xfId="0" applyFont="1" applyBorder="1" applyAlignment="1">
      <alignment horizontal="center" vertical="center" wrapText="1"/>
    </xf>
    <xf numFmtId="0" fontId="36" fillId="0" borderId="3" xfId="0" applyFont="1" applyBorder="1" applyAlignment="1">
      <alignment horizontal="center" vertical="center" wrapText="1"/>
    </xf>
    <xf numFmtId="0" fontId="14" fillId="3" borderId="9"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9"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36" fillId="0" borderId="0" xfId="0" applyFont="1" applyAlignment="1">
      <alignment vertical="center" wrapText="1"/>
    </xf>
    <xf numFmtId="0" fontId="36" fillId="0" borderId="1" xfId="0" applyFont="1" applyBorder="1" applyAlignment="1">
      <alignment horizontal="center" vertical="center"/>
    </xf>
    <xf numFmtId="0" fontId="12" fillId="0" borderId="10" xfId="0" applyFont="1" applyBorder="1" applyAlignment="1">
      <alignment horizontal="center" vertical="top" wrapText="1"/>
    </xf>
    <xf numFmtId="0" fontId="12" fillId="0" borderId="9" xfId="0" applyFont="1" applyBorder="1" applyAlignment="1">
      <alignment horizontal="center" vertical="top" wrapText="1"/>
    </xf>
    <xf numFmtId="0" fontId="12" fillId="0" borderId="3" xfId="0" applyFont="1" applyBorder="1" applyAlignment="1">
      <alignment horizontal="center" vertical="top" wrapText="1"/>
    </xf>
    <xf numFmtId="0" fontId="36" fillId="0" borderId="8"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12" fillId="4" borderId="8" xfId="0" applyFont="1" applyFill="1" applyBorder="1" applyAlignment="1" applyProtection="1">
      <alignment vertical="top" wrapText="1"/>
      <protection locked="0"/>
    </xf>
    <xf numFmtId="0" fontId="12" fillId="4" borderId="5" xfId="0" applyFont="1" applyFill="1" applyBorder="1" applyAlignment="1" applyProtection="1">
      <alignment vertical="top" wrapText="1"/>
      <protection locked="0"/>
    </xf>
    <xf numFmtId="0" fontId="12" fillId="4" borderId="6" xfId="0" applyFont="1" applyFill="1" applyBorder="1" applyAlignment="1" applyProtection="1">
      <alignment vertical="top" wrapText="1"/>
      <protection locked="0"/>
    </xf>
    <xf numFmtId="0" fontId="12" fillId="4" borderId="4" xfId="0" applyFont="1" applyFill="1" applyBorder="1" applyAlignment="1" applyProtection="1">
      <alignment vertical="top" wrapText="1"/>
      <protection locked="0"/>
    </xf>
    <xf numFmtId="0" fontId="12" fillId="4" borderId="0" xfId="0" applyFont="1" applyFill="1" applyBorder="1" applyAlignment="1" applyProtection="1">
      <alignment vertical="top" wrapText="1"/>
      <protection locked="0"/>
    </xf>
    <xf numFmtId="0" fontId="12" fillId="4" borderId="7" xfId="0" applyFont="1" applyFill="1" applyBorder="1" applyAlignment="1" applyProtection="1">
      <alignment vertical="top" wrapText="1"/>
      <protection locked="0"/>
    </xf>
    <xf numFmtId="0" fontId="12" fillId="4" borderId="11" xfId="0" applyFont="1" applyFill="1" applyBorder="1" applyAlignment="1" applyProtection="1">
      <alignment vertical="top" wrapText="1"/>
      <protection locked="0"/>
    </xf>
    <xf numFmtId="0" fontId="12" fillId="4" borderId="12" xfId="0" applyFont="1" applyFill="1" applyBorder="1" applyAlignment="1" applyProtection="1">
      <alignment vertical="top" wrapText="1"/>
      <protection locked="0"/>
    </xf>
    <xf numFmtId="0" fontId="12" fillId="4" borderId="13" xfId="0" applyFont="1" applyFill="1" applyBorder="1" applyAlignment="1" applyProtection="1">
      <alignment vertical="top" wrapText="1"/>
      <protection locked="0"/>
    </xf>
    <xf numFmtId="0" fontId="7" fillId="0" borderId="10" xfId="0" applyFont="1" applyBorder="1" applyAlignment="1">
      <alignment horizontal="left" vertical="center"/>
    </xf>
    <xf numFmtId="0" fontId="36" fillId="0" borderId="0" xfId="0" applyFont="1" applyAlignment="1">
      <alignment vertical="center" shrinkToFit="1"/>
    </xf>
    <xf numFmtId="0" fontId="36" fillId="0" borderId="0" xfId="0" applyFont="1" applyAlignment="1">
      <alignment vertical="center"/>
    </xf>
    <xf numFmtId="0" fontId="14" fillId="3" borderId="10" xfId="0" applyFont="1" applyFill="1" applyBorder="1" applyAlignment="1" applyProtection="1">
      <alignment horizontal="center" vertical="center"/>
    </xf>
    <xf numFmtId="0" fontId="7" fillId="0" borderId="10" xfId="0" applyFont="1" applyBorder="1" applyAlignment="1" applyProtection="1">
      <alignment vertical="center" wrapText="1"/>
    </xf>
    <xf numFmtId="0" fontId="7" fillId="0" borderId="9" xfId="0" applyFont="1" applyBorder="1" applyAlignment="1" applyProtection="1">
      <alignment vertical="center" wrapText="1"/>
    </xf>
    <xf numFmtId="0" fontId="7" fillId="0" borderId="3" xfId="0" applyFont="1" applyBorder="1" applyAlignment="1" applyProtection="1">
      <alignment vertical="center" wrapText="1"/>
    </xf>
    <xf numFmtId="38" fontId="75" fillId="3" borderId="9" xfId="2" applyFont="1" applyFill="1" applyBorder="1" applyAlignment="1" applyProtection="1">
      <alignment horizontal="center" vertical="center" wrapText="1" shrinkToFit="1"/>
    </xf>
    <xf numFmtId="38" fontId="75" fillId="3" borderId="3" xfId="2" applyFont="1" applyFill="1" applyBorder="1" applyAlignment="1" applyProtection="1">
      <alignment horizontal="center" vertical="center" wrapText="1" shrinkToFit="1"/>
    </xf>
    <xf numFmtId="38" fontId="7" fillId="3" borderId="9" xfId="2" applyFont="1" applyFill="1" applyBorder="1" applyAlignment="1" applyProtection="1">
      <alignment horizontal="center" vertical="center" wrapText="1" shrinkToFit="1"/>
    </xf>
    <xf numFmtId="38" fontId="7" fillId="3" borderId="3" xfId="2" applyFont="1" applyFill="1" applyBorder="1" applyAlignment="1" applyProtection="1">
      <alignment horizontal="center" vertical="center" wrapText="1" shrinkToFit="1"/>
    </xf>
    <xf numFmtId="38" fontId="75" fillId="3" borderId="9" xfId="2" applyFont="1" applyFill="1" applyBorder="1" applyAlignment="1" applyProtection="1">
      <alignment horizontal="center" vertical="center" shrinkToFit="1"/>
    </xf>
    <xf numFmtId="38" fontId="75" fillId="3" borderId="3" xfId="2" applyFont="1" applyFill="1" applyBorder="1" applyAlignment="1" applyProtection="1">
      <alignment horizontal="center" vertical="center" shrinkToFit="1"/>
    </xf>
    <xf numFmtId="0" fontId="7" fillId="0" borderId="10"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3" xfId="0" applyFont="1" applyBorder="1" applyAlignment="1" applyProtection="1">
      <alignment horizontal="center" vertical="center"/>
    </xf>
    <xf numFmtId="0" fontId="14" fillId="0" borderId="11"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13" xfId="0" applyFont="1" applyBorder="1" applyAlignment="1" applyProtection="1">
      <alignment horizontal="left" vertical="center"/>
    </xf>
    <xf numFmtId="0" fontId="7" fillId="8" borderId="8" xfId="0" applyFont="1" applyFill="1" applyBorder="1" applyAlignment="1" applyProtection="1">
      <alignment horizontal="center" vertical="center"/>
    </xf>
    <xf numFmtId="0" fontId="7" fillId="8" borderId="5"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11" xfId="0" applyFont="1" applyFill="1" applyBorder="1" applyAlignment="1" applyProtection="1">
      <alignment horizontal="center" vertical="center"/>
    </xf>
    <xf numFmtId="0" fontId="7" fillId="8" borderId="12" xfId="0" applyFont="1" applyFill="1" applyBorder="1" applyAlignment="1" applyProtection="1">
      <alignment horizontal="center" vertical="center"/>
    </xf>
    <xf numFmtId="177" fontId="14" fillId="3" borderId="9" xfId="0" applyNumberFormat="1" applyFont="1" applyFill="1" applyBorder="1" applyAlignment="1" applyProtection="1">
      <alignment horizontal="center" vertical="center" wrapText="1"/>
    </xf>
    <xf numFmtId="0" fontId="7" fillId="8" borderId="10" xfId="0" applyFont="1" applyFill="1" applyBorder="1" applyAlignment="1" applyProtection="1">
      <alignment horizontal="center" vertical="center" wrapText="1"/>
    </xf>
    <xf numFmtId="0" fontId="7" fillId="8" borderId="3" xfId="0" applyFont="1" applyFill="1" applyBorder="1" applyAlignment="1" applyProtection="1">
      <alignment horizontal="center" vertical="center" wrapText="1"/>
    </xf>
    <xf numFmtId="0" fontId="14" fillId="0" borderId="10" xfId="0" applyFont="1" applyBorder="1" applyAlignment="1" applyProtection="1">
      <alignment vertical="center"/>
    </xf>
    <xf numFmtId="0" fontId="14" fillId="0" borderId="9" xfId="0" applyFont="1" applyBorder="1" applyAlignment="1" applyProtection="1">
      <alignment vertical="center"/>
    </xf>
    <xf numFmtId="0" fontId="14" fillId="0" borderId="3" xfId="0" applyFont="1" applyBorder="1" applyAlignment="1" applyProtection="1">
      <alignment vertical="center"/>
    </xf>
    <xf numFmtId="0" fontId="12" fillId="0" borderId="0" xfId="0" applyFont="1" applyBorder="1" applyAlignment="1" applyProtection="1">
      <alignment vertical="top"/>
    </xf>
    <xf numFmtId="0" fontId="7" fillId="8" borderId="10" xfId="0" applyFont="1" applyFill="1" applyBorder="1" applyAlignment="1" applyProtection="1">
      <alignment horizontal="center" vertical="center"/>
    </xf>
    <xf numFmtId="0" fontId="7" fillId="8" borderId="9"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8" borderId="9"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8" borderId="1" xfId="0" applyFont="1" applyFill="1" applyBorder="1" applyAlignment="1" applyProtection="1">
      <alignment horizontal="center" vertical="center"/>
    </xf>
    <xf numFmtId="0" fontId="7" fillId="0" borderId="10"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12" fillId="4" borderId="5" xfId="0" applyFont="1" applyFill="1" applyBorder="1" applyAlignment="1" applyProtection="1">
      <alignment vertical="center" shrinkToFit="1"/>
      <protection locked="0"/>
    </xf>
    <xf numFmtId="0" fontId="12" fillId="4" borderId="6" xfId="0" applyFont="1" applyFill="1" applyBorder="1" applyAlignment="1" applyProtection="1">
      <alignment vertical="center" shrinkToFit="1"/>
      <protection locked="0"/>
    </xf>
    <xf numFmtId="0" fontId="14" fillId="3" borderId="12" xfId="0" applyFont="1" applyFill="1" applyBorder="1" applyAlignment="1" applyProtection="1">
      <alignment horizontal="left" vertical="center" wrapText="1"/>
    </xf>
    <xf numFmtId="0" fontId="14" fillId="3" borderId="13" xfId="0" applyFont="1" applyFill="1" applyBorder="1" applyAlignment="1" applyProtection="1">
      <alignment horizontal="left" vertical="center" wrapText="1"/>
    </xf>
    <xf numFmtId="0" fontId="36" fillId="3" borderId="9" xfId="0" applyFont="1" applyFill="1" applyBorder="1" applyAlignment="1" applyProtection="1">
      <alignment vertical="center" wrapText="1"/>
    </xf>
    <xf numFmtId="0" fontId="36" fillId="3" borderId="3" xfId="0" applyFont="1" applyFill="1" applyBorder="1" applyAlignment="1" applyProtection="1">
      <alignment vertical="center" wrapText="1"/>
    </xf>
    <xf numFmtId="0" fontId="14" fillId="0" borderId="0" xfId="0" applyFont="1" applyFill="1" applyBorder="1" applyAlignment="1" applyProtection="1">
      <alignment vertical="top" wrapText="1"/>
    </xf>
    <xf numFmtId="0" fontId="14" fillId="0" borderId="11" xfId="0" applyFont="1" applyBorder="1" applyAlignment="1" applyProtection="1">
      <alignment vertical="center" shrinkToFit="1"/>
    </xf>
    <xf numFmtId="0" fontId="14" fillId="0" borderId="12" xfId="0" applyFont="1" applyBorder="1" applyAlignment="1" applyProtection="1">
      <alignment vertical="center" shrinkToFit="1"/>
    </xf>
    <xf numFmtId="0" fontId="14" fillId="0" borderId="13" xfId="0" applyFont="1" applyBorder="1" applyAlignment="1" applyProtection="1">
      <alignment vertical="center" shrinkToFit="1"/>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14" fillId="0" borderId="8" xfId="0" applyFont="1" applyBorder="1" applyAlignment="1" applyProtection="1">
      <alignment horizontal="left" vertical="center" shrinkToFit="1"/>
    </xf>
    <xf numFmtId="0" fontId="14" fillId="0" borderId="5" xfId="0" applyFont="1" applyBorder="1" applyAlignment="1" applyProtection="1">
      <alignment horizontal="left" vertical="center" shrinkToFit="1"/>
    </xf>
    <xf numFmtId="0" fontId="14" fillId="0" borderId="6" xfId="0" applyFont="1" applyBorder="1" applyAlignment="1" applyProtection="1">
      <alignment horizontal="left" vertical="center" shrinkToFit="1"/>
    </xf>
    <xf numFmtId="0" fontId="36" fillId="0" borderId="3" xfId="0" applyFont="1" applyFill="1" applyBorder="1" applyAlignment="1" applyProtection="1">
      <alignment vertical="center" wrapText="1"/>
    </xf>
    <xf numFmtId="0" fontId="14" fillId="0" borderId="10" xfId="0" applyFont="1" applyBorder="1" applyAlignment="1" applyProtection="1">
      <alignment vertical="center" shrinkToFit="1"/>
    </xf>
    <xf numFmtId="0" fontId="14" fillId="0" borderId="9" xfId="0" applyFont="1" applyBorder="1" applyAlignment="1" applyProtection="1">
      <alignment vertical="center" shrinkToFit="1"/>
    </xf>
    <xf numFmtId="0" fontId="14" fillId="0" borderId="3" xfId="0" applyFont="1" applyBorder="1" applyAlignment="1" applyProtection="1">
      <alignment vertical="center" shrinkToFit="1"/>
    </xf>
    <xf numFmtId="0" fontId="7" fillId="0" borderId="19" xfId="0"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3" xfId="0" applyFont="1" applyBorder="1" applyAlignment="1" applyProtection="1">
      <alignment horizontal="left" vertical="center"/>
    </xf>
    <xf numFmtId="38" fontId="7" fillId="3" borderId="10" xfId="2" applyFont="1" applyFill="1" applyBorder="1" applyAlignment="1">
      <alignment horizontal="right" vertical="center" wrapText="1"/>
    </xf>
    <xf numFmtId="38" fontId="7" fillId="3" borderId="9" xfId="2" applyFont="1" applyFill="1" applyBorder="1" applyAlignment="1">
      <alignment horizontal="right" vertical="center" wrapText="1"/>
    </xf>
    <xf numFmtId="0" fontId="36" fillId="4" borderId="10" xfId="0" applyFont="1" applyFill="1" applyBorder="1" applyAlignment="1" applyProtection="1">
      <alignment horizontal="center" vertical="center"/>
      <protection locked="0"/>
    </xf>
    <xf numFmtId="0" fontId="36" fillId="4" borderId="3" xfId="0" applyFont="1" applyFill="1" applyBorder="1" applyAlignment="1" applyProtection="1">
      <alignment horizontal="center" vertical="center"/>
      <protection locked="0"/>
    </xf>
    <xf numFmtId="181" fontId="36" fillId="0" borderId="10" xfId="0" applyNumberFormat="1" applyFont="1" applyBorder="1" applyAlignment="1">
      <alignment horizontal="right" vertical="center" shrinkToFit="1"/>
    </xf>
    <xf numFmtId="181" fontId="36" fillId="0" borderId="3" xfId="0" applyNumberFormat="1" applyFont="1" applyBorder="1" applyAlignment="1">
      <alignment horizontal="right" vertical="center" shrinkToFit="1"/>
    </xf>
    <xf numFmtId="178" fontId="36" fillId="4" borderId="10" xfId="2" applyNumberFormat="1" applyFont="1" applyFill="1" applyBorder="1" applyAlignment="1" applyProtection="1">
      <alignment horizontal="center" vertical="center" shrinkToFit="1"/>
      <protection locked="0"/>
    </xf>
    <xf numFmtId="178" fontId="36" fillId="4" borderId="3" xfId="2" applyNumberFormat="1" applyFont="1" applyFill="1" applyBorder="1" applyAlignment="1" applyProtection="1">
      <alignment horizontal="center" vertical="center" shrinkToFit="1"/>
      <protection locked="0"/>
    </xf>
    <xf numFmtId="183" fontId="36" fillId="0" borderId="10" xfId="0" applyNumberFormat="1" applyFont="1" applyBorder="1" applyAlignment="1">
      <alignment horizontal="right" vertical="center" shrinkToFit="1"/>
    </xf>
    <xf numFmtId="183" fontId="36" fillId="0" borderId="3" xfId="0" applyNumberFormat="1" applyFont="1" applyBorder="1" applyAlignment="1">
      <alignment horizontal="right" vertical="center" shrinkToFit="1"/>
    </xf>
    <xf numFmtId="0" fontId="36" fillId="0" borderId="10"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14" xfId="0" applyFont="1" applyBorder="1" applyAlignment="1">
      <alignment horizontal="center" vertical="center" textRotation="255" shrinkToFit="1"/>
    </xf>
    <xf numFmtId="0" fontId="36" fillId="0" borderId="19" xfId="0" applyFont="1" applyBorder="1" applyAlignment="1">
      <alignment horizontal="center" vertical="center" textRotation="255" shrinkToFit="1"/>
    </xf>
    <xf numFmtId="0" fontId="36" fillId="0" borderId="20" xfId="0" applyFont="1" applyBorder="1" applyAlignment="1">
      <alignment horizontal="center" vertical="center" textRotation="255" shrinkToFit="1"/>
    </xf>
    <xf numFmtId="0" fontId="38" fillId="0" borderId="14" xfId="0" applyFont="1" applyBorder="1" applyAlignment="1">
      <alignment horizontal="center" vertical="center" textRotation="255" wrapText="1" shrinkToFit="1"/>
    </xf>
    <xf numFmtId="0" fontId="38" fillId="0" borderId="20" xfId="0" applyFont="1" applyBorder="1" applyAlignment="1">
      <alignment horizontal="center" vertical="center" textRotation="255" wrapText="1" shrinkToFit="1"/>
    </xf>
    <xf numFmtId="0" fontId="36" fillId="0" borderId="10" xfId="0" applyFont="1" applyBorder="1" applyAlignment="1">
      <alignment horizontal="center" vertical="center"/>
    </xf>
    <xf numFmtId="0" fontId="36" fillId="0" borderId="9" xfId="0" applyFont="1" applyBorder="1" applyAlignment="1">
      <alignment horizontal="center" vertical="center"/>
    </xf>
    <xf numFmtId="0" fontId="36" fillId="0" borderId="3" xfId="0" applyFont="1" applyBorder="1" applyAlignment="1">
      <alignment horizontal="center" vertical="center"/>
    </xf>
    <xf numFmtId="0" fontId="37" fillId="4" borderId="10" xfId="0" applyFont="1" applyFill="1" applyBorder="1" applyAlignment="1" applyProtection="1">
      <alignment vertical="center" shrinkToFit="1"/>
      <protection locked="0"/>
    </xf>
    <xf numFmtId="0" fontId="37" fillId="4" borderId="3" xfId="0" applyFont="1" applyFill="1" applyBorder="1" applyAlignment="1" applyProtection="1">
      <alignment vertical="center" shrinkToFit="1"/>
      <protection locked="0"/>
    </xf>
    <xf numFmtId="181" fontId="36" fillId="4" borderId="10" xfId="0" applyNumberFormat="1" applyFont="1" applyFill="1" applyBorder="1" applyAlignment="1" applyProtection="1">
      <alignment horizontal="center" vertical="center" shrinkToFit="1"/>
      <protection locked="0"/>
    </xf>
    <xf numFmtId="181" fontId="36" fillId="4" borderId="3" xfId="0" applyNumberFormat="1" applyFont="1" applyFill="1" applyBorder="1" applyAlignment="1" applyProtection="1">
      <alignment horizontal="center" vertical="center" shrinkToFit="1"/>
      <protection locked="0"/>
    </xf>
    <xf numFmtId="0" fontId="36" fillId="0" borderId="14" xfId="0" applyFont="1" applyBorder="1" applyAlignment="1">
      <alignment horizontal="center" vertical="center" wrapText="1"/>
    </xf>
    <xf numFmtId="0" fontId="36" fillId="0" borderId="20" xfId="0" applyFont="1" applyBorder="1" applyAlignment="1">
      <alignment horizontal="center" vertical="center" wrapText="1"/>
    </xf>
    <xf numFmtId="183" fontId="36" fillId="4" borderId="10" xfId="0" applyNumberFormat="1" applyFont="1" applyFill="1" applyBorder="1" applyAlignment="1" applyProtection="1">
      <alignment horizontal="center" vertical="center" shrinkToFit="1"/>
      <protection locked="0"/>
    </xf>
    <xf numFmtId="183" fontId="36" fillId="4" borderId="9" xfId="0" applyNumberFormat="1" applyFont="1" applyFill="1" applyBorder="1" applyAlignment="1" applyProtection="1">
      <alignment horizontal="center" vertical="center" shrinkToFit="1"/>
      <protection locked="0"/>
    </xf>
    <xf numFmtId="183" fontId="36" fillId="4" borderId="3" xfId="0" applyNumberFormat="1" applyFont="1" applyFill="1" applyBorder="1" applyAlignment="1" applyProtection="1">
      <alignment horizontal="center" vertical="center" shrinkToFit="1"/>
      <protection locked="0"/>
    </xf>
    <xf numFmtId="0" fontId="36" fillId="4" borderId="10" xfId="0" applyFont="1" applyFill="1" applyBorder="1" applyAlignment="1" applyProtection="1">
      <alignment horizontal="center" vertical="center" shrinkToFit="1"/>
      <protection locked="0"/>
    </xf>
    <xf numFmtId="0" fontId="36" fillId="4" borderId="9" xfId="0" applyFont="1" applyFill="1" applyBorder="1" applyAlignment="1" applyProtection="1">
      <alignment horizontal="center" vertical="center" shrinkToFit="1"/>
      <protection locked="0"/>
    </xf>
    <xf numFmtId="0" fontId="36" fillId="4" borderId="3" xfId="0"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shrinkToFit="1"/>
    </xf>
    <xf numFmtId="181" fontId="7" fillId="3" borderId="1" xfId="2" applyNumberFormat="1" applyFont="1" applyFill="1" applyBorder="1" applyAlignment="1">
      <alignment horizontal="center" vertical="center" shrinkToFit="1"/>
    </xf>
    <xf numFmtId="181" fontId="7" fillId="3" borderId="1" xfId="0" applyNumberFormat="1" applyFont="1" applyFill="1" applyBorder="1" applyAlignment="1">
      <alignment horizontal="center" vertical="center" wrapText="1"/>
    </xf>
    <xf numFmtId="181" fontId="7" fillId="3" borderId="1" xfId="2"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181" fontId="7" fillId="3" borderId="10" xfId="2" applyNumberFormat="1" applyFont="1" applyFill="1" applyBorder="1" applyAlignment="1">
      <alignment horizontal="center" vertical="center" wrapText="1"/>
    </xf>
    <xf numFmtId="181" fontId="7" fillId="3" borderId="3" xfId="2" applyNumberFormat="1" applyFont="1" applyFill="1" applyBorder="1" applyAlignment="1">
      <alignment horizontal="center" vertical="center" wrapText="1"/>
    </xf>
    <xf numFmtId="181" fontId="7" fillId="3" borderId="1" xfId="0" applyNumberFormat="1" applyFont="1" applyFill="1" applyBorder="1" applyAlignment="1">
      <alignment horizontal="center" vertical="center" shrinkToFit="1"/>
    </xf>
    <xf numFmtId="38" fontId="36" fillId="4" borderId="10" xfId="2" applyFont="1" applyFill="1" applyBorder="1" applyAlignment="1" applyProtection="1">
      <alignment horizontal="center" vertical="center"/>
      <protection locked="0"/>
    </xf>
    <xf numFmtId="38" fontId="36" fillId="4" borderId="3" xfId="2" applyFont="1" applyFill="1" applyBorder="1" applyAlignment="1" applyProtection="1">
      <alignment horizontal="center" vertical="center"/>
      <protection locked="0"/>
    </xf>
    <xf numFmtId="0" fontId="37" fillId="4" borderId="10" xfId="0" applyFont="1" applyFill="1" applyBorder="1" applyAlignment="1" applyProtection="1">
      <alignment vertical="center"/>
      <protection locked="0"/>
    </xf>
    <xf numFmtId="0" fontId="37" fillId="4" borderId="3" xfId="0" applyFont="1" applyFill="1" applyBorder="1" applyAlignment="1" applyProtection="1">
      <alignment vertical="center"/>
      <protection locked="0"/>
    </xf>
    <xf numFmtId="183" fontId="36" fillId="4" borderId="10" xfId="0" applyNumberFormat="1" applyFont="1" applyFill="1" applyBorder="1" applyAlignment="1" applyProtection="1">
      <alignment horizontal="center" vertical="center"/>
      <protection locked="0"/>
    </xf>
    <xf numFmtId="183" fontId="36" fillId="4" borderId="3" xfId="0" applyNumberFormat="1" applyFont="1" applyFill="1" applyBorder="1" applyAlignment="1" applyProtection="1">
      <alignment horizontal="center" vertical="center"/>
      <protection locked="0"/>
    </xf>
    <xf numFmtId="0" fontId="36" fillId="0" borderId="8"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13" xfId="0" applyFont="1" applyBorder="1" applyAlignment="1">
      <alignment horizontal="center" vertical="center" shrinkToFit="1"/>
    </xf>
    <xf numFmtId="0" fontId="7" fillId="0" borderId="1" xfId="0" applyFont="1" applyBorder="1" applyAlignment="1">
      <alignment vertical="center"/>
    </xf>
    <xf numFmtId="0" fontId="36" fillId="0" borderId="1" xfId="0" applyFont="1" applyBorder="1" applyAlignment="1">
      <alignment horizontal="center" vertical="center" shrinkToFit="1"/>
    </xf>
    <xf numFmtId="181" fontId="36" fillId="3" borderId="1" xfId="2" applyNumberFormat="1" applyFont="1" applyFill="1" applyBorder="1" applyAlignment="1">
      <alignment horizontal="center" vertical="center"/>
    </xf>
    <xf numFmtId="0" fontId="36" fillId="0" borderId="14"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20" xfId="0" applyFont="1" applyBorder="1" applyAlignment="1">
      <alignment horizontal="center" vertical="center" textRotation="255"/>
    </xf>
    <xf numFmtId="0" fontId="37" fillId="4" borderId="9" xfId="0" applyFont="1" applyFill="1" applyBorder="1" applyAlignment="1" applyProtection="1">
      <alignment vertical="center" shrinkToFit="1"/>
      <protection locked="0"/>
    </xf>
    <xf numFmtId="40" fontId="36" fillId="0" borderId="10" xfId="2" applyNumberFormat="1" applyFont="1" applyBorder="1" applyAlignment="1">
      <alignment vertical="center"/>
    </xf>
    <xf numFmtId="40" fontId="36" fillId="0" borderId="3" xfId="2" applyNumberFormat="1" applyFont="1" applyBorder="1" applyAlignment="1">
      <alignment vertical="center"/>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36" fillId="4" borderId="10" xfId="0" applyFont="1" applyFill="1" applyBorder="1" applyAlignment="1" applyProtection="1">
      <alignment vertical="center" shrinkToFit="1"/>
      <protection locked="0"/>
    </xf>
    <xf numFmtId="0" fontId="36" fillId="4" borderId="3" xfId="0" applyFont="1" applyFill="1" applyBorder="1" applyAlignment="1" applyProtection="1">
      <alignment vertical="center" shrinkToFit="1"/>
      <protection locked="0"/>
    </xf>
    <xf numFmtId="0" fontId="36" fillId="4" borderId="10" xfId="0" applyFont="1" applyFill="1" applyBorder="1" applyAlignment="1" applyProtection="1">
      <alignment vertical="center"/>
      <protection locked="0"/>
    </xf>
    <xf numFmtId="0" fontId="36" fillId="4" borderId="3" xfId="0" applyFont="1" applyFill="1" applyBorder="1" applyAlignment="1" applyProtection="1">
      <alignment vertical="center"/>
      <protection locked="0"/>
    </xf>
    <xf numFmtId="181" fontId="36" fillId="4" borderId="10" xfId="0" applyNumberFormat="1" applyFont="1" applyFill="1" applyBorder="1" applyAlignment="1" applyProtection="1">
      <alignment horizontal="center" vertical="center"/>
      <protection locked="0"/>
    </xf>
    <xf numFmtId="181" fontId="36" fillId="4" borderId="3" xfId="0" applyNumberFormat="1" applyFont="1" applyFill="1" applyBorder="1" applyAlignment="1" applyProtection="1">
      <alignment horizontal="center" vertical="center"/>
      <protection locked="0"/>
    </xf>
    <xf numFmtId="181" fontId="36" fillId="4" borderId="10" xfId="2" applyNumberFormat="1" applyFont="1" applyFill="1" applyBorder="1" applyAlignment="1" applyProtection="1">
      <alignment horizontal="center" vertical="center"/>
      <protection locked="0"/>
    </xf>
    <xf numFmtId="181" fontId="36" fillId="4" borderId="3" xfId="2" applyNumberFormat="1" applyFont="1" applyFill="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36" fillId="4" borderId="9" xfId="0" applyFont="1" applyFill="1" applyBorder="1" applyAlignment="1" applyProtection="1">
      <alignment vertical="center"/>
      <protection locked="0"/>
    </xf>
    <xf numFmtId="181" fontId="36" fillId="3" borderId="1" xfId="0" applyNumberFormat="1" applyFont="1" applyFill="1" applyBorder="1" applyAlignment="1" applyProtection="1">
      <alignment horizontal="center" vertical="center"/>
      <protection locked="0"/>
    </xf>
    <xf numFmtId="181" fontId="36" fillId="3" borderId="1" xfId="2" applyNumberFormat="1" applyFont="1" applyFill="1" applyBorder="1" applyAlignment="1" applyProtection="1">
      <alignment horizontal="center" vertical="center"/>
      <protection locked="0"/>
    </xf>
    <xf numFmtId="0" fontId="36" fillId="0" borderId="1" xfId="0" applyFont="1" applyBorder="1" applyAlignment="1">
      <alignment vertical="center"/>
    </xf>
    <xf numFmtId="38" fontId="7" fillId="2" borderId="1" xfId="2" applyFont="1" applyFill="1" applyBorder="1" applyAlignment="1">
      <alignment horizontal="center" vertical="center" wrapText="1"/>
    </xf>
    <xf numFmtId="0" fontId="36" fillId="2" borderId="1" xfId="0" applyFont="1" applyFill="1" applyBorder="1" applyAlignment="1">
      <alignment horizontal="center" vertical="center"/>
    </xf>
    <xf numFmtId="0" fontId="15" fillId="0" borderId="5" xfId="0" applyFont="1" applyBorder="1" applyAlignment="1">
      <alignment horizontal="right" vertical="top" shrinkToFit="1"/>
    </xf>
    <xf numFmtId="0" fontId="7" fillId="0" borderId="1" xfId="0" applyFont="1" applyBorder="1" applyAlignment="1">
      <alignment horizontal="center" vertical="center"/>
    </xf>
    <xf numFmtId="181" fontId="7" fillId="3" borderId="9" xfId="2" applyNumberFormat="1" applyFont="1" applyFill="1" applyBorder="1" applyAlignment="1">
      <alignment horizontal="center" vertical="center" wrapText="1"/>
    </xf>
    <xf numFmtId="181" fontId="36" fillId="3" borderId="10" xfId="2" applyNumberFormat="1" applyFont="1" applyFill="1" applyBorder="1" applyAlignment="1">
      <alignment horizontal="center" vertical="center"/>
    </xf>
    <xf numFmtId="181" fontId="36" fillId="3" borderId="3" xfId="2" applyNumberFormat="1" applyFont="1" applyFill="1" applyBorder="1" applyAlignment="1">
      <alignment horizontal="center" vertical="center"/>
    </xf>
    <xf numFmtId="181" fontId="36" fillId="4" borderId="1" xfId="0" applyNumberFormat="1" applyFont="1" applyFill="1" applyBorder="1" applyAlignment="1" applyProtection="1">
      <alignment horizontal="center" vertical="center"/>
      <protection locked="0"/>
    </xf>
    <xf numFmtId="181" fontId="36" fillId="4" borderId="1" xfId="2"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186" fontId="36" fillId="3" borderId="10" xfId="2" applyNumberFormat="1" applyFont="1" applyFill="1" applyBorder="1" applyAlignment="1">
      <alignment horizontal="center" vertical="center"/>
    </xf>
    <xf numFmtId="186" fontId="36" fillId="3" borderId="9" xfId="2" applyNumberFormat="1" applyFont="1" applyFill="1" applyBorder="1" applyAlignment="1">
      <alignment horizontal="center" vertical="center"/>
    </xf>
    <xf numFmtId="181" fontId="36" fillId="3" borderId="9" xfId="2" applyNumberFormat="1" applyFont="1" applyFill="1" applyBorder="1" applyAlignment="1">
      <alignment horizontal="center" vertical="center"/>
    </xf>
    <xf numFmtId="0" fontId="38" fillId="0" borderId="0" xfId="0" applyFont="1" applyBorder="1" applyAlignment="1">
      <alignment vertical="top"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178" fontId="7" fillId="3" borderId="9" xfId="2" applyNumberFormat="1" applyFont="1" applyFill="1" applyBorder="1" applyAlignment="1">
      <alignment horizontal="center" vertical="center" wrapText="1"/>
    </xf>
    <xf numFmtId="177" fontId="7" fillId="3" borderId="10" xfId="0" applyNumberFormat="1" applyFont="1" applyFill="1" applyBorder="1" applyAlignment="1">
      <alignment horizontal="center" vertical="center" wrapText="1"/>
    </xf>
    <xf numFmtId="177" fontId="7" fillId="3" borderId="9" xfId="0" applyNumberFormat="1" applyFont="1" applyFill="1" applyBorder="1" applyAlignment="1">
      <alignment horizontal="center" vertical="center" wrapText="1"/>
    </xf>
    <xf numFmtId="177" fontId="7" fillId="3" borderId="3"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40" fontId="7" fillId="3" borderId="10" xfId="2" applyNumberFormat="1" applyFont="1" applyFill="1" applyBorder="1" applyAlignment="1">
      <alignment horizontal="center" vertical="center" wrapText="1"/>
    </xf>
    <xf numFmtId="40" fontId="7" fillId="3" borderId="9" xfId="2" applyNumberFormat="1" applyFont="1" applyFill="1" applyBorder="1" applyAlignment="1">
      <alignment horizontal="center" vertical="center" wrapText="1"/>
    </xf>
    <xf numFmtId="40" fontId="7" fillId="3" borderId="3" xfId="2" applyNumberFormat="1" applyFont="1" applyFill="1" applyBorder="1" applyAlignment="1">
      <alignment horizontal="center" vertical="center" wrapText="1"/>
    </xf>
    <xf numFmtId="0" fontId="36" fillId="0" borderId="8" xfId="0" applyFont="1" applyBorder="1" applyAlignment="1">
      <alignment horizontal="center" vertical="center" textRotation="255" wrapText="1"/>
    </xf>
    <xf numFmtId="0" fontId="36" fillId="0" borderId="5" xfId="0" applyFont="1" applyBorder="1" applyAlignment="1">
      <alignment horizontal="center" vertical="center" textRotation="255"/>
    </xf>
    <xf numFmtId="0" fontId="36" fillId="0" borderId="6" xfId="0" applyFont="1" applyBorder="1" applyAlignment="1">
      <alignment horizontal="center" vertical="center" textRotation="255"/>
    </xf>
    <xf numFmtId="0" fontId="36" fillId="0" borderId="4" xfId="0" applyFont="1" applyBorder="1" applyAlignment="1">
      <alignment horizontal="center" vertical="center" textRotation="255"/>
    </xf>
    <xf numFmtId="0" fontId="36" fillId="0" borderId="0" xfId="0" applyFont="1" applyBorder="1" applyAlignment="1">
      <alignment horizontal="center" vertical="center" textRotation="255"/>
    </xf>
    <xf numFmtId="0" fontId="36" fillId="0" borderId="7" xfId="0" applyFont="1" applyBorder="1" applyAlignment="1">
      <alignment horizontal="center" vertical="center" textRotation="255"/>
    </xf>
    <xf numFmtId="0" fontId="36" fillId="0" borderId="11" xfId="0" applyFont="1" applyBorder="1" applyAlignment="1">
      <alignment horizontal="center" vertical="center" textRotation="255"/>
    </xf>
    <xf numFmtId="0" fontId="36" fillId="0" borderId="12" xfId="0" applyFont="1" applyBorder="1" applyAlignment="1">
      <alignment horizontal="center" vertical="center" textRotation="255"/>
    </xf>
    <xf numFmtId="0" fontId="36" fillId="0" borderId="13" xfId="0" applyFont="1" applyBorder="1" applyAlignment="1">
      <alignment horizontal="center" vertical="center" textRotation="255"/>
    </xf>
    <xf numFmtId="183" fontId="7" fillId="3" borderId="10" xfId="0" applyNumberFormat="1" applyFont="1" applyFill="1" applyBorder="1" applyAlignment="1">
      <alignment horizontal="center" vertical="center" wrapText="1"/>
    </xf>
    <xf numFmtId="183" fontId="7" fillId="3" borderId="9" xfId="0" applyNumberFormat="1" applyFont="1" applyFill="1" applyBorder="1" applyAlignment="1">
      <alignment horizontal="center" vertical="center" wrapText="1"/>
    </xf>
    <xf numFmtId="181" fontId="36" fillId="3" borderId="10" xfId="0" applyNumberFormat="1" applyFont="1" applyFill="1" applyBorder="1" applyAlignment="1">
      <alignment horizontal="center" vertical="center"/>
    </xf>
    <xf numFmtId="181" fontId="36" fillId="3" borderId="9"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3" xfId="0" applyFont="1" applyBorder="1" applyAlignment="1">
      <alignment vertical="center"/>
    </xf>
    <xf numFmtId="181" fontId="36" fillId="3" borderId="10" xfId="2" quotePrefix="1" applyNumberFormat="1" applyFont="1" applyFill="1" applyBorder="1" applyAlignment="1">
      <alignment horizontal="center" vertical="center"/>
    </xf>
    <xf numFmtId="0" fontId="36" fillId="0" borderId="10" xfId="0" quotePrefix="1" applyFont="1" applyBorder="1" applyAlignment="1">
      <alignment horizontal="center" vertical="center"/>
    </xf>
    <xf numFmtId="0" fontId="7" fillId="4" borderId="10"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vertical="center" wrapText="1"/>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15" fillId="0" borderId="5" xfId="0" applyFont="1" applyBorder="1" applyAlignment="1">
      <alignment vertical="top" wrapText="1"/>
    </xf>
    <xf numFmtId="0" fontId="36" fillId="0" borderId="1" xfId="0" applyFont="1" applyBorder="1" applyAlignment="1">
      <alignment horizontal="center" vertical="center" textRotation="255" shrinkToFit="1"/>
    </xf>
    <xf numFmtId="0" fontId="36" fillId="0" borderId="10" xfId="0" applyFont="1" applyBorder="1" applyAlignment="1">
      <alignment vertical="center" shrinkToFit="1"/>
    </xf>
    <xf numFmtId="0" fontId="36" fillId="0" borderId="3" xfId="0" applyFont="1" applyBorder="1" applyAlignment="1">
      <alignment vertical="center" shrinkToFit="1"/>
    </xf>
    <xf numFmtId="178" fontId="36" fillId="4" borderId="10" xfId="2" applyNumberFormat="1" applyFont="1" applyFill="1" applyBorder="1" applyAlignment="1" applyProtection="1">
      <alignment horizontal="center" vertical="center"/>
      <protection locked="0"/>
    </xf>
    <xf numFmtId="178" fontId="36" fillId="4" borderId="9" xfId="2" applyNumberFormat="1" applyFont="1" applyFill="1" applyBorder="1" applyAlignment="1" applyProtection="1">
      <alignment horizontal="center" vertical="center"/>
      <protection locked="0"/>
    </xf>
    <xf numFmtId="178" fontId="36" fillId="4" borderId="3" xfId="2" applyNumberFormat="1" applyFont="1" applyFill="1" applyBorder="1" applyAlignment="1" applyProtection="1">
      <alignment horizontal="center" vertical="center"/>
      <protection locked="0"/>
    </xf>
    <xf numFmtId="178" fontId="36" fillId="0" borderId="10" xfId="2" applyNumberFormat="1" applyFont="1" applyBorder="1" applyAlignment="1">
      <alignment horizontal="center" vertical="center"/>
    </xf>
    <xf numFmtId="178" fontId="36" fillId="0" borderId="9" xfId="2" applyNumberFormat="1" applyFont="1" applyBorder="1" applyAlignment="1">
      <alignment horizontal="center" vertical="center"/>
    </xf>
    <xf numFmtId="178" fontId="36" fillId="0" borderId="3" xfId="2" applyNumberFormat="1" applyFont="1" applyBorder="1" applyAlignment="1">
      <alignment horizontal="center" vertical="center"/>
    </xf>
    <xf numFmtId="178" fontId="36" fillId="4" borderId="9" xfId="2" applyNumberFormat="1" applyFont="1" applyFill="1" applyBorder="1" applyAlignment="1" applyProtection="1">
      <alignment horizontal="center" vertical="center" shrinkToFit="1"/>
      <protection locked="0"/>
    </xf>
    <xf numFmtId="0" fontId="36" fillId="0" borderId="1" xfId="0" applyFont="1" applyBorder="1" applyAlignment="1">
      <alignment horizontal="center" vertical="center" textRotation="255"/>
    </xf>
    <xf numFmtId="0" fontId="36" fillId="0" borderId="1" xfId="0" applyFont="1" applyBorder="1" applyAlignment="1">
      <alignment horizontal="center" vertical="center" textRotation="255" wrapText="1"/>
    </xf>
    <xf numFmtId="0" fontId="37" fillId="4" borderId="1" xfId="0" applyFont="1" applyFill="1" applyBorder="1" applyAlignment="1" applyProtection="1">
      <alignment vertical="center" shrinkToFit="1"/>
      <protection locked="0"/>
    </xf>
    <xf numFmtId="0" fontId="15" fillId="0" borderId="5" xfId="0" applyFont="1" applyBorder="1" applyAlignment="1">
      <alignment vertical="top"/>
    </xf>
    <xf numFmtId="0" fontId="36" fillId="0" borderId="5" xfId="0" applyFont="1" applyBorder="1" applyAlignment="1">
      <alignment vertical="center" shrinkToFit="1"/>
    </xf>
    <xf numFmtId="0" fontId="7" fillId="0" borderId="1" xfId="0" applyFont="1" applyBorder="1" applyAlignment="1">
      <alignment vertical="center" shrinkToFit="1"/>
    </xf>
    <xf numFmtId="0" fontId="36" fillId="0" borderId="1" xfId="0" applyFont="1" applyBorder="1" applyAlignment="1">
      <alignment vertical="center" shrinkToFit="1"/>
    </xf>
    <xf numFmtId="0" fontId="36" fillId="3" borderId="1" xfId="0" applyFont="1" applyFill="1" applyBorder="1" applyAlignment="1" applyProtection="1">
      <alignment vertical="center" shrinkToFit="1"/>
    </xf>
    <xf numFmtId="0" fontId="36" fillId="3" borderId="1" xfId="0" applyFont="1" applyFill="1" applyBorder="1" applyAlignment="1">
      <alignment vertical="center" shrinkToFit="1"/>
    </xf>
    <xf numFmtId="0" fontId="36" fillId="4" borderId="1" xfId="0" applyFont="1" applyFill="1" applyBorder="1" applyAlignment="1" applyProtection="1">
      <alignment vertical="center"/>
      <protection locked="0"/>
    </xf>
    <xf numFmtId="0" fontId="36" fillId="0" borderId="1" xfId="0" applyFont="1" applyFill="1" applyBorder="1" applyAlignment="1" applyProtection="1">
      <alignment vertical="center"/>
    </xf>
    <xf numFmtId="0" fontId="46" fillId="0" borderId="0" xfId="0" applyFont="1" applyAlignment="1">
      <alignment vertical="center"/>
    </xf>
    <xf numFmtId="0" fontId="36" fillId="0" borderId="14" xfId="0" applyFont="1" applyBorder="1" applyAlignment="1">
      <alignment horizontal="center" vertical="center"/>
    </xf>
    <xf numFmtId="0" fontId="36" fillId="0" borderId="20" xfId="0" applyFont="1" applyBorder="1" applyAlignment="1">
      <alignment horizontal="center" vertical="center"/>
    </xf>
    <xf numFmtId="38" fontId="7" fillId="3" borderId="4" xfId="2" applyFont="1" applyFill="1" applyBorder="1" applyAlignment="1">
      <alignment horizontal="center" vertical="center"/>
    </xf>
    <xf numFmtId="38" fontId="7" fillId="3" borderId="0" xfId="2" applyFont="1" applyFill="1" applyBorder="1" applyAlignment="1">
      <alignment horizontal="center" vertical="center"/>
    </xf>
    <xf numFmtId="38" fontId="7" fillId="3" borderId="7" xfId="2" applyFont="1" applyFill="1" applyBorder="1" applyAlignment="1">
      <alignment horizontal="center" vertical="center"/>
    </xf>
    <xf numFmtId="38" fontId="7" fillId="3" borderId="10" xfId="2" applyFont="1" applyFill="1" applyBorder="1" applyAlignment="1">
      <alignment horizontal="center" vertical="center"/>
    </xf>
    <xf numFmtId="38" fontId="7" fillId="3" borderId="9" xfId="2" applyFont="1" applyFill="1" applyBorder="1" applyAlignment="1">
      <alignment horizontal="center" vertical="center"/>
    </xf>
    <xf numFmtId="38" fontId="7" fillId="3" borderId="3" xfId="2" applyFont="1" applyFill="1" applyBorder="1" applyAlignment="1">
      <alignment horizontal="center" vertical="center"/>
    </xf>
    <xf numFmtId="0" fontId="7" fillId="0" borderId="0" xfId="0" applyFont="1" applyBorder="1" applyAlignment="1">
      <alignment vertical="center"/>
    </xf>
    <xf numFmtId="0" fontId="7" fillId="0" borderId="7" xfId="0" applyFont="1" applyBorder="1" applyAlignment="1">
      <alignment vertical="center"/>
    </xf>
    <xf numFmtId="0" fontId="36" fillId="0" borderId="0" xfId="0" applyFont="1" applyAlignment="1">
      <alignment vertical="top" wrapText="1"/>
    </xf>
    <xf numFmtId="0" fontId="36" fillId="0" borderId="0" xfId="0" applyFont="1" applyFill="1" applyAlignment="1">
      <alignment horizontal="right" vertical="center" indent="1"/>
    </xf>
    <xf numFmtId="0" fontId="14" fillId="0" borderId="0" xfId="0" applyFont="1" applyBorder="1" applyAlignment="1">
      <alignment vertical="center"/>
    </xf>
    <xf numFmtId="0" fontId="14" fillId="0" borderId="7" xfId="0" applyFont="1" applyBorder="1" applyAlignment="1">
      <alignment vertical="center"/>
    </xf>
    <xf numFmtId="0" fontId="14" fillId="4" borderId="0" xfId="0" applyFont="1" applyFill="1" applyBorder="1" applyAlignment="1" applyProtection="1">
      <alignment vertical="center" wrapText="1"/>
      <protection locked="0"/>
    </xf>
    <xf numFmtId="0" fontId="14" fillId="4" borderId="7" xfId="0" applyFont="1" applyFill="1" applyBorder="1" applyAlignment="1" applyProtection="1">
      <alignment vertical="center" wrapText="1"/>
      <protection locked="0"/>
    </xf>
    <xf numFmtId="38" fontId="7" fillId="0" borderId="8" xfId="2" applyFont="1" applyBorder="1" applyAlignment="1">
      <alignment horizontal="center" vertical="center"/>
    </xf>
    <xf numFmtId="38" fontId="7" fillId="0" borderId="5" xfId="2" applyFont="1" applyBorder="1" applyAlignment="1">
      <alignment horizontal="center" vertical="center"/>
    </xf>
    <xf numFmtId="38" fontId="7" fillId="0" borderId="6" xfId="2" applyFont="1" applyBorder="1" applyAlignment="1">
      <alignment horizontal="center" vertical="center"/>
    </xf>
    <xf numFmtId="0" fontId="14" fillId="0" borderId="5" xfId="0" applyFont="1" applyBorder="1" applyAlignment="1">
      <alignment vertical="center"/>
    </xf>
    <xf numFmtId="0" fontId="14" fillId="0" borderId="6" xfId="0" applyFont="1" applyBorder="1" applyAlignment="1">
      <alignment vertical="center"/>
    </xf>
    <xf numFmtId="176" fontId="7" fillId="3" borderId="0" xfId="0" applyNumberFormat="1" applyFont="1" applyFill="1" applyBorder="1" applyAlignment="1">
      <alignment horizontal="center" vertical="center" wrapText="1"/>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36" fillId="4" borderId="0" xfId="0" applyFont="1" applyFill="1" applyAlignment="1" applyProtection="1">
      <alignment horizontal="center" vertical="center"/>
      <protection locked="0"/>
    </xf>
    <xf numFmtId="0" fontId="38" fillId="0" borderId="0" xfId="0" applyFont="1" applyAlignment="1">
      <alignment horizontal="left" vertical="center" wrapText="1"/>
    </xf>
    <xf numFmtId="0" fontId="12" fillId="0" borderId="0" xfId="0" applyFont="1" applyAlignment="1">
      <alignment horizontal="left" vertical="center" wrapText="1"/>
    </xf>
    <xf numFmtId="0" fontId="7" fillId="3" borderId="1" xfId="0" applyFont="1" applyFill="1" applyBorder="1" applyAlignment="1" applyProtection="1">
      <alignment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177" fontId="7" fillId="4" borderId="9" xfId="0" applyNumberFormat="1" applyFont="1" applyFill="1" applyBorder="1" applyAlignment="1" applyProtection="1">
      <alignment horizontal="center" vertical="center"/>
      <protection locked="0"/>
    </xf>
    <xf numFmtId="177" fontId="7" fillId="3" borderId="10" xfId="0" applyNumberFormat="1" applyFont="1" applyFill="1" applyBorder="1" applyAlignment="1" applyProtection="1">
      <alignment horizontal="center" vertical="center"/>
    </xf>
    <xf numFmtId="177" fontId="7" fillId="3" borderId="9" xfId="0" applyNumberFormat="1" applyFont="1" applyFill="1" applyBorder="1" applyAlignment="1" applyProtection="1">
      <alignment horizontal="center" vertical="center"/>
    </xf>
    <xf numFmtId="177" fontId="7" fillId="3" borderId="3" xfId="0" applyNumberFormat="1" applyFont="1" applyFill="1" applyBorder="1" applyAlignment="1" applyProtection="1">
      <alignment horizontal="center" vertical="center"/>
    </xf>
    <xf numFmtId="38" fontId="7" fillId="3" borderId="10" xfId="2" applyFont="1" applyFill="1" applyBorder="1" applyAlignment="1" applyProtection="1">
      <alignment horizontal="center" vertical="center"/>
    </xf>
    <xf numFmtId="38" fontId="7" fillId="3" borderId="9" xfId="2" applyFont="1" applyFill="1" applyBorder="1" applyAlignment="1" applyProtection="1">
      <alignment horizontal="center" vertical="center"/>
    </xf>
    <xf numFmtId="177" fontId="36" fillId="4" borderId="9" xfId="0" applyNumberFormat="1" applyFont="1" applyFill="1" applyBorder="1" applyAlignment="1" applyProtection="1">
      <alignment horizontal="center" vertical="center"/>
      <protection locked="0"/>
    </xf>
    <xf numFmtId="178" fontId="7" fillId="3" borderId="10" xfId="2" applyNumberFormat="1" applyFont="1" applyFill="1" applyBorder="1" applyAlignment="1">
      <alignment horizontal="center" vertical="center"/>
    </xf>
    <xf numFmtId="178" fontId="7" fillId="3" borderId="9" xfId="2" applyNumberFormat="1" applyFont="1" applyFill="1" applyBorder="1" applyAlignment="1">
      <alignment horizontal="center" vertical="center"/>
    </xf>
    <xf numFmtId="0" fontId="36" fillId="4" borderId="0" xfId="0" applyFont="1" applyFill="1" applyAlignment="1" applyProtection="1">
      <alignment horizontal="left" vertical="top" wrapText="1"/>
      <protection locked="0"/>
    </xf>
    <xf numFmtId="0" fontId="12" fillId="0" borderId="0" xfId="0" applyFont="1" applyAlignment="1">
      <alignment vertical="top" wrapText="1"/>
    </xf>
    <xf numFmtId="38" fontId="7" fillId="3" borderId="10" xfId="2" applyFont="1" applyFill="1" applyBorder="1" applyAlignment="1" applyProtection="1">
      <alignment vertical="center"/>
    </xf>
    <xf numFmtId="38" fontId="7" fillId="3" borderId="9" xfId="2" applyFont="1" applyFill="1" applyBorder="1" applyAlignment="1" applyProtection="1">
      <alignment vertical="center"/>
    </xf>
    <xf numFmtId="38" fontId="7" fillId="3" borderId="3" xfId="2" applyFont="1" applyFill="1" applyBorder="1" applyAlignment="1" applyProtection="1">
      <alignment vertical="center"/>
    </xf>
    <xf numFmtId="0" fontId="7" fillId="0" borderId="9" xfId="0" applyFont="1" applyFill="1" applyBorder="1" applyAlignment="1">
      <alignment vertical="center"/>
    </xf>
    <xf numFmtId="0" fontId="7" fillId="0" borderId="3" xfId="0" applyFont="1" applyFill="1" applyBorder="1" applyAlignment="1">
      <alignment vertical="center"/>
    </xf>
    <xf numFmtId="0" fontId="14" fillId="3" borderId="9" xfId="0" applyFont="1" applyFill="1" applyBorder="1" applyAlignment="1">
      <alignment horizontal="center" vertical="center" wrapText="1"/>
    </xf>
    <xf numFmtId="0" fontId="14" fillId="3" borderId="3" xfId="0" applyFont="1" applyFill="1" applyBorder="1" applyAlignment="1">
      <alignment horizontal="center" vertical="center" wrapText="1"/>
    </xf>
    <xf numFmtId="38" fontId="36" fillId="3" borderId="9" xfId="2" applyFont="1" applyFill="1" applyBorder="1" applyAlignment="1">
      <alignment horizontal="center" vertical="center"/>
    </xf>
    <xf numFmtId="0" fontId="73" fillId="0" borderId="9" xfId="1" applyFont="1" applyBorder="1" applyAlignment="1" applyProtection="1">
      <alignment horizontal="center" vertical="center" shrinkToFit="1"/>
    </xf>
    <xf numFmtId="0" fontId="73" fillId="4" borderId="9" xfId="1" applyFont="1" applyFill="1" applyBorder="1" applyAlignment="1" applyProtection="1">
      <alignment horizontal="left" vertical="center" shrinkToFit="1"/>
      <protection locked="0"/>
    </xf>
    <xf numFmtId="0" fontId="73" fillId="4" borderId="3" xfId="1" applyFont="1" applyFill="1" applyBorder="1" applyAlignment="1" applyProtection="1">
      <alignment horizontal="left" vertical="center" shrinkToFit="1"/>
      <protection locked="0"/>
    </xf>
    <xf numFmtId="38" fontId="14" fillId="3" borderId="9" xfId="2" quotePrefix="1" applyFont="1" applyFill="1" applyBorder="1" applyAlignment="1">
      <alignment horizontal="center" vertical="center" wrapText="1"/>
    </xf>
    <xf numFmtId="38" fontId="14" fillId="3" borderId="9" xfId="2" applyFont="1" applyFill="1" applyBorder="1" applyAlignment="1">
      <alignment horizontal="center" vertical="center" wrapText="1"/>
    </xf>
    <xf numFmtId="0" fontId="14" fillId="0" borderId="1" xfId="0" applyFont="1" applyBorder="1" applyAlignment="1">
      <alignment horizontal="center" vertical="center"/>
    </xf>
    <xf numFmtId="0" fontId="15" fillId="4" borderId="7" xfId="0" applyFont="1" applyFill="1" applyBorder="1" applyAlignment="1" applyProtection="1">
      <alignment vertical="top" wrapText="1"/>
      <protection locked="0"/>
    </xf>
    <xf numFmtId="0" fontId="15" fillId="4" borderId="13" xfId="0" applyFont="1" applyFill="1" applyBorder="1" applyAlignment="1" applyProtection="1">
      <alignment vertical="top" wrapText="1"/>
      <protection locked="0"/>
    </xf>
    <xf numFmtId="0" fontId="37" fillId="0" borderId="5" xfId="0" applyFont="1" applyBorder="1" applyAlignment="1">
      <alignment vertical="center" shrinkToFit="1"/>
    </xf>
    <xf numFmtId="0" fontId="37" fillId="0" borderId="6" xfId="0" applyFont="1" applyBorder="1" applyAlignment="1">
      <alignment vertical="center" shrinkToFit="1"/>
    </xf>
    <xf numFmtId="0" fontId="15" fillId="0" borderId="5" xfId="0" applyFont="1" applyBorder="1" applyAlignment="1">
      <alignment vertical="center"/>
    </xf>
    <xf numFmtId="0" fontId="15" fillId="0" borderId="6" xfId="0" applyFont="1" applyBorder="1" applyAlignment="1">
      <alignment vertical="center"/>
    </xf>
    <xf numFmtId="0" fontId="14" fillId="4" borderId="9" xfId="0" applyFont="1" applyFill="1" applyBorder="1" applyAlignment="1" applyProtection="1">
      <alignment vertical="center" wrapText="1"/>
      <protection locked="0"/>
    </xf>
    <xf numFmtId="0" fontId="14" fillId="4" borderId="3" xfId="0" applyFont="1" applyFill="1" applyBorder="1" applyAlignment="1" applyProtection="1">
      <alignment vertical="center" wrapText="1"/>
      <protection locked="0"/>
    </xf>
    <xf numFmtId="0" fontId="14" fillId="0" borderId="8"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22" fillId="0" borderId="0" xfId="0" applyFont="1" applyAlignment="1">
      <alignment vertical="center"/>
    </xf>
    <xf numFmtId="0" fontId="12" fillId="4" borderId="5" xfId="0" applyFont="1" applyFill="1" applyBorder="1" applyAlignment="1" applyProtection="1">
      <alignment horizontal="left" vertical="center" shrinkToFit="1"/>
      <protection locked="0"/>
    </xf>
    <xf numFmtId="0" fontId="12" fillId="4" borderId="6" xfId="0" applyFont="1" applyFill="1" applyBorder="1" applyAlignment="1" applyProtection="1">
      <alignment horizontal="left" vertical="center" shrinkToFit="1"/>
      <protection locked="0"/>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4" borderId="12"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shrinkToFit="1"/>
      <protection locked="0"/>
    </xf>
    <xf numFmtId="0" fontId="14" fillId="0" borderId="13" xfId="0" applyFont="1" applyFill="1" applyBorder="1" applyAlignment="1" applyProtection="1">
      <alignment horizontal="left" vertical="center" shrinkToFit="1"/>
      <protection locked="0"/>
    </xf>
    <xf numFmtId="0" fontId="12" fillId="4" borderId="5" xfId="0" applyFont="1" applyFill="1" applyBorder="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176" fontId="14" fillId="3" borderId="9" xfId="0" applyNumberFormat="1" applyFont="1" applyFill="1" applyBorder="1" applyAlignment="1" applyProtection="1">
      <alignment horizontal="right" vertical="center" wrapText="1" indent="3"/>
    </xf>
    <xf numFmtId="0" fontId="14" fillId="3" borderId="12"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2" fillId="0" borderId="0" xfId="0" applyFont="1" applyBorder="1" applyAlignment="1">
      <alignment horizontal="left" vertical="center" shrinkToFit="1"/>
    </xf>
    <xf numFmtId="176" fontId="14" fillId="3" borderId="9" xfId="0" applyNumberFormat="1" applyFont="1" applyFill="1" applyBorder="1" applyAlignment="1">
      <alignment horizontal="center" vertical="center" wrapText="1"/>
    </xf>
    <xf numFmtId="0" fontId="14" fillId="0" borderId="10" xfId="0" applyFont="1" applyBorder="1" applyAlignment="1">
      <alignment vertical="center" shrinkToFit="1"/>
    </xf>
    <xf numFmtId="0" fontId="14" fillId="0" borderId="9" xfId="0" applyFont="1" applyBorder="1" applyAlignment="1">
      <alignment vertical="center" shrinkToFit="1"/>
    </xf>
    <xf numFmtId="0" fontId="14" fillId="0" borderId="3" xfId="0" applyFont="1" applyBorder="1" applyAlignment="1">
      <alignment vertical="center" shrinkToFi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4" borderId="9"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4" fillId="0" borderId="10" xfId="0" applyFont="1" applyBorder="1" applyAlignment="1">
      <alignment vertical="center"/>
    </xf>
    <xf numFmtId="0" fontId="14" fillId="0" borderId="9" xfId="0" applyFont="1" applyBorder="1" applyAlignment="1">
      <alignment vertical="center"/>
    </xf>
    <xf numFmtId="0" fontId="14" fillId="0" borderId="3" xfId="0" applyFont="1" applyBorder="1" applyAlignment="1">
      <alignment vertical="center"/>
    </xf>
    <xf numFmtId="0" fontId="14" fillId="0" borderId="9" xfId="0" applyFont="1" applyFill="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horizontal="center" vertical="center" wrapText="1"/>
    </xf>
    <xf numFmtId="0" fontId="74" fillId="4" borderId="9" xfId="0" applyFont="1" applyFill="1" applyBorder="1" applyAlignment="1" applyProtection="1">
      <alignment horizontal="left" vertical="center"/>
      <protection locked="0"/>
    </xf>
    <xf numFmtId="0" fontId="74" fillId="4" borderId="3" xfId="0" applyFont="1" applyFill="1" applyBorder="1" applyAlignment="1" applyProtection="1">
      <alignment horizontal="left" vertical="center"/>
      <protection locked="0"/>
    </xf>
    <xf numFmtId="38" fontId="36" fillId="3" borderId="9" xfId="2" applyFont="1" applyFill="1" applyBorder="1" applyAlignment="1" applyProtection="1">
      <alignment horizontal="center" vertical="center"/>
    </xf>
    <xf numFmtId="0" fontId="12" fillId="0" borderId="0" xfId="0" applyFont="1" applyBorder="1" applyAlignment="1">
      <alignment vertical="center" shrinkToFit="1"/>
    </xf>
    <xf numFmtId="0" fontId="14" fillId="3" borderId="0"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10"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38" fontId="14" fillId="3" borderId="9" xfId="2" quotePrefix="1"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38" fontId="14" fillId="3" borderId="9" xfId="2" applyFont="1" applyFill="1" applyBorder="1" applyAlignment="1" applyProtection="1">
      <alignment horizontal="center" vertical="center" wrapText="1"/>
    </xf>
    <xf numFmtId="0" fontId="36" fillId="0" borderId="6" xfId="0" applyFont="1" applyBorder="1" applyAlignment="1">
      <alignment vertical="center" shrinkToFit="1"/>
    </xf>
    <xf numFmtId="0" fontId="15" fillId="4" borderId="0" xfId="0" quotePrefix="1" applyFont="1" applyFill="1" applyBorder="1" applyAlignment="1" applyProtection="1">
      <alignment vertical="top" wrapText="1"/>
      <protection locked="0"/>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38" fontId="7" fillId="4" borderId="12" xfId="2" applyFont="1" applyFill="1" applyBorder="1" applyAlignment="1" applyProtection="1">
      <alignment horizontal="right" vertical="center"/>
      <protection locked="0"/>
    </xf>
    <xf numFmtId="0" fontId="15" fillId="4" borderId="8" xfId="0" applyFont="1" applyFill="1" applyBorder="1" applyAlignment="1" applyProtection="1">
      <alignment horizontal="left" vertical="center" wrapText="1"/>
      <protection locked="0"/>
    </xf>
    <xf numFmtId="0" fontId="15" fillId="4" borderId="6" xfId="0" applyFont="1" applyFill="1" applyBorder="1" applyAlignment="1" applyProtection="1">
      <alignment horizontal="left" vertical="center" wrapText="1"/>
      <protection locked="0"/>
    </xf>
    <xf numFmtId="38" fontId="7" fillId="4" borderId="5" xfId="2" applyFont="1" applyFill="1" applyBorder="1" applyAlignment="1" applyProtection="1">
      <alignment horizontal="right" vertical="center"/>
      <protection locked="0"/>
    </xf>
    <xf numFmtId="0" fontId="14" fillId="0" borderId="13" xfId="0" applyFont="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38" fontId="7" fillId="4" borderId="5" xfId="2" applyFont="1" applyFill="1" applyBorder="1" applyAlignment="1" applyProtection="1">
      <alignment horizontal="right" vertical="center" wrapText="1"/>
      <protection locked="0"/>
    </xf>
    <xf numFmtId="0" fontId="15" fillId="4" borderId="8" xfId="0" quotePrefix="1" applyFont="1" applyFill="1" applyBorder="1" applyAlignment="1" applyProtection="1">
      <alignment horizontal="left" vertical="center" wrapText="1"/>
      <protection locked="0"/>
    </xf>
    <xf numFmtId="0" fontId="39" fillId="4" borderId="10" xfId="0" applyFont="1" applyFill="1" applyBorder="1" applyAlignment="1" applyProtection="1">
      <alignment vertical="center" wrapText="1"/>
      <protection locked="0"/>
    </xf>
    <xf numFmtId="0" fontId="39" fillId="4" borderId="9" xfId="0" applyFont="1" applyFill="1" applyBorder="1" applyAlignment="1" applyProtection="1">
      <alignment vertical="center" wrapText="1"/>
      <protection locked="0"/>
    </xf>
    <xf numFmtId="0" fontId="39" fillId="4" borderId="3" xfId="0" applyFont="1" applyFill="1" applyBorder="1" applyAlignment="1" applyProtection="1">
      <alignment vertical="center" wrapText="1"/>
      <protection locked="0"/>
    </xf>
    <xf numFmtId="178" fontId="14" fillId="3" borderId="10" xfId="2" applyNumberFormat="1" applyFont="1" applyFill="1" applyBorder="1" applyAlignment="1">
      <alignment horizontal="center" vertical="center"/>
    </xf>
    <xf numFmtId="178" fontId="14" fillId="3" borderId="9" xfId="2" applyNumberFormat="1" applyFont="1" applyFill="1" applyBorder="1" applyAlignment="1">
      <alignment horizontal="center" vertical="center"/>
    </xf>
    <xf numFmtId="38" fontId="15" fillId="4" borderId="5" xfId="2" applyFont="1" applyFill="1" applyBorder="1" applyAlignment="1" applyProtection="1">
      <alignment vertical="center"/>
      <protection locked="0"/>
    </xf>
    <xf numFmtId="38" fontId="15" fillId="4" borderId="12" xfId="2" applyFont="1" applyFill="1" applyBorder="1" applyAlignment="1" applyProtection="1">
      <alignment vertical="center"/>
      <protection locked="0"/>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38" fontId="7" fillId="3" borderId="10" xfId="2" applyFont="1" applyFill="1" applyBorder="1" applyAlignment="1" applyProtection="1">
      <alignment horizontal="right" vertical="center"/>
    </xf>
    <xf numFmtId="38" fontId="7" fillId="3" borderId="9" xfId="2" applyFont="1" applyFill="1" applyBorder="1" applyAlignment="1" applyProtection="1">
      <alignment horizontal="right" vertical="center"/>
    </xf>
    <xf numFmtId="0" fontId="14" fillId="3" borderId="10" xfId="0" applyFont="1" applyFill="1" applyBorder="1" applyAlignment="1" applyProtection="1">
      <alignment vertical="center"/>
    </xf>
    <xf numFmtId="0" fontId="14" fillId="3" borderId="9" xfId="0" quotePrefix="1" applyFont="1" applyFill="1" applyBorder="1" applyAlignment="1" applyProtection="1">
      <alignment vertical="center"/>
    </xf>
    <xf numFmtId="0" fontId="14" fillId="3" borderId="3" xfId="0" quotePrefix="1" applyFont="1" applyFill="1" applyBorder="1" applyAlignment="1" applyProtection="1">
      <alignment vertical="center"/>
    </xf>
    <xf numFmtId="38" fontId="7" fillId="4" borderId="5" xfId="2" applyFont="1" applyFill="1" applyBorder="1" applyAlignment="1" applyProtection="1">
      <alignment vertical="center"/>
      <protection locked="0"/>
    </xf>
    <xf numFmtId="38" fontId="7" fillId="4" borderId="12" xfId="2" applyFont="1" applyFill="1" applyBorder="1" applyAlignment="1" applyProtection="1">
      <alignment vertical="center"/>
      <protection locked="0"/>
    </xf>
    <xf numFmtId="0" fontId="12" fillId="0" borderId="0" xfId="0" applyFont="1" applyBorder="1" applyAlignment="1">
      <alignment horizontal="left" vertical="top" wrapText="1"/>
    </xf>
    <xf numFmtId="0" fontId="36" fillId="0" borderId="1" xfId="0" applyFont="1" applyBorder="1" applyAlignment="1" applyProtection="1">
      <alignment horizontal="center" vertical="center"/>
    </xf>
    <xf numFmtId="0" fontId="36" fillId="0" borderId="10" xfId="0" applyFont="1" applyBorder="1" applyAlignment="1" applyProtection="1">
      <alignment vertical="center"/>
    </xf>
    <xf numFmtId="0" fontId="36" fillId="0" borderId="3" xfId="0" applyFont="1" applyBorder="1" applyAlignment="1" applyProtection="1">
      <alignment vertical="center"/>
    </xf>
    <xf numFmtId="0" fontId="36" fillId="0" borderId="10" xfId="0" applyFont="1" applyBorder="1" applyAlignment="1" applyProtection="1">
      <alignment vertical="center" shrinkToFit="1"/>
    </xf>
    <xf numFmtId="0" fontId="36" fillId="0" borderId="3" xfId="0" applyFont="1" applyBorder="1" applyAlignment="1" applyProtection="1">
      <alignment vertical="center" shrinkToFit="1"/>
    </xf>
    <xf numFmtId="0" fontId="7" fillId="0" borderId="5" xfId="0" applyFont="1" applyBorder="1" applyAlignment="1" applyProtection="1">
      <alignment vertical="center" shrinkToFit="1"/>
    </xf>
    <xf numFmtId="0" fontId="36" fillId="0" borderId="1" xfId="0" applyFont="1" applyBorder="1" applyAlignment="1">
      <alignment horizontal="center" vertical="center" wrapText="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19" xfId="0" applyFont="1" applyBorder="1" applyAlignment="1">
      <alignment horizontal="center" vertical="center"/>
    </xf>
    <xf numFmtId="0" fontId="36" fillId="4" borderId="1" xfId="0" applyFont="1" applyFill="1" applyBorder="1" applyAlignment="1" applyProtection="1">
      <alignment horizontal="center" vertical="center"/>
      <protection locked="0"/>
    </xf>
    <xf numFmtId="0" fontId="34" fillId="4" borderId="1" xfId="0" applyFont="1" applyFill="1" applyBorder="1" applyAlignment="1" applyProtection="1">
      <alignment horizontal="center" vertical="center"/>
      <protection locked="0"/>
    </xf>
    <xf numFmtId="0" fontId="36" fillId="3" borderId="0" xfId="0" applyFont="1" applyFill="1" applyAlignment="1">
      <alignment horizontal="left" vertical="center" shrinkToFit="1"/>
    </xf>
    <xf numFmtId="0" fontId="12" fillId="0" borderId="0" xfId="0" applyFont="1" applyAlignment="1" applyProtection="1">
      <alignment horizontal="right" vertical="center"/>
    </xf>
    <xf numFmtId="0" fontId="8" fillId="0" borderId="0" xfId="0" applyFont="1" applyAlignment="1">
      <alignment horizontal="right" vertical="center"/>
    </xf>
  </cellXfs>
  <cellStyles count="3">
    <cellStyle name="ハイパーリンク" xfId="1" builtinId="8"/>
    <cellStyle name="桁区切り" xfId="2" builtinId="6"/>
    <cellStyle name="標準"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123825</xdr:colOff>
      <xdr:row>10</xdr:row>
      <xdr:rowOff>152400</xdr:rowOff>
    </xdr:from>
    <xdr:to>
      <xdr:col>21</xdr:col>
      <xdr:colOff>0</xdr:colOff>
      <xdr:row>14</xdr:row>
      <xdr:rowOff>38100</xdr:rowOff>
    </xdr:to>
    <xdr:grpSp>
      <xdr:nvGrpSpPr>
        <xdr:cNvPr id="30837" name="グループ化 19"/>
        <xdr:cNvGrpSpPr>
          <a:grpSpLocks/>
        </xdr:cNvGrpSpPr>
      </xdr:nvGrpSpPr>
      <xdr:grpSpPr bwMode="auto">
        <a:xfrm>
          <a:off x="560854" y="3110753"/>
          <a:ext cx="5019675" cy="602876"/>
          <a:chOff x="632918" y="1788615"/>
          <a:chExt cx="4924990" cy="782599"/>
        </a:xfrm>
      </xdr:grpSpPr>
      <xdr:sp macro="" textlink="">
        <xdr:nvSpPr>
          <xdr:cNvPr id="3" name="フローチャート : 書類 2"/>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4" name="フローチャート : 書類 3"/>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5" name="フローチャート : 複数書類 4"/>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6" name="右矢印 5"/>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7" name="右矢印 6"/>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xdr:from>
      <xdr:col>3</xdr:col>
      <xdr:colOff>95250</xdr:colOff>
      <xdr:row>62</xdr:row>
      <xdr:rowOff>133350</xdr:rowOff>
    </xdr:from>
    <xdr:to>
      <xdr:col>19</xdr:col>
      <xdr:colOff>228600</xdr:colOff>
      <xdr:row>77</xdr:row>
      <xdr:rowOff>38100</xdr:rowOff>
    </xdr:to>
    <xdr:grpSp>
      <xdr:nvGrpSpPr>
        <xdr:cNvPr id="30838" name="グループ化 26"/>
        <xdr:cNvGrpSpPr>
          <a:grpSpLocks/>
        </xdr:cNvGrpSpPr>
      </xdr:nvGrpSpPr>
      <xdr:grpSpPr bwMode="auto">
        <a:xfrm>
          <a:off x="532279" y="15261291"/>
          <a:ext cx="4716556" cy="2594162"/>
          <a:chOff x="667872" y="12325349"/>
          <a:chExt cx="4617382" cy="2596964"/>
        </a:xfrm>
      </xdr:grpSpPr>
      <xdr:pic>
        <xdr:nvPicPr>
          <xdr:cNvPr id="30839" name="図 17" descr="01.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直線矢印コネクタ 19"/>
          <xdr:cNvCxnSpPr/>
        </xdr:nvCxnSpPr>
        <xdr:spPr>
          <a:xfrm rot="5400000" flipH="1" flipV="1">
            <a:off x="565944" y="13755560"/>
            <a:ext cx="1268681"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円/楕円 20"/>
          <xdr:cNvSpPr/>
        </xdr:nvSpPr>
        <xdr:spPr>
          <a:xfrm>
            <a:off x="3070795" y="12325349"/>
            <a:ext cx="772705" cy="54493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428625</xdr:colOff>
      <xdr:row>66</xdr:row>
      <xdr:rowOff>304799</xdr:rowOff>
    </xdr:from>
    <xdr:to>
      <xdr:col>18</xdr:col>
      <xdr:colOff>542925</xdr:colOff>
      <xdr:row>68</xdr:row>
      <xdr:rowOff>200025</xdr:rowOff>
    </xdr:to>
    <xdr:sp macro="" textlink="">
      <xdr:nvSpPr>
        <xdr:cNvPr id="13" name="線吹き出し 2 (枠付き) 12"/>
        <xdr:cNvSpPr/>
      </xdr:nvSpPr>
      <xdr:spPr>
        <a:xfrm>
          <a:off x="7829550" y="14382749"/>
          <a:ext cx="2857500" cy="504826"/>
        </a:xfrm>
        <a:prstGeom prst="borderCallout2">
          <a:avLst>
            <a:gd name="adj1" fmla="val 48939"/>
            <a:gd name="adj2" fmla="val -4201"/>
            <a:gd name="adj3" fmla="val 49486"/>
            <a:gd name="adj4" fmla="val -104270"/>
            <a:gd name="adj5" fmla="val 67582"/>
            <a:gd name="adj6" fmla="val -118981"/>
          </a:avLst>
        </a:prstGeom>
        <a:ln w="12700">
          <a:solidFill>
            <a:schemeClr val="tx1"/>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該当する場合は、大気汚染防止法の該当する施設名を記載してください。</a:t>
          </a:r>
        </a:p>
      </xdr:txBody>
    </xdr:sp>
    <xdr:clientData/>
  </xdr:twoCellAnchor>
  <xdr:twoCellAnchor>
    <xdr:from>
      <xdr:col>14</xdr:col>
      <xdr:colOff>495300</xdr:colOff>
      <xdr:row>69</xdr:row>
      <xdr:rowOff>152400</xdr:rowOff>
    </xdr:from>
    <xdr:to>
      <xdr:col>18</xdr:col>
      <xdr:colOff>57150</xdr:colOff>
      <xdr:row>71</xdr:row>
      <xdr:rowOff>209550</xdr:rowOff>
    </xdr:to>
    <xdr:sp macro="" textlink="">
      <xdr:nvSpPr>
        <xdr:cNvPr id="14" name="線吹き出し 2 (枠付き) 13"/>
        <xdr:cNvSpPr/>
      </xdr:nvSpPr>
      <xdr:spPr>
        <a:xfrm>
          <a:off x="7896225" y="15068550"/>
          <a:ext cx="2305050" cy="514350"/>
        </a:xfrm>
        <a:prstGeom prst="borderCallout2">
          <a:avLst>
            <a:gd name="adj1" fmla="val 48939"/>
            <a:gd name="adj2" fmla="val -4201"/>
            <a:gd name="adj3" fmla="val 49486"/>
            <a:gd name="adj4" fmla="val -12121"/>
            <a:gd name="adj5" fmla="val -17902"/>
            <a:gd name="adj6" fmla="val -38816"/>
          </a:avLst>
        </a:prstGeom>
        <a:ln w="12700">
          <a:solidFill>
            <a:schemeClr val="tx1"/>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大気汚染防止法の該当する施設に対する規制基準を記載してください。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39</xdr:row>
          <xdr:rowOff>0</xdr:rowOff>
        </xdr:from>
        <xdr:to>
          <xdr:col>14</xdr:col>
          <xdr:colOff>400050</xdr:colOff>
          <xdr:row>39</xdr:row>
          <xdr:rowOff>209550</xdr:rowOff>
        </xdr:to>
        <xdr:sp macro="" textlink="">
          <xdr:nvSpPr>
            <xdr:cNvPr id="1027" name="Group Box 3" hidden="1">
              <a:extLst>
                <a:ext uri="{63B3BB69-23CF-44E3-9099-C40C66FF867C}">
                  <a14:compatExt spid="_x0000_s10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19050</xdr:rowOff>
        </xdr:from>
        <xdr:to>
          <xdr:col>14</xdr:col>
          <xdr:colOff>400050</xdr:colOff>
          <xdr:row>57</xdr:row>
          <xdr:rowOff>228600</xdr:rowOff>
        </xdr:to>
        <xdr:sp macro="" textlink="">
          <xdr:nvSpPr>
            <xdr:cNvPr id="1030" name="Group Box 6" hidden="1">
              <a:extLst>
                <a:ext uri="{63B3BB69-23CF-44E3-9099-C40C66FF867C}">
                  <a14:compatExt spid="_x0000_s103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19050</xdr:rowOff>
        </xdr:from>
        <xdr:to>
          <xdr:col>11</xdr:col>
          <xdr:colOff>57150</xdr:colOff>
          <xdr:row>57</xdr:row>
          <xdr:rowOff>228600</xdr:rowOff>
        </xdr:to>
        <xdr:sp macro="" textlink="">
          <xdr:nvSpPr>
            <xdr:cNvPr id="1034" name="Group Box 10" hidden="1">
              <a:extLst>
                <a:ext uri="{63B3BB69-23CF-44E3-9099-C40C66FF867C}">
                  <a14:compatExt spid="_x0000_s10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19050</xdr:rowOff>
        </xdr:from>
        <xdr:to>
          <xdr:col>11</xdr:col>
          <xdr:colOff>57150</xdr:colOff>
          <xdr:row>57</xdr:row>
          <xdr:rowOff>228600</xdr:rowOff>
        </xdr:to>
        <xdr:sp macro="" textlink="">
          <xdr:nvSpPr>
            <xdr:cNvPr id="1040" name="Group Box 16" hidden="1">
              <a:extLst>
                <a:ext uri="{63B3BB69-23CF-44E3-9099-C40C66FF867C}">
                  <a14:compatExt spid="_x0000_s104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57</xdr:row>
          <xdr:rowOff>38100</xdr:rowOff>
        </xdr:from>
        <xdr:to>
          <xdr:col>11</xdr:col>
          <xdr:colOff>295275</xdr:colOff>
          <xdr:row>57</xdr:row>
          <xdr:rowOff>228600</xdr:rowOff>
        </xdr:to>
        <xdr:sp macro="" textlink="">
          <xdr:nvSpPr>
            <xdr:cNvPr id="1043" name="Group Box 19" hidden="1">
              <a:extLst>
                <a:ext uri="{63B3BB69-23CF-44E3-9099-C40C66FF867C}">
                  <a14:compatExt spid="_x0000_s104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111</xdr:row>
          <xdr:rowOff>0</xdr:rowOff>
        </xdr:from>
        <xdr:to>
          <xdr:col>11</xdr:col>
          <xdr:colOff>257175</xdr:colOff>
          <xdr:row>111</xdr:row>
          <xdr:rowOff>161925</xdr:rowOff>
        </xdr:to>
        <xdr:sp macro="" textlink="">
          <xdr:nvSpPr>
            <xdr:cNvPr id="1046" name="Group Box 22" hidden="1">
              <a:extLst>
                <a:ext uri="{63B3BB69-23CF-44E3-9099-C40C66FF867C}">
                  <a14:compatExt spid="_x0000_s104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111</xdr:row>
          <xdr:rowOff>0</xdr:rowOff>
        </xdr:from>
        <xdr:to>
          <xdr:col>11</xdr:col>
          <xdr:colOff>257175</xdr:colOff>
          <xdr:row>111</xdr:row>
          <xdr:rowOff>161925</xdr:rowOff>
        </xdr:to>
        <xdr:sp macro="" textlink="">
          <xdr:nvSpPr>
            <xdr:cNvPr id="1047" name="Group Box 23" hidden="1">
              <a:extLst>
                <a:ext uri="{63B3BB69-23CF-44E3-9099-C40C66FF867C}">
                  <a14:compatExt spid="_x0000_s104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111</xdr:row>
          <xdr:rowOff>19050</xdr:rowOff>
        </xdr:from>
        <xdr:to>
          <xdr:col>11</xdr:col>
          <xdr:colOff>257175</xdr:colOff>
          <xdr:row>111</xdr:row>
          <xdr:rowOff>180975</xdr:rowOff>
        </xdr:to>
        <xdr:sp macro="" textlink="">
          <xdr:nvSpPr>
            <xdr:cNvPr id="1048" name="Group Box 24" hidden="1">
              <a:extLst>
                <a:ext uri="{63B3BB69-23CF-44E3-9099-C40C66FF867C}">
                  <a14:compatExt spid="_x0000_s10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109</xdr:row>
          <xdr:rowOff>19050</xdr:rowOff>
        </xdr:from>
        <xdr:to>
          <xdr:col>10</xdr:col>
          <xdr:colOff>209550</xdr:colOff>
          <xdr:row>109</xdr:row>
          <xdr:rowOff>180975</xdr:rowOff>
        </xdr:to>
        <xdr:sp macro="" textlink="">
          <xdr:nvSpPr>
            <xdr:cNvPr id="1193" name="Group Box 169" hidden="1">
              <a:extLst>
                <a:ext uri="{63B3BB69-23CF-44E3-9099-C40C66FF867C}">
                  <a14:compatExt spid="_x0000_s119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110</xdr:row>
          <xdr:rowOff>19050</xdr:rowOff>
        </xdr:from>
        <xdr:to>
          <xdr:col>10</xdr:col>
          <xdr:colOff>209550</xdr:colOff>
          <xdr:row>110</xdr:row>
          <xdr:rowOff>180975</xdr:rowOff>
        </xdr:to>
        <xdr:sp macro="" textlink="">
          <xdr:nvSpPr>
            <xdr:cNvPr id="1194" name="Group Box 170" hidden="1">
              <a:extLst>
                <a:ext uri="{63B3BB69-23CF-44E3-9099-C40C66FF867C}">
                  <a14:compatExt spid="_x0000_s119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xdr:twoCellAnchor>
    <xdr:from>
      <xdr:col>13</xdr:col>
      <xdr:colOff>57150</xdr:colOff>
      <xdr:row>8</xdr:row>
      <xdr:rowOff>28575</xdr:rowOff>
    </xdr:from>
    <xdr:to>
      <xdr:col>13</xdr:col>
      <xdr:colOff>209550</xdr:colOff>
      <xdr:row>13</xdr:row>
      <xdr:rowOff>133350</xdr:rowOff>
    </xdr:to>
    <xdr:sp macro="" textlink="">
      <xdr:nvSpPr>
        <xdr:cNvPr id="2" name="右中かっこ 1"/>
        <xdr:cNvSpPr/>
      </xdr:nvSpPr>
      <xdr:spPr>
        <a:xfrm>
          <a:off x="7181850" y="390525"/>
          <a:ext cx="152400" cy="10096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548368</xdr:colOff>
      <xdr:row>79</xdr:row>
      <xdr:rowOff>141514</xdr:rowOff>
    </xdr:from>
    <xdr:to>
      <xdr:col>18</xdr:col>
      <xdr:colOff>110218</xdr:colOff>
      <xdr:row>81</xdr:row>
      <xdr:rowOff>212271</xdr:rowOff>
    </xdr:to>
    <xdr:sp macro="" textlink="">
      <xdr:nvSpPr>
        <xdr:cNvPr id="15" name="線吹き出し 2 (枠付き) 14"/>
        <xdr:cNvSpPr/>
      </xdr:nvSpPr>
      <xdr:spPr>
        <a:xfrm>
          <a:off x="7937047" y="18034907"/>
          <a:ext cx="2283278" cy="533400"/>
        </a:xfrm>
        <a:prstGeom prst="borderCallout2">
          <a:avLst>
            <a:gd name="adj1" fmla="val 48939"/>
            <a:gd name="adj2" fmla="val -4201"/>
            <a:gd name="adj3" fmla="val 49486"/>
            <a:gd name="adj4" fmla="val -12121"/>
            <a:gd name="adj5" fmla="val 191282"/>
            <a:gd name="adj6" fmla="val -63250"/>
          </a:avLst>
        </a:prstGeom>
        <a:ln w="12700">
          <a:solidFill>
            <a:schemeClr val="tx1"/>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高位発熱量の値を記載してください。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295273</xdr:colOff>
      <xdr:row>1</xdr:row>
      <xdr:rowOff>28574</xdr:rowOff>
    </xdr:from>
    <xdr:to>
      <xdr:col>27</xdr:col>
      <xdr:colOff>257174</xdr:colOff>
      <xdr:row>7</xdr:row>
      <xdr:rowOff>200024</xdr:rowOff>
    </xdr:to>
    <xdr:sp macro="" textlink="">
      <xdr:nvSpPr>
        <xdr:cNvPr id="2" name="Text Box 334"/>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380998</xdr:colOff>
      <xdr:row>1</xdr:row>
      <xdr:rowOff>104775</xdr:rowOff>
    </xdr:from>
    <xdr:to>
      <xdr:col>24</xdr:col>
      <xdr:colOff>342899</xdr:colOff>
      <xdr:row>9</xdr:row>
      <xdr:rowOff>95250</xdr:rowOff>
    </xdr:to>
    <xdr:sp macro="" textlink="">
      <xdr:nvSpPr>
        <xdr:cNvPr id="3" name="Text Box 334"/>
        <xdr:cNvSpPr txBox="1">
          <a:spLocks noChangeArrowheads="1"/>
        </xdr:cNvSpPr>
      </xdr:nvSpPr>
      <xdr:spPr bwMode="auto">
        <a:xfrm>
          <a:off x="8658223" y="295275"/>
          <a:ext cx="2705101" cy="16764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485775</xdr:colOff>
          <xdr:row>12</xdr:row>
          <xdr:rowOff>276225</xdr:rowOff>
        </xdr:from>
        <xdr:to>
          <xdr:col>12</xdr:col>
          <xdr:colOff>228600</xdr:colOff>
          <xdr:row>14</xdr:row>
          <xdr:rowOff>28575</xdr:rowOff>
        </xdr:to>
        <xdr:sp macro="" textlink="">
          <xdr:nvSpPr>
            <xdr:cNvPr id="5126" name="Group Box 6" hidden="1">
              <a:extLst>
                <a:ext uri="{63B3BB69-23CF-44E3-9099-C40C66FF867C}">
                  <a14:compatExt spid="_x0000_s512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12</xdr:row>
          <xdr:rowOff>276225</xdr:rowOff>
        </xdr:from>
        <xdr:to>
          <xdr:col>12</xdr:col>
          <xdr:colOff>581025</xdr:colOff>
          <xdr:row>14</xdr:row>
          <xdr:rowOff>47625</xdr:rowOff>
        </xdr:to>
        <xdr:sp macro="" textlink="">
          <xdr:nvSpPr>
            <xdr:cNvPr id="5127" name="Group Box 7" hidden="1">
              <a:extLst>
                <a:ext uri="{63B3BB69-23CF-44E3-9099-C40C66FF867C}">
                  <a14:compatExt spid="_x0000_s51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219075</xdr:rowOff>
        </xdr:from>
        <xdr:to>
          <xdr:col>17</xdr:col>
          <xdr:colOff>57150</xdr:colOff>
          <xdr:row>7</xdr:row>
          <xdr:rowOff>247650</xdr:rowOff>
        </xdr:to>
        <xdr:sp macro="" textlink="">
          <xdr:nvSpPr>
            <xdr:cNvPr id="5129" name="Group Box 9" hidden="1">
              <a:extLst>
                <a:ext uri="{63B3BB69-23CF-44E3-9099-C40C66FF867C}">
                  <a14:compatExt spid="_x0000_s512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13</xdr:col>
      <xdr:colOff>76201</xdr:colOff>
      <xdr:row>7</xdr:row>
      <xdr:rowOff>38100</xdr:rowOff>
    </xdr:from>
    <xdr:to>
      <xdr:col>13</xdr:col>
      <xdr:colOff>228601</xdr:colOff>
      <xdr:row>18</xdr:row>
      <xdr:rowOff>85725</xdr:rowOff>
    </xdr:to>
    <xdr:sp macro="" textlink="">
      <xdr:nvSpPr>
        <xdr:cNvPr id="3" name="右中かっこ 2"/>
        <xdr:cNvSpPr/>
      </xdr:nvSpPr>
      <xdr:spPr>
        <a:xfrm>
          <a:off x="6724651" y="1485900"/>
          <a:ext cx="152400" cy="21526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23</xdr:row>
      <xdr:rowOff>9525</xdr:rowOff>
    </xdr:from>
    <xdr:to>
      <xdr:col>13</xdr:col>
      <xdr:colOff>200025</xdr:colOff>
      <xdr:row>34</xdr:row>
      <xdr:rowOff>114300</xdr:rowOff>
    </xdr:to>
    <xdr:sp macro="" textlink="">
      <xdr:nvSpPr>
        <xdr:cNvPr id="4" name="右中かっこ 3"/>
        <xdr:cNvSpPr/>
      </xdr:nvSpPr>
      <xdr:spPr>
        <a:xfrm>
          <a:off x="6696075" y="4524375"/>
          <a:ext cx="152400" cy="22098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47625</xdr:rowOff>
    </xdr:from>
    <xdr:to>
      <xdr:col>13</xdr:col>
      <xdr:colOff>266700</xdr:colOff>
      <xdr:row>50</xdr:row>
      <xdr:rowOff>85725</xdr:rowOff>
    </xdr:to>
    <xdr:sp macro="" textlink="">
      <xdr:nvSpPr>
        <xdr:cNvPr id="6" name="右中かっこ 5"/>
        <xdr:cNvSpPr/>
      </xdr:nvSpPr>
      <xdr:spPr>
        <a:xfrm>
          <a:off x="6762750" y="7572375"/>
          <a:ext cx="152400" cy="22098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533400</xdr:colOff>
      <xdr:row>2</xdr:row>
      <xdr:rowOff>76199</xdr:rowOff>
    </xdr:from>
    <xdr:to>
      <xdr:col>27</xdr:col>
      <xdr:colOff>657225</xdr:colOff>
      <xdr:row>11</xdr:row>
      <xdr:rowOff>123824</xdr:rowOff>
    </xdr:to>
    <xdr:sp macro="" textlink="">
      <xdr:nvSpPr>
        <xdr:cNvPr id="3" name="Text Box 334"/>
        <xdr:cNvSpPr txBox="1">
          <a:spLocks noChangeArrowheads="1"/>
        </xdr:cNvSpPr>
      </xdr:nvSpPr>
      <xdr:spPr bwMode="auto">
        <a:xfrm>
          <a:off x="7219950" y="419099"/>
          <a:ext cx="3190875" cy="199072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defRPr sz="1000"/>
          </a:pPr>
          <a:r>
            <a:rPr lang="ja-JP" altLang="en-US" sz="1400" b="1" i="0" u="none" strike="noStrike" baseline="0">
              <a:solidFill>
                <a:schemeClr val="bg1"/>
              </a:solidFill>
              <a:latin typeface="ＭＳ ゴシック" pitchFamily="49" charset="-128"/>
              <a:ea typeface="ＭＳ ゴシック" pitchFamily="49" charset="-128"/>
            </a:rPr>
            <a:t>その他の補助金・助成金を申請している、又は申請する予定のある場合は、必ず記載してください。</a:t>
          </a:r>
          <a:endParaRPr lang="en-US" altLang="ja-JP" sz="1400" b="1" i="0" u="none" strike="noStrike" baseline="0">
            <a:solidFill>
              <a:schemeClr val="bg1"/>
            </a:solidFill>
            <a:latin typeface="ＭＳ ゴシック" pitchFamily="49" charset="-128"/>
            <a:ea typeface="ＭＳ ゴシック" pitchFamily="49" charset="-128"/>
          </a:endParaRPr>
        </a:p>
        <a:p>
          <a:pPr algn="l" rtl="0">
            <a:defRPr sz="1000"/>
          </a:pPr>
          <a:r>
            <a:rPr lang="ja-JP" altLang="en-US" sz="1400" b="1" i="0" u="none" strike="noStrike" baseline="0">
              <a:solidFill>
                <a:schemeClr val="bg1"/>
              </a:solidFill>
              <a:latin typeface="ＭＳ ゴシック" pitchFamily="49" charset="-128"/>
              <a:ea typeface="ＭＳ ゴシック" pitchFamily="49" charset="-128"/>
            </a:rPr>
            <a:t>記載漏れ等がある場合、交付決定後に判明した場合は、交付取り消しの対象となりますので、ご注意ください。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 TargetMode="External"/><Relationship Id="rId2" Type="http://schemas.openxmlformats.org/officeDocument/2006/relationships/hyperlink" Target="http://www./" TargetMode="External"/><Relationship Id="rId1" Type="http://schemas.openxmlformats.org/officeDocument/2006/relationships/hyperlink" Target="http://www./"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view="pageBreakPreview" topLeftCell="A22" zoomScale="85" zoomScaleNormal="100" zoomScaleSheetLayoutView="85" workbookViewId="0">
      <selection activeCell="R4" sqref="R4"/>
    </sheetView>
  </sheetViews>
  <sheetFormatPr defaultRowHeight="13.5" x14ac:dyDescent="0.15"/>
  <cols>
    <col min="1" max="1" width="0.75" style="16" customWidth="1"/>
    <col min="2" max="3" width="2.5" style="16" customWidth="1"/>
    <col min="4" max="6" width="3.625" style="16" customWidth="1"/>
    <col min="7" max="9" width="4.125" style="16" customWidth="1"/>
    <col min="10" max="26" width="3.625" style="16" customWidth="1"/>
    <col min="27" max="29" width="3.75" style="16" customWidth="1"/>
    <col min="30" max="30" width="2.875" style="16" customWidth="1"/>
    <col min="31" max="32" width="7.875" style="16" customWidth="1"/>
    <col min="33" max="16384" width="9" style="16"/>
  </cols>
  <sheetData>
    <row r="1" spans="1:28" x14ac:dyDescent="0.15">
      <c r="A1" s="9"/>
      <c r="B1" s="9"/>
      <c r="C1" s="9"/>
      <c r="D1" s="9"/>
      <c r="E1" s="9"/>
      <c r="F1" s="9"/>
      <c r="G1" s="9"/>
      <c r="H1" s="9"/>
      <c r="I1" s="9"/>
      <c r="J1" s="9"/>
      <c r="K1" s="9"/>
      <c r="L1" s="9"/>
      <c r="M1" s="9"/>
      <c r="N1" s="9"/>
      <c r="O1" s="9"/>
      <c r="P1" s="9"/>
      <c r="Q1" s="9"/>
      <c r="R1" s="9"/>
      <c r="S1" s="9"/>
      <c r="T1" s="9"/>
      <c r="U1" s="9"/>
      <c r="V1" s="9"/>
      <c r="W1" s="9"/>
      <c r="X1" s="9"/>
      <c r="Y1" s="9"/>
      <c r="Z1" s="9"/>
      <c r="AA1" s="9"/>
      <c r="AB1" s="9"/>
    </row>
    <row r="2" spans="1:28" ht="50.25" customHeight="1" x14ac:dyDescent="0.15">
      <c r="A2" s="9"/>
      <c r="B2" s="546" t="s">
        <v>970</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row>
    <row r="3" spans="1:28" ht="9" customHeight="1" x14ac:dyDescent="0.15">
      <c r="B3" s="448"/>
      <c r="C3" s="449"/>
      <c r="D3" s="449"/>
      <c r="E3" s="449"/>
      <c r="F3" s="449"/>
      <c r="G3" s="449"/>
      <c r="H3" s="449"/>
      <c r="I3" s="449"/>
      <c r="J3" s="449"/>
      <c r="K3" s="449"/>
      <c r="L3" s="449"/>
    </row>
    <row r="4" spans="1:28" ht="17.25" x14ac:dyDescent="0.15">
      <c r="B4" s="448" t="s">
        <v>231</v>
      </c>
      <c r="C4" s="450" t="s">
        <v>506</v>
      </c>
      <c r="D4" s="203"/>
      <c r="E4" s="203"/>
      <c r="F4" s="449"/>
      <c r="G4" s="449"/>
      <c r="H4" s="449"/>
      <c r="I4" s="449"/>
      <c r="J4" s="449"/>
      <c r="K4" s="449"/>
      <c r="L4" s="449"/>
    </row>
    <row r="5" spans="1:28" ht="33" customHeight="1" x14ac:dyDescent="0.15">
      <c r="B5" s="198"/>
      <c r="C5" s="38"/>
      <c r="D5" s="548" t="s">
        <v>944</v>
      </c>
      <c r="E5" s="549"/>
      <c r="F5" s="549"/>
      <c r="G5" s="549"/>
      <c r="H5" s="549"/>
      <c r="I5" s="549"/>
      <c r="J5" s="549"/>
      <c r="K5" s="549"/>
      <c r="L5" s="549"/>
      <c r="M5" s="549"/>
      <c r="N5" s="549"/>
      <c r="O5" s="549"/>
      <c r="P5" s="549"/>
      <c r="Q5" s="549"/>
      <c r="R5" s="549"/>
      <c r="S5" s="549"/>
      <c r="T5" s="549"/>
      <c r="U5" s="549"/>
      <c r="V5" s="549"/>
      <c r="W5" s="549"/>
      <c r="X5" s="549"/>
      <c r="Y5" s="549"/>
      <c r="Z5" s="549"/>
      <c r="AA5" s="549"/>
      <c r="AB5" s="549"/>
    </row>
    <row r="6" spans="1:28" ht="14.25" x14ac:dyDescent="0.15">
      <c r="B6" s="198"/>
      <c r="C6" s="451"/>
      <c r="D6" s="198"/>
      <c r="E6" s="198"/>
      <c r="F6" s="198"/>
      <c r="G6" s="198"/>
      <c r="H6" s="198"/>
      <c r="I6" s="198"/>
      <c r="J6" s="198"/>
      <c r="K6" s="198"/>
      <c r="L6" s="198"/>
      <c r="M6" s="38"/>
      <c r="N6" s="38"/>
      <c r="O6" s="38"/>
      <c r="P6" s="38"/>
      <c r="Q6" s="38"/>
      <c r="R6" s="38"/>
      <c r="S6" s="38"/>
      <c r="T6" s="38"/>
      <c r="U6" s="38"/>
      <c r="V6" s="38"/>
      <c r="W6" s="38"/>
      <c r="X6" s="38"/>
      <c r="Y6" s="38"/>
      <c r="Z6" s="38"/>
      <c r="AA6" s="38"/>
      <c r="AB6" s="38"/>
    </row>
    <row r="7" spans="1:28" ht="35.25" customHeight="1" x14ac:dyDescent="0.15">
      <c r="B7" s="198"/>
      <c r="C7" s="38"/>
      <c r="D7" s="548"/>
      <c r="E7" s="549"/>
      <c r="F7" s="549"/>
      <c r="G7" s="549"/>
      <c r="H7" s="549"/>
      <c r="I7" s="549"/>
      <c r="J7" s="549"/>
      <c r="K7" s="549"/>
      <c r="L7" s="549"/>
      <c r="M7" s="549"/>
      <c r="N7" s="549"/>
      <c r="O7" s="549"/>
      <c r="P7" s="549"/>
      <c r="Q7" s="549"/>
      <c r="R7" s="549"/>
      <c r="S7" s="549"/>
      <c r="T7" s="549"/>
      <c r="U7" s="549"/>
      <c r="V7" s="549"/>
      <c r="W7" s="549"/>
      <c r="X7" s="549"/>
      <c r="Y7" s="549"/>
      <c r="Z7" s="549"/>
      <c r="AA7" s="549"/>
      <c r="AB7" s="549"/>
    </row>
    <row r="8" spans="1:28" ht="32.25" customHeight="1" x14ac:dyDescent="0.15">
      <c r="B8" s="198"/>
      <c r="C8" s="38"/>
      <c r="D8" s="548" t="s">
        <v>498</v>
      </c>
      <c r="E8" s="548"/>
      <c r="F8" s="548"/>
      <c r="G8" s="548"/>
      <c r="H8" s="548"/>
      <c r="I8" s="548"/>
      <c r="J8" s="548"/>
      <c r="K8" s="548"/>
      <c r="L8" s="548"/>
      <c r="M8" s="548"/>
      <c r="N8" s="548"/>
      <c r="O8" s="548"/>
      <c r="P8" s="548"/>
      <c r="Q8" s="548"/>
      <c r="R8" s="548"/>
      <c r="S8" s="548"/>
      <c r="T8" s="548"/>
      <c r="U8" s="548"/>
      <c r="V8" s="548"/>
      <c r="W8" s="548"/>
      <c r="X8" s="548"/>
      <c r="Y8" s="548"/>
      <c r="Z8" s="548"/>
      <c r="AA8" s="548"/>
      <c r="AB8" s="548"/>
    </row>
    <row r="9" spans="1:28" ht="14.25" x14ac:dyDescent="0.15">
      <c r="B9" s="198"/>
      <c r="C9" s="198"/>
      <c r="D9" s="198"/>
      <c r="E9" s="198"/>
      <c r="F9" s="198"/>
      <c r="G9" s="198"/>
      <c r="H9" s="198"/>
      <c r="I9" s="198"/>
      <c r="J9" s="38"/>
      <c r="K9" s="38"/>
      <c r="L9" s="38"/>
      <c r="M9" s="38"/>
      <c r="N9" s="452"/>
      <c r="O9" s="38"/>
      <c r="P9" s="38"/>
      <c r="Q9" s="38"/>
      <c r="R9" s="38"/>
      <c r="S9" s="38"/>
      <c r="T9" s="38"/>
      <c r="U9" s="38"/>
      <c r="V9" s="38"/>
      <c r="W9" s="38"/>
      <c r="X9" s="38"/>
      <c r="Y9" s="38"/>
      <c r="Z9" s="38"/>
      <c r="AA9" s="38"/>
      <c r="AB9" s="38"/>
    </row>
    <row r="10" spans="1:28" ht="14.25" x14ac:dyDescent="0.15">
      <c r="B10" s="453" t="s">
        <v>232</v>
      </c>
      <c r="C10" s="454" t="s">
        <v>945</v>
      </c>
      <c r="D10" s="198"/>
      <c r="E10" s="198"/>
      <c r="F10" s="198"/>
      <c r="G10" s="198"/>
      <c r="H10" s="198"/>
      <c r="I10" s="198"/>
      <c r="J10" s="198"/>
      <c r="K10" s="198"/>
      <c r="L10" s="198"/>
      <c r="M10" s="38"/>
      <c r="N10" s="38"/>
      <c r="O10" s="38"/>
      <c r="P10" s="38"/>
      <c r="Q10" s="38"/>
      <c r="R10" s="38"/>
      <c r="S10" s="38"/>
      <c r="T10" s="38"/>
      <c r="U10" s="38"/>
      <c r="V10" s="38"/>
      <c r="W10" s="38"/>
      <c r="X10" s="38"/>
      <c r="Y10" s="38"/>
      <c r="Z10" s="38"/>
      <c r="AA10" s="38"/>
      <c r="AB10" s="38"/>
    </row>
    <row r="11" spans="1:28" ht="14.25" x14ac:dyDescent="0.15">
      <c r="B11" s="453"/>
      <c r="C11" s="455"/>
      <c r="D11" s="198"/>
      <c r="E11" s="198"/>
      <c r="F11" s="198"/>
      <c r="G11" s="198"/>
      <c r="H11" s="198"/>
      <c r="I11" s="198"/>
      <c r="J11" s="198"/>
      <c r="K11" s="198"/>
      <c r="L11" s="198"/>
      <c r="M11" s="38"/>
      <c r="N11" s="38"/>
      <c r="O11" s="38"/>
      <c r="P11" s="38"/>
      <c r="Q11" s="38"/>
      <c r="R11" s="38"/>
      <c r="S11" s="38"/>
      <c r="T11" s="38"/>
      <c r="U11" s="38"/>
      <c r="V11" s="38"/>
      <c r="W11" s="38"/>
      <c r="X11" s="38"/>
      <c r="Y11" s="38"/>
      <c r="Z11" s="38"/>
      <c r="AA11" s="38"/>
      <c r="AB11" s="38"/>
    </row>
    <row r="12" spans="1:28" ht="14.25" x14ac:dyDescent="0.15">
      <c r="B12" s="453"/>
      <c r="C12" s="455"/>
      <c r="D12" s="198"/>
      <c r="E12" s="198"/>
      <c r="F12" s="198"/>
      <c r="G12" s="198"/>
      <c r="H12" s="198"/>
      <c r="I12" s="198"/>
      <c r="J12" s="198"/>
      <c r="K12" s="198"/>
      <c r="L12" s="198"/>
      <c r="M12" s="38"/>
      <c r="N12" s="38"/>
      <c r="O12" s="38"/>
      <c r="P12" s="38"/>
      <c r="Q12" s="38"/>
      <c r="R12" s="38"/>
      <c r="S12" s="38"/>
      <c r="T12" s="38"/>
      <c r="U12" s="38"/>
      <c r="V12" s="38"/>
      <c r="W12" s="38"/>
      <c r="X12" s="38"/>
      <c r="Y12" s="38"/>
      <c r="Z12" s="38"/>
      <c r="AA12" s="38"/>
      <c r="AB12" s="38"/>
    </row>
    <row r="13" spans="1:28" ht="14.25" x14ac:dyDescent="0.15">
      <c r="B13" s="453"/>
      <c r="C13" s="455"/>
      <c r="D13" s="198"/>
      <c r="E13" s="198"/>
      <c r="F13" s="198"/>
      <c r="G13" s="198"/>
      <c r="H13" s="198"/>
      <c r="I13" s="198"/>
      <c r="J13" s="198"/>
      <c r="K13" s="198"/>
      <c r="L13" s="198"/>
      <c r="M13" s="38"/>
      <c r="N13" s="38"/>
      <c r="O13" s="38"/>
      <c r="P13" s="38"/>
      <c r="Q13" s="38"/>
      <c r="R13" s="38"/>
      <c r="S13" s="38"/>
      <c r="T13" s="38"/>
      <c r="U13" s="38"/>
      <c r="V13" s="38"/>
      <c r="W13" s="38"/>
      <c r="X13" s="38"/>
      <c r="Y13" s="38"/>
      <c r="Z13" s="38"/>
      <c r="AA13" s="38"/>
      <c r="AB13" s="38"/>
    </row>
    <row r="14" spans="1:28" ht="14.25" x14ac:dyDescent="0.15">
      <c r="B14" s="453"/>
      <c r="C14" s="455"/>
      <c r="D14" s="198"/>
      <c r="E14" s="198"/>
      <c r="F14" s="198"/>
      <c r="G14" s="198"/>
      <c r="H14" s="198"/>
      <c r="I14" s="198"/>
      <c r="J14" s="198"/>
      <c r="K14" s="198"/>
      <c r="L14" s="198"/>
      <c r="M14" s="38"/>
      <c r="N14" s="38"/>
      <c r="O14" s="38"/>
      <c r="P14" s="38"/>
      <c r="Q14" s="38"/>
      <c r="R14" s="38"/>
      <c r="S14" s="38"/>
      <c r="T14" s="38"/>
      <c r="U14" s="38"/>
      <c r="V14" s="38"/>
      <c r="W14" s="38"/>
      <c r="X14" s="38"/>
      <c r="Y14" s="38"/>
      <c r="Z14" s="38"/>
      <c r="AA14" s="38"/>
      <c r="AB14" s="38"/>
    </row>
    <row r="15" spans="1:28" ht="14.25" x14ac:dyDescent="0.15">
      <c r="B15" s="453"/>
      <c r="C15" s="455"/>
      <c r="D15" s="198"/>
      <c r="E15" s="198"/>
      <c r="F15" s="198"/>
      <c r="G15" s="198"/>
      <c r="H15" s="198"/>
      <c r="I15" s="198"/>
      <c r="J15" s="198"/>
      <c r="K15" s="198"/>
      <c r="L15" s="198"/>
      <c r="M15" s="38"/>
      <c r="N15" s="38"/>
      <c r="O15" s="38"/>
      <c r="P15" s="38"/>
      <c r="Q15" s="38"/>
      <c r="R15" s="456" t="s">
        <v>499</v>
      </c>
      <c r="S15" s="38"/>
      <c r="T15" s="38"/>
      <c r="U15" s="38"/>
      <c r="V15" s="38"/>
      <c r="W15" s="38"/>
      <c r="X15" s="38"/>
      <c r="Y15" s="38"/>
      <c r="Z15" s="38"/>
      <c r="AA15" s="38"/>
      <c r="AB15" s="38"/>
    </row>
    <row r="16" spans="1:28" ht="14.25" customHeight="1" x14ac:dyDescent="0.15">
      <c r="B16" s="453" t="s">
        <v>233</v>
      </c>
      <c r="C16" s="457" t="s">
        <v>946</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row>
    <row r="17" spans="2:28" ht="14.25" customHeight="1" x14ac:dyDescent="0.15">
      <c r="B17" s="38"/>
      <c r="C17" s="38" t="s">
        <v>234</v>
      </c>
      <c r="D17" s="457" t="s">
        <v>947</v>
      </c>
      <c r="E17" s="38"/>
      <c r="F17" s="38"/>
      <c r="G17" s="38"/>
      <c r="H17" s="38"/>
      <c r="I17" s="38"/>
      <c r="J17" s="38"/>
      <c r="K17" s="38"/>
      <c r="L17" s="38"/>
      <c r="M17" s="38"/>
      <c r="N17" s="38"/>
      <c r="O17" s="38"/>
      <c r="P17" s="38"/>
      <c r="Q17" s="38"/>
      <c r="R17" s="38"/>
      <c r="S17" s="38"/>
      <c r="T17" s="38"/>
      <c r="U17" s="38"/>
      <c r="V17" s="38"/>
      <c r="W17" s="38"/>
      <c r="X17" s="38"/>
      <c r="Y17" s="38"/>
      <c r="Z17" s="38"/>
      <c r="AA17" s="38"/>
      <c r="AB17" s="38"/>
    </row>
    <row r="18" spans="2:28" ht="30.75" customHeight="1" x14ac:dyDescent="0.15">
      <c r="B18" s="38"/>
      <c r="C18" s="38"/>
      <c r="D18" s="550" t="s">
        <v>948</v>
      </c>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row>
    <row r="19" spans="2:28" ht="16.5" customHeight="1" x14ac:dyDescent="0.15">
      <c r="B19" s="38"/>
      <c r="C19" s="38"/>
      <c r="D19" s="458" t="s">
        <v>235</v>
      </c>
      <c r="E19" s="38" t="s">
        <v>949</v>
      </c>
      <c r="F19" s="38"/>
      <c r="G19" s="38"/>
      <c r="H19" s="38"/>
      <c r="I19" s="38"/>
      <c r="J19" s="459"/>
      <c r="K19" s="38" t="s">
        <v>950</v>
      </c>
      <c r="L19" s="38"/>
      <c r="M19" s="38"/>
      <c r="N19" s="38"/>
      <c r="O19" s="38"/>
      <c r="P19" s="38"/>
      <c r="Q19" s="38"/>
      <c r="R19" s="38"/>
      <c r="S19" s="38"/>
      <c r="T19" s="38"/>
      <c r="U19" s="38"/>
      <c r="V19" s="38"/>
      <c r="W19" s="38"/>
      <c r="X19" s="38"/>
      <c r="Y19" s="38"/>
      <c r="Z19" s="38"/>
      <c r="AA19" s="38"/>
      <c r="AB19" s="38"/>
    </row>
    <row r="20" spans="2:28" ht="16.5" customHeight="1" x14ac:dyDescent="0.15">
      <c r="B20" s="38"/>
      <c r="C20" s="38"/>
      <c r="D20" s="458" t="s">
        <v>236</v>
      </c>
      <c r="E20" s="460"/>
      <c r="F20" s="456" t="s">
        <v>245</v>
      </c>
      <c r="G20" s="38"/>
      <c r="H20" s="38"/>
      <c r="I20" s="38"/>
      <c r="J20" s="38"/>
      <c r="K20" s="38"/>
      <c r="L20" s="38"/>
      <c r="M20" s="38"/>
      <c r="N20" s="38"/>
      <c r="O20" s="38"/>
      <c r="P20" s="38"/>
      <c r="Q20" s="38"/>
      <c r="R20" s="38"/>
      <c r="S20" s="38"/>
      <c r="T20" s="38"/>
      <c r="U20" s="38"/>
      <c r="V20" s="38"/>
      <c r="W20" s="38"/>
      <c r="X20" s="38"/>
      <c r="Y20" s="38"/>
      <c r="Z20" s="38"/>
      <c r="AA20" s="38"/>
      <c r="AB20" s="38"/>
    </row>
    <row r="21" spans="2:28" ht="16.5" customHeight="1" x14ac:dyDescent="0.15">
      <c r="B21" s="38"/>
      <c r="C21" s="38"/>
      <c r="D21" s="458" t="s">
        <v>246</v>
      </c>
      <c r="E21" s="461"/>
      <c r="F21" s="38" t="s">
        <v>252</v>
      </c>
      <c r="G21" s="38"/>
      <c r="H21" s="38"/>
      <c r="I21" s="38"/>
      <c r="J21" s="38"/>
      <c r="K21" s="38"/>
      <c r="L21" s="38"/>
      <c r="M21" s="38"/>
      <c r="N21" s="38"/>
      <c r="O21" s="38"/>
      <c r="P21" s="38"/>
      <c r="Q21" s="38"/>
      <c r="R21" s="38"/>
      <c r="S21" s="38"/>
      <c r="T21" s="38"/>
      <c r="U21" s="38"/>
      <c r="V21" s="38"/>
      <c r="W21" s="38"/>
      <c r="X21" s="38"/>
      <c r="Y21" s="38"/>
      <c r="Z21" s="38"/>
      <c r="AA21" s="38"/>
      <c r="AB21" s="38"/>
    </row>
    <row r="22" spans="2:28" ht="31.5" customHeight="1" x14ac:dyDescent="0.15">
      <c r="B22" s="38"/>
      <c r="C22" s="38"/>
      <c r="D22" s="462" t="s">
        <v>247</v>
      </c>
      <c r="E22" s="463"/>
      <c r="F22" s="551" t="s">
        <v>951</v>
      </c>
      <c r="G22" s="550"/>
      <c r="H22" s="550"/>
      <c r="I22" s="550"/>
      <c r="J22" s="550"/>
      <c r="K22" s="550"/>
      <c r="L22" s="550"/>
      <c r="M22" s="550"/>
      <c r="N22" s="550"/>
      <c r="O22" s="550"/>
      <c r="P22" s="550"/>
      <c r="Q22" s="550"/>
      <c r="R22" s="550"/>
      <c r="S22" s="550"/>
      <c r="T22" s="550"/>
      <c r="U22" s="550"/>
      <c r="V22" s="550"/>
      <c r="W22" s="550"/>
      <c r="X22" s="550"/>
      <c r="Y22" s="550"/>
      <c r="Z22" s="550"/>
      <c r="AA22" s="550"/>
      <c r="AB22" s="550"/>
    </row>
    <row r="23" spans="2:28" ht="30" customHeight="1" x14ac:dyDescent="0.15">
      <c r="B23" s="38"/>
      <c r="C23" s="38"/>
      <c r="D23" s="462" t="s">
        <v>248</v>
      </c>
      <c r="E23" s="550" t="s">
        <v>952</v>
      </c>
      <c r="F23" s="550"/>
      <c r="G23" s="550"/>
      <c r="H23" s="550"/>
      <c r="I23" s="550"/>
      <c r="J23" s="550"/>
      <c r="K23" s="550"/>
      <c r="L23" s="550"/>
      <c r="M23" s="550"/>
      <c r="N23" s="550"/>
      <c r="O23" s="550"/>
      <c r="P23" s="550"/>
      <c r="Q23" s="550"/>
      <c r="R23" s="550"/>
      <c r="S23" s="550"/>
      <c r="T23" s="550"/>
      <c r="U23" s="550"/>
      <c r="V23" s="550"/>
      <c r="W23" s="550"/>
      <c r="X23" s="550"/>
      <c r="Y23" s="550"/>
      <c r="Z23" s="550"/>
      <c r="AA23" s="550"/>
      <c r="AB23" s="550"/>
    </row>
    <row r="24" spans="2:28" ht="18" customHeight="1" x14ac:dyDescent="0.15">
      <c r="B24" s="38"/>
      <c r="C24" s="38"/>
      <c r="D24" s="198"/>
      <c r="E24" s="38" t="s">
        <v>953</v>
      </c>
      <c r="F24" s="38"/>
      <c r="G24" s="38"/>
      <c r="H24" s="38"/>
      <c r="I24" s="38"/>
      <c r="J24" s="38"/>
      <c r="K24" s="38"/>
      <c r="L24" s="38"/>
      <c r="M24" s="38"/>
      <c r="N24" s="38"/>
      <c r="O24" s="38"/>
      <c r="P24" s="38"/>
      <c r="Q24" s="38"/>
      <c r="R24" s="38"/>
      <c r="S24" s="38"/>
      <c r="T24" s="38"/>
      <c r="U24" s="38"/>
      <c r="V24" s="38"/>
      <c r="W24" s="38"/>
      <c r="X24" s="38"/>
      <c r="Y24" s="38"/>
      <c r="Z24" s="38"/>
      <c r="AA24" s="38"/>
      <c r="AB24" s="38"/>
    </row>
    <row r="25" spans="2:28" ht="14.25" customHeight="1" x14ac:dyDescent="0.15">
      <c r="B25" s="38"/>
      <c r="C25" s="38"/>
      <c r="D25" s="458"/>
      <c r="E25" s="38"/>
      <c r="F25" s="38"/>
      <c r="G25" s="38"/>
      <c r="H25" s="38"/>
      <c r="I25" s="38"/>
      <c r="J25" s="38"/>
      <c r="K25" s="38"/>
      <c r="L25" s="38"/>
      <c r="M25" s="38"/>
      <c r="N25" s="38"/>
      <c r="O25" s="38"/>
      <c r="P25" s="38"/>
      <c r="Q25" s="38"/>
      <c r="R25" s="38"/>
      <c r="S25" s="38"/>
      <c r="T25" s="38"/>
      <c r="U25" s="38"/>
      <c r="V25" s="38"/>
      <c r="W25" s="38"/>
      <c r="X25" s="38"/>
      <c r="Y25" s="38"/>
      <c r="Z25" s="38"/>
      <c r="AA25" s="38"/>
      <c r="AB25" s="38"/>
    </row>
    <row r="26" spans="2:28" ht="14.25" customHeight="1" x14ac:dyDescent="0.15">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row>
    <row r="27" spans="2:28" ht="14.25" customHeight="1" x14ac:dyDescent="0.15">
      <c r="B27" s="38"/>
      <c r="C27" s="38" t="s">
        <v>954</v>
      </c>
      <c r="D27" s="464" t="s">
        <v>955</v>
      </c>
      <c r="E27" s="38"/>
      <c r="F27" s="38"/>
      <c r="G27" s="38"/>
      <c r="H27" s="38"/>
      <c r="I27" s="38"/>
      <c r="J27" s="38"/>
      <c r="K27" s="38"/>
      <c r="L27" s="38"/>
      <c r="M27" s="38"/>
      <c r="N27" s="38"/>
      <c r="O27" s="38"/>
      <c r="P27" s="38"/>
      <c r="Q27" s="38"/>
      <c r="R27" s="38"/>
      <c r="S27" s="38"/>
      <c r="T27" s="38"/>
      <c r="U27" s="38"/>
      <c r="V27" s="38"/>
      <c r="W27" s="38"/>
      <c r="X27" s="38"/>
      <c r="Y27" s="38"/>
      <c r="Z27" s="38"/>
      <c r="AA27" s="38"/>
      <c r="AB27" s="38"/>
    </row>
    <row r="28" spans="2:28" ht="33" customHeight="1" x14ac:dyDescent="0.15">
      <c r="B28" s="38"/>
      <c r="C28" s="38"/>
      <c r="D28" s="548" t="s">
        <v>501</v>
      </c>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row>
    <row r="29" spans="2:28" ht="18" customHeight="1" x14ac:dyDescent="0.15">
      <c r="B29" s="38"/>
      <c r="C29" s="38"/>
      <c r="D29" s="456" t="s">
        <v>500</v>
      </c>
      <c r="E29" s="38"/>
      <c r="F29" s="38"/>
      <c r="G29" s="38"/>
      <c r="H29" s="38"/>
      <c r="I29" s="38"/>
      <c r="J29" s="38"/>
      <c r="K29" s="38"/>
      <c r="L29" s="38"/>
      <c r="M29" s="38"/>
      <c r="N29" s="38"/>
      <c r="O29" s="38"/>
      <c r="P29" s="38"/>
      <c r="Q29" s="38"/>
      <c r="R29" s="38"/>
      <c r="S29" s="38"/>
      <c r="T29" s="38"/>
      <c r="U29" s="38"/>
      <c r="V29" s="38"/>
      <c r="W29" s="38"/>
      <c r="X29" s="38"/>
      <c r="Y29" s="38"/>
      <c r="Z29" s="38"/>
      <c r="AA29" s="38"/>
      <c r="AB29" s="38"/>
    </row>
    <row r="30" spans="2:28" ht="14.25" customHeight="1" x14ac:dyDescent="0.15">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1" spans="2:28" ht="18.75" customHeight="1" x14ac:dyDescent="0.15">
      <c r="B31" s="38"/>
      <c r="C31" s="38"/>
      <c r="D31" s="38"/>
      <c r="E31" s="459"/>
      <c r="F31" s="456" t="s">
        <v>237</v>
      </c>
      <c r="G31" s="38"/>
      <c r="H31" s="38"/>
      <c r="I31" s="38"/>
      <c r="J31" s="38"/>
      <c r="K31" s="38"/>
      <c r="L31" s="38"/>
      <c r="M31" s="38"/>
      <c r="N31" s="38"/>
      <c r="O31" s="38"/>
      <c r="P31" s="38"/>
      <c r="Q31" s="38"/>
      <c r="R31" s="38"/>
      <c r="S31" s="38"/>
      <c r="T31" s="38"/>
      <c r="U31" s="38"/>
      <c r="V31" s="38"/>
      <c r="W31" s="38"/>
      <c r="X31" s="38"/>
      <c r="Y31" s="38"/>
      <c r="Z31" s="38"/>
      <c r="AA31" s="38"/>
      <c r="AB31" s="38"/>
    </row>
    <row r="32" spans="2:28" ht="29.25" customHeight="1" x14ac:dyDescent="0.15">
      <c r="B32" s="38"/>
      <c r="C32" s="38"/>
      <c r="D32" s="38"/>
      <c r="E32" s="463"/>
      <c r="F32" s="552" t="s">
        <v>238</v>
      </c>
      <c r="G32" s="548"/>
      <c r="H32" s="548"/>
      <c r="I32" s="548"/>
      <c r="J32" s="548"/>
      <c r="K32" s="548"/>
      <c r="L32" s="548"/>
      <c r="M32" s="548"/>
      <c r="N32" s="548"/>
      <c r="O32" s="548"/>
      <c r="P32" s="548"/>
      <c r="Q32" s="548"/>
      <c r="R32" s="548"/>
      <c r="S32" s="548"/>
      <c r="T32" s="548"/>
      <c r="U32" s="548"/>
      <c r="V32" s="548"/>
      <c r="W32" s="548"/>
      <c r="X32" s="548"/>
      <c r="Y32" s="548"/>
      <c r="Z32" s="548"/>
      <c r="AA32" s="548"/>
      <c r="AB32" s="548"/>
    </row>
    <row r="33" spans="1:28" ht="18" customHeight="1" x14ac:dyDescent="0.15">
      <c r="B33" s="38"/>
      <c r="C33" s="38"/>
      <c r="D33" s="38"/>
      <c r="E33" s="465"/>
      <c r="F33" s="38" t="s">
        <v>956</v>
      </c>
      <c r="G33" s="38"/>
      <c r="H33" s="38"/>
      <c r="I33" s="38"/>
      <c r="J33" s="38"/>
      <c r="K33" s="38"/>
      <c r="L33" s="38"/>
      <c r="M33" s="38"/>
      <c r="N33" s="38"/>
      <c r="O33" s="38"/>
      <c r="P33" s="38"/>
      <c r="Q33" s="38"/>
      <c r="R33" s="38"/>
      <c r="S33" s="38"/>
      <c r="T33" s="38"/>
      <c r="U33" s="38"/>
      <c r="V33" s="38"/>
      <c r="W33" s="38"/>
      <c r="X33" s="38"/>
      <c r="Y33" s="38"/>
      <c r="Z33" s="38"/>
      <c r="AA33" s="38"/>
      <c r="AB33" s="38"/>
    </row>
    <row r="34" spans="1:28" ht="14.25" customHeight="1" x14ac:dyDescent="0.15">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row>
    <row r="35" spans="1:28" ht="14.25" customHeight="1" x14ac:dyDescent="0.15">
      <c r="B35" s="38"/>
      <c r="C35" s="38" t="s">
        <v>957</v>
      </c>
      <c r="D35" s="457" t="s">
        <v>958</v>
      </c>
      <c r="E35" s="38"/>
      <c r="F35" s="38"/>
      <c r="G35" s="38"/>
      <c r="H35" s="38"/>
      <c r="I35" s="38"/>
      <c r="J35" s="38"/>
      <c r="K35" s="38"/>
      <c r="L35" s="38"/>
      <c r="M35" s="38"/>
      <c r="N35" s="38"/>
      <c r="O35" s="38"/>
      <c r="P35" s="38"/>
      <c r="Q35" s="38"/>
      <c r="R35" s="38"/>
      <c r="S35" s="38"/>
      <c r="T35" s="38"/>
      <c r="U35" s="38"/>
      <c r="V35" s="38"/>
      <c r="W35" s="38"/>
      <c r="X35" s="38"/>
      <c r="Y35" s="38"/>
      <c r="Z35" s="38"/>
      <c r="AA35" s="38"/>
      <c r="AB35" s="38"/>
    </row>
    <row r="36" spans="1:28" ht="18" customHeight="1" x14ac:dyDescent="0.15">
      <c r="B36" s="38"/>
      <c r="C36" s="38"/>
      <c r="D36" s="38" t="s">
        <v>959</v>
      </c>
      <c r="E36" s="38"/>
      <c r="F36" s="38"/>
      <c r="G36" s="38"/>
      <c r="H36" s="38"/>
      <c r="I36" s="38"/>
      <c r="J36" s="38"/>
      <c r="K36" s="38"/>
      <c r="L36" s="38"/>
      <c r="M36" s="38"/>
      <c r="N36" s="38"/>
      <c r="O36" s="38"/>
      <c r="P36" s="38"/>
      <c r="Q36" s="38"/>
      <c r="R36" s="38"/>
      <c r="S36" s="38"/>
      <c r="T36" s="38"/>
      <c r="U36" s="38"/>
      <c r="V36" s="38"/>
      <c r="W36" s="38"/>
      <c r="X36" s="38"/>
      <c r="Y36" s="38"/>
      <c r="Z36" s="38"/>
      <c r="AA36" s="38"/>
      <c r="AB36" s="38"/>
    </row>
    <row r="37" spans="1:28" ht="18" customHeight="1" x14ac:dyDescent="0.15">
      <c r="B37" s="38"/>
      <c r="C37" s="38"/>
      <c r="D37" s="38" t="s">
        <v>960</v>
      </c>
      <c r="E37" s="38"/>
      <c r="F37" s="38"/>
      <c r="G37" s="38"/>
      <c r="H37" s="38"/>
      <c r="I37" s="38"/>
      <c r="J37" s="38"/>
      <c r="K37" s="38"/>
      <c r="L37" s="38"/>
      <c r="M37" s="38"/>
      <c r="N37" s="38"/>
      <c r="O37" s="38"/>
      <c r="P37" s="38"/>
      <c r="Q37" s="38"/>
      <c r="R37" s="38"/>
      <c r="S37" s="38"/>
      <c r="T37" s="38"/>
      <c r="U37" s="38"/>
      <c r="V37" s="38"/>
      <c r="W37" s="38"/>
      <c r="X37" s="38"/>
      <c r="Y37" s="38"/>
      <c r="Z37" s="38"/>
      <c r="AA37" s="38"/>
      <c r="AB37" s="38"/>
    </row>
    <row r="38" spans="1:28" ht="35.25" customHeight="1" x14ac:dyDescent="0.15">
      <c r="B38" s="38"/>
      <c r="C38" s="38"/>
      <c r="D38" s="38"/>
      <c r="E38" s="548" t="s">
        <v>961</v>
      </c>
      <c r="F38" s="549"/>
      <c r="G38" s="549"/>
      <c r="H38" s="549"/>
      <c r="I38" s="549"/>
      <c r="J38" s="549"/>
      <c r="K38" s="549"/>
      <c r="L38" s="549"/>
      <c r="M38" s="549"/>
      <c r="N38" s="549"/>
      <c r="O38" s="549"/>
      <c r="P38" s="549"/>
      <c r="Q38" s="549"/>
      <c r="R38" s="549"/>
      <c r="S38" s="549"/>
      <c r="T38" s="549"/>
      <c r="U38" s="549"/>
      <c r="V38" s="549"/>
      <c r="W38" s="549"/>
      <c r="X38" s="549"/>
      <c r="Y38" s="549"/>
      <c r="Z38" s="549"/>
      <c r="AA38" s="549"/>
      <c r="AB38" s="549"/>
    </row>
    <row r="39" spans="1:28" ht="18.75" customHeight="1" x14ac:dyDescent="0.15">
      <c r="B39" s="38"/>
      <c r="C39" s="38"/>
      <c r="D39" s="38"/>
      <c r="E39" s="456" t="s">
        <v>962</v>
      </c>
      <c r="F39" s="38"/>
      <c r="G39" s="38"/>
      <c r="H39" s="38"/>
      <c r="I39" s="38"/>
      <c r="J39" s="38"/>
      <c r="K39" s="38"/>
      <c r="L39" s="38"/>
      <c r="M39" s="38"/>
      <c r="N39" s="38"/>
      <c r="O39" s="38"/>
      <c r="P39" s="38"/>
      <c r="Q39" s="38"/>
      <c r="R39" s="38"/>
      <c r="S39" s="38"/>
      <c r="T39" s="38"/>
      <c r="U39" s="38"/>
      <c r="V39" s="38"/>
      <c r="W39" s="38"/>
      <c r="X39" s="38"/>
      <c r="Y39" s="38"/>
      <c r="Z39" s="38"/>
      <c r="AA39" s="38"/>
      <c r="AB39" s="38"/>
    </row>
    <row r="40" spans="1:28" ht="14.25" customHeight="1" x14ac:dyDescent="0.15">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row>
    <row r="41" spans="1:28" ht="14.25" customHeight="1"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row>
    <row r="42" spans="1:28"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row>
    <row r="43" spans="1:28" ht="14.25" customHeight="1"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row>
    <row r="44" spans="1:28" ht="14.25" customHeight="1"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row>
    <row r="45" spans="1:28" ht="14.25" customHeight="1"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row>
    <row r="46" spans="1:28" ht="14.25" customHeight="1" x14ac:dyDescent="0.15"/>
    <row r="47" spans="1:28" ht="14.25" customHeight="1" x14ac:dyDescent="0.15"/>
    <row r="48" spans="1:28" ht="54.75" customHeight="1" x14ac:dyDescent="0.15">
      <c r="A48" s="9"/>
      <c r="B48" s="546" t="s">
        <v>497</v>
      </c>
      <c r="C48" s="547"/>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row>
    <row r="49" spans="2:28" ht="14.25" customHeight="1" x14ac:dyDescent="0.15"/>
    <row r="50" spans="2:28" ht="14.25" customHeight="1" x14ac:dyDescent="0.15"/>
    <row r="51" spans="2:28" ht="14.25" customHeight="1" x14ac:dyDescent="0.15">
      <c r="B51" s="453" t="s">
        <v>231</v>
      </c>
      <c r="C51" s="464" t="s">
        <v>239</v>
      </c>
      <c r="D51" s="198"/>
      <c r="E51" s="38"/>
      <c r="F51" s="38"/>
      <c r="G51" s="38"/>
      <c r="H51" s="38"/>
      <c r="I51" s="38"/>
      <c r="J51" s="38"/>
      <c r="K51" s="38"/>
      <c r="L51" s="38"/>
      <c r="M51" s="38"/>
      <c r="N51" s="38"/>
      <c r="O51" s="38"/>
      <c r="P51" s="38"/>
      <c r="Q51" s="38"/>
      <c r="R51" s="38"/>
      <c r="S51" s="38"/>
      <c r="T51" s="38"/>
      <c r="U51" s="38"/>
      <c r="V51" s="38"/>
      <c r="W51" s="38"/>
      <c r="X51" s="38"/>
      <c r="Y51" s="38"/>
      <c r="Z51" s="38"/>
      <c r="AA51" s="38"/>
      <c r="AB51" s="38"/>
    </row>
    <row r="52" spans="2:28" ht="34.5" customHeight="1" x14ac:dyDescent="0.15">
      <c r="B52" s="453"/>
      <c r="C52" s="38"/>
      <c r="D52" s="549" t="s">
        <v>502</v>
      </c>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row>
    <row r="53" spans="2:28" ht="14.25" customHeight="1" x14ac:dyDescent="0.1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r="54" spans="2:28" ht="14.25" customHeight="1" x14ac:dyDescent="0.1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r="55" spans="2:28" ht="14.25" customHeight="1" x14ac:dyDescent="0.15">
      <c r="B55" s="453" t="s">
        <v>232</v>
      </c>
      <c r="C55" s="38" t="s">
        <v>240</v>
      </c>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r="56" spans="2:28" ht="14.25" customHeight="1" x14ac:dyDescent="0.1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r="57" spans="2:28" ht="14.25" customHeight="1" x14ac:dyDescent="0.15">
      <c r="B57" s="38"/>
      <c r="C57" s="38"/>
      <c r="D57" s="553" t="s">
        <v>253</v>
      </c>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row>
    <row r="58" spans="2:28" ht="14.25" customHeight="1" x14ac:dyDescent="0.1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r="59" spans="2:28" ht="19.5" customHeight="1" x14ac:dyDescent="0.15">
      <c r="B59" s="38"/>
      <c r="C59" s="38"/>
      <c r="D59" s="38" t="s">
        <v>241</v>
      </c>
      <c r="E59" s="38"/>
      <c r="F59" s="38"/>
      <c r="G59" s="38"/>
      <c r="H59" s="38"/>
      <c r="I59" s="38"/>
      <c r="J59" s="38"/>
      <c r="K59" s="38"/>
      <c r="L59" s="38"/>
      <c r="M59" s="38"/>
      <c r="N59" s="38"/>
      <c r="O59" s="38"/>
      <c r="P59" s="38"/>
      <c r="Q59" s="38"/>
      <c r="R59" s="38"/>
      <c r="S59" s="38"/>
      <c r="T59" s="38"/>
      <c r="U59" s="38"/>
      <c r="V59" s="38"/>
      <c r="W59" s="38"/>
      <c r="X59" s="38"/>
      <c r="Y59" s="38"/>
      <c r="Z59" s="38"/>
      <c r="AA59" s="38"/>
      <c r="AB59" s="38"/>
    </row>
    <row r="60" spans="2:28" ht="32.25" customHeight="1" x14ac:dyDescent="0.15">
      <c r="B60" s="38"/>
      <c r="C60" s="38"/>
      <c r="D60" s="549" t="s">
        <v>251</v>
      </c>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row>
    <row r="61" spans="2:28" ht="14.25" customHeight="1" x14ac:dyDescent="0.15">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r="62" spans="2:28" ht="14.25" customHeight="1" x14ac:dyDescent="0.15">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r="63" spans="2:28" ht="14.25" x14ac:dyDescent="0.15">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r="64" spans="2:28" ht="14.25" x14ac:dyDescent="0.1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r="65" spans="2:28" ht="14.25" x14ac:dyDescent="0.1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r="66" spans="2:28" ht="14.25" x14ac:dyDescent="0.1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r="67" spans="2:28" ht="14.25" x14ac:dyDescent="0.1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r="68" spans="2:28" ht="14.25"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r="69" spans="2:28" ht="14.25" x14ac:dyDescent="0.15">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r="70" spans="2:28" ht="14.25" x14ac:dyDescent="0.1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spans="2:28" ht="14.25" x14ac:dyDescent="0.1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r="72" spans="2:28" ht="14.25" x14ac:dyDescent="0.1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spans="2:28" ht="14.25" x14ac:dyDescent="0.1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r="74" spans="2:28" ht="14.25" x14ac:dyDescent="0.15">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r="75" spans="2:28" ht="14.25" x14ac:dyDescent="0.15">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r="76" spans="2:28" ht="14.25" x14ac:dyDescent="0.1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r="77" spans="2:28" ht="14.25" x14ac:dyDescent="0.15">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r="78" spans="2:28" ht="21.75" customHeight="1" x14ac:dyDescent="0.15">
      <c r="B78" s="38"/>
      <c r="C78" s="38"/>
      <c r="D78" s="38"/>
      <c r="E78" s="38" t="s">
        <v>242</v>
      </c>
      <c r="F78" s="38"/>
      <c r="G78" s="38"/>
      <c r="H78" s="38"/>
      <c r="I78" s="38"/>
      <c r="J78" s="38"/>
      <c r="K78" s="38"/>
      <c r="L78" s="38"/>
      <c r="M78" s="38"/>
      <c r="N78" s="38"/>
      <c r="O78" s="38"/>
      <c r="P78" s="38"/>
      <c r="Q78" s="38"/>
      <c r="R78" s="38"/>
      <c r="S78" s="38"/>
      <c r="T78" s="38"/>
      <c r="U78" s="38"/>
      <c r="V78" s="38"/>
      <c r="W78" s="38"/>
      <c r="X78" s="38"/>
      <c r="Y78" s="38"/>
      <c r="Z78" s="38"/>
      <c r="AA78" s="38"/>
      <c r="AB78" s="38"/>
    </row>
    <row r="79" spans="2:28" ht="14.25" x14ac:dyDescent="0.1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r="80" spans="2:28" ht="14.25" x14ac:dyDescent="0.15">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r="81" spans="2:28" ht="14.25" x14ac:dyDescent="0.15">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r="82" spans="2:28" ht="23.25" customHeight="1" x14ac:dyDescent="0.15">
      <c r="B82" s="38"/>
      <c r="C82" s="38" t="s">
        <v>243</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r="83" spans="2:28" ht="18" customHeight="1" x14ac:dyDescent="0.15">
      <c r="B83" s="38"/>
      <c r="C83" s="38"/>
      <c r="D83" s="38" t="s">
        <v>973</v>
      </c>
      <c r="E83" s="38"/>
      <c r="F83" s="38"/>
      <c r="G83" s="38"/>
      <c r="H83" s="38"/>
      <c r="I83" s="38"/>
      <c r="J83" s="38"/>
      <c r="K83" s="38"/>
      <c r="L83" s="38"/>
      <c r="M83" s="38"/>
      <c r="N83" s="38"/>
      <c r="O83" s="38"/>
      <c r="P83" s="38"/>
      <c r="Q83" s="38"/>
      <c r="R83" s="38"/>
      <c r="S83" s="38"/>
      <c r="T83" s="38"/>
      <c r="U83" s="38"/>
      <c r="V83" s="38"/>
      <c r="W83" s="38"/>
      <c r="X83" s="38"/>
      <c r="Y83" s="38"/>
      <c r="Z83" s="38"/>
      <c r="AA83" s="38"/>
      <c r="AB83" s="38"/>
    </row>
    <row r="84" spans="2:28" ht="18" customHeight="1" x14ac:dyDescent="0.15">
      <c r="B84" s="38"/>
      <c r="C84" s="38"/>
      <c r="D84" s="38" t="s">
        <v>244</v>
      </c>
      <c r="E84" s="38"/>
      <c r="F84" s="38"/>
      <c r="G84" s="38"/>
      <c r="H84" s="38"/>
      <c r="I84" s="38"/>
      <c r="J84" s="38"/>
      <c r="K84" s="38"/>
      <c r="L84" s="38"/>
      <c r="M84" s="38"/>
      <c r="N84" s="38"/>
      <c r="O84" s="38"/>
      <c r="P84" s="38"/>
      <c r="Q84" s="38"/>
      <c r="R84" s="38"/>
      <c r="S84" s="38"/>
      <c r="T84" s="38"/>
      <c r="U84" s="38"/>
      <c r="V84" s="38"/>
      <c r="W84" s="38"/>
      <c r="X84" s="38"/>
      <c r="Y84" s="38"/>
      <c r="Z84" s="38"/>
      <c r="AA84" s="38"/>
      <c r="AB84" s="38"/>
    </row>
    <row r="85" spans="2:28" ht="18" customHeight="1" x14ac:dyDescent="0.15">
      <c r="B85" s="38"/>
      <c r="C85" s="38"/>
      <c r="D85" s="38"/>
      <c r="E85" s="453" t="s">
        <v>992</v>
      </c>
      <c r="F85" s="38"/>
      <c r="G85" s="38"/>
      <c r="H85" s="38"/>
      <c r="I85" s="38"/>
      <c r="J85" s="38"/>
      <c r="K85" s="38"/>
      <c r="L85" s="38"/>
      <c r="M85" s="38"/>
      <c r="N85" s="38"/>
      <c r="O85" s="38"/>
      <c r="P85" s="38"/>
      <c r="Q85" s="38"/>
      <c r="R85" s="38"/>
      <c r="S85" s="38"/>
      <c r="T85" s="38"/>
      <c r="U85" s="38"/>
      <c r="V85" s="38"/>
      <c r="W85" s="38"/>
      <c r="X85" s="38"/>
      <c r="Y85" s="38"/>
      <c r="Z85" s="38"/>
      <c r="AA85" s="38"/>
      <c r="AB85" s="38"/>
    </row>
    <row r="86" spans="2:28" ht="18" customHeight="1" x14ac:dyDescent="0.15">
      <c r="B86" s="38"/>
      <c r="C86" s="38"/>
      <c r="D86" s="38" t="s">
        <v>963</v>
      </c>
      <c r="E86" s="38"/>
      <c r="F86" s="38"/>
      <c r="G86" s="38"/>
      <c r="H86" s="38"/>
      <c r="I86" s="38"/>
      <c r="J86" s="38"/>
      <c r="K86" s="38"/>
      <c r="L86" s="38"/>
      <c r="M86" s="38"/>
      <c r="N86" s="38"/>
      <c r="O86" s="38"/>
      <c r="P86" s="38"/>
      <c r="Q86" s="38"/>
      <c r="R86" s="38"/>
      <c r="S86" s="38"/>
      <c r="T86" s="38"/>
      <c r="U86" s="38"/>
      <c r="V86" s="38"/>
      <c r="W86" s="38"/>
      <c r="X86" s="38"/>
      <c r="Y86" s="38"/>
      <c r="Z86" s="38"/>
      <c r="AA86" s="38"/>
      <c r="AB86" s="38"/>
    </row>
    <row r="87" spans="2:28" ht="18" customHeight="1" x14ac:dyDescent="0.15">
      <c r="B87" s="38"/>
      <c r="C87" s="38"/>
      <c r="D87" s="38" t="s">
        <v>964</v>
      </c>
      <c r="E87" s="38"/>
      <c r="F87" s="38"/>
      <c r="G87" s="38"/>
      <c r="H87" s="38"/>
      <c r="I87" s="38"/>
      <c r="J87" s="38"/>
      <c r="K87" s="38"/>
      <c r="L87" s="38"/>
      <c r="M87" s="38"/>
      <c r="N87" s="38"/>
      <c r="O87" s="38"/>
      <c r="P87" s="38"/>
      <c r="Q87" s="38"/>
      <c r="R87" s="38"/>
      <c r="S87" s="38"/>
      <c r="T87" s="38"/>
      <c r="U87" s="38"/>
      <c r="V87" s="38"/>
      <c r="W87" s="38"/>
      <c r="X87" s="38"/>
      <c r="Y87" s="38"/>
      <c r="Z87" s="38"/>
      <c r="AA87" s="38"/>
      <c r="AB87" s="38"/>
    </row>
    <row r="88" spans="2:28" ht="18" customHeight="1" x14ac:dyDescent="0.15">
      <c r="B88" s="38"/>
      <c r="C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r="89" spans="2:28" ht="18" customHeight="1" x14ac:dyDescent="0.15">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r="90" spans="2:28" ht="21" customHeight="1" x14ac:dyDescent="0.15">
      <c r="B90" s="38"/>
      <c r="C90" s="38" t="s">
        <v>965</v>
      </c>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r="91" spans="2:28" ht="14.25" x14ac:dyDescent="0.15">
      <c r="C91" s="38" t="s">
        <v>1011</v>
      </c>
    </row>
    <row r="95" spans="2:28" x14ac:dyDescent="0.15">
      <c r="C95" s="554">
        <v>42591</v>
      </c>
      <c r="D95" s="554"/>
      <c r="E95" s="554"/>
      <c r="F95" s="554"/>
      <c r="G95" s="16" t="s">
        <v>972</v>
      </c>
    </row>
    <row r="96" spans="2:28" x14ac:dyDescent="0.15">
      <c r="C96" s="554">
        <v>42779</v>
      </c>
      <c r="D96" s="554"/>
      <c r="E96" s="554"/>
      <c r="F96" s="554"/>
      <c r="G96" s="16" t="s">
        <v>996</v>
      </c>
    </row>
    <row r="97" spans="3:7" x14ac:dyDescent="0.15">
      <c r="C97" s="554">
        <v>42824</v>
      </c>
      <c r="D97" s="554"/>
      <c r="E97" s="554"/>
      <c r="F97" s="554"/>
      <c r="G97" s="16" t="s">
        <v>1010</v>
      </c>
    </row>
  </sheetData>
  <sheetProtection password="A4DE" sheet="1" objects="1" scenarios="1"/>
  <mergeCells count="17">
    <mergeCell ref="D57:AB57"/>
    <mergeCell ref="C97:F97"/>
    <mergeCell ref="C96:F96"/>
    <mergeCell ref="C95:F95"/>
    <mergeCell ref="D60:AB60"/>
    <mergeCell ref="B2:AB2"/>
    <mergeCell ref="B48:AB48"/>
    <mergeCell ref="D5:AB5"/>
    <mergeCell ref="D7:AB7"/>
    <mergeCell ref="D52:AB52"/>
    <mergeCell ref="D8:AB8"/>
    <mergeCell ref="E38:AB38"/>
    <mergeCell ref="D18:AB18"/>
    <mergeCell ref="F22:AB22"/>
    <mergeCell ref="E23:AB23"/>
    <mergeCell ref="D28:AB28"/>
    <mergeCell ref="F32:AB32"/>
  </mergeCells>
  <phoneticPr fontId="1"/>
  <pageMargins left="0.70866141732283472" right="0.70866141732283472" top="0.74803149606299213" bottom="0.74803149606299213" header="0.31496062992125984" footer="0.31496062992125984"/>
  <pageSetup paperSize="9" scale="90"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91"/>
  <sheetViews>
    <sheetView view="pageBreakPreview" topLeftCell="A40" zoomScaleNormal="100" zoomScaleSheetLayoutView="100" workbookViewId="0">
      <selection activeCell="O20" sqref="O20"/>
    </sheetView>
  </sheetViews>
  <sheetFormatPr defaultRowHeight="14.25" x14ac:dyDescent="0.15"/>
  <cols>
    <col min="1" max="2" width="4.125" style="1" customWidth="1"/>
    <col min="3" max="3" width="14" style="1" customWidth="1"/>
    <col min="4" max="4" width="9.125" style="1" customWidth="1"/>
    <col min="5" max="5" width="13.375" style="1" customWidth="1"/>
    <col min="6" max="9" width="6.625" style="1" customWidth="1"/>
    <col min="10" max="11" width="3" style="1" customWidth="1"/>
    <col min="12" max="12" width="6.625" style="1" customWidth="1"/>
    <col min="13" max="13" width="12.125" style="1" customWidth="1"/>
    <col min="14" max="14" width="3.625" style="466" customWidth="1"/>
    <col min="15" max="23" width="9" style="466"/>
    <col min="24" max="29" width="9" style="13"/>
    <col min="30" max="35" width="9" style="12"/>
    <col min="36" max="16384" width="9" style="1"/>
  </cols>
  <sheetData>
    <row r="1" spans="1:26" x14ac:dyDescent="0.15">
      <c r="A1" s="596" t="s">
        <v>537</v>
      </c>
      <c r="B1" s="596"/>
      <c r="C1" s="596"/>
      <c r="D1" s="596"/>
      <c r="E1" s="596"/>
      <c r="F1" s="596"/>
      <c r="G1" s="596"/>
      <c r="H1" s="596"/>
      <c r="I1" s="596"/>
      <c r="J1" s="596"/>
      <c r="K1" s="596"/>
      <c r="L1" s="596"/>
      <c r="M1" s="596"/>
    </row>
    <row r="2" spans="1:26" ht="9" customHeight="1" x14ac:dyDescent="0.15"/>
    <row r="3" spans="1:26" ht="17.25" customHeight="1" x14ac:dyDescent="0.15">
      <c r="A3" s="744"/>
      <c r="B3" s="601" t="s">
        <v>75</v>
      </c>
      <c r="C3" s="601"/>
      <c r="D3" s="639" t="s">
        <v>256</v>
      </c>
      <c r="E3" s="589"/>
      <c r="F3" s="566"/>
      <c r="G3" s="566"/>
      <c r="H3" s="566"/>
      <c r="I3" s="566"/>
      <c r="J3" s="566"/>
      <c r="K3" s="566"/>
      <c r="L3" s="566"/>
      <c r="M3" s="566"/>
      <c r="P3" s="466">
        <f>IF(COUNTA(F3)&gt;0,1,0)</f>
        <v>0</v>
      </c>
      <c r="X3" s="155" t="s">
        <v>662</v>
      </c>
    </row>
    <row r="4" spans="1:26" ht="17.25" customHeight="1" x14ac:dyDescent="0.15">
      <c r="A4" s="744"/>
      <c r="B4" s="601"/>
      <c r="C4" s="601"/>
      <c r="D4" s="639" t="s">
        <v>257</v>
      </c>
      <c r="E4" s="589"/>
      <c r="F4" s="14" t="s">
        <v>118</v>
      </c>
      <c r="G4" s="650"/>
      <c r="H4" s="650"/>
      <c r="I4" s="650"/>
      <c r="J4" s="651" t="s">
        <v>119</v>
      </c>
      <c r="K4" s="652"/>
      <c r="L4" s="650"/>
      <c r="M4" s="650"/>
      <c r="O4" s="466" t="str">
        <f>IF(AND(COUNTA(F3)&gt;0,COUNTA(G4,L4)=0)=TRUE,"←ESCO事業者の代表者役職名及び代表者氏名を入力してください","")</f>
        <v/>
      </c>
      <c r="X4" s="155" t="s">
        <v>663</v>
      </c>
    </row>
    <row r="5" spans="1:26" ht="17.25" customHeight="1" x14ac:dyDescent="0.15">
      <c r="A5" s="744"/>
      <c r="B5" s="601"/>
      <c r="C5" s="601"/>
      <c r="D5" s="639" t="s">
        <v>258</v>
      </c>
      <c r="E5" s="589"/>
      <c r="F5" s="14" t="s">
        <v>131</v>
      </c>
      <c r="G5" s="650"/>
      <c r="H5" s="650"/>
      <c r="I5" s="650"/>
      <c r="J5" s="651" t="s">
        <v>9</v>
      </c>
      <c r="K5" s="652"/>
      <c r="L5" s="650"/>
      <c r="M5" s="650"/>
    </row>
    <row r="6" spans="1:26" ht="17.25" customHeight="1" x14ac:dyDescent="0.15">
      <c r="A6" s="744"/>
      <c r="B6" s="601"/>
      <c r="C6" s="601"/>
      <c r="D6" s="639" t="s">
        <v>259</v>
      </c>
      <c r="E6" s="589"/>
      <c r="F6" s="566"/>
      <c r="G6" s="566"/>
      <c r="H6" s="566"/>
      <c r="I6" s="566"/>
      <c r="J6" s="566"/>
      <c r="K6" s="566"/>
      <c r="L6" s="566"/>
      <c r="M6" s="566"/>
      <c r="O6" s="466" t="s">
        <v>267</v>
      </c>
    </row>
    <row r="7" spans="1:26" ht="17.25" customHeight="1" x14ac:dyDescent="0.15">
      <c r="A7" s="744"/>
      <c r="B7" s="601"/>
      <c r="C7" s="601"/>
      <c r="D7" s="653" t="s">
        <v>260</v>
      </c>
      <c r="E7" s="624"/>
      <c r="F7" s="14" t="s">
        <v>129</v>
      </c>
      <c r="G7" s="566"/>
      <c r="H7" s="566"/>
      <c r="I7" s="566"/>
      <c r="J7" s="651" t="s">
        <v>130</v>
      </c>
      <c r="K7" s="652"/>
      <c r="L7" s="566"/>
      <c r="M7" s="566"/>
    </row>
    <row r="8" spans="1:26" ht="17.25" customHeight="1" x14ac:dyDescent="0.15">
      <c r="A8" s="744"/>
      <c r="B8" s="601"/>
      <c r="C8" s="601"/>
      <c r="D8" s="653" t="s">
        <v>261</v>
      </c>
      <c r="E8" s="624"/>
      <c r="F8" s="566"/>
      <c r="G8" s="566"/>
      <c r="H8" s="566"/>
      <c r="I8" s="566"/>
      <c r="J8" s="566"/>
      <c r="K8" s="566"/>
      <c r="L8" s="566"/>
      <c r="M8" s="566"/>
    </row>
    <row r="9" spans="1:26" ht="17.25" customHeight="1" x14ac:dyDescent="0.15">
      <c r="A9" s="744"/>
      <c r="B9" s="641"/>
      <c r="C9" s="642"/>
      <c r="D9" s="639" t="s">
        <v>256</v>
      </c>
      <c r="E9" s="589"/>
      <c r="F9" s="566"/>
      <c r="G9" s="566"/>
      <c r="H9" s="566"/>
      <c r="I9" s="566"/>
      <c r="J9" s="566"/>
      <c r="K9" s="566"/>
      <c r="L9" s="566"/>
      <c r="M9" s="566"/>
    </row>
    <row r="10" spans="1:26" ht="17.25" customHeight="1" x14ac:dyDescent="0.15">
      <c r="A10" s="744"/>
      <c r="B10" s="643"/>
      <c r="C10" s="644"/>
      <c r="D10" s="639" t="s">
        <v>257</v>
      </c>
      <c r="E10" s="589"/>
      <c r="F10" s="14" t="s">
        <v>118</v>
      </c>
      <c r="G10" s="658"/>
      <c r="H10" s="606"/>
      <c r="I10" s="607"/>
      <c r="J10" s="651" t="s">
        <v>9</v>
      </c>
      <c r="K10" s="652"/>
      <c r="L10" s="650"/>
      <c r="M10" s="650"/>
      <c r="O10" s="751" t="s">
        <v>664</v>
      </c>
      <c r="P10" s="751"/>
      <c r="Q10" s="751"/>
      <c r="R10" s="751"/>
      <c r="S10" s="751"/>
      <c r="T10" s="751"/>
      <c r="U10" s="751"/>
    </row>
    <row r="11" spans="1:26" ht="17.25" customHeight="1" x14ac:dyDescent="0.15">
      <c r="A11" s="744"/>
      <c r="B11" s="643"/>
      <c r="C11" s="644"/>
      <c r="D11" s="639" t="s">
        <v>258</v>
      </c>
      <c r="E11" s="589"/>
      <c r="F11" s="14" t="s">
        <v>131</v>
      </c>
      <c r="G11" s="650"/>
      <c r="H11" s="650"/>
      <c r="I11" s="650"/>
      <c r="J11" s="651" t="s">
        <v>9</v>
      </c>
      <c r="K11" s="652"/>
      <c r="L11" s="650"/>
      <c r="M11" s="650"/>
      <c r="O11" s="751"/>
      <c r="P11" s="751"/>
      <c r="Q11" s="751"/>
      <c r="R11" s="751"/>
      <c r="S11" s="751"/>
      <c r="T11" s="751"/>
      <c r="U11" s="751"/>
    </row>
    <row r="12" spans="1:26" ht="17.25" customHeight="1" x14ac:dyDescent="0.15">
      <c r="A12" s="744"/>
      <c r="B12" s="643"/>
      <c r="C12" s="644"/>
      <c r="D12" s="639" t="s">
        <v>620</v>
      </c>
      <c r="E12" s="589"/>
      <c r="F12" s="566"/>
      <c r="G12" s="566"/>
      <c r="H12" s="566"/>
      <c r="I12" s="566"/>
      <c r="J12" s="566"/>
      <c r="K12" s="566"/>
      <c r="L12" s="566"/>
      <c r="M12" s="566"/>
      <c r="O12" s="751"/>
      <c r="P12" s="751"/>
      <c r="Q12" s="751"/>
      <c r="R12" s="751"/>
      <c r="S12" s="751"/>
      <c r="T12" s="751"/>
      <c r="U12" s="751"/>
    </row>
    <row r="13" spans="1:26" ht="17.25" customHeight="1" x14ac:dyDescent="0.15">
      <c r="A13" s="744"/>
      <c r="B13" s="643"/>
      <c r="C13" s="644"/>
      <c r="D13" s="653" t="s">
        <v>260</v>
      </c>
      <c r="E13" s="624"/>
      <c r="F13" s="14" t="s">
        <v>129</v>
      </c>
      <c r="G13" s="648"/>
      <c r="H13" s="648"/>
      <c r="I13" s="648"/>
      <c r="J13" s="651" t="s">
        <v>130</v>
      </c>
      <c r="K13" s="652"/>
      <c r="L13" s="648"/>
      <c r="M13" s="648"/>
      <c r="O13" s="751"/>
      <c r="P13" s="751"/>
      <c r="Q13" s="751"/>
      <c r="R13" s="751"/>
      <c r="S13" s="751"/>
      <c r="T13" s="751"/>
      <c r="U13" s="751"/>
    </row>
    <row r="14" spans="1:26" ht="17.25" customHeight="1" x14ac:dyDescent="0.15">
      <c r="A14" s="744"/>
      <c r="B14" s="645"/>
      <c r="C14" s="646"/>
      <c r="D14" s="653" t="s">
        <v>261</v>
      </c>
      <c r="E14" s="624"/>
      <c r="F14" s="566"/>
      <c r="G14" s="566"/>
      <c r="H14" s="566"/>
      <c r="I14" s="566"/>
      <c r="J14" s="566"/>
      <c r="K14" s="566"/>
      <c r="L14" s="566"/>
      <c r="M14" s="566"/>
      <c r="O14" s="751"/>
      <c r="P14" s="751"/>
      <c r="Q14" s="751"/>
      <c r="R14" s="751"/>
      <c r="S14" s="751"/>
      <c r="T14" s="751"/>
      <c r="U14" s="751"/>
    </row>
    <row r="15" spans="1:26" ht="17.25" customHeight="1" x14ac:dyDescent="0.15">
      <c r="A15" s="744"/>
      <c r="B15" s="641"/>
      <c r="C15" s="642"/>
      <c r="D15" s="639" t="s">
        <v>256</v>
      </c>
      <c r="E15" s="589"/>
      <c r="F15" s="566"/>
      <c r="G15" s="566"/>
      <c r="H15" s="566"/>
      <c r="I15" s="566"/>
      <c r="J15" s="566"/>
      <c r="K15" s="566"/>
      <c r="L15" s="566"/>
      <c r="M15" s="566"/>
      <c r="P15" s="466">
        <f>IF(AND(COUNTA(F3,F15)&gt;0,COUNTA(F15)=1)=TRUE,P3+1,0)</f>
        <v>0</v>
      </c>
      <c r="T15" s="657"/>
      <c r="U15" s="657"/>
      <c r="V15" s="657"/>
      <c r="W15" s="657"/>
      <c r="X15" s="657"/>
      <c r="Y15" s="657"/>
      <c r="Z15" s="657"/>
    </row>
    <row r="16" spans="1:26" ht="17.25" customHeight="1" x14ac:dyDescent="0.15">
      <c r="A16" s="744"/>
      <c r="B16" s="643"/>
      <c r="C16" s="644"/>
      <c r="D16" s="639" t="s">
        <v>257</v>
      </c>
      <c r="E16" s="589"/>
      <c r="F16" s="14" t="s">
        <v>118</v>
      </c>
      <c r="G16" s="658"/>
      <c r="H16" s="606"/>
      <c r="I16" s="607"/>
      <c r="J16" s="651" t="s">
        <v>119</v>
      </c>
      <c r="K16" s="652"/>
      <c r="L16" s="650"/>
      <c r="M16" s="650"/>
      <c r="O16" s="466" t="str">
        <f>IF(AND(COUNTA(F15)&gt;0,COUNTA(G16,L16)&lt;2)=TRUE,"←リース事業者の代表者役職名及び代表者氏名を入力してください","")</f>
        <v/>
      </c>
    </row>
    <row r="17" spans="1:21" ht="17.25" customHeight="1" x14ac:dyDescent="0.15">
      <c r="A17" s="744"/>
      <c r="B17" s="643"/>
      <c r="C17" s="644"/>
      <c r="D17" s="639" t="s">
        <v>258</v>
      </c>
      <c r="E17" s="589"/>
      <c r="F17" s="14" t="s">
        <v>131</v>
      </c>
      <c r="G17" s="650"/>
      <c r="H17" s="650"/>
      <c r="I17" s="650"/>
      <c r="J17" s="651" t="s">
        <v>9</v>
      </c>
      <c r="K17" s="652"/>
      <c r="L17" s="650"/>
      <c r="M17" s="650"/>
    </row>
    <row r="18" spans="1:21" ht="17.25" customHeight="1" x14ac:dyDescent="0.15">
      <c r="A18" s="744"/>
      <c r="B18" s="643"/>
      <c r="C18" s="644"/>
      <c r="D18" s="639" t="s">
        <v>259</v>
      </c>
      <c r="E18" s="589"/>
      <c r="F18" s="566"/>
      <c r="G18" s="566"/>
      <c r="H18" s="566"/>
      <c r="I18" s="566"/>
      <c r="J18" s="566"/>
      <c r="K18" s="566"/>
      <c r="L18" s="566"/>
      <c r="M18" s="566"/>
      <c r="O18" s="466" t="s">
        <v>267</v>
      </c>
    </row>
    <row r="19" spans="1:21" ht="17.25" customHeight="1" x14ac:dyDescent="0.15">
      <c r="A19" s="744"/>
      <c r="B19" s="643"/>
      <c r="C19" s="644"/>
      <c r="D19" s="653" t="s">
        <v>260</v>
      </c>
      <c r="E19" s="624"/>
      <c r="F19" s="14" t="s">
        <v>129</v>
      </c>
      <c r="G19" s="648"/>
      <c r="H19" s="648"/>
      <c r="I19" s="648"/>
      <c r="J19" s="651" t="s">
        <v>345</v>
      </c>
      <c r="K19" s="652"/>
      <c r="L19" s="648"/>
      <c r="M19" s="648"/>
    </row>
    <row r="20" spans="1:21" ht="17.25" customHeight="1" x14ac:dyDescent="0.15">
      <c r="A20" s="744"/>
      <c r="B20" s="645"/>
      <c r="C20" s="646"/>
      <c r="D20" s="653" t="s">
        <v>261</v>
      </c>
      <c r="E20" s="624"/>
      <c r="F20" s="566"/>
      <c r="G20" s="566"/>
      <c r="H20" s="566"/>
      <c r="I20" s="566"/>
      <c r="J20" s="566"/>
      <c r="K20" s="566"/>
      <c r="L20" s="566"/>
      <c r="M20" s="566"/>
    </row>
    <row r="21" spans="1:21" ht="17.25" customHeight="1" x14ac:dyDescent="0.15">
      <c r="A21" s="744"/>
      <c r="B21" s="601" t="s">
        <v>0</v>
      </c>
      <c r="C21" s="601"/>
      <c r="D21" s="601"/>
      <c r="E21" s="601"/>
      <c r="F21" s="566"/>
      <c r="G21" s="566"/>
      <c r="H21" s="566"/>
      <c r="I21" s="566"/>
      <c r="J21" s="566"/>
      <c r="K21" s="566"/>
      <c r="L21" s="566"/>
      <c r="M21" s="566"/>
    </row>
    <row r="22" spans="1:21" ht="17.25" customHeight="1" x14ac:dyDescent="0.15">
      <c r="A22" s="744"/>
      <c r="B22" s="601" t="s">
        <v>657</v>
      </c>
      <c r="C22" s="601"/>
      <c r="D22" s="601"/>
      <c r="E22" s="601"/>
      <c r="F22" s="566"/>
      <c r="G22" s="566"/>
      <c r="H22" s="566"/>
      <c r="I22" s="566"/>
      <c r="J22" s="566"/>
      <c r="K22" s="566"/>
      <c r="L22" s="566"/>
      <c r="M22" s="566"/>
    </row>
    <row r="23" spans="1:21" ht="17.25" customHeight="1" x14ac:dyDescent="0.15">
      <c r="A23" s="744"/>
      <c r="B23" s="618" t="s">
        <v>619</v>
      </c>
      <c r="C23" s="619"/>
      <c r="D23" s="601" t="s">
        <v>123</v>
      </c>
      <c r="E23" s="601"/>
      <c r="F23" s="40"/>
      <c r="G23" s="24" t="s">
        <v>155</v>
      </c>
      <c r="H23" s="183"/>
      <c r="I23" s="649"/>
      <c r="J23" s="649"/>
      <c r="K23" s="649"/>
      <c r="L23" s="649"/>
      <c r="M23" s="649"/>
      <c r="O23" s="479"/>
      <c r="P23" s="479"/>
      <c r="Q23" s="479"/>
      <c r="R23" s="479"/>
      <c r="S23" s="479"/>
      <c r="T23" s="479"/>
      <c r="U23" s="479"/>
    </row>
    <row r="24" spans="1:21" ht="17.25" customHeight="1" x14ac:dyDescent="0.15">
      <c r="A24" s="744"/>
      <c r="B24" s="620"/>
      <c r="C24" s="621"/>
      <c r="D24" s="601" t="s">
        <v>1</v>
      </c>
      <c r="E24" s="601"/>
      <c r="F24" s="566"/>
      <c r="G24" s="566"/>
      <c r="H24" s="566"/>
      <c r="I24" s="566"/>
      <c r="J24" s="566"/>
      <c r="K24" s="566"/>
      <c r="L24" s="566"/>
      <c r="M24" s="566"/>
      <c r="O24" s="467" t="s">
        <v>976</v>
      </c>
      <c r="P24" s="479"/>
      <c r="Q24" s="479"/>
      <c r="R24" s="479"/>
      <c r="S24" s="479"/>
      <c r="T24" s="479"/>
      <c r="U24" s="479"/>
    </row>
    <row r="25" spans="1:21" ht="17.25" customHeight="1" x14ac:dyDescent="0.15">
      <c r="A25" s="744"/>
      <c r="B25" s="622"/>
      <c r="C25" s="623"/>
      <c r="D25" s="601" t="s">
        <v>2</v>
      </c>
      <c r="E25" s="601"/>
      <c r="F25" s="647"/>
      <c r="G25" s="648"/>
      <c r="H25" s="648"/>
      <c r="I25" s="648"/>
      <c r="J25" s="648"/>
      <c r="K25" s="648"/>
      <c r="L25" s="648"/>
      <c r="M25" s="648"/>
      <c r="O25" s="479"/>
      <c r="P25" s="479"/>
      <c r="Q25" s="479"/>
      <c r="R25" s="479"/>
      <c r="S25" s="479"/>
      <c r="T25" s="479"/>
      <c r="U25" s="479"/>
    </row>
    <row r="26" spans="1:21" ht="17.25" customHeight="1" x14ac:dyDescent="0.15">
      <c r="A26" s="744"/>
      <c r="B26" s="601" t="s">
        <v>3</v>
      </c>
      <c r="C26" s="601"/>
      <c r="D26" s="601" t="s">
        <v>4</v>
      </c>
      <c r="E26" s="601"/>
      <c r="F26" s="640"/>
      <c r="G26" s="640"/>
      <c r="H26" s="640"/>
      <c r="I26" s="640"/>
      <c r="J26" s="640"/>
      <c r="K26" s="640"/>
      <c r="L26" s="640"/>
      <c r="M26" s="25" t="s">
        <v>974</v>
      </c>
      <c r="O26" s="467" t="s">
        <v>997</v>
      </c>
      <c r="P26" s="479"/>
      <c r="Q26" s="479"/>
      <c r="R26" s="479"/>
      <c r="S26" s="479"/>
      <c r="T26" s="479"/>
      <c r="U26" s="479"/>
    </row>
    <row r="27" spans="1:21" ht="17.25" customHeight="1" x14ac:dyDescent="0.15">
      <c r="A27" s="744"/>
      <c r="B27" s="601"/>
      <c r="C27" s="601"/>
      <c r="D27" s="601" t="s">
        <v>5</v>
      </c>
      <c r="E27" s="601"/>
      <c r="F27" s="640"/>
      <c r="G27" s="640"/>
      <c r="H27" s="640"/>
      <c r="I27" s="640"/>
      <c r="J27" s="640"/>
      <c r="K27" s="640"/>
      <c r="L27" s="640"/>
      <c r="M27" s="25" t="s">
        <v>975</v>
      </c>
      <c r="O27" s="467" t="s">
        <v>998</v>
      </c>
      <c r="P27" s="479"/>
      <c r="Q27" s="479"/>
      <c r="R27" s="479"/>
      <c r="S27" s="479"/>
      <c r="T27" s="479"/>
      <c r="U27" s="479"/>
    </row>
    <row r="28" spans="1:21" ht="17.25" customHeight="1" x14ac:dyDescent="0.15">
      <c r="A28" s="744"/>
      <c r="B28" s="601"/>
      <c r="C28" s="601"/>
      <c r="D28" s="601" t="s">
        <v>6</v>
      </c>
      <c r="E28" s="601"/>
      <c r="F28" s="640"/>
      <c r="G28" s="640"/>
      <c r="H28" s="640"/>
      <c r="I28" s="640"/>
      <c r="J28" s="640"/>
      <c r="K28" s="640"/>
      <c r="L28" s="640"/>
      <c r="M28" s="25" t="s">
        <v>975</v>
      </c>
      <c r="O28" s="467" t="s">
        <v>998</v>
      </c>
    </row>
    <row r="29" spans="1:21" ht="17.25" customHeight="1" x14ac:dyDescent="0.15">
      <c r="A29" s="654" t="s">
        <v>563</v>
      </c>
      <c r="B29" s="618" t="s">
        <v>658</v>
      </c>
      <c r="C29" s="619"/>
      <c r="D29" s="639" t="s">
        <v>353</v>
      </c>
      <c r="E29" s="589"/>
      <c r="F29" s="566"/>
      <c r="G29" s="566"/>
      <c r="H29" s="566"/>
      <c r="I29" s="566"/>
      <c r="J29" s="566"/>
      <c r="K29" s="566"/>
      <c r="L29" s="566"/>
      <c r="M29" s="566"/>
      <c r="O29" s="467"/>
      <c r="P29" s="468"/>
      <c r="Q29" s="468"/>
      <c r="R29" s="468"/>
      <c r="S29" s="467"/>
    </row>
    <row r="30" spans="1:21" ht="17.25" customHeight="1" x14ac:dyDescent="0.15">
      <c r="A30" s="655"/>
      <c r="B30" s="620"/>
      <c r="C30" s="621"/>
      <c r="D30" s="639" t="s">
        <v>257</v>
      </c>
      <c r="E30" s="589"/>
      <c r="F30" s="14" t="s">
        <v>118</v>
      </c>
      <c r="G30" s="650"/>
      <c r="H30" s="650"/>
      <c r="I30" s="650"/>
      <c r="J30" s="651" t="s">
        <v>9</v>
      </c>
      <c r="K30" s="652"/>
      <c r="L30" s="650"/>
      <c r="M30" s="650"/>
      <c r="O30" s="467"/>
      <c r="P30" s="468"/>
      <c r="Q30" s="468"/>
      <c r="R30" s="468"/>
      <c r="S30" s="467"/>
    </row>
    <row r="31" spans="1:21" ht="17.25" customHeight="1" x14ac:dyDescent="0.15">
      <c r="A31" s="655"/>
      <c r="B31" s="620"/>
      <c r="C31" s="621"/>
      <c r="D31" s="639" t="s">
        <v>258</v>
      </c>
      <c r="E31" s="589"/>
      <c r="F31" s="14" t="s">
        <v>131</v>
      </c>
      <c r="G31" s="650"/>
      <c r="H31" s="650"/>
      <c r="I31" s="650"/>
      <c r="J31" s="651" t="s">
        <v>9</v>
      </c>
      <c r="K31" s="652"/>
      <c r="L31" s="650"/>
      <c r="M31" s="650"/>
      <c r="O31" s="467"/>
      <c r="P31" s="468"/>
      <c r="Q31" s="468"/>
      <c r="R31" s="468"/>
      <c r="S31" s="467"/>
    </row>
    <row r="32" spans="1:21" ht="17.25" customHeight="1" x14ac:dyDescent="0.15">
      <c r="A32" s="655"/>
      <c r="B32" s="620"/>
      <c r="C32" s="621"/>
      <c r="D32" s="601" t="s">
        <v>123</v>
      </c>
      <c r="E32" s="601"/>
      <c r="F32" s="40"/>
      <c r="G32" s="24" t="s">
        <v>34</v>
      </c>
      <c r="H32" s="183"/>
      <c r="I32" s="649"/>
      <c r="J32" s="649"/>
      <c r="K32" s="649"/>
      <c r="L32" s="649"/>
      <c r="M32" s="649"/>
      <c r="P32" s="468"/>
      <c r="Q32" s="468"/>
      <c r="R32" s="468"/>
      <c r="S32" s="467"/>
    </row>
    <row r="33" spans="1:19" ht="17.25" customHeight="1" x14ac:dyDescent="0.15">
      <c r="A33" s="655"/>
      <c r="B33" s="620"/>
      <c r="C33" s="621"/>
      <c r="D33" s="639" t="s">
        <v>259</v>
      </c>
      <c r="E33" s="589"/>
      <c r="F33" s="566"/>
      <c r="G33" s="566"/>
      <c r="H33" s="566"/>
      <c r="I33" s="566"/>
      <c r="J33" s="566"/>
      <c r="K33" s="566"/>
      <c r="L33" s="566"/>
      <c r="M33" s="566"/>
      <c r="P33" s="468"/>
      <c r="Q33" s="468"/>
      <c r="R33" s="468"/>
      <c r="S33" s="467"/>
    </row>
    <row r="34" spans="1:19" ht="17.25" customHeight="1" x14ac:dyDescent="0.15">
      <c r="A34" s="656"/>
      <c r="B34" s="622"/>
      <c r="C34" s="623"/>
      <c r="D34" s="653" t="s">
        <v>260</v>
      </c>
      <c r="E34" s="624"/>
      <c r="F34" s="14" t="s">
        <v>129</v>
      </c>
      <c r="G34" s="566"/>
      <c r="H34" s="566"/>
      <c r="I34" s="566"/>
      <c r="J34" s="651" t="s">
        <v>130</v>
      </c>
      <c r="K34" s="652"/>
      <c r="L34" s="566"/>
      <c r="M34" s="566"/>
      <c r="O34" s="467"/>
      <c r="P34" s="468"/>
      <c r="Q34" s="468"/>
      <c r="R34" s="468"/>
      <c r="S34" s="467"/>
    </row>
    <row r="35" spans="1:19" ht="17.25" customHeight="1" x14ac:dyDescent="0.15">
      <c r="A35" s="654" t="s">
        <v>564</v>
      </c>
      <c r="B35" s="601" t="s">
        <v>13</v>
      </c>
      <c r="C35" s="601"/>
      <c r="D35" s="601" t="s">
        <v>14</v>
      </c>
      <c r="E35" s="601"/>
      <c r="F35" s="638"/>
      <c r="G35" s="638"/>
      <c r="H35" s="638"/>
      <c r="I35" s="638"/>
      <c r="J35" s="638"/>
      <c r="K35" s="638"/>
      <c r="L35" s="638"/>
      <c r="M35" s="638"/>
      <c r="O35" s="468"/>
      <c r="P35" s="468"/>
      <c r="Q35" s="468"/>
      <c r="R35" s="468"/>
      <c r="S35" s="467"/>
    </row>
    <row r="36" spans="1:19" ht="17.25" customHeight="1" x14ac:dyDescent="0.15">
      <c r="A36" s="655"/>
      <c r="B36" s="601"/>
      <c r="C36" s="601"/>
      <c r="D36" s="601" t="s">
        <v>15</v>
      </c>
      <c r="E36" s="601"/>
      <c r="F36" s="638"/>
      <c r="G36" s="638"/>
      <c r="H36" s="638"/>
      <c r="I36" s="638"/>
      <c r="J36" s="638"/>
      <c r="K36" s="638"/>
      <c r="L36" s="638"/>
      <c r="M36" s="638"/>
      <c r="O36" s="468"/>
      <c r="P36" s="468"/>
      <c r="Q36" s="468"/>
      <c r="R36" s="468"/>
      <c r="S36" s="467"/>
    </row>
    <row r="37" spans="1:19" ht="17.25" customHeight="1" x14ac:dyDescent="0.15">
      <c r="A37" s="655"/>
      <c r="B37" s="601"/>
      <c r="C37" s="601"/>
      <c r="D37" s="601" t="s">
        <v>16</v>
      </c>
      <c r="E37" s="601"/>
      <c r="F37" s="638"/>
      <c r="G37" s="638"/>
      <c r="H37" s="638"/>
      <c r="I37" s="638"/>
      <c r="J37" s="638"/>
      <c r="K37" s="638"/>
      <c r="L37" s="638"/>
      <c r="M37" s="638"/>
      <c r="O37" s="467"/>
      <c r="P37" s="467"/>
      <c r="Q37" s="467"/>
      <c r="R37" s="467"/>
      <c r="S37" s="467"/>
    </row>
    <row r="38" spans="1:19" ht="17.25" customHeight="1" x14ac:dyDescent="0.15">
      <c r="A38" s="655"/>
      <c r="B38" s="601"/>
      <c r="C38" s="601"/>
      <c r="D38" s="601" t="s">
        <v>17</v>
      </c>
      <c r="E38" s="601"/>
      <c r="F38" s="638"/>
      <c r="G38" s="638"/>
      <c r="H38" s="638"/>
      <c r="I38" s="638"/>
      <c r="J38" s="638"/>
      <c r="K38" s="638"/>
      <c r="L38" s="638"/>
      <c r="M38" s="638"/>
      <c r="O38" s="467"/>
      <c r="P38" s="467"/>
      <c r="Q38" s="467"/>
      <c r="R38" s="467"/>
      <c r="S38" s="467"/>
    </row>
    <row r="39" spans="1:19" ht="17.25" customHeight="1" x14ac:dyDescent="0.15">
      <c r="A39" s="655"/>
      <c r="B39" s="601"/>
      <c r="C39" s="601"/>
      <c r="D39" s="601" t="s">
        <v>18</v>
      </c>
      <c r="E39" s="601"/>
      <c r="F39" s="638"/>
      <c r="G39" s="638"/>
      <c r="H39" s="638"/>
      <c r="I39" s="638"/>
      <c r="J39" s="638"/>
      <c r="K39" s="638"/>
      <c r="L39" s="638"/>
      <c r="M39" s="638"/>
    </row>
    <row r="40" spans="1:19" ht="17.25" customHeight="1" x14ac:dyDescent="0.15">
      <c r="A40" s="655"/>
      <c r="B40" s="601" t="s">
        <v>19</v>
      </c>
      <c r="C40" s="601"/>
      <c r="D40" s="601" t="s">
        <v>7</v>
      </c>
      <c r="E40" s="601"/>
      <c r="F40" s="566"/>
      <c r="G40" s="566"/>
      <c r="H40" s="566"/>
      <c r="I40" s="566"/>
      <c r="J40" s="566"/>
      <c r="K40" s="566"/>
      <c r="L40" s="566"/>
      <c r="M40" s="566"/>
      <c r="O40" s="466" t="s">
        <v>268</v>
      </c>
    </row>
    <row r="41" spans="1:19" ht="17.25" customHeight="1" x14ac:dyDescent="0.15">
      <c r="A41" s="655"/>
      <c r="B41" s="601"/>
      <c r="C41" s="601"/>
      <c r="D41" s="601" t="s">
        <v>127</v>
      </c>
      <c r="E41" s="601"/>
      <c r="F41" s="659" t="str">
        <f>IF(F40="","",IF(F3=F40,G4,IF(F15=F40,G16,IF(F9=F40,G10,"総括的連絡先の社名を正しく記入してください"))))</f>
        <v/>
      </c>
      <c r="G41" s="659"/>
      <c r="H41" s="659"/>
      <c r="I41" s="659"/>
      <c r="J41" s="659"/>
      <c r="K41" s="659"/>
      <c r="L41" s="659"/>
      <c r="M41" s="14"/>
    </row>
    <row r="42" spans="1:19" ht="17.25" customHeight="1" x14ac:dyDescent="0.15">
      <c r="A42" s="655"/>
      <c r="B42" s="601"/>
      <c r="C42" s="601"/>
      <c r="D42" s="601" t="s">
        <v>128</v>
      </c>
      <c r="E42" s="601"/>
      <c r="F42" s="659" t="str">
        <f>IF(F40="","",IF(F40=F3,L4,IF(F40=F15,L16,IF(F9=F40,L10,"総括的連絡先の社名を正しく記入してください"))))</f>
        <v/>
      </c>
      <c r="G42" s="659"/>
      <c r="H42" s="659"/>
      <c r="I42" s="659"/>
      <c r="J42" s="659"/>
      <c r="K42" s="659"/>
      <c r="L42" s="659"/>
      <c r="M42" s="14"/>
    </row>
    <row r="43" spans="1:19" ht="17.25" customHeight="1" x14ac:dyDescent="0.15">
      <c r="A43" s="655"/>
      <c r="B43" s="601"/>
      <c r="C43" s="601"/>
      <c r="D43" s="601" t="s">
        <v>8</v>
      </c>
      <c r="E43" s="601"/>
      <c r="F43" s="575" t="str">
        <f>IF(F40="","",IF(F40=F3,G5,IF(F40=F15,G17,IF(F9=F40,G11,"総括的連絡先の社名を正しく記入してください"))))</f>
        <v/>
      </c>
      <c r="G43" s="575"/>
      <c r="H43" s="575"/>
      <c r="I43" s="575"/>
      <c r="J43" s="575"/>
      <c r="K43" s="575"/>
      <c r="L43" s="575"/>
      <c r="M43" s="575"/>
    </row>
    <row r="44" spans="1:19" ht="17.25" customHeight="1" x14ac:dyDescent="0.15">
      <c r="A44" s="655"/>
      <c r="B44" s="601"/>
      <c r="C44" s="601"/>
      <c r="D44" s="601" t="s">
        <v>121</v>
      </c>
      <c r="E44" s="601"/>
      <c r="F44" s="575" t="str">
        <f>IF(F40="","",IF(F40=F3,L5,IF(F40=F15,L17,IF(F9=F40,L11,"総括的連絡先の社名を正しく記入してください"))))</f>
        <v/>
      </c>
      <c r="G44" s="575"/>
      <c r="H44" s="575"/>
      <c r="I44" s="575"/>
      <c r="J44" s="575"/>
      <c r="K44" s="575"/>
      <c r="L44" s="575"/>
      <c r="M44" s="575"/>
    </row>
    <row r="45" spans="1:19" ht="17.25" customHeight="1" x14ac:dyDescent="0.15">
      <c r="A45" s="655"/>
      <c r="B45" s="601"/>
      <c r="C45" s="601"/>
      <c r="D45" s="601" t="s">
        <v>123</v>
      </c>
      <c r="E45" s="601"/>
      <c r="F45" s="40"/>
      <c r="G45" s="24" t="s">
        <v>156</v>
      </c>
      <c r="H45" s="195"/>
      <c r="I45" s="649"/>
      <c r="J45" s="649"/>
      <c r="K45" s="649"/>
      <c r="L45" s="649"/>
      <c r="M45" s="649"/>
      <c r="O45" s="466" t="s">
        <v>269</v>
      </c>
    </row>
    <row r="46" spans="1:19" ht="17.25" customHeight="1" x14ac:dyDescent="0.15">
      <c r="A46" s="655"/>
      <c r="B46" s="601"/>
      <c r="C46" s="601"/>
      <c r="D46" s="601" t="s">
        <v>124</v>
      </c>
      <c r="E46" s="601"/>
      <c r="F46" s="661" t="str">
        <f>IF(F40="","",IF(F40=F3,F6,IF(F40=F15,F18,IF(F9=F40,F12,"総括的連絡先の社名を正しく記入してください"))))</f>
        <v/>
      </c>
      <c r="G46" s="662"/>
      <c r="H46" s="662"/>
      <c r="I46" s="662"/>
      <c r="J46" s="662"/>
      <c r="K46" s="662"/>
      <c r="L46" s="662"/>
      <c r="M46" s="663"/>
    </row>
    <row r="47" spans="1:19" ht="17.25" customHeight="1" x14ac:dyDescent="0.15">
      <c r="A47" s="655"/>
      <c r="B47" s="601"/>
      <c r="C47" s="601"/>
      <c r="D47" s="601" t="s">
        <v>10</v>
      </c>
      <c r="E47" s="601"/>
      <c r="F47" s="575" t="str">
        <f>IF(F40="","",IF(F40=F3,G7,IF(F40=F15,G19,IF(F9=F40,G13,"総括的連絡先の社名を正しく記入してください"))))</f>
        <v/>
      </c>
      <c r="G47" s="575"/>
      <c r="H47" s="575"/>
      <c r="I47" s="575"/>
      <c r="J47" s="575"/>
      <c r="K47" s="575"/>
      <c r="L47" s="575"/>
      <c r="M47" s="575"/>
    </row>
    <row r="48" spans="1:19" ht="17.25" customHeight="1" x14ac:dyDescent="0.15">
      <c r="A48" s="655"/>
      <c r="B48" s="601"/>
      <c r="C48" s="601"/>
      <c r="D48" s="601" t="s">
        <v>11</v>
      </c>
      <c r="E48" s="601"/>
      <c r="F48" s="566"/>
      <c r="G48" s="566"/>
      <c r="H48" s="566"/>
      <c r="I48" s="566"/>
      <c r="J48" s="566"/>
      <c r="K48" s="566"/>
      <c r="L48" s="566"/>
      <c r="M48" s="566"/>
      <c r="O48" s="466" t="s">
        <v>270</v>
      </c>
    </row>
    <row r="49" spans="1:21" ht="17.25" customHeight="1" x14ac:dyDescent="0.15">
      <c r="A49" s="655"/>
      <c r="B49" s="601"/>
      <c r="C49" s="601"/>
      <c r="D49" s="601" t="s">
        <v>125</v>
      </c>
      <c r="E49" s="601"/>
      <c r="F49" s="575" t="str">
        <f>IF(F40="","",IF(F40=F3,L7,IF(F40=F15,L19,IF(F9=F40,L13,"総括的連絡先の社名を正しく記入してください"))))</f>
        <v/>
      </c>
      <c r="G49" s="575"/>
      <c r="H49" s="575"/>
      <c r="I49" s="575"/>
      <c r="J49" s="575"/>
      <c r="K49" s="575"/>
      <c r="L49" s="575"/>
      <c r="M49" s="575"/>
    </row>
    <row r="50" spans="1:21" ht="17.25" customHeight="1" x14ac:dyDescent="0.15">
      <c r="A50" s="656"/>
      <c r="B50" s="601"/>
      <c r="C50" s="601"/>
      <c r="D50" s="601" t="s">
        <v>12</v>
      </c>
      <c r="E50" s="601"/>
      <c r="F50" s="660" t="str">
        <f>IF(F40="","",IF(F40=F3,F8,IF(F40=F15,F20,IF(F9=F40,F14,"総括的連絡先の社名を正しく記入してください"))))</f>
        <v/>
      </c>
      <c r="G50" s="660"/>
      <c r="H50" s="660"/>
      <c r="I50" s="660"/>
      <c r="J50" s="660"/>
      <c r="K50" s="660"/>
      <c r="L50" s="660"/>
      <c r="M50" s="660"/>
    </row>
    <row r="51" spans="1:21" ht="17.25" customHeight="1" x14ac:dyDescent="0.15">
      <c r="A51" s="87"/>
      <c r="B51" s="88"/>
      <c r="C51" s="88"/>
      <c r="D51" s="88"/>
      <c r="E51" s="88"/>
      <c r="F51" s="95"/>
      <c r="G51" s="95"/>
      <c r="H51" s="95"/>
      <c r="I51" s="95"/>
      <c r="J51" s="95"/>
      <c r="K51" s="95"/>
      <c r="L51" s="95"/>
      <c r="M51" s="95"/>
    </row>
    <row r="52" spans="1:21" ht="17.25" customHeight="1" x14ac:dyDescent="0.15">
      <c r="A52" s="596" t="s">
        <v>538</v>
      </c>
      <c r="B52" s="596"/>
      <c r="C52" s="596"/>
      <c r="D52" s="596"/>
      <c r="E52" s="596"/>
      <c r="F52" s="596"/>
      <c r="G52" s="596"/>
      <c r="H52" s="596"/>
      <c r="I52" s="596"/>
      <c r="J52" s="596"/>
      <c r="K52" s="596"/>
      <c r="L52" s="596"/>
      <c r="M52" s="596"/>
    </row>
    <row r="53" spans="1:21" ht="18" customHeight="1" x14ac:dyDescent="0.15">
      <c r="A53" s="654" t="s">
        <v>565</v>
      </c>
      <c r="B53" s="601" t="s">
        <v>20</v>
      </c>
      <c r="C53" s="601"/>
      <c r="D53" s="601"/>
      <c r="E53" s="601"/>
      <c r="F53" s="562" t="s">
        <v>343</v>
      </c>
      <c r="G53" s="562"/>
      <c r="H53" s="640"/>
      <c r="I53" s="640"/>
      <c r="J53" s="562" t="s">
        <v>342</v>
      </c>
      <c r="K53" s="562"/>
      <c r="L53" s="562"/>
      <c r="M53" s="477"/>
      <c r="O53" s="466" t="s">
        <v>137</v>
      </c>
    </row>
    <row r="54" spans="1:21" ht="18" customHeight="1" x14ac:dyDescent="0.15">
      <c r="A54" s="655"/>
      <c r="B54" s="601" t="s">
        <v>21</v>
      </c>
      <c r="C54" s="601"/>
      <c r="D54" s="601"/>
      <c r="E54" s="601"/>
      <c r="F54" s="750" t="s">
        <v>1000</v>
      </c>
      <c r="G54" s="750"/>
      <c r="H54" s="749"/>
      <c r="I54" s="749"/>
      <c r="J54" s="750" t="s">
        <v>1001</v>
      </c>
      <c r="K54" s="750"/>
      <c r="L54" s="750"/>
      <c r="M54" s="539"/>
      <c r="O54" s="466" t="s">
        <v>1003</v>
      </c>
    </row>
    <row r="55" spans="1:21" ht="57" customHeight="1" x14ac:dyDescent="0.15">
      <c r="A55" s="655"/>
      <c r="B55" s="588" t="s">
        <v>562</v>
      </c>
      <c r="C55" s="639"/>
      <c r="D55" s="639"/>
      <c r="E55" s="589"/>
      <c r="F55" s="562" t="s">
        <v>343</v>
      </c>
      <c r="G55" s="562"/>
      <c r="H55" s="560"/>
      <c r="I55" s="561"/>
      <c r="J55" s="562" t="s">
        <v>342</v>
      </c>
      <c r="K55" s="562"/>
      <c r="L55" s="562"/>
      <c r="M55" s="542"/>
      <c r="O55" s="555" t="s">
        <v>1004</v>
      </c>
      <c r="P55" s="555"/>
      <c r="Q55" s="555"/>
      <c r="R55" s="555"/>
      <c r="S55" s="555"/>
      <c r="T55" s="555"/>
      <c r="U55" s="555"/>
    </row>
    <row r="56" spans="1:21" ht="18.75" customHeight="1" x14ac:dyDescent="0.15">
      <c r="A56" s="655"/>
      <c r="B56" s="601" t="s">
        <v>22</v>
      </c>
      <c r="C56" s="601"/>
      <c r="D56" s="601"/>
      <c r="E56" s="601"/>
      <c r="F56" s="586" t="s">
        <v>23</v>
      </c>
      <c r="G56" s="586"/>
      <c r="H56" s="566"/>
      <c r="I56" s="566"/>
      <c r="J56" s="586" t="s">
        <v>24</v>
      </c>
      <c r="K56" s="586"/>
      <c r="L56" s="586"/>
      <c r="M56" s="27"/>
    </row>
    <row r="57" spans="1:21" ht="18" customHeight="1" x14ac:dyDescent="0.15">
      <c r="A57" s="655"/>
      <c r="B57" s="601" t="s">
        <v>346</v>
      </c>
      <c r="C57" s="601"/>
      <c r="D57" s="601"/>
      <c r="E57" s="601"/>
      <c r="F57" s="681"/>
      <c r="G57" s="681"/>
      <c r="H57" s="681"/>
      <c r="I57" s="681"/>
      <c r="J57" s="681"/>
      <c r="K57" s="681"/>
      <c r="L57" s="681"/>
      <c r="M57" s="681"/>
      <c r="O57" s="466" t="s">
        <v>138</v>
      </c>
    </row>
    <row r="58" spans="1:21" ht="24" customHeight="1" x14ac:dyDescent="0.15">
      <c r="A58" s="655"/>
      <c r="B58" s="601" t="s">
        <v>347</v>
      </c>
      <c r="C58" s="601"/>
      <c r="D58" s="601"/>
      <c r="E58" s="601"/>
      <c r="F58" s="705" t="str">
        <f>IF(F29="","",F29)</f>
        <v/>
      </c>
      <c r="G58" s="706"/>
      <c r="H58" s="706"/>
      <c r="I58" s="706"/>
      <c r="J58" s="706"/>
      <c r="K58" s="706"/>
      <c r="L58" s="706"/>
      <c r="M58" s="707"/>
      <c r="N58" s="469"/>
      <c r="O58" s="466" t="str">
        <f>IF(AND(F58="○",J58="○")=TRUE,"←どちらかに一方にのみ○を入れてください。","")</f>
        <v/>
      </c>
    </row>
    <row r="59" spans="1:21" ht="19.5" customHeight="1" x14ac:dyDescent="0.15">
      <c r="A59" s="655"/>
      <c r="B59" s="562" t="s">
        <v>362</v>
      </c>
      <c r="C59" s="562"/>
      <c r="D59" s="601" t="s">
        <v>25</v>
      </c>
      <c r="E59" s="601"/>
      <c r="F59" s="566"/>
      <c r="G59" s="566"/>
      <c r="H59" s="566"/>
      <c r="I59" s="566"/>
      <c r="J59" s="566"/>
      <c r="K59" s="710" t="s">
        <v>363</v>
      </c>
      <c r="L59" s="711"/>
      <c r="M59" s="712"/>
      <c r="N59" s="469"/>
    </row>
    <row r="60" spans="1:21" ht="19.5" customHeight="1" x14ac:dyDescent="0.15">
      <c r="A60" s="655"/>
      <c r="B60" s="562"/>
      <c r="C60" s="562"/>
      <c r="D60" s="48"/>
      <c r="E60" s="48"/>
      <c r="F60" s="637" t="s">
        <v>364</v>
      </c>
      <c r="G60" s="637"/>
      <c r="H60" s="14"/>
      <c r="I60" s="637" t="s">
        <v>365</v>
      </c>
      <c r="J60" s="637"/>
      <c r="K60" s="713" t="s">
        <v>372</v>
      </c>
      <c r="L60" s="714"/>
      <c r="M60" s="715"/>
      <c r="N60" s="469"/>
    </row>
    <row r="61" spans="1:21" ht="19.5" customHeight="1" x14ac:dyDescent="0.15">
      <c r="A61" s="655"/>
      <c r="B61" s="562"/>
      <c r="C61" s="562"/>
      <c r="D61" s="601" t="s">
        <v>366</v>
      </c>
      <c r="E61" s="601"/>
      <c r="F61" s="629">
        <f>I64</f>
        <v>0</v>
      </c>
      <c r="G61" s="629"/>
      <c r="H61" s="49" t="s">
        <v>373</v>
      </c>
      <c r="I61" s="636"/>
      <c r="J61" s="636"/>
      <c r="K61" s="567"/>
      <c r="L61" s="568"/>
      <c r="M61" s="569"/>
      <c r="N61" s="469"/>
    </row>
    <row r="62" spans="1:21" ht="19.5" customHeight="1" x14ac:dyDescent="0.15">
      <c r="A62" s="655"/>
      <c r="B62" s="562"/>
      <c r="C62" s="562"/>
      <c r="D62" s="601" t="s">
        <v>367</v>
      </c>
      <c r="E62" s="601"/>
      <c r="F62" s="629">
        <f>I61</f>
        <v>0</v>
      </c>
      <c r="G62" s="629"/>
      <c r="H62" s="49" t="s">
        <v>373</v>
      </c>
      <c r="I62" s="636"/>
      <c r="J62" s="636"/>
      <c r="K62" s="567"/>
      <c r="L62" s="568"/>
      <c r="M62" s="569"/>
      <c r="N62" s="469"/>
    </row>
    <row r="63" spans="1:21" ht="19.5" customHeight="1" x14ac:dyDescent="0.15">
      <c r="A63" s="655"/>
      <c r="B63" s="562"/>
      <c r="C63" s="562"/>
      <c r="D63" s="601" t="s">
        <v>368</v>
      </c>
      <c r="E63" s="601"/>
      <c r="F63" s="629">
        <f>I62</f>
        <v>0</v>
      </c>
      <c r="G63" s="629"/>
      <c r="H63" s="49" t="s">
        <v>373</v>
      </c>
      <c r="I63" s="636"/>
      <c r="J63" s="636"/>
      <c r="K63" s="567"/>
      <c r="L63" s="568"/>
      <c r="M63" s="569"/>
      <c r="N63" s="469"/>
    </row>
    <row r="64" spans="1:21" ht="19.5" customHeight="1" x14ac:dyDescent="0.15">
      <c r="A64" s="655"/>
      <c r="B64" s="562"/>
      <c r="C64" s="562"/>
      <c r="D64" s="601" t="s">
        <v>369</v>
      </c>
      <c r="E64" s="601"/>
      <c r="F64" s="629">
        <f>I63</f>
        <v>0</v>
      </c>
      <c r="G64" s="629"/>
      <c r="H64" s="49" t="s">
        <v>373</v>
      </c>
      <c r="I64" s="636"/>
      <c r="J64" s="636"/>
      <c r="K64" s="567"/>
      <c r="L64" s="568"/>
      <c r="M64" s="569"/>
      <c r="N64" s="469"/>
    </row>
    <row r="65" spans="1:14" ht="19.5" customHeight="1" x14ac:dyDescent="0.15">
      <c r="A65" s="655"/>
      <c r="B65" s="562" t="s">
        <v>370</v>
      </c>
      <c r="C65" s="562"/>
      <c r="D65" s="601" t="s">
        <v>25</v>
      </c>
      <c r="E65" s="601"/>
      <c r="F65" s="566"/>
      <c r="G65" s="566"/>
      <c r="H65" s="566"/>
      <c r="I65" s="566"/>
      <c r="J65" s="566"/>
      <c r="K65" s="630" t="s">
        <v>371</v>
      </c>
      <c r="L65" s="631"/>
      <c r="M65" s="632"/>
      <c r="N65" s="469"/>
    </row>
    <row r="66" spans="1:14" ht="19.5" customHeight="1" x14ac:dyDescent="0.15">
      <c r="A66" s="655"/>
      <c r="B66" s="562"/>
      <c r="C66" s="562"/>
      <c r="D66" s="48"/>
      <c r="E66" s="48"/>
      <c r="F66" s="637" t="s">
        <v>364</v>
      </c>
      <c r="G66" s="637"/>
      <c r="H66" s="14"/>
      <c r="I66" s="637" t="s">
        <v>365</v>
      </c>
      <c r="J66" s="637"/>
      <c r="K66" s="633" t="s">
        <v>372</v>
      </c>
      <c r="L66" s="634"/>
      <c r="M66" s="635"/>
      <c r="N66" s="469"/>
    </row>
    <row r="67" spans="1:14" ht="19.5" customHeight="1" x14ac:dyDescent="0.15">
      <c r="A67" s="655"/>
      <c r="B67" s="562"/>
      <c r="C67" s="562"/>
      <c r="D67" s="601" t="s">
        <v>366</v>
      </c>
      <c r="E67" s="601"/>
      <c r="F67" s="629">
        <f>I68</f>
        <v>0</v>
      </c>
      <c r="G67" s="629"/>
      <c r="H67" s="49" t="s">
        <v>373</v>
      </c>
      <c r="I67" s="636"/>
      <c r="J67" s="636"/>
      <c r="K67" s="567"/>
      <c r="L67" s="568"/>
      <c r="M67" s="569"/>
      <c r="N67" s="469"/>
    </row>
    <row r="68" spans="1:14" ht="19.5" customHeight="1" x14ac:dyDescent="0.15">
      <c r="A68" s="655"/>
      <c r="B68" s="562"/>
      <c r="C68" s="562"/>
      <c r="D68" s="601" t="s">
        <v>367</v>
      </c>
      <c r="E68" s="601"/>
      <c r="F68" s="629">
        <f>I67</f>
        <v>0</v>
      </c>
      <c r="G68" s="629"/>
      <c r="H68" s="49" t="s">
        <v>373</v>
      </c>
      <c r="I68" s="636"/>
      <c r="J68" s="636"/>
      <c r="K68" s="567"/>
      <c r="L68" s="568"/>
      <c r="M68" s="569"/>
      <c r="N68" s="469"/>
    </row>
    <row r="69" spans="1:14" ht="19.5" customHeight="1" x14ac:dyDescent="0.15">
      <c r="A69" s="655"/>
      <c r="B69" s="562" t="s">
        <v>293</v>
      </c>
      <c r="C69" s="562"/>
      <c r="D69" s="601" t="s">
        <v>25</v>
      </c>
      <c r="E69" s="601"/>
      <c r="F69" s="567"/>
      <c r="G69" s="568"/>
      <c r="H69" s="568"/>
      <c r="I69" s="568"/>
      <c r="J69" s="556" t="s">
        <v>294</v>
      </c>
      <c r="K69" s="557"/>
      <c r="L69" s="557"/>
      <c r="M69" s="558"/>
    </row>
    <row r="70" spans="1:14" ht="19.5" customHeight="1" thickBot="1" x14ac:dyDescent="0.2">
      <c r="A70" s="656"/>
      <c r="B70" s="562"/>
      <c r="C70" s="562"/>
      <c r="D70" s="601" t="s">
        <v>26</v>
      </c>
      <c r="E70" s="601"/>
      <c r="F70" s="708"/>
      <c r="G70" s="709"/>
      <c r="H70" s="568"/>
      <c r="I70" s="568"/>
      <c r="J70" s="700"/>
      <c r="K70" s="657"/>
      <c r="L70" s="657"/>
      <c r="M70" s="701"/>
    </row>
    <row r="71" spans="1:14" ht="18" customHeight="1" x14ac:dyDescent="0.15">
      <c r="A71" s="593" t="s">
        <v>566</v>
      </c>
      <c r="B71" s="665" t="s">
        <v>485</v>
      </c>
      <c r="C71" s="666"/>
      <c r="D71" s="617" t="s">
        <v>32</v>
      </c>
      <c r="E71" s="615" t="s">
        <v>34</v>
      </c>
      <c r="F71" s="702" t="s">
        <v>30</v>
      </c>
      <c r="G71" s="704"/>
      <c r="H71" s="558" t="s">
        <v>27</v>
      </c>
      <c r="I71" s="556"/>
      <c r="J71" s="702" t="s">
        <v>28</v>
      </c>
      <c r="K71" s="703"/>
      <c r="L71" s="704"/>
      <c r="M71" s="536" t="s">
        <v>29</v>
      </c>
    </row>
    <row r="72" spans="1:14" ht="18" customHeight="1" x14ac:dyDescent="0.15">
      <c r="A72" s="594"/>
      <c r="B72" s="667"/>
      <c r="C72" s="668"/>
      <c r="D72" s="562"/>
      <c r="E72" s="616"/>
      <c r="F72" s="677"/>
      <c r="G72" s="678"/>
      <c r="H72" s="569"/>
      <c r="I72" s="567"/>
      <c r="J72" s="677"/>
      <c r="K72" s="566"/>
      <c r="L72" s="678"/>
      <c r="M72" s="534"/>
    </row>
    <row r="73" spans="1:14" ht="18" customHeight="1" x14ac:dyDescent="0.15">
      <c r="A73" s="594"/>
      <c r="B73" s="667"/>
      <c r="C73" s="668"/>
      <c r="D73" s="617" t="s">
        <v>33</v>
      </c>
      <c r="E73" s="615" t="s">
        <v>34</v>
      </c>
      <c r="F73" s="675" t="s">
        <v>30</v>
      </c>
      <c r="G73" s="676"/>
      <c r="H73" s="558" t="s">
        <v>27</v>
      </c>
      <c r="I73" s="556"/>
      <c r="J73" s="675" t="s">
        <v>28</v>
      </c>
      <c r="K73" s="586"/>
      <c r="L73" s="676"/>
      <c r="M73" s="536" t="s">
        <v>29</v>
      </c>
    </row>
    <row r="74" spans="1:14" ht="18" customHeight="1" x14ac:dyDescent="0.15">
      <c r="A74" s="594"/>
      <c r="B74" s="667"/>
      <c r="C74" s="668"/>
      <c r="D74" s="562"/>
      <c r="E74" s="616"/>
      <c r="F74" s="677"/>
      <c r="G74" s="678"/>
      <c r="H74" s="569"/>
      <c r="I74" s="567"/>
      <c r="J74" s="677"/>
      <c r="K74" s="566"/>
      <c r="L74" s="678"/>
      <c r="M74" s="534"/>
    </row>
    <row r="75" spans="1:14" ht="18" customHeight="1" x14ac:dyDescent="0.15">
      <c r="A75" s="594"/>
      <c r="B75" s="667"/>
      <c r="C75" s="668"/>
      <c r="D75" s="669" t="s">
        <v>153</v>
      </c>
      <c r="E75" s="616" t="s">
        <v>168</v>
      </c>
      <c r="F75" s="675" t="s">
        <v>30</v>
      </c>
      <c r="G75" s="676"/>
      <c r="H75" s="558" t="s">
        <v>27</v>
      </c>
      <c r="I75" s="556"/>
      <c r="J75" s="675" t="s">
        <v>28</v>
      </c>
      <c r="K75" s="586"/>
      <c r="L75" s="676"/>
      <c r="M75" s="536" t="s">
        <v>29</v>
      </c>
    </row>
    <row r="76" spans="1:14" ht="18" customHeight="1" x14ac:dyDescent="0.15">
      <c r="A76" s="594"/>
      <c r="B76" s="667"/>
      <c r="C76" s="668"/>
      <c r="D76" s="672"/>
      <c r="E76" s="616"/>
      <c r="F76" s="677"/>
      <c r="G76" s="678"/>
      <c r="H76" s="569"/>
      <c r="I76" s="567"/>
      <c r="J76" s="677"/>
      <c r="K76" s="566"/>
      <c r="L76" s="678"/>
      <c r="M76" s="534"/>
    </row>
    <row r="77" spans="1:14" ht="18" customHeight="1" x14ac:dyDescent="0.15">
      <c r="A77" s="594"/>
      <c r="B77" s="667"/>
      <c r="C77" s="668"/>
      <c r="D77" s="672"/>
      <c r="E77" s="616" t="s">
        <v>31</v>
      </c>
      <c r="F77" s="675" t="s">
        <v>30</v>
      </c>
      <c r="G77" s="676"/>
      <c r="H77" s="558" t="s">
        <v>27</v>
      </c>
      <c r="I77" s="556"/>
      <c r="J77" s="675" t="s">
        <v>28</v>
      </c>
      <c r="K77" s="586"/>
      <c r="L77" s="676"/>
      <c r="M77" s="536" t="s">
        <v>29</v>
      </c>
    </row>
    <row r="78" spans="1:14" ht="18" customHeight="1" x14ac:dyDescent="0.15">
      <c r="A78" s="594"/>
      <c r="B78" s="667"/>
      <c r="C78" s="668"/>
      <c r="D78" s="672"/>
      <c r="E78" s="616"/>
      <c r="F78" s="677"/>
      <c r="G78" s="678"/>
      <c r="H78" s="569"/>
      <c r="I78" s="567"/>
      <c r="J78" s="677"/>
      <c r="K78" s="566"/>
      <c r="L78" s="678"/>
      <c r="M78" s="534"/>
    </row>
    <row r="79" spans="1:14" ht="18" customHeight="1" x14ac:dyDescent="0.15">
      <c r="A79" s="594"/>
      <c r="B79" s="667"/>
      <c r="C79" s="668"/>
      <c r="D79" s="617" t="s">
        <v>349</v>
      </c>
      <c r="E79" s="616" t="s">
        <v>31</v>
      </c>
      <c r="F79" s="675" t="s">
        <v>30</v>
      </c>
      <c r="G79" s="676"/>
      <c r="H79" s="558" t="s">
        <v>27</v>
      </c>
      <c r="I79" s="556"/>
      <c r="J79" s="675" t="s">
        <v>28</v>
      </c>
      <c r="K79" s="586"/>
      <c r="L79" s="676"/>
      <c r="M79" s="536" t="s">
        <v>29</v>
      </c>
    </row>
    <row r="80" spans="1:14" ht="18" customHeight="1" x14ac:dyDescent="0.15">
      <c r="A80" s="594"/>
      <c r="B80" s="667"/>
      <c r="C80" s="668"/>
      <c r="D80" s="562"/>
      <c r="E80" s="616"/>
      <c r="F80" s="677"/>
      <c r="G80" s="678"/>
      <c r="H80" s="569"/>
      <c r="I80" s="567"/>
      <c r="J80" s="677"/>
      <c r="K80" s="566"/>
      <c r="L80" s="678"/>
      <c r="M80" s="534"/>
    </row>
    <row r="81" spans="1:15" ht="18" customHeight="1" x14ac:dyDescent="0.15">
      <c r="A81" s="594"/>
      <c r="B81" s="667"/>
      <c r="C81" s="668"/>
      <c r="D81" s="669" t="s">
        <v>348</v>
      </c>
      <c r="E81" s="616" t="s">
        <v>31</v>
      </c>
      <c r="F81" s="675" t="s">
        <v>30</v>
      </c>
      <c r="G81" s="676"/>
      <c r="H81" s="558" t="s">
        <v>27</v>
      </c>
      <c r="I81" s="556"/>
      <c r="J81" s="675" t="s">
        <v>28</v>
      </c>
      <c r="K81" s="586"/>
      <c r="L81" s="676"/>
      <c r="M81" s="536" t="s">
        <v>29</v>
      </c>
    </row>
    <row r="82" spans="1:15" ht="18" customHeight="1" thickBot="1" x14ac:dyDescent="0.2">
      <c r="A82" s="594"/>
      <c r="B82" s="667"/>
      <c r="C82" s="668"/>
      <c r="D82" s="670"/>
      <c r="E82" s="616"/>
      <c r="F82" s="673"/>
      <c r="G82" s="674"/>
      <c r="H82" s="569"/>
      <c r="I82" s="567"/>
      <c r="J82" s="673"/>
      <c r="K82" s="698"/>
      <c r="L82" s="674"/>
      <c r="M82" s="534"/>
    </row>
    <row r="83" spans="1:15" ht="18" customHeight="1" x14ac:dyDescent="0.15">
      <c r="A83" s="594"/>
      <c r="B83" s="601" t="s">
        <v>35</v>
      </c>
      <c r="C83" s="601"/>
      <c r="D83" s="601"/>
      <c r="E83" s="601"/>
      <c r="F83" s="699" t="str">
        <f>IF(F70="","",F70)</f>
        <v/>
      </c>
      <c r="G83" s="699"/>
      <c r="H83" s="575"/>
      <c r="I83" s="575"/>
      <c r="J83" s="699"/>
      <c r="K83" s="699"/>
      <c r="L83" s="699"/>
      <c r="M83" s="3" t="s">
        <v>34</v>
      </c>
    </row>
    <row r="84" spans="1:15" ht="18" customHeight="1" x14ac:dyDescent="0.15">
      <c r="A84" s="594"/>
      <c r="B84" s="588" t="s">
        <v>157</v>
      </c>
      <c r="C84" s="639"/>
      <c r="D84" s="639"/>
      <c r="E84" s="589"/>
      <c r="F84" s="567"/>
      <c r="G84" s="568"/>
      <c r="H84" s="568"/>
      <c r="I84" s="568"/>
      <c r="J84" s="568"/>
      <c r="K84" s="568"/>
      <c r="L84" s="569"/>
      <c r="M84" s="3"/>
    </row>
    <row r="85" spans="1:15" ht="18" customHeight="1" x14ac:dyDescent="0.15">
      <c r="A85" s="594"/>
      <c r="B85" s="588" t="s">
        <v>378</v>
      </c>
      <c r="C85" s="639"/>
      <c r="D85" s="639"/>
      <c r="E85" s="589"/>
      <c r="F85" s="567"/>
      <c r="G85" s="568"/>
      <c r="H85" s="568"/>
      <c r="I85" s="568"/>
      <c r="J85" s="568"/>
      <c r="K85" s="568"/>
      <c r="L85" s="569"/>
      <c r="M85" s="3" t="s">
        <v>379</v>
      </c>
      <c r="O85" s="466" t="s">
        <v>967</v>
      </c>
    </row>
    <row r="86" spans="1:15" ht="18" customHeight="1" x14ac:dyDescent="0.15">
      <c r="A86" s="594"/>
      <c r="B86" s="588" t="s">
        <v>410</v>
      </c>
      <c r="C86" s="639"/>
      <c r="D86" s="639"/>
      <c r="E86" s="589"/>
      <c r="F86" s="567"/>
      <c r="G86" s="568"/>
      <c r="H86" s="568"/>
      <c r="I86" s="568"/>
      <c r="J86" s="568"/>
      <c r="K86" s="568"/>
      <c r="L86" s="569"/>
      <c r="M86" s="3"/>
      <c r="O86" s="466" t="s">
        <v>411</v>
      </c>
    </row>
    <row r="87" spans="1:15" ht="18" customHeight="1" x14ac:dyDescent="0.15">
      <c r="A87" s="594"/>
      <c r="B87" s="601" t="s">
        <v>52</v>
      </c>
      <c r="C87" s="601"/>
      <c r="D87" s="601"/>
      <c r="E87" s="601"/>
      <c r="F87" s="567"/>
      <c r="G87" s="568"/>
      <c r="H87" s="568"/>
      <c r="I87" s="568"/>
      <c r="J87" s="568"/>
      <c r="K87" s="568"/>
      <c r="L87" s="569"/>
      <c r="M87" s="3" t="s">
        <v>154</v>
      </c>
      <c r="O87" s="466" t="s">
        <v>312</v>
      </c>
    </row>
    <row r="88" spans="1:15" ht="18" customHeight="1" x14ac:dyDescent="0.15">
      <c r="A88" s="594"/>
      <c r="B88" s="601" t="s">
        <v>36</v>
      </c>
      <c r="C88" s="601"/>
      <c r="D88" s="601"/>
      <c r="E88" s="601"/>
      <c r="F88" s="567"/>
      <c r="G88" s="568"/>
      <c r="H88" s="568"/>
      <c r="I88" s="568"/>
      <c r="J88" s="568"/>
      <c r="K88" s="568"/>
      <c r="L88" s="569"/>
      <c r="M88" s="2" t="s">
        <v>41</v>
      </c>
      <c r="O88" s="466" t="str">
        <f>IF(COUNT(F80:M80)&gt;0,SUM(F80:M80)/SUM(F78:M78)*100,"")</f>
        <v/>
      </c>
    </row>
    <row r="89" spans="1:15" ht="18" customHeight="1" x14ac:dyDescent="0.15">
      <c r="A89" s="594"/>
      <c r="B89" s="601" t="s">
        <v>37</v>
      </c>
      <c r="C89" s="601"/>
      <c r="D89" s="601"/>
      <c r="E89" s="601"/>
      <c r="F89" s="567"/>
      <c r="G89" s="568"/>
      <c r="H89" s="568"/>
      <c r="I89" s="568"/>
      <c r="J89" s="568"/>
      <c r="K89" s="568"/>
      <c r="L89" s="569"/>
      <c r="M89" s="2" t="s">
        <v>41</v>
      </c>
      <c r="O89" s="466" t="str">
        <f>IF(COUNT(F82:M82)&gt;0,SUM(F82:M82)/SUM(F78:M78)*100,"")</f>
        <v/>
      </c>
    </row>
    <row r="90" spans="1:15" ht="18" customHeight="1" x14ac:dyDescent="0.15">
      <c r="A90" s="594"/>
      <c r="B90" s="601" t="s">
        <v>38</v>
      </c>
      <c r="C90" s="601"/>
      <c r="D90" s="601"/>
      <c r="E90" s="601"/>
      <c r="F90" s="567"/>
      <c r="G90" s="568"/>
      <c r="H90" s="568"/>
      <c r="I90" s="568"/>
      <c r="J90" s="568"/>
      <c r="K90" s="568"/>
      <c r="L90" s="569"/>
      <c r="M90" s="2" t="s">
        <v>41</v>
      </c>
    </row>
    <row r="91" spans="1:15" ht="18" customHeight="1" x14ac:dyDescent="0.15">
      <c r="A91" s="594"/>
      <c r="B91" s="601" t="s">
        <v>39</v>
      </c>
      <c r="C91" s="601"/>
      <c r="D91" s="601"/>
      <c r="E91" s="601"/>
      <c r="F91" s="567"/>
      <c r="G91" s="568"/>
      <c r="H91" s="568"/>
      <c r="I91" s="568"/>
      <c r="J91" s="568"/>
      <c r="K91" s="568"/>
      <c r="L91" s="569"/>
      <c r="M91" s="2" t="s">
        <v>42</v>
      </c>
    </row>
    <row r="92" spans="1:15" ht="18" customHeight="1" x14ac:dyDescent="0.15">
      <c r="A92" s="594"/>
      <c r="B92" s="601" t="s">
        <v>40</v>
      </c>
      <c r="C92" s="601"/>
      <c r="D92" s="601"/>
      <c r="E92" s="601"/>
      <c r="F92" s="567"/>
      <c r="G92" s="568"/>
      <c r="H92" s="568"/>
      <c r="I92" s="568"/>
      <c r="J92" s="568"/>
      <c r="K92" s="568"/>
      <c r="L92" s="569"/>
      <c r="M92" s="2" t="s">
        <v>43</v>
      </c>
    </row>
    <row r="93" spans="1:15" ht="18" customHeight="1" x14ac:dyDescent="0.15">
      <c r="A93" s="594"/>
      <c r="B93" s="562" t="s">
        <v>44</v>
      </c>
      <c r="C93" s="562"/>
      <c r="D93" s="562"/>
      <c r="E93" s="562"/>
      <c r="F93" s="681"/>
      <c r="G93" s="681"/>
      <c r="H93" s="681"/>
      <c r="I93" s="681"/>
      <c r="J93" s="681"/>
      <c r="K93" s="681"/>
      <c r="L93" s="681"/>
      <c r="M93" s="2"/>
      <c r="O93" s="466" t="s">
        <v>138</v>
      </c>
    </row>
    <row r="94" spans="1:15" ht="18" customHeight="1" x14ac:dyDescent="0.15">
      <c r="A94" s="91"/>
      <c r="B94" s="92"/>
      <c r="C94" s="92"/>
      <c r="D94" s="92"/>
      <c r="E94" s="92"/>
      <c r="F94" s="105"/>
      <c r="G94" s="105"/>
      <c r="H94" s="105"/>
      <c r="I94" s="105"/>
      <c r="J94" s="105"/>
      <c r="K94" s="105"/>
      <c r="L94" s="105"/>
      <c r="M94" s="104"/>
    </row>
    <row r="95" spans="1:15" ht="18" customHeight="1" x14ac:dyDescent="0.15">
      <c r="A95" s="91"/>
      <c r="B95" s="92"/>
      <c r="C95" s="92"/>
      <c r="D95" s="92"/>
      <c r="E95" s="92"/>
      <c r="F95" s="105"/>
      <c r="G95" s="105"/>
      <c r="H95" s="105"/>
      <c r="I95" s="105"/>
      <c r="J95" s="105"/>
      <c r="K95" s="105"/>
      <c r="L95" s="105"/>
      <c r="M95" s="104"/>
    </row>
    <row r="96" spans="1:15" ht="18" customHeight="1" x14ac:dyDescent="0.15">
      <c r="A96" s="596" t="s">
        <v>539</v>
      </c>
      <c r="B96" s="596"/>
      <c r="C96" s="596"/>
      <c r="D96" s="596"/>
      <c r="E96" s="596"/>
      <c r="F96" s="596"/>
      <c r="G96" s="596"/>
      <c r="H96" s="596"/>
      <c r="I96" s="596"/>
      <c r="J96" s="596"/>
      <c r="K96" s="596"/>
      <c r="L96" s="596"/>
      <c r="M96" s="596"/>
    </row>
    <row r="97" spans="1:15" ht="37.5" customHeight="1" x14ac:dyDescent="0.15">
      <c r="A97" s="595" t="s">
        <v>567</v>
      </c>
      <c r="B97" s="664" t="s">
        <v>374</v>
      </c>
      <c r="C97" s="601"/>
      <c r="D97" s="671"/>
      <c r="E97" s="671"/>
      <c r="F97" s="4" t="s">
        <v>48</v>
      </c>
      <c r="G97" s="716" t="str">
        <f>IF(C211="","",C211)</f>
        <v>平成28年度</v>
      </c>
      <c r="H97" s="717"/>
      <c r="I97" s="575" t="str">
        <f>IF('別紙2-3'!E70="","",'別紙2-3'!E70)</f>
        <v/>
      </c>
      <c r="J97" s="575"/>
      <c r="K97" s="574" t="s">
        <v>375</v>
      </c>
      <c r="L97" s="575"/>
      <c r="M97" s="75" t="s">
        <v>49</v>
      </c>
      <c r="O97" s="466" t="s">
        <v>306</v>
      </c>
    </row>
    <row r="98" spans="1:15" ht="18" customHeight="1" x14ac:dyDescent="0.15">
      <c r="A98" s="595"/>
      <c r="B98" s="601"/>
      <c r="C98" s="601"/>
      <c r="D98" s="601" t="s">
        <v>381</v>
      </c>
      <c r="E98" s="601"/>
      <c r="F98" s="5"/>
      <c r="G98" s="729">
        <f>SUM(F211:G222)/1000</f>
        <v>0</v>
      </c>
      <c r="H98" s="730"/>
      <c r="I98" s="572">
        <f>SUM(E268:E279)/1000</f>
        <v>0</v>
      </c>
      <c r="J98" s="572"/>
      <c r="K98" s="572" t="e">
        <f>IF(G98="","",(G98-I98)/G98*100)</f>
        <v>#DIV/0!</v>
      </c>
      <c r="L98" s="572"/>
      <c r="M98" s="75" t="s">
        <v>158</v>
      </c>
    </row>
    <row r="99" spans="1:15" ht="18" customHeight="1" x14ac:dyDescent="0.15">
      <c r="A99" s="595"/>
      <c r="B99" s="601"/>
      <c r="C99" s="601"/>
      <c r="D99" s="588" t="s">
        <v>382</v>
      </c>
      <c r="E99" s="589"/>
      <c r="F99" s="5"/>
      <c r="G99" s="570" t="s">
        <v>380</v>
      </c>
      <c r="H99" s="571"/>
      <c r="I99" s="577">
        <f>IF('別紙2-2'!R14="","",'別紙2-2'!R14)</f>
        <v>0</v>
      </c>
      <c r="J99" s="571"/>
      <c r="K99" s="570" t="s">
        <v>380</v>
      </c>
      <c r="L99" s="571"/>
      <c r="M99" s="75" t="s">
        <v>158</v>
      </c>
    </row>
    <row r="100" spans="1:15" ht="19.5" customHeight="1" x14ac:dyDescent="0.15">
      <c r="A100" s="595"/>
      <c r="B100" s="601"/>
      <c r="C100" s="601"/>
      <c r="D100" s="601" t="s">
        <v>46</v>
      </c>
      <c r="E100" s="601"/>
      <c r="F100" s="5"/>
      <c r="G100" s="570" t="s">
        <v>380</v>
      </c>
      <c r="H100" s="571"/>
      <c r="I100" s="573">
        <f>IF(I101="","",I101/3.6)</f>
        <v>0</v>
      </c>
      <c r="J100" s="573"/>
      <c r="K100" s="570" t="s">
        <v>380</v>
      </c>
      <c r="L100" s="571"/>
      <c r="M100" s="75" t="s">
        <v>158</v>
      </c>
    </row>
    <row r="101" spans="1:15" ht="19.5" customHeight="1" x14ac:dyDescent="0.15">
      <c r="A101" s="595"/>
      <c r="B101" s="601"/>
      <c r="C101" s="601"/>
      <c r="D101" s="601"/>
      <c r="E101" s="601"/>
      <c r="F101" s="5"/>
      <c r="G101" s="570" t="s">
        <v>380</v>
      </c>
      <c r="H101" s="571"/>
      <c r="I101" s="573">
        <f>IF('別紙2-2'!R15="","",'別紙2-2'!R15)</f>
        <v>0</v>
      </c>
      <c r="J101" s="573"/>
      <c r="K101" s="570" t="s">
        <v>380</v>
      </c>
      <c r="L101" s="571"/>
      <c r="M101" s="75" t="s">
        <v>47</v>
      </c>
    </row>
    <row r="102" spans="1:15" ht="19.5" customHeight="1" x14ac:dyDescent="0.15">
      <c r="A102" s="595"/>
      <c r="B102" s="601"/>
      <c r="C102" s="601"/>
      <c r="D102" s="601" t="s">
        <v>496</v>
      </c>
      <c r="E102" s="601"/>
      <c r="F102" s="5"/>
      <c r="G102" s="563"/>
      <c r="H102" s="564"/>
      <c r="I102" s="728"/>
      <c r="J102" s="728"/>
      <c r="K102" s="573" t="str">
        <f>IF(G102="","",(G102-I102)/G102*100)</f>
        <v/>
      </c>
      <c r="L102" s="573"/>
      <c r="M102" s="76" t="s">
        <v>31</v>
      </c>
    </row>
    <row r="103" spans="1:15" ht="19.5" customHeight="1" x14ac:dyDescent="0.15">
      <c r="A103" s="595"/>
      <c r="B103" s="601" t="s">
        <v>51</v>
      </c>
      <c r="C103" s="601"/>
      <c r="D103" s="562" t="s">
        <v>50</v>
      </c>
      <c r="E103" s="44"/>
      <c r="F103" s="576" t="s">
        <v>30</v>
      </c>
      <c r="G103" s="576"/>
      <c r="H103" s="576" t="s">
        <v>27</v>
      </c>
      <c r="I103" s="576"/>
      <c r="J103" s="576" t="s">
        <v>28</v>
      </c>
      <c r="K103" s="576"/>
      <c r="L103" s="576"/>
      <c r="M103" s="45" t="s">
        <v>29</v>
      </c>
    </row>
    <row r="104" spans="1:15" ht="19.5" customHeight="1" x14ac:dyDescent="0.15">
      <c r="A104" s="595"/>
      <c r="B104" s="601"/>
      <c r="C104" s="601"/>
      <c r="D104" s="562"/>
      <c r="E104" s="42" t="s">
        <v>300</v>
      </c>
      <c r="F104" s="585"/>
      <c r="G104" s="585"/>
      <c r="H104" s="585"/>
      <c r="I104" s="585"/>
      <c r="J104" s="585"/>
      <c r="K104" s="585"/>
      <c r="L104" s="585"/>
      <c r="M104" s="489"/>
    </row>
    <row r="105" spans="1:15" ht="19.5" customHeight="1" x14ac:dyDescent="0.15">
      <c r="A105" s="595"/>
      <c r="B105" s="601"/>
      <c r="C105" s="601"/>
      <c r="D105" s="562"/>
      <c r="E105" s="42" t="s">
        <v>301</v>
      </c>
      <c r="F105" s="613"/>
      <c r="G105" s="614"/>
      <c r="H105" s="613"/>
      <c r="I105" s="614"/>
      <c r="J105" s="613"/>
      <c r="K105" s="680"/>
      <c r="L105" s="614"/>
      <c r="M105" s="489"/>
    </row>
    <row r="106" spans="1:15" ht="19.5" customHeight="1" x14ac:dyDescent="0.15">
      <c r="A106" s="595"/>
      <c r="B106" s="601"/>
      <c r="C106" s="601"/>
      <c r="D106" s="562"/>
      <c r="E106" s="42" t="s">
        <v>302</v>
      </c>
      <c r="F106" s="613"/>
      <c r="G106" s="614"/>
      <c r="H106" s="613"/>
      <c r="I106" s="614"/>
      <c r="J106" s="613"/>
      <c r="K106" s="680"/>
      <c r="L106" s="614"/>
      <c r="M106" s="489"/>
    </row>
    <row r="107" spans="1:15" ht="19.5" customHeight="1" x14ac:dyDescent="0.15">
      <c r="A107" s="595"/>
      <c r="B107" s="601"/>
      <c r="C107" s="601"/>
      <c r="D107" s="601" t="s">
        <v>383</v>
      </c>
      <c r="E107" s="601"/>
      <c r="F107" s="586" t="s">
        <v>30</v>
      </c>
      <c r="G107" s="586"/>
      <c r="H107" s="586" t="s">
        <v>27</v>
      </c>
      <c r="I107" s="586"/>
      <c r="J107" s="586" t="s">
        <v>28</v>
      </c>
      <c r="K107" s="586"/>
      <c r="L107" s="586"/>
      <c r="M107" s="8" t="s">
        <v>29</v>
      </c>
    </row>
    <row r="108" spans="1:15" ht="19.5" customHeight="1" x14ac:dyDescent="0.15">
      <c r="A108" s="595"/>
      <c r="B108" s="601"/>
      <c r="C108" s="601"/>
      <c r="D108" s="601"/>
      <c r="E108" s="601"/>
      <c r="F108" s="585"/>
      <c r="G108" s="585"/>
      <c r="H108" s="585"/>
      <c r="I108" s="585"/>
      <c r="J108" s="585"/>
      <c r="K108" s="585"/>
      <c r="L108" s="585"/>
      <c r="M108" s="489"/>
    </row>
    <row r="109" spans="1:15" ht="19.5" customHeight="1" x14ac:dyDescent="0.15">
      <c r="A109" s="595"/>
      <c r="B109" s="601" t="s">
        <v>484</v>
      </c>
      <c r="C109" s="601"/>
      <c r="D109" s="601"/>
      <c r="E109" s="601"/>
      <c r="F109" s="725">
        <f>SUM(F80:M80)</f>
        <v>0</v>
      </c>
      <c r="G109" s="726"/>
      <c r="H109" s="726"/>
      <c r="I109" s="726"/>
      <c r="J109" s="726"/>
      <c r="K109" s="727"/>
      <c r="L109" s="586" t="s">
        <v>31</v>
      </c>
      <c r="M109" s="586"/>
    </row>
    <row r="110" spans="1:15" ht="19.5" customHeight="1" x14ac:dyDescent="0.15">
      <c r="A110" s="595"/>
      <c r="B110" s="682" t="s">
        <v>254</v>
      </c>
      <c r="C110" s="683"/>
      <c r="D110" s="601" t="s">
        <v>376</v>
      </c>
      <c r="E110" s="601"/>
      <c r="F110" s="587"/>
      <c r="G110" s="587"/>
      <c r="H110" s="679" t="s">
        <v>53</v>
      </c>
      <c r="I110" s="679"/>
      <c r="J110" s="578"/>
      <c r="K110" s="579"/>
      <c r="L110" s="580"/>
      <c r="M110" s="50" t="s">
        <v>54</v>
      </c>
      <c r="O110" s="466" t="s">
        <v>55</v>
      </c>
    </row>
    <row r="111" spans="1:15" ht="19.5" customHeight="1" x14ac:dyDescent="0.15">
      <c r="A111" s="595"/>
      <c r="B111" s="684"/>
      <c r="C111" s="685"/>
      <c r="D111" s="601" t="s">
        <v>377</v>
      </c>
      <c r="E111" s="601"/>
      <c r="F111" s="587"/>
      <c r="G111" s="587"/>
      <c r="H111" s="679" t="s">
        <v>53</v>
      </c>
      <c r="I111" s="679"/>
      <c r="J111" s="581"/>
      <c r="K111" s="582"/>
      <c r="L111" s="583"/>
      <c r="M111" s="50" t="s">
        <v>54</v>
      </c>
      <c r="O111" s="466" t="s">
        <v>55</v>
      </c>
    </row>
    <row r="112" spans="1:15" ht="20.25" customHeight="1" x14ac:dyDescent="0.15">
      <c r="A112" s="595"/>
      <c r="B112" s="686"/>
      <c r="C112" s="687"/>
      <c r="D112" s="601" t="s">
        <v>56</v>
      </c>
      <c r="E112" s="601"/>
      <c r="F112" s="587"/>
      <c r="G112" s="587"/>
      <c r="H112" s="679" t="s">
        <v>53</v>
      </c>
      <c r="I112" s="679"/>
      <c r="J112" s="587"/>
      <c r="K112" s="587"/>
      <c r="L112" s="587"/>
      <c r="M112" s="478" t="s">
        <v>54</v>
      </c>
      <c r="O112" s="466" t="s">
        <v>55</v>
      </c>
    </row>
    <row r="113" spans="1:15" ht="19.5" customHeight="1" x14ac:dyDescent="0.15">
      <c r="A113" s="595"/>
      <c r="B113" s="562"/>
      <c r="C113" s="562"/>
      <c r="D113" s="601" t="s">
        <v>57</v>
      </c>
      <c r="E113" s="601"/>
      <c r="F113" s="559"/>
      <c r="G113" s="559"/>
      <c r="H113" s="586" t="s">
        <v>59</v>
      </c>
      <c r="I113" s="586"/>
      <c r="J113" s="587"/>
      <c r="K113" s="587"/>
      <c r="L113" s="587"/>
      <c r="M113" s="535" t="s">
        <v>60</v>
      </c>
      <c r="O113" s="466" t="s">
        <v>55</v>
      </c>
    </row>
    <row r="114" spans="1:15" ht="19.5" customHeight="1" x14ac:dyDescent="0.15">
      <c r="A114" s="595"/>
      <c r="B114" s="562"/>
      <c r="C114" s="562"/>
      <c r="D114" s="601" t="s">
        <v>58</v>
      </c>
      <c r="E114" s="601"/>
      <c r="F114" s="559"/>
      <c r="G114" s="559"/>
      <c r="H114" s="586" t="s">
        <v>59</v>
      </c>
      <c r="I114" s="586"/>
      <c r="J114" s="559"/>
      <c r="K114" s="559"/>
      <c r="L114" s="559"/>
      <c r="M114" s="535" t="s">
        <v>60</v>
      </c>
      <c r="O114" s="466" t="s">
        <v>55</v>
      </c>
    </row>
    <row r="115" spans="1:15" ht="19.5" customHeight="1" x14ac:dyDescent="0.15">
      <c r="A115" s="595"/>
      <c r="B115" s="562"/>
      <c r="C115" s="562"/>
      <c r="D115" s="588" t="s">
        <v>177</v>
      </c>
      <c r="E115" s="589"/>
      <c r="F115" s="688"/>
      <c r="G115" s="690"/>
      <c r="H115" s="556" t="s">
        <v>59</v>
      </c>
      <c r="I115" s="558"/>
      <c r="J115" s="688"/>
      <c r="K115" s="689"/>
      <c r="L115" s="690"/>
      <c r="M115" s="533" t="s">
        <v>60</v>
      </c>
      <c r="O115" s="466" t="s">
        <v>55</v>
      </c>
    </row>
    <row r="116" spans="1:15" ht="19.5" customHeight="1" x14ac:dyDescent="0.15">
      <c r="A116" s="595"/>
      <c r="B116" s="562"/>
      <c r="C116" s="562"/>
      <c r="D116" s="562" t="s">
        <v>117</v>
      </c>
      <c r="E116" s="26" t="s">
        <v>62</v>
      </c>
      <c r="F116" s="590"/>
      <c r="G116" s="591"/>
      <c r="H116" s="591"/>
      <c r="I116" s="591"/>
      <c r="J116" s="591"/>
      <c r="K116" s="592"/>
      <c r="L116" s="597"/>
      <c r="M116" s="597"/>
      <c r="O116" s="466" t="s">
        <v>138</v>
      </c>
    </row>
    <row r="117" spans="1:15" ht="19.5" customHeight="1" x14ac:dyDescent="0.15">
      <c r="A117" s="595"/>
      <c r="B117" s="562"/>
      <c r="C117" s="562"/>
      <c r="D117" s="562"/>
      <c r="E117" s="26" t="s">
        <v>63</v>
      </c>
      <c r="F117" s="590"/>
      <c r="G117" s="591"/>
      <c r="H117" s="591"/>
      <c r="I117" s="591"/>
      <c r="J117" s="591"/>
      <c r="K117" s="592"/>
      <c r="L117" s="597"/>
      <c r="M117" s="597"/>
      <c r="O117" s="466" t="s">
        <v>138</v>
      </c>
    </row>
    <row r="118" spans="1:15" ht="19.5" customHeight="1" x14ac:dyDescent="0.15">
      <c r="A118" s="595"/>
      <c r="B118" s="562"/>
      <c r="C118" s="562"/>
      <c r="D118" s="562"/>
      <c r="E118" s="26" t="s">
        <v>64</v>
      </c>
      <c r="F118" s="719" t="e">
        <f>ROUND(IF(F116="","",(F117-F116)/365),1)</f>
        <v>#VALUE!</v>
      </c>
      <c r="G118" s="720"/>
      <c r="H118" s="720"/>
      <c r="I118" s="720"/>
      <c r="J118" s="720"/>
      <c r="K118" s="721"/>
      <c r="L118" s="586" t="s">
        <v>65</v>
      </c>
      <c r="M118" s="586"/>
    </row>
    <row r="119" spans="1:15" ht="33" customHeight="1" x14ac:dyDescent="0.15">
      <c r="A119" s="595"/>
      <c r="B119" s="562"/>
      <c r="C119" s="562"/>
      <c r="D119" s="664" t="s">
        <v>299</v>
      </c>
      <c r="E119" s="601"/>
      <c r="F119" s="625"/>
      <c r="G119" s="625"/>
      <c r="H119" s="625"/>
      <c r="I119" s="625"/>
      <c r="J119" s="625"/>
      <c r="K119" s="625"/>
      <c r="L119" s="625"/>
      <c r="M119" s="625"/>
      <c r="O119" s="466" t="s">
        <v>138</v>
      </c>
    </row>
    <row r="120" spans="1:15" ht="35.25" customHeight="1" x14ac:dyDescent="0.15">
      <c r="A120" s="595"/>
      <c r="B120" s="562"/>
      <c r="C120" s="562"/>
      <c r="D120" s="664" t="s">
        <v>298</v>
      </c>
      <c r="E120" s="601"/>
      <c r="F120" s="566"/>
      <c r="G120" s="566"/>
      <c r="H120" s="566"/>
      <c r="I120" s="566"/>
      <c r="J120" s="566"/>
      <c r="K120" s="566"/>
      <c r="L120" s="566"/>
      <c r="M120" s="566"/>
    </row>
    <row r="121" spans="1:15" ht="35.25" customHeight="1" x14ac:dyDescent="0.15">
      <c r="A121" s="595"/>
      <c r="B121" s="562"/>
      <c r="C121" s="562"/>
      <c r="D121" s="722" t="s">
        <v>419</v>
      </c>
      <c r="E121" s="723"/>
      <c r="F121" s="567"/>
      <c r="G121" s="568"/>
      <c r="H121" s="568"/>
      <c r="I121" s="568"/>
      <c r="J121" s="568"/>
      <c r="K121" s="568"/>
      <c r="L121" s="568"/>
      <c r="M121" s="569"/>
    </row>
    <row r="122" spans="1:15" ht="18.75" customHeight="1" x14ac:dyDescent="0.15">
      <c r="A122" s="595"/>
      <c r="B122" s="620" t="s">
        <v>271</v>
      </c>
      <c r="C122" s="621"/>
      <c r="D122" s="562" t="s">
        <v>61</v>
      </c>
      <c r="E122" s="26" t="s">
        <v>62</v>
      </c>
      <c r="F122" s="681"/>
      <c r="G122" s="681"/>
      <c r="H122" s="681"/>
      <c r="I122" s="681"/>
      <c r="J122" s="681"/>
      <c r="K122" s="681"/>
      <c r="L122" s="62"/>
      <c r="M122" s="63"/>
      <c r="O122" s="466" t="s">
        <v>138</v>
      </c>
    </row>
    <row r="123" spans="1:15" ht="18.75" customHeight="1" x14ac:dyDescent="0.15">
      <c r="A123" s="595"/>
      <c r="B123" s="620"/>
      <c r="C123" s="621"/>
      <c r="D123" s="562"/>
      <c r="E123" s="26" t="s">
        <v>63</v>
      </c>
      <c r="F123" s="681"/>
      <c r="G123" s="681"/>
      <c r="H123" s="681"/>
      <c r="I123" s="681"/>
      <c r="J123" s="681"/>
      <c r="K123" s="681"/>
      <c r="L123" s="62"/>
      <c r="M123" s="63"/>
      <c r="O123" s="466" t="s">
        <v>138</v>
      </c>
    </row>
    <row r="124" spans="1:15" ht="18.75" customHeight="1" x14ac:dyDescent="0.15">
      <c r="A124" s="595"/>
      <c r="B124" s="622"/>
      <c r="C124" s="623"/>
      <c r="D124" s="562"/>
      <c r="E124" s="26" t="s">
        <v>64</v>
      </c>
      <c r="F124" s="719" t="e">
        <f>ROUND(IF(F122="","",(F123-F122)/365),1)</f>
        <v>#VALUE!</v>
      </c>
      <c r="G124" s="720"/>
      <c r="H124" s="720"/>
      <c r="I124" s="720"/>
      <c r="J124" s="720"/>
      <c r="K124" s="721"/>
      <c r="L124" s="556" t="s">
        <v>65</v>
      </c>
      <c r="M124" s="558"/>
    </row>
    <row r="125" spans="1:15" ht="18.75" customHeight="1" x14ac:dyDescent="0.15">
      <c r="A125" s="87"/>
      <c r="B125" s="88"/>
      <c r="C125" s="88"/>
      <c r="D125" s="121"/>
      <c r="E125" s="88"/>
      <c r="F125" s="124"/>
      <c r="G125" s="124"/>
      <c r="H125" s="124"/>
      <c r="I125" s="124"/>
      <c r="J125" s="124"/>
      <c r="K125" s="124"/>
      <c r="L125" s="115"/>
      <c r="M125" s="115"/>
    </row>
    <row r="126" spans="1:15" ht="18.75" customHeight="1" x14ac:dyDescent="0.15">
      <c r="A126" s="89"/>
      <c r="B126" s="90"/>
      <c r="C126" s="90"/>
      <c r="D126" s="92"/>
      <c r="E126" s="90"/>
      <c r="F126" s="125"/>
      <c r="G126" s="125"/>
      <c r="H126" s="125"/>
      <c r="I126" s="125"/>
      <c r="J126" s="125"/>
      <c r="K126" s="125"/>
      <c r="L126" s="93"/>
      <c r="M126" s="93"/>
    </row>
    <row r="127" spans="1:15" ht="18.75" customHeight="1" x14ac:dyDescent="0.15">
      <c r="A127" s="89"/>
      <c r="B127" s="90"/>
      <c r="C127" s="90"/>
      <c r="D127" s="92"/>
      <c r="E127" s="90"/>
      <c r="F127" s="125"/>
      <c r="G127" s="125"/>
      <c r="H127" s="125"/>
      <c r="I127" s="125"/>
      <c r="J127" s="125"/>
      <c r="K127" s="125"/>
      <c r="L127" s="93"/>
      <c r="M127" s="93"/>
    </row>
    <row r="128" spans="1:15" ht="18.75" customHeight="1" x14ac:dyDescent="0.15">
      <c r="A128" s="89"/>
      <c r="B128" s="90"/>
      <c r="C128" s="90"/>
      <c r="D128" s="92"/>
      <c r="E128" s="90"/>
      <c r="F128" s="125"/>
      <c r="G128" s="125"/>
      <c r="H128" s="125"/>
      <c r="I128" s="125"/>
      <c r="J128" s="125"/>
      <c r="K128" s="125"/>
      <c r="L128" s="93"/>
      <c r="M128" s="93"/>
    </row>
    <row r="129" spans="1:15" ht="18.75" customHeight="1" x14ac:dyDescent="0.15">
      <c r="A129" s="89"/>
      <c r="B129" s="90"/>
      <c r="C129" s="90"/>
      <c r="D129" s="92"/>
      <c r="E129" s="90"/>
      <c r="F129" s="125"/>
      <c r="G129" s="125"/>
      <c r="H129" s="125"/>
      <c r="I129" s="125"/>
      <c r="J129" s="125"/>
      <c r="K129" s="125"/>
      <c r="L129" s="93"/>
      <c r="M129" s="93"/>
    </row>
    <row r="130" spans="1:15" ht="18.75" customHeight="1" x14ac:dyDescent="0.15">
      <c r="A130" s="89"/>
      <c r="B130" s="90"/>
      <c r="C130" s="90"/>
      <c r="D130" s="92"/>
      <c r="E130" s="90"/>
      <c r="F130" s="125"/>
      <c r="G130" s="125"/>
      <c r="H130" s="125"/>
      <c r="I130" s="125"/>
      <c r="J130" s="125"/>
      <c r="K130" s="125"/>
      <c r="L130" s="93"/>
      <c r="M130" s="93"/>
    </row>
    <row r="131" spans="1:15" ht="18.75" customHeight="1" x14ac:dyDescent="0.15">
      <c r="A131" s="89"/>
      <c r="B131" s="90"/>
      <c r="C131" s="90"/>
      <c r="D131" s="92"/>
      <c r="E131" s="90"/>
      <c r="F131" s="125"/>
      <c r="G131" s="125"/>
      <c r="H131" s="125"/>
      <c r="I131" s="125"/>
      <c r="J131" s="125"/>
      <c r="K131" s="125"/>
      <c r="L131" s="93"/>
      <c r="M131" s="93"/>
    </row>
    <row r="132" spans="1:15" ht="18.75" customHeight="1" x14ac:dyDescent="0.15">
      <c r="A132" s="89"/>
      <c r="B132" s="90"/>
      <c r="C132" s="90"/>
      <c r="D132" s="92"/>
      <c r="E132" s="90"/>
      <c r="F132" s="125"/>
      <c r="G132" s="125"/>
      <c r="H132" s="125"/>
      <c r="I132" s="125"/>
      <c r="J132" s="125"/>
      <c r="K132" s="125"/>
      <c r="L132" s="93"/>
      <c r="M132" s="93"/>
    </row>
    <row r="133" spans="1:15" ht="18.75" customHeight="1" x14ac:dyDescent="0.15">
      <c r="A133" s="89"/>
      <c r="B133" s="90"/>
      <c r="C133" s="90"/>
      <c r="D133" s="92"/>
      <c r="E133" s="90"/>
      <c r="F133" s="125"/>
      <c r="G133" s="125"/>
      <c r="H133" s="125"/>
      <c r="I133" s="125"/>
      <c r="J133" s="125"/>
      <c r="K133" s="125"/>
      <c r="L133" s="93"/>
      <c r="M133" s="93"/>
    </row>
    <row r="134" spans="1:15" ht="18.75" customHeight="1" x14ac:dyDescent="0.15">
      <c r="A134" s="89"/>
      <c r="B134" s="90"/>
      <c r="C134" s="90"/>
      <c r="D134" s="92"/>
      <c r="E134" s="90"/>
      <c r="F134" s="125"/>
      <c r="G134" s="125"/>
      <c r="H134" s="125"/>
      <c r="I134" s="125"/>
      <c r="J134" s="125"/>
      <c r="K134" s="125"/>
      <c r="L134" s="93"/>
      <c r="M134" s="93"/>
    </row>
    <row r="135" spans="1:15" ht="18.75" customHeight="1" x14ac:dyDescent="0.15">
      <c r="A135" s="89"/>
      <c r="B135" s="90"/>
      <c r="C135" s="90"/>
      <c r="D135" s="92"/>
      <c r="E135" s="90"/>
      <c r="F135" s="125"/>
      <c r="G135" s="125"/>
      <c r="H135" s="125"/>
      <c r="I135" s="125"/>
      <c r="J135" s="125"/>
      <c r="K135" s="125"/>
      <c r="L135" s="93"/>
      <c r="M135" s="93"/>
    </row>
    <row r="136" spans="1:15" ht="18.75" customHeight="1" x14ac:dyDescent="0.15">
      <c r="A136" s="89"/>
      <c r="B136" s="90"/>
      <c r="C136" s="90"/>
      <c r="D136" s="92"/>
      <c r="E136" s="90"/>
      <c r="F136" s="125"/>
      <c r="G136" s="125"/>
      <c r="H136" s="125"/>
      <c r="I136" s="125"/>
      <c r="J136" s="125"/>
      <c r="K136" s="125"/>
      <c r="L136" s="93"/>
      <c r="M136" s="93"/>
    </row>
    <row r="137" spans="1:15" ht="18.75" customHeight="1" x14ac:dyDescent="0.15">
      <c r="A137" s="596" t="s">
        <v>540</v>
      </c>
      <c r="B137" s="596"/>
      <c r="C137" s="596"/>
      <c r="D137" s="596"/>
      <c r="E137" s="596"/>
      <c r="F137" s="596"/>
      <c r="G137" s="596"/>
      <c r="H137" s="596"/>
      <c r="I137" s="596"/>
      <c r="J137" s="596"/>
      <c r="K137" s="596"/>
      <c r="L137" s="596"/>
      <c r="M137" s="596"/>
    </row>
    <row r="138" spans="1:15" ht="18.75" customHeight="1" x14ac:dyDescent="0.15">
      <c r="A138" s="718" t="s">
        <v>568</v>
      </c>
      <c r="B138" s="601" t="s">
        <v>622</v>
      </c>
      <c r="C138" s="601"/>
      <c r="D138" s="118"/>
      <c r="E138" s="601" t="s">
        <v>638</v>
      </c>
      <c r="F138" s="601"/>
      <c r="G138" s="601"/>
      <c r="H138" s="601"/>
      <c r="I138" s="601"/>
      <c r="J138" s="601"/>
      <c r="K138" s="601"/>
      <c r="L138" s="601"/>
      <c r="M138" s="133"/>
      <c r="O138" s="466" t="s">
        <v>639</v>
      </c>
    </row>
    <row r="139" spans="1:15" ht="18.75" customHeight="1" x14ac:dyDescent="0.15">
      <c r="A139" s="718"/>
      <c r="B139" s="691" t="s">
        <v>627</v>
      </c>
      <c r="C139" s="562" t="s">
        <v>624</v>
      </c>
      <c r="D139" s="118" t="s">
        <v>628</v>
      </c>
      <c r="E139" s="692"/>
      <c r="F139" s="692"/>
      <c r="G139" s="692"/>
      <c r="H139" s="692"/>
      <c r="I139" s="692"/>
      <c r="J139" s="692"/>
      <c r="K139" s="692"/>
      <c r="L139" s="113"/>
      <c r="M139" s="113"/>
    </row>
    <row r="140" spans="1:15" ht="18.75" customHeight="1" x14ac:dyDescent="0.15">
      <c r="A140" s="718"/>
      <c r="B140" s="691"/>
      <c r="C140" s="562"/>
      <c r="D140" s="118" t="s">
        <v>628</v>
      </c>
      <c r="E140" s="692"/>
      <c r="F140" s="692"/>
      <c r="G140" s="692"/>
      <c r="H140" s="692"/>
      <c r="I140" s="692"/>
      <c r="J140" s="692"/>
      <c r="K140" s="692"/>
      <c r="L140" s="113"/>
      <c r="M140" s="113"/>
    </row>
    <row r="141" spans="1:15" ht="18.75" customHeight="1" x14ac:dyDescent="0.15">
      <c r="A141" s="718"/>
      <c r="B141" s="691"/>
      <c r="C141" s="562"/>
      <c r="D141" s="118" t="s">
        <v>628</v>
      </c>
      <c r="E141" s="692"/>
      <c r="F141" s="692"/>
      <c r="G141" s="692"/>
      <c r="H141" s="692"/>
      <c r="I141" s="692"/>
      <c r="J141" s="692"/>
      <c r="K141" s="692"/>
      <c r="L141" s="113"/>
      <c r="M141" s="113"/>
    </row>
    <row r="142" spans="1:15" ht="18.75" customHeight="1" x14ac:dyDescent="0.15">
      <c r="A142" s="718"/>
      <c r="B142" s="691"/>
      <c r="C142" s="562"/>
      <c r="D142" s="118" t="s">
        <v>628</v>
      </c>
      <c r="E142" s="692"/>
      <c r="F142" s="692"/>
      <c r="G142" s="692"/>
      <c r="H142" s="692"/>
      <c r="I142" s="692"/>
      <c r="J142" s="692"/>
      <c r="K142" s="692"/>
      <c r="L142" s="113"/>
      <c r="M142" s="113"/>
    </row>
    <row r="143" spans="1:15" ht="18.75" customHeight="1" x14ac:dyDescent="0.15">
      <c r="A143" s="718"/>
      <c r="B143" s="691"/>
      <c r="C143" s="562"/>
      <c r="D143" s="118" t="s">
        <v>628</v>
      </c>
      <c r="E143" s="692"/>
      <c r="F143" s="692"/>
      <c r="G143" s="692"/>
      <c r="H143" s="692"/>
      <c r="I143" s="692"/>
      <c r="J143" s="692"/>
      <c r="K143" s="692"/>
      <c r="L143" s="113"/>
      <c r="M143" s="113"/>
    </row>
    <row r="144" spans="1:15" ht="18.75" customHeight="1" x14ac:dyDescent="0.15">
      <c r="A144" s="718"/>
      <c r="B144" s="691"/>
      <c r="C144" s="562"/>
      <c r="D144" s="118" t="s">
        <v>628</v>
      </c>
      <c r="E144" s="692"/>
      <c r="F144" s="692"/>
      <c r="G144" s="692"/>
      <c r="H144" s="692"/>
      <c r="I144" s="692"/>
      <c r="J144" s="692"/>
      <c r="K144" s="692"/>
      <c r="L144" s="113"/>
      <c r="M144" s="113"/>
    </row>
    <row r="145" spans="1:15" ht="18.75" customHeight="1" x14ac:dyDescent="0.15">
      <c r="A145" s="718"/>
      <c r="B145" s="691"/>
      <c r="C145" s="562" t="s">
        <v>625</v>
      </c>
      <c r="D145" s="118" t="s">
        <v>628</v>
      </c>
      <c r="E145" s="692"/>
      <c r="F145" s="692"/>
      <c r="G145" s="692"/>
      <c r="H145" s="692"/>
      <c r="I145" s="692"/>
      <c r="J145" s="692"/>
      <c r="K145" s="692"/>
      <c r="L145" s="113"/>
      <c r="M145" s="113"/>
    </row>
    <row r="146" spans="1:15" ht="18.75" customHeight="1" x14ac:dyDescent="0.15">
      <c r="A146" s="718"/>
      <c r="B146" s="691"/>
      <c r="C146" s="562"/>
      <c r="D146" s="118" t="s">
        <v>628</v>
      </c>
      <c r="E146" s="692"/>
      <c r="F146" s="692"/>
      <c r="G146" s="692"/>
      <c r="H146" s="692"/>
      <c r="I146" s="692"/>
      <c r="J146" s="692"/>
      <c r="K146" s="692"/>
      <c r="L146" s="113"/>
      <c r="M146" s="113"/>
    </row>
    <row r="147" spans="1:15" ht="18.75" customHeight="1" x14ac:dyDescent="0.15">
      <c r="A147" s="718"/>
      <c r="B147" s="691"/>
      <c r="C147" s="562"/>
      <c r="D147" s="118" t="s">
        <v>628</v>
      </c>
      <c r="E147" s="692"/>
      <c r="F147" s="692"/>
      <c r="G147" s="692"/>
      <c r="H147" s="692"/>
      <c r="I147" s="692"/>
      <c r="J147" s="692"/>
      <c r="K147" s="692"/>
      <c r="L147" s="113"/>
      <c r="M147" s="113"/>
    </row>
    <row r="148" spans="1:15" ht="18.75" customHeight="1" x14ac:dyDescent="0.15">
      <c r="A148" s="718"/>
      <c r="B148" s="691"/>
      <c r="C148" s="562" t="s">
        <v>626</v>
      </c>
      <c r="D148" s="118" t="s">
        <v>628</v>
      </c>
      <c r="E148" s="692"/>
      <c r="F148" s="692"/>
      <c r="G148" s="692"/>
      <c r="H148" s="692"/>
      <c r="I148" s="692"/>
      <c r="J148" s="692"/>
      <c r="K148" s="692"/>
      <c r="L148" s="113"/>
      <c r="M148" s="113"/>
    </row>
    <row r="149" spans="1:15" ht="18.75" customHeight="1" x14ac:dyDescent="0.15">
      <c r="A149" s="718"/>
      <c r="B149" s="691"/>
      <c r="C149" s="562"/>
      <c r="D149" s="118" t="s">
        <v>628</v>
      </c>
      <c r="E149" s="692"/>
      <c r="F149" s="692"/>
      <c r="G149" s="692"/>
      <c r="H149" s="692"/>
      <c r="I149" s="692"/>
      <c r="J149" s="692"/>
      <c r="K149" s="692"/>
      <c r="L149" s="113"/>
      <c r="M149" s="113"/>
    </row>
    <row r="150" spans="1:15" ht="18.75" customHeight="1" x14ac:dyDescent="0.15">
      <c r="A150" s="718"/>
      <c r="B150" s="691"/>
      <c r="C150" s="562"/>
      <c r="D150" s="118" t="s">
        <v>628</v>
      </c>
      <c r="E150" s="692"/>
      <c r="F150" s="692"/>
      <c r="G150" s="692"/>
      <c r="H150" s="692"/>
      <c r="I150" s="692"/>
      <c r="J150" s="692"/>
      <c r="K150" s="692"/>
      <c r="L150" s="113"/>
      <c r="M150" s="113"/>
    </row>
    <row r="151" spans="1:15" ht="18.75" customHeight="1" x14ac:dyDescent="0.15">
      <c r="A151" s="718" t="s">
        <v>569</v>
      </c>
      <c r="B151" s="601" t="s">
        <v>66</v>
      </c>
      <c r="C151" s="601"/>
      <c r="D151" s="601" t="s">
        <v>67</v>
      </c>
      <c r="E151" s="601"/>
      <c r="F151" s="625"/>
      <c r="G151" s="625"/>
      <c r="H151" s="625"/>
      <c r="I151" s="625"/>
      <c r="J151" s="625"/>
      <c r="K151" s="625"/>
      <c r="L151" s="625"/>
      <c r="M151" s="625"/>
      <c r="O151" s="466" t="s">
        <v>78</v>
      </c>
    </row>
    <row r="152" spans="1:15" ht="18.75" customHeight="1" x14ac:dyDescent="0.15">
      <c r="A152" s="718"/>
      <c r="B152" s="601"/>
      <c r="C152" s="601"/>
      <c r="D152" s="601" t="s">
        <v>68</v>
      </c>
      <c r="E152" s="601"/>
      <c r="F152" s="625"/>
      <c r="G152" s="625"/>
      <c r="H152" s="625"/>
      <c r="I152" s="625"/>
      <c r="J152" s="625"/>
      <c r="K152" s="625"/>
      <c r="L152" s="625"/>
      <c r="M152" s="625"/>
      <c r="O152" s="466" t="s">
        <v>78</v>
      </c>
    </row>
    <row r="153" spans="1:15" ht="18.75" customHeight="1" x14ac:dyDescent="0.15">
      <c r="A153" s="718"/>
      <c r="B153" s="601"/>
      <c r="C153" s="601"/>
      <c r="D153" s="601" t="s">
        <v>69</v>
      </c>
      <c r="E153" s="601"/>
      <c r="F153" s="693" t="str">
        <f>IF(F151&gt;0,DATEDIF(F151,F152,"D"),"")</f>
        <v/>
      </c>
      <c r="G153" s="693"/>
      <c r="H153" s="693"/>
      <c r="I153" s="693"/>
      <c r="J153" s="693"/>
      <c r="K153" s="693"/>
      <c r="L153" s="586" t="s">
        <v>76</v>
      </c>
      <c r="M153" s="586"/>
    </row>
    <row r="154" spans="1:15" ht="18.75" customHeight="1" x14ac:dyDescent="0.15">
      <c r="A154" s="718"/>
      <c r="B154" s="601" t="s">
        <v>70</v>
      </c>
      <c r="C154" s="601"/>
      <c r="D154" s="562" t="s">
        <v>71</v>
      </c>
      <c r="E154" s="119" t="s">
        <v>72</v>
      </c>
      <c r="F154" s="640"/>
      <c r="G154" s="640"/>
      <c r="H154" s="640"/>
      <c r="I154" s="640"/>
      <c r="J154" s="640"/>
      <c r="K154" s="640"/>
      <c r="L154" s="586" t="s">
        <v>193</v>
      </c>
      <c r="M154" s="586"/>
      <c r="O154" s="466" t="s">
        <v>179</v>
      </c>
    </row>
    <row r="155" spans="1:15" ht="18.75" customHeight="1" x14ac:dyDescent="0.15">
      <c r="A155" s="718"/>
      <c r="B155" s="601"/>
      <c r="C155" s="601"/>
      <c r="D155" s="562"/>
      <c r="E155" s="119" t="s">
        <v>73</v>
      </c>
      <c r="F155" s="640"/>
      <c r="G155" s="640"/>
      <c r="H155" s="640"/>
      <c r="I155" s="640"/>
      <c r="J155" s="640"/>
      <c r="K155" s="640"/>
      <c r="L155" s="586" t="s">
        <v>193</v>
      </c>
      <c r="M155" s="586"/>
      <c r="O155" s="466" t="s">
        <v>179</v>
      </c>
    </row>
    <row r="156" spans="1:15" ht="18.75" customHeight="1" x14ac:dyDescent="0.15">
      <c r="A156" s="718"/>
      <c r="B156" s="601"/>
      <c r="C156" s="601"/>
      <c r="D156" s="562"/>
      <c r="E156" s="119" t="s">
        <v>74</v>
      </c>
      <c r="F156" s="640"/>
      <c r="G156" s="640"/>
      <c r="H156" s="640"/>
      <c r="I156" s="640"/>
      <c r="J156" s="640"/>
      <c r="K156" s="640"/>
      <c r="L156" s="586" t="s">
        <v>193</v>
      </c>
      <c r="M156" s="586"/>
      <c r="O156" s="466" t="s">
        <v>179</v>
      </c>
    </row>
    <row r="157" spans="1:15" ht="57" customHeight="1" x14ac:dyDescent="0.15">
      <c r="A157" s="718" t="s">
        <v>621</v>
      </c>
      <c r="B157" s="617" t="s">
        <v>79</v>
      </c>
      <c r="C157" s="617"/>
      <c r="D157" s="664" t="s">
        <v>255</v>
      </c>
      <c r="E157" s="601"/>
      <c r="F157" s="537"/>
      <c r="G157" s="556" t="s">
        <v>1008</v>
      </c>
      <c r="H157" s="557"/>
      <c r="I157" s="558"/>
      <c r="J157" s="559"/>
      <c r="K157" s="559"/>
      <c r="L157" s="586" t="s">
        <v>80</v>
      </c>
      <c r="M157" s="586"/>
    </row>
    <row r="158" spans="1:15" ht="18.75" customHeight="1" x14ac:dyDescent="0.15">
      <c r="A158" s="718"/>
      <c r="B158" s="617"/>
      <c r="C158" s="617"/>
      <c r="D158" s="601" t="s">
        <v>81</v>
      </c>
      <c r="E158" s="601"/>
      <c r="F158" s="566"/>
      <c r="G158" s="566"/>
      <c r="H158" s="566"/>
      <c r="I158" s="566"/>
      <c r="J158" s="566"/>
      <c r="K158" s="566"/>
      <c r="L158" s="566"/>
      <c r="M158" s="566"/>
      <c r="O158" s="470" t="s">
        <v>186</v>
      </c>
    </row>
    <row r="159" spans="1:15" ht="18.75" customHeight="1" x14ac:dyDescent="0.15">
      <c r="A159" s="718"/>
      <c r="B159" s="617"/>
      <c r="C159" s="617"/>
      <c r="D159" s="601" t="s">
        <v>82</v>
      </c>
      <c r="E159" s="601"/>
      <c r="F159" s="566"/>
      <c r="G159" s="566"/>
      <c r="H159" s="566"/>
      <c r="I159" s="566"/>
      <c r="J159" s="566"/>
      <c r="K159" s="566"/>
      <c r="L159" s="566"/>
      <c r="M159" s="566"/>
      <c r="O159" s="470" t="s">
        <v>186</v>
      </c>
    </row>
    <row r="160" spans="1:15" ht="18.75" customHeight="1" x14ac:dyDescent="0.15">
      <c r="A160" s="718"/>
      <c r="B160" s="617"/>
      <c r="C160" s="617"/>
      <c r="D160" s="601" t="s">
        <v>83</v>
      </c>
      <c r="E160" s="601"/>
      <c r="F160" s="566"/>
      <c r="G160" s="566"/>
      <c r="H160" s="566"/>
      <c r="I160" s="566"/>
      <c r="J160" s="566"/>
      <c r="K160" s="566"/>
      <c r="L160" s="566"/>
      <c r="M160" s="566"/>
      <c r="O160" s="470" t="s">
        <v>186</v>
      </c>
    </row>
    <row r="161" spans="1:15" ht="18.75" customHeight="1" x14ac:dyDescent="0.15">
      <c r="A161" s="718"/>
      <c r="B161" s="617"/>
      <c r="C161" s="617"/>
      <c r="D161" s="601" t="s">
        <v>84</v>
      </c>
      <c r="E161" s="601"/>
      <c r="F161" s="566"/>
      <c r="G161" s="566"/>
      <c r="H161" s="566"/>
      <c r="I161" s="566"/>
      <c r="J161" s="566"/>
      <c r="K161" s="566"/>
      <c r="L161" s="694" t="s">
        <v>87</v>
      </c>
      <c r="M161" s="694"/>
    </row>
    <row r="162" spans="1:15" ht="18.75" customHeight="1" x14ac:dyDescent="0.15">
      <c r="A162" s="718"/>
      <c r="B162" s="617"/>
      <c r="C162" s="617"/>
      <c r="D162" s="601" t="s">
        <v>85</v>
      </c>
      <c r="E162" s="601"/>
      <c r="F162" s="724"/>
      <c r="G162" s="566"/>
      <c r="H162" s="566"/>
      <c r="I162" s="566"/>
      <c r="J162" s="566"/>
      <c r="K162" s="566"/>
      <c r="L162" s="566"/>
      <c r="M162" s="566"/>
      <c r="O162" s="466" t="s">
        <v>138</v>
      </c>
    </row>
    <row r="163" spans="1:15" ht="18.75" customHeight="1" x14ac:dyDescent="0.15">
      <c r="A163" s="718"/>
      <c r="B163" s="617"/>
      <c r="C163" s="617"/>
      <c r="D163" s="601" t="s">
        <v>86</v>
      </c>
      <c r="E163" s="601"/>
      <c r="F163" s="640"/>
      <c r="G163" s="640"/>
      <c r="H163" s="640"/>
      <c r="I163" s="640"/>
      <c r="J163" s="640"/>
      <c r="K163" s="640"/>
      <c r="L163" s="694" t="s">
        <v>77</v>
      </c>
      <c r="M163" s="694"/>
      <c r="O163" s="470" t="s">
        <v>186</v>
      </c>
    </row>
    <row r="164" spans="1:15" ht="18.75" customHeight="1" x14ac:dyDescent="0.15">
      <c r="A164" s="718"/>
      <c r="B164" s="617"/>
      <c r="C164" s="617"/>
      <c r="D164" s="601" t="s">
        <v>572</v>
      </c>
      <c r="E164" s="601"/>
      <c r="F164" s="640"/>
      <c r="G164" s="640"/>
      <c r="H164" s="640"/>
      <c r="I164" s="640"/>
      <c r="J164" s="640"/>
      <c r="K164" s="640"/>
      <c r="L164" s="126"/>
      <c r="M164" s="126"/>
      <c r="O164" s="470"/>
    </row>
    <row r="165" spans="1:15" ht="15" customHeight="1" x14ac:dyDescent="0.15">
      <c r="A165" s="718" t="s">
        <v>632</v>
      </c>
      <c r="B165" s="664" t="s">
        <v>420</v>
      </c>
      <c r="C165" s="601"/>
      <c r="D165" s="562" t="s">
        <v>88</v>
      </c>
      <c r="E165" s="562"/>
      <c r="F165" s="625"/>
      <c r="G165" s="625"/>
      <c r="H165" s="625"/>
      <c r="I165" s="625"/>
      <c r="J165" s="625"/>
      <c r="K165" s="625"/>
      <c r="L165" s="625"/>
      <c r="M165" s="625"/>
    </row>
    <row r="166" spans="1:15" ht="15" customHeight="1" x14ac:dyDescent="0.15">
      <c r="A166" s="718"/>
      <c r="B166" s="601"/>
      <c r="C166" s="601"/>
      <c r="D166" s="601" t="s">
        <v>89</v>
      </c>
      <c r="E166" s="601"/>
      <c r="F166" s="586" t="s">
        <v>90</v>
      </c>
      <c r="G166" s="586"/>
      <c r="H166" s="75" t="s">
        <v>191</v>
      </c>
      <c r="I166" s="114"/>
      <c r="J166" s="695" t="s">
        <v>192</v>
      </c>
      <c r="K166" s="695"/>
      <c r="L166" s="650"/>
      <c r="M166" s="650"/>
    </row>
    <row r="167" spans="1:15" ht="15" customHeight="1" x14ac:dyDescent="0.15">
      <c r="A167" s="718"/>
      <c r="B167" s="601"/>
      <c r="C167" s="601"/>
      <c r="D167" s="601"/>
      <c r="E167" s="601"/>
      <c r="F167" s="586" t="s">
        <v>91</v>
      </c>
      <c r="G167" s="586"/>
      <c r="H167" s="75" t="s">
        <v>190</v>
      </c>
      <c r="I167" s="114"/>
      <c r="J167" s="695" t="s">
        <v>192</v>
      </c>
      <c r="K167" s="695"/>
      <c r="L167" s="650"/>
      <c r="M167" s="650"/>
    </row>
    <row r="168" spans="1:15" ht="15" customHeight="1" x14ac:dyDescent="0.15">
      <c r="A168" s="718"/>
      <c r="B168" s="601"/>
      <c r="C168" s="601"/>
      <c r="D168" s="601" t="s">
        <v>92</v>
      </c>
      <c r="E168" s="601"/>
      <c r="F168" s="697"/>
      <c r="G168" s="697"/>
      <c r="H168" s="697"/>
      <c r="I168" s="697"/>
      <c r="J168" s="697"/>
      <c r="K168" s="697"/>
      <c r="L168" s="696" t="s">
        <v>193</v>
      </c>
      <c r="M168" s="696"/>
    </row>
    <row r="169" spans="1:15" ht="15" customHeight="1" x14ac:dyDescent="0.15">
      <c r="A169" s="718"/>
      <c r="B169" s="601"/>
      <c r="C169" s="601"/>
      <c r="D169" s="601" t="s">
        <v>93</v>
      </c>
      <c r="E169" s="601"/>
      <c r="F169" s="697"/>
      <c r="G169" s="697"/>
      <c r="H169" s="697"/>
      <c r="I169" s="697"/>
      <c r="J169" s="697"/>
      <c r="K169" s="697"/>
      <c r="L169" s="601" t="s">
        <v>97</v>
      </c>
      <c r="M169" s="601"/>
    </row>
    <row r="170" spans="1:15" ht="15" customHeight="1" x14ac:dyDescent="0.15">
      <c r="A170" s="718"/>
      <c r="B170" s="601"/>
      <c r="C170" s="601"/>
      <c r="D170" s="601" t="s">
        <v>94</v>
      </c>
      <c r="E170" s="601"/>
      <c r="F170" s="640"/>
      <c r="G170" s="640"/>
      <c r="H170" s="113" t="s">
        <v>98</v>
      </c>
      <c r="I170" s="640"/>
      <c r="J170" s="640"/>
      <c r="K170" s="640"/>
      <c r="L170" s="696" t="s">
        <v>193</v>
      </c>
      <c r="M170" s="696"/>
    </row>
    <row r="171" spans="1:15" ht="15" customHeight="1" x14ac:dyDescent="0.15">
      <c r="A171" s="718"/>
      <c r="B171" s="601"/>
      <c r="C171" s="601"/>
      <c r="D171" s="601" t="s">
        <v>95</v>
      </c>
      <c r="E171" s="601"/>
      <c r="F171" s="566"/>
      <c r="G171" s="566"/>
      <c r="H171" s="566"/>
      <c r="I171" s="566"/>
      <c r="J171" s="566"/>
      <c r="K171" s="566"/>
      <c r="L171" s="696" t="s">
        <v>45</v>
      </c>
      <c r="M171" s="696"/>
    </row>
    <row r="172" spans="1:15" ht="18.75" customHeight="1" x14ac:dyDescent="0.15">
      <c r="A172" s="718"/>
      <c r="B172" s="601"/>
      <c r="C172" s="601"/>
      <c r="D172" s="601" t="s">
        <v>96</v>
      </c>
      <c r="E172" s="601"/>
      <c r="F172" s="566"/>
      <c r="G172" s="566"/>
      <c r="H172" s="566"/>
      <c r="I172" s="566"/>
      <c r="J172" s="566"/>
      <c r="K172" s="566"/>
      <c r="L172" s="696" t="s">
        <v>45</v>
      </c>
      <c r="M172" s="696"/>
    </row>
    <row r="173" spans="1:15" ht="18.75" customHeight="1" x14ac:dyDescent="0.15">
      <c r="A173" s="718"/>
      <c r="B173" s="617" t="s">
        <v>421</v>
      </c>
      <c r="C173" s="562"/>
      <c r="D173" s="601" t="s">
        <v>101</v>
      </c>
      <c r="E173" s="601"/>
      <c r="F173" s="586" t="s">
        <v>99</v>
      </c>
      <c r="G173" s="586"/>
      <c r="H173" s="586"/>
      <c r="I173" s="113"/>
      <c r="J173" s="586" t="s">
        <v>100</v>
      </c>
      <c r="K173" s="586"/>
      <c r="L173" s="586"/>
      <c r="M173" s="113"/>
    </row>
    <row r="174" spans="1:15" ht="18.75" customHeight="1" x14ac:dyDescent="0.15">
      <c r="A174" s="718"/>
      <c r="B174" s="562"/>
      <c r="C174" s="562"/>
      <c r="D174" s="119" t="s">
        <v>114</v>
      </c>
      <c r="E174" s="41"/>
      <c r="F174" s="640"/>
      <c r="G174" s="640"/>
      <c r="H174" s="640"/>
      <c r="I174" s="2" t="s">
        <v>77</v>
      </c>
      <c r="J174" s="731" t="str">
        <f>IF(F174="","",F174/SUM(F$174:H$176)*100)</f>
        <v/>
      </c>
      <c r="K174" s="731"/>
      <c r="L174" s="731"/>
      <c r="M174" s="2" t="s">
        <v>41</v>
      </c>
    </row>
    <row r="175" spans="1:15" ht="18.75" customHeight="1" x14ac:dyDescent="0.15">
      <c r="A175" s="718"/>
      <c r="B175" s="562"/>
      <c r="C175" s="562"/>
      <c r="D175" s="119" t="s">
        <v>115</v>
      </c>
      <c r="E175" s="41"/>
      <c r="F175" s="640"/>
      <c r="G175" s="640"/>
      <c r="H175" s="640"/>
      <c r="I175" s="2" t="s">
        <v>77</v>
      </c>
      <c r="J175" s="731" t="str">
        <f>IF(F175="","",F175/SUM(F$174:H$176)*100)</f>
        <v/>
      </c>
      <c r="K175" s="731"/>
      <c r="L175" s="731"/>
      <c r="M175" s="2" t="s">
        <v>41</v>
      </c>
    </row>
    <row r="176" spans="1:15" ht="18.75" customHeight="1" x14ac:dyDescent="0.15">
      <c r="A176" s="718"/>
      <c r="B176" s="562"/>
      <c r="C176" s="562"/>
      <c r="D176" s="119" t="s">
        <v>116</v>
      </c>
      <c r="E176" s="41"/>
      <c r="F176" s="640"/>
      <c r="G176" s="640"/>
      <c r="H176" s="640"/>
      <c r="I176" s="2" t="s">
        <v>77</v>
      </c>
      <c r="J176" s="731" t="str">
        <f>IF(F176="","",F176/SUM(F$174:H$176)*100)</f>
        <v/>
      </c>
      <c r="K176" s="731"/>
      <c r="L176" s="731"/>
      <c r="M176" s="2" t="s">
        <v>41</v>
      </c>
    </row>
    <row r="184" spans="1:13" x14ac:dyDescent="0.15">
      <c r="A184" s="596" t="s">
        <v>541</v>
      </c>
      <c r="B184" s="596"/>
      <c r="C184" s="596"/>
      <c r="D184" s="596"/>
      <c r="E184" s="596"/>
      <c r="F184" s="596"/>
      <c r="G184" s="596"/>
      <c r="H184" s="596"/>
      <c r="I184" s="596"/>
      <c r="J184" s="596"/>
      <c r="K184" s="596"/>
      <c r="L184" s="596"/>
      <c r="M184" s="596"/>
    </row>
    <row r="185" spans="1:13" ht="17.25" customHeight="1" x14ac:dyDescent="0.15">
      <c r="A185" s="654" t="s">
        <v>634</v>
      </c>
      <c r="B185" s="618" t="s">
        <v>422</v>
      </c>
      <c r="C185" s="619"/>
      <c r="D185" s="616" t="s">
        <v>88</v>
      </c>
      <c r="E185" s="624"/>
      <c r="F185" s="625"/>
      <c r="G185" s="625"/>
      <c r="H185" s="625"/>
      <c r="I185" s="625"/>
      <c r="J185" s="625"/>
      <c r="K185" s="625"/>
      <c r="L185" s="625"/>
      <c r="M185" s="625"/>
    </row>
    <row r="186" spans="1:13" ht="17.25" customHeight="1" x14ac:dyDescent="0.15">
      <c r="A186" s="655"/>
      <c r="B186" s="620"/>
      <c r="C186" s="621"/>
      <c r="D186" s="601" t="s">
        <v>89</v>
      </c>
      <c r="E186" s="601"/>
      <c r="F186" s="556" t="s">
        <v>90</v>
      </c>
      <c r="G186" s="557"/>
      <c r="H186" s="61" t="s">
        <v>191</v>
      </c>
      <c r="I186" s="57"/>
      <c r="J186" s="604" t="s">
        <v>192</v>
      </c>
      <c r="K186" s="605"/>
      <c r="L186" s="606"/>
      <c r="M186" s="607"/>
    </row>
    <row r="187" spans="1:13" ht="17.25" customHeight="1" x14ac:dyDescent="0.15">
      <c r="A187" s="655"/>
      <c r="B187" s="620"/>
      <c r="C187" s="621"/>
      <c r="D187" s="601"/>
      <c r="E187" s="601"/>
      <c r="F187" s="556" t="s">
        <v>91</v>
      </c>
      <c r="G187" s="557"/>
      <c r="H187" s="61" t="s">
        <v>190</v>
      </c>
      <c r="I187" s="57"/>
      <c r="J187" s="604" t="s">
        <v>192</v>
      </c>
      <c r="K187" s="605"/>
      <c r="L187" s="606"/>
      <c r="M187" s="607"/>
    </row>
    <row r="188" spans="1:13" ht="17.25" customHeight="1" x14ac:dyDescent="0.15">
      <c r="A188" s="655"/>
      <c r="B188" s="620"/>
      <c r="C188" s="621"/>
      <c r="D188" s="601" t="s">
        <v>92</v>
      </c>
      <c r="E188" s="601"/>
      <c r="F188" s="626"/>
      <c r="G188" s="627"/>
      <c r="H188" s="627"/>
      <c r="I188" s="627"/>
      <c r="J188" s="627"/>
      <c r="K188" s="628"/>
      <c r="L188" s="602" t="s">
        <v>193</v>
      </c>
      <c r="M188" s="603"/>
    </row>
    <row r="189" spans="1:13" ht="17.25" customHeight="1" x14ac:dyDescent="0.15">
      <c r="A189" s="655"/>
      <c r="B189" s="620"/>
      <c r="C189" s="621"/>
      <c r="D189" s="601" t="s">
        <v>93</v>
      </c>
      <c r="E189" s="601"/>
      <c r="F189" s="626"/>
      <c r="G189" s="627"/>
      <c r="H189" s="627"/>
      <c r="I189" s="627"/>
      <c r="J189" s="627"/>
      <c r="K189" s="628"/>
      <c r="L189" s="588" t="s">
        <v>97</v>
      </c>
      <c r="M189" s="589"/>
    </row>
    <row r="190" spans="1:13" ht="17.25" customHeight="1" x14ac:dyDescent="0.15">
      <c r="A190" s="655"/>
      <c r="B190" s="620"/>
      <c r="C190" s="621"/>
      <c r="D190" s="601" t="s">
        <v>94</v>
      </c>
      <c r="E190" s="601"/>
      <c r="F190" s="560"/>
      <c r="G190" s="561"/>
      <c r="H190" s="60" t="s">
        <v>98</v>
      </c>
      <c r="I190" s="560"/>
      <c r="J190" s="565"/>
      <c r="K190" s="561"/>
      <c r="L190" s="602" t="s">
        <v>193</v>
      </c>
      <c r="M190" s="603"/>
    </row>
    <row r="191" spans="1:13" ht="17.25" customHeight="1" x14ac:dyDescent="0.15">
      <c r="A191" s="655"/>
      <c r="B191" s="620"/>
      <c r="C191" s="621"/>
      <c r="D191" s="601" t="s">
        <v>95</v>
      </c>
      <c r="E191" s="601"/>
      <c r="F191" s="567"/>
      <c r="G191" s="568"/>
      <c r="H191" s="568"/>
      <c r="I191" s="568"/>
      <c r="J191" s="568"/>
      <c r="K191" s="569"/>
      <c r="L191" s="602" t="s">
        <v>45</v>
      </c>
      <c r="M191" s="603"/>
    </row>
    <row r="192" spans="1:13" ht="17.25" customHeight="1" x14ac:dyDescent="0.15">
      <c r="A192" s="655"/>
      <c r="B192" s="622"/>
      <c r="C192" s="623"/>
      <c r="D192" s="601" t="s">
        <v>96</v>
      </c>
      <c r="E192" s="601"/>
      <c r="F192" s="567"/>
      <c r="G192" s="568"/>
      <c r="H192" s="568"/>
      <c r="I192" s="568"/>
      <c r="J192" s="568"/>
      <c r="K192" s="569"/>
      <c r="L192" s="602" t="s">
        <v>45</v>
      </c>
      <c r="M192" s="603"/>
    </row>
    <row r="193" spans="1:13" ht="17.25" customHeight="1" x14ac:dyDescent="0.15">
      <c r="A193" s="655"/>
      <c r="B193" s="617" t="s">
        <v>423</v>
      </c>
      <c r="C193" s="562"/>
      <c r="D193" s="601" t="s">
        <v>101</v>
      </c>
      <c r="E193" s="601"/>
      <c r="F193" s="556" t="s">
        <v>99</v>
      </c>
      <c r="G193" s="557"/>
      <c r="H193" s="557"/>
      <c r="I193" s="59"/>
      <c r="J193" s="556" t="s">
        <v>100</v>
      </c>
      <c r="K193" s="557"/>
      <c r="L193" s="558"/>
      <c r="M193" s="60"/>
    </row>
    <row r="194" spans="1:13" ht="17.25" customHeight="1" x14ac:dyDescent="0.15">
      <c r="A194" s="655"/>
      <c r="B194" s="562"/>
      <c r="C194" s="562"/>
      <c r="D194" s="58" t="s">
        <v>114</v>
      </c>
      <c r="E194" s="41"/>
      <c r="F194" s="560"/>
      <c r="G194" s="565"/>
      <c r="H194" s="565"/>
      <c r="I194" s="6" t="s">
        <v>77</v>
      </c>
      <c r="J194" s="598" t="str">
        <f>IF(F194="","",F194/SUM(F$194:F$196)*100)</f>
        <v/>
      </c>
      <c r="K194" s="599"/>
      <c r="L194" s="600"/>
      <c r="M194" s="2" t="s">
        <v>41</v>
      </c>
    </row>
    <row r="195" spans="1:13" ht="17.25" customHeight="1" x14ac:dyDescent="0.15">
      <c r="A195" s="655"/>
      <c r="B195" s="562"/>
      <c r="C195" s="562"/>
      <c r="D195" s="58" t="s">
        <v>115</v>
      </c>
      <c r="E195" s="41"/>
      <c r="F195" s="560"/>
      <c r="G195" s="565"/>
      <c r="H195" s="565"/>
      <c r="I195" s="6" t="s">
        <v>77</v>
      </c>
      <c r="J195" s="598" t="str">
        <f>IF(F195="","",F195/SUM(F$194:H$196)*100)</f>
        <v/>
      </c>
      <c r="K195" s="599"/>
      <c r="L195" s="600"/>
      <c r="M195" s="2" t="s">
        <v>41</v>
      </c>
    </row>
    <row r="196" spans="1:13" ht="17.25" customHeight="1" x14ac:dyDescent="0.15">
      <c r="A196" s="655"/>
      <c r="B196" s="562"/>
      <c r="C196" s="562"/>
      <c r="D196" s="58" t="s">
        <v>116</v>
      </c>
      <c r="E196" s="41"/>
      <c r="F196" s="560"/>
      <c r="G196" s="565"/>
      <c r="H196" s="565"/>
      <c r="I196" s="6" t="s">
        <v>77</v>
      </c>
      <c r="J196" s="598" t="str">
        <f>IF(F196="","",F196/SUM(F$194:H$196)*100)</f>
        <v/>
      </c>
      <c r="K196" s="599"/>
      <c r="L196" s="600"/>
      <c r="M196" s="2" t="s">
        <v>41</v>
      </c>
    </row>
    <row r="197" spans="1:13" ht="17.25" customHeight="1" x14ac:dyDescent="0.15">
      <c r="A197" s="655"/>
      <c r="B197" s="618" t="s">
        <v>689</v>
      </c>
      <c r="C197" s="619"/>
      <c r="D197" s="616" t="s">
        <v>88</v>
      </c>
      <c r="E197" s="624"/>
      <c r="F197" s="625"/>
      <c r="G197" s="625"/>
      <c r="H197" s="625"/>
      <c r="I197" s="625"/>
      <c r="J197" s="625"/>
      <c r="K197" s="625"/>
      <c r="L197" s="625"/>
      <c r="M197" s="625"/>
    </row>
    <row r="198" spans="1:13" ht="17.25" customHeight="1" x14ac:dyDescent="0.15">
      <c r="A198" s="655"/>
      <c r="B198" s="620"/>
      <c r="C198" s="621"/>
      <c r="D198" s="601" t="s">
        <v>89</v>
      </c>
      <c r="E198" s="601"/>
      <c r="F198" s="556" t="s">
        <v>90</v>
      </c>
      <c r="G198" s="557"/>
      <c r="H198" s="117" t="s">
        <v>191</v>
      </c>
      <c r="I198" s="112"/>
      <c r="J198" s="604" t="s">
        <v>192</v>
      </c>
      <c r="K198" s="605"/>
      <c r="L198" s="606"/>
      <c r="M198" s="607"/>
    </row>
    <row r="199" spans="1:13" ht="17.25" customHeight="1" x14ac:dyDescent="0.15">
      <c r="A199" s="655"/>
      <c r="B199" s="620"/>
      <c r="C199" s="621"/>
      <c r="D199" s="601"/>
      <c r="E199" s="601"/>
      <c r="F199" s="556" t="s">
        <v>91</v>
      </c>
      <c r="G199" s="557"/>
      <c r="H199" s="117" t="s">
        <v>190</v>
      </c>
      <c r="I199" s="112"/>
      <c r="J199" s="604" t="s">
        <v>192</v>
      </c>
      <c r="K199" s="605"/>
      <c r="L199" s="606"/>
      <c r="M199" s="607"/>
    </row>
    <row r="200" spans="1:13" ht="17.25" customHeight="1" x14ac:dyDescent="0.15">
      <c r="A200" s="655"/>
      <c r="B200" s="620"/>
      <c r="C200" s="621"/>
      <c r="D200" s="601" t="s">
        <v>92</v>
      </c>
      <c r="E200" s="601"/>
      <c r="F200" s="626"/>
      <c r="G200" s="627"/>
      <c r="H200" s="627"/>
      <c r="I200" s="627"/>
      <c r="J200" s="627"/>
      <c r="K200" s="628"/>
      <c r="L200" s="602" t="s">
        <v>193</v>
      </c>
      <c r="M200" s="603"/>
    </row>
    <row r="201" spans="1:13" ht="17.25" customHeight="1" x14ac:dyDescent="0.15">
      <c r="A201" s="655"/>
      <c r="B201" s="620"/>
      <c r="C201" s="621"/>
      <c r="D201" s="601" t="s">
        <v>93</v>
      </c>
      <c r="E201" s="601"/>
      <c r="F201" s="626"/>
      <c r="G201" s="627"/>
      <c r="H201" s="627"/>
      <c r="I201" s="627"/>
      <c r="J201" s="627"/>
      <c r="K201" s="628"/>
      <c r="L201" s="588" t="s">
        <v>97</v>
      </c>
      <c r="M201" s="589"/>
    </row>
    <row r="202" spans="1:13" ht="17.25" customHeight="1" x14ac:dyDescent="0.15">
      <c r="A202" s="655"/>
      <c r="B202" s="620"/>
      <c r="C202" s="621"/>
      <c r="D202" s="601" t="s">
        <v>94</v>
      </c>
      <c r="E202" s="601"/>
      <c r="F202" s="560"/>
      <c r="G202" s="561"/>
      <c r="H202" s="113" t="s">
        <v>98</v>
      </c>
      <c r="I202" s="560"/>
      <c r="J202" s="565"/>
      <c r="K202" s="561"/>
      <c r="L202" s="602" t="s">
        <v>193</v>
      </c>
      <c r="M202" s="603"/>
    </row>
    <row r="203" spans="1:13" ht="17.25" customHeight="1" x14ac:dyDescent="0.15">
      <c r="A203" s="655"/>
      <c r="B203" s="620"/>
      <c r="C203" s="621"/>
      <c r="D203" s="601" t="s">
        <v>95</v>
      </c>
      <c r="E203" s="601"/>
      <c r="F203" s="567"/>
      <c r="G203" s="568"/>
      <c r="H203" s="568"/>
      <c r="I203" s="568"/>
      <c r="J203" s="568"/>
      <c r="K203" s="569"/>
      <c r="L203" s="602" t="s">
        <v>45</v>
      </c>
      <c r="M203" s="603"/>
    </row>
    <row r="204" spans="1:13" ht="17.25" customHeight="1" x14ac:dyDescent="0.15">
      <c r="A204" s="655"/>
      <c r="B204" s="622"/>
      <c r="C204" s="623"/>
      <c r="D204" s="601" t="s">
        <v>96</v>
      </c>
      <c r="E204" s="601"/>
      <c r="F204" s="567"/>
      <c r="G204" s="568"/>
      <c r="H204" s="568"/>
      <c r="I204" s="568"/>
      <c r="J204" s="568"/>
      <c r="K204" s="569"/>
      <c r="L204" s="602" t="s">
        <v>45</v>
      </c>
      <c r="M204" s="603"/>
    </row>
    <row r="205" spans="1:13" ht="17.25" customHeight="1" x14ac:dyDescent="0.15">
      <c r="A205" s="655"/>
      <c r="B205" s="617" t="s">
        <v>644</v>
      </c>
      <c r="C205" s="562"/>
      <c r="D205" s="601" t="s">
        <v>101</v>
      </c>
      <c r="E205" s="601"/>
      <c r="F205" s="556" t="s">
        <v>99</v>
      </c>
      <c r="G205" s="557"/>
      <c r="H205" s="557"/>
      <c r="I205" s="116"/>
      <c r="J205" s="556" t="s">
        <v>100</v>
      </c>
      <c r="K205" s="557"/>
      <c r="L205" s="558"/>
      <c r="M205" s="113"/>
    </row>
    <row r="206" spans="1:13" ht="17.25" customHeight="1" x14ac:dyDescent="0.15">
      <c r="A206" s="655"/>
      <c r="B206" s="562"/>
      <c r="C206" s="562"/>
      <c r="D206" s="119" t="s">
        <v>114</v>
      </c>
      <c r="E206" s="41"/>
      <c r="F206" s="560"/>
      <c r="G206" s="565"/>
      <c r="H206" s="565"/>
      <c r="I206" s="6" t="s">
        <v>77</v>
      </c>
      <c r="J206" s="598" t="str">
        <f>IF(F206="","",F206/SUM(F$206:H$208)*100)</f>
        <v/>
      </c>
      <c r="K206" s="599"/>
      <c r="L206" s="600"/>
      <c r="M206" s="2" t="s">
        <v>41</v>
      </c>
    </row>
    <row r="207" spans="1:13" ht="17.25" customHeight="1" x14ac:dyDescent="0.15">
      <c r="A207" s="655"/>
      <c r="B207" s="562"/>
      <c r="C207" s="562"/>
      <c r="D207" s="119" t="s">
        <v>115</v>
      </c>
      <c r="E207" s="41"/>
      <c r="F207" s="560"/>
      <c r="G207" s="565"/>
      <c r="H207" s="565"/>
      <c r="I207" s="6" t="s">
        <v>77</v>
      </c>
      <c r="J207" s="598" t="str">
        <f t="shared" ref="J207:J208" si="0">IF(F207="","",F207/SUM(F$206:H$208)*100)</f>
        <v/>
      </c>
      <c r="K207" s="599"/>
      <c r="L207" s="600"/>
      <c r="M207" s="2" t="s">
        <v>41</v>
      </c>
    </row>
    <row r="208" spans="1:13" ht="17.25" customHeight="1" x14ac:dyDescent="0.15">
      <c r="A208" s="656"/>
      <c r="B208" s="562"/>
      <c r="C208" s="562"/>
      <c r="D208" s="119" t="s">
        <v>116</v>
      </c>
      <c r="E208" s="41"/>
      <c r="F208" s="560"/>
      <c r="G208" s="565"/>
      <c r="H208" s="565"/>
      <c r="I208" s="6" t="s">
        <v>77</v>
      </c>
      <c r="J208" s="598" t="str">
        <f t="shared" si="0"/>
        <v/>
      </c>
      <c r="K208" s="599"/>
      <c r="L208" s="600"/>
      <c r="M208" s="2" t="s">
        <v>41</v>
      </c>
    </row>
    <row r="209" spans="1:13" ht="14.25" customHeight="1" x14ac:dyDescent="0.15">
      <c r="A209" s="608" t="s">
        <v>633</v>
      </c>
      <c r="B209" s="556"/>
      <c r="C209" s="558"/>
      <c r="D209" s="2"/>
      <c r="E209" s="54"/>
      <c r="F209" s="586" t="s">
        <v>391</v>
      </c>
      <c r="G209" s="586"/>
      <c r="H209" s="586" t="s">
        <v>392</v>
      </c>
      <c r="I209" s="586"/>
      <c r="J209" s="586" t="s">
        <v>426</v>
      </c>
      <c r="K209" s="586"/>
      <c r="L209" s="586"/>
      <c r="M209" s="74"/>
    </row>
    <row r="210" spans="1:13" ht="16.5" x14ac:dyDescent="0.15">
      <c r="A210" s="609"/>
      <c r="B210" s="85"/>
      <c r="C210" s="86"/>
      <c r="D210" s="2"/>
      <c r="E210" s="2" t="s">
        <v>407</v>
      </c>
      <c r="F210" s="556" t="s">
        <v>408</v>
      </c>
      <c r="G210" s="558"/>
      <c r="H210" s="556" t="s">
        <v>427</v>
      </c>
      <c r="I210" s="558"/>
      <c r="J210" s="586" t="s">
        <v>409</v>
      </c>
      <c r="K210" s="586"/>
      <c r="L210" s="586"/>
      <c r="M210" s="74"/>
    </row>
    <row r="211" spans="1:13" ht="14.25" customHeight="1" x14ac:dyDescent="0.15">
      <c r="A211" s="609"/>
      <c r="B211" s="654" t="s">
        <v>429</v>
      </c>
      <c r="C211" s="738" t="s">
        <v>1006</v>
      </c>
      <c r="D211" s="739"/>
      <c r="E211" s="54" t="s">
        <v>395</v>
      </c>
      <c r="F211" s="563"/>
      <c r="G211" s="564"/>
      <c r="H211" s="563"/>
      <c r="I211" s="564"/>
      <c r="J211" s="584"/>
      <c r="K211" s="584"/>
      <c r="L211" s="584"/>
      <c r="M211" s="2"/>
    </row>
    <row r="212" spans="1:13" x14ac:dyDescent="0.15">
      <c r="A212" s="609"/>
      <c r="B212" s="655"/>
      <c r="C212" s="740"/>
      <c r="D212" s="741"/>
      <c r="E212" s="54" t="s">
        <v>103</v>
      </c>
      <c r="F212" s="563"/>
      <c r="G212" s="564"/>
      <c r="H212" s="563"/>
      <c r="I212" s="564"/>
      <c r="J212" s="584"/>
      <c r="K212" s="584"/>
      <c r="L212" s="584"/>
      <c r="M212" s="2"/>
    </row>
    <row r="213" spans="1:13" x14ac:dyDescent="0.15">
      <c r="A213" s="609"/>
      <c r="B213" s="655"/>
      <c r="C213" s="740"/>
      <c r="D213" s="741"/>
      <c r="E213" s="54" t="s">
        <v>104</v>
      </c>
      <c r="F213" s="563"/>
      <c r="G213" s="564"/>
      <c r="H213" s="563"/>
      <c r="I213" s="564"/>
      <c r="J213" s="584"/>
      <c r="K213" s="584"/>
      <c r="L213" s="584"/>
      <c r="M213" s="2"/>
    </row>
    <row r="214" spans="1:13" x14ac:dyDescent="0.15">
      <c r="A214" s="609"/>
      <c r="B214" s="655"/>
      <c r="C214" s="740"/>
      <c r="D214" s="741"/>
      <c r="E214" s="54" t="s">
        <v>105</v>
      </c>
      <c r="F214" s="563"/>
      <c r="G214" s="564"/>
      <c r="H214" s="563"/>
      <c r="I214" s="564"/>
      <c r="J214" s="584"/>
      <c r="K214" s="584"/>
      <c r="L214" s="584"/>
      <c r="M214" s="2"/>
    </row>
    <row r="215" spans="1:13" x14ac:dyDescent="0.15">
      <c r="A215" s="609"/>
      <c r="B215" s="655"/>
      <c r="C215" s="740"/>
      <c r="D215" s="741"/>
      <c r="E215" s="54" t="s">
        <v>106</v>
      </c>
      <c r="F215" s="563"/>
      <c r="G215" s="564"/>
      <c r="H215" s="563"/>
      <c r="I215" s="564"/>
      <c r="J215" s="584"/>
      <c r="K215" s="584"/>
      <c r="L215" s="584"/>
      <c r="M215" s="2"/>
    </row>
    <row r="216" spans="1:13" x14ac:dyDescent="0.15">
      <c r="A216" s="609"/>
      <c r="B216" s="655"/>
      <c r="C216" s="740"/>
      <c r="D216" s="741"/>
      <c r="E216" s="54" t="s">
        <v>107</v>
      </c>
      <c r="F216" s="563"/>
      <c r="G216" s="564"/>
      <c r="H216" s="563"/>
      <c r="I216" s="564"/>
      <c r="J216" s="584"/>
      <c r="K216" s="584"/>
      <c r="L216" s="584"/>
      <c r="M216" s="2"/>
    </row>
    <row r="217" spans="1:13" x14ac:dyDescent="0.15">
      <c r="A217" s="609"/>
      <c r="B217" s="655"/>
      <c r="C217" s="740"/>
      <c r="D217" s="741"/>
      <c r="E217" s="54" t="s">
        <v>108</v>
      </c>
      <c r="F217" s="563"/>
      <c r="G217" s="564"/>
      <c r="H217" s="563"/>
      <c r="I217" s="564"/>
      <c r="J217" s="584"/>
      <c r="K217" s="584"/>
      <c r="L217" s="584"/>
      <c r="M217" s="2"/>
    </row>
    <row r="218" spans="1:13" x14ac:dyDescent="0.15">
      <c r="A218" s="609"/>
      <c r="B218" s="655"/>
      <c r="C218" s="740"/>
      <c r="D218" s="741"/>
      <c r="E218" s="54" t="s">
        <v>109</v>
      </c>
      <c r="F218" s="563"/>
      <c r="G218" s="564"/>
      <c r="H218" s="563"/>
      <c r="I218" s="564"/>
      <c r="J218" s="584"/>
      <c r="K218" s="584"/>
      <c r="L218" s="584"/>
      <c r="M218" s="2"/>
    </row>
    <row r="219" spans="1:13" x14ac:dyDescent="0.15">
      <c r="A219" s="609"/>
      <c r="B219" s="655"/>
      <c r="C219" s="740"/>
      <c r="D219" s="741"/>
      <c r="E219" s="54" t="s">
        <v>110</v>
      </c>
      <c r="F219" s="563"/>
      <c r="G219" s="564"/>
      <c r="H219" s="563"/>
      <c r="I219" s="564"/>
      <c r="J219" s="584"/>
      <c r="K219" s="584"/>
      <c r="L219" s="584"/>
      <c r="M219" s="2"/>
    </row>
    <row r="220" spans="1:13" x14ac:dyDescent="0.15">
      <c r="A220" s="609"/>
      <c r="B220" s="655"/>
      <c r="C220" s="740"/>
      <c r="D220" s="741"/>
      <c r="E220" s="54" t="s">
        <v>111</v>
      </c>
      <c r="F220" s="563"/>
      <c r="G220" s="564"/>
      <c r="H220" s="563"/>
      <c r="I220" s="564"/>
      <c r="J220" s="584"/>
      <c r="K220" s="584"/>
      <c r="L220" s="584"/>
      <c r="M220" s="2"/>
    </row>
    <row r="221" spans="1:13" x14ac:dyDescent="0.15">
      <c r="A221" s="609"/>
      <c r="B221" s="655"/>
      <c r="C221" s="740"/>
      <c r="D221" s="741"/>
      <c r="E221" s="54" t="s">
        <v>112</v>
      </c>
      <c r="F221" s="563"/>
      <c r="G221" s="564"/>
      <c r="H221" s="563"/>
      <c r="I221" s="564"/>
      <c r="J221" s="584"/>
      <c r="K221" s="584"/>
      <c r="L221" s="584"/>
      <c r="M221" s="2"/>
    </row>
    <row r="222" spans="1:13" x14ac:dyDescent="0.15">
      <c r="A222" s="609"/>
      <c r="B222" s="655"/>
      <c r="C222" s="742"/>
      <c r="D222" s="743"/>
      <c r="E222" s="54" t="s">
        <v>113</v>
      </c>
      <c r="F222" s="563"/>
      <c r="G222" s="564"/>
      <c r="H222" s="563"/>
      <c r="I222" s="564"/>
      <c r="J222" s="584"/>
      <c r="K222" s="584"/>
      <c r="L222" s="584"/>
      <c r="M222" s="2"/>
    </row>
    <row r="223" spans="1:13" ht="14.25" customHeight="1" x14ac:dyDescent="0.15">
      <c r="A223" s="609"/>
      <c r="B223" s="655"/>
      <c r="C223" s="738" t="s">
        <v>618</v>
      </c>
      <c r="D223" s="739"/>
      <c r="E223" s="113" t="s">
        <v>102</v>
      </c>
      <c r="F223" s="563"/>
      <c r="G223" s="564"/>
      <c r="H223" s="563"/>
      <c r="I223" s="564"/>
      <c r="J223" s="584"/>
      <c r="K223" s="584"/>
      <c r="L223" s="584"/>
      <c r="M223" s="2"/>
    </row>
    <row r="224" spans="1:13" x14ac:dyDescent="0.15">
      <c r="A224" s="609"/>
      <c r="B224" s="655"/>
      <c r="C224" s="740"/>
      <c r="D224" s="741"/>
      <c r="E224" s="113" t="s">
        <v>103</v>
      </c>
      <c r="F224" s="563"/>
      <c r="G224" s="564"/>
      <c r="H224" s="563"/>
      <c r="I224" s="564"/>
      <c r="J224" s="584"/>
      <c r="K224" s="584"/>
      <c r="L224" s="584"/>
      <c r="M224" s="2"/>
    </row>
    <row r="225" spans="1:13" x14ac:dyDescent="0.15">
      <c r="A225" s="609"/>
      <c r="B225" s="655"/>
      <c r="C225" s="740"/>
      <c r="D225" s="741"/>
      <c r="E225" s="113" t="s">
        <v>104</v>
      </c>
      <c r="F225" s="563"/>
      <c r="G225" s="564"/>
      <c r="H225" s="563"/>
      <c r="I225" s="564"/>
      <c r="J225" s="584"/>
      <c r="K225" s="584"/>
      <c r="L225" s="584"/>
      <c r="M225" s="2"/>
    </row>
    <row r="226" spans="1:13" x14ac:dyDescent="0.15">
      <c r="A226" s="609"/>
      <c r="B226" s="655"/>
      <c r="C226" s="740"/>
      <c r="D226" s="741"/>
      <c r="E226" s="113" t="s">
        <v>105</v>
      </c>
      <c r="F226" s="563"/>
      <c r="G226" s="564"/>
      <c r="H226" s="563"/>
      <c r="I226" s="564"/>
      <c r="J226" s="584"/>
      <c r="K226" s="584"/>
      <c r="L226" s="584"/>
      <c r="M226" s="2"/>
    </row>
    <row r="227" spans="1:13" x14ac:dyDescent="0.15">
      <c r="A227" s="609"/>
      <c r="B227" s="655"/>
      <c r="C227" s="740"/>
      <c r="D227" s="741"/>
      <c r="E227" s="113" t="s">
        <v>106</v>
      </c>
      <c r="F227" s="563"/>
      <c r="G227" s="564"/>
      <c r="H227" s="563"/>
      <c r="I227" s="564"/>
      <c r="J227" s="584"/>
      <c r="K227" s="584"/>
      <c r="L227" s="584"/>
      <c r="M227" s="2"/>
    </row>
    <row r="228" spans="1:13" x14ac:dyDescent="0.15">
      <c r="A228" s="609"/>
      <c r="B228" s="655"/>
      <c r="C228" s="740"/>
      <c r="D228" s="741"/>
      <c r="E228" s="113" t="s">
        <v>107</v>
      </c>
      <c r="F228" s="563"/>
      <c r="G228" s="564"/>
      <c r="H228" s="563"/>
      <c r="I228" s="564"/>
      <c r="J228" s="584"/>
      <c r="K228" s="584"/>
      <c r="L228" s="584"/>
      <c r="M228" s="2"/>
    </row>
    <row r="229" spans="1:13" x14ac:dyDescent="0.15">
      <c r="A229" s="609"/>
      <c r="B229" s="655"/>
      <c r="C229" s="740"/>
      <c r="D229" s="741"/>
      <c r="E229" s="113" t="s">
        <v>108</v>
      </c>
      <c r="F229" s="563"/>
      <c r="G229" s="564"/>
      <c r="H229" s="563"/>
      <c r="I229" s="564"/>
      <c r="J229" s="584"/>
      <c r="K229" s="584"/>
      <c r="L229" s="584"/>
      <c r="M229" s="2"/>
    </row>
    <row r="230" spans="1:13" x14ac:dyDescent="0.15">
      <c r="A230" s="609"/>
      <c r="B230" s="655"/>
      <c r="C230" s="740"/>
      <c r="D230" s="741"/>
      <c r="E230" s="113" t="s">
        <v>109</v>
      </c>
      <c r="F230" s="563"/>
      <c r="G230" s="564"/>
      <c r="H230" s="563"/>
      <c r="I230" s="564"/>
      <c r="J230" s="584"/>
      <c r="K230" s="584"/>
      <c r="L230" s="584"/>
      <c r="M230" s="2"/>
    </row>
    <row r="231" spans="1:13" x14ac:dyDescent="0.15">
      <c r="A231" s="609"/>
      <c r="B231" s="655"/>
      <c r="C231" s="740"/>
      <c r="D231" s="741"/>
      <c r="E231" s="113" t="s">
        <v>110</v>
      </c>
      <c r="F231" s="563"/>
      <c r="G231" s="564"/>
      <c r="H231" s="563"/>
      <c r="I231" s="564"/>
      <c r="J231" s="584"/>
      <c r="K231" s="584"/>
      <c r="L231" s="584"/>
      <c r="M231" s="2"/>
    </row>
    <row r="232" spans="1:13" x14ac:dyDescent="0.15">
      <c r="A232" s="609"/>
      <c r="B232" s="655"/>
      <c r="C232" s="740"/>
      <c r="D232" s="741"/>
      <c r="E232" s="113" t="s">
        <v>111</v>
      </c>
      <c r="F232" s="563"/>
      <c r="G232" s="564"/>
      <c r="H232" s="563"/>
      <c r="I232" s="564"/>
      <c r="J232" s="584"/>
      <c r="K232" s="584"/>
      <c r="L232" s="584"/>
      <c r="M232" s="2"/>
    </row>
    <row r="233" spans="1:13" x14ac:dyDescent="0.15">
      <c r="A233" s="609"/>
      <c r="B233" s="655"/>
      <c r="C233" s="740"/>
      <c r="D233" s="741"/>
      <c r="E233" s="113" t="s">
        <v>112</v>
      </c>
      <c r="F233" s="563"/>
      <c r="G233" s="564"/>
      <c r="H233" s="563"/>
      <c r="I233" s="564"/>
      <c r="J233" s="584"/>
      <c r="K233" s="584"/>
      <c r="L233" s="584"/>
      <c r="M233" s="2"/>
    </row>
    <row r="234" spans="1:13" x14ac:dyDescent="0.15">
      <c r="A234" s="610"/>
      <c r="B234" s="656"/>
      <c r="C234" s="742"/>
      <c r="D234" s="743"/>
      <c r="E234" s="113" t="s">
        <v>113</v>
      </c>
      <c r="F234" s="563"/>
      <c r="G234" s="564"/>
      <c r="H234" s="563"/>
      <c r="I234" s="564"/>
      <c r="J234" s="584"/>
      <c r="K234" s="584"/>
      <c r="L234" s="584"/>
      <c r="M234" s="2"/>
    </row>
    <row r="235" spans="1:13" x14ac:dyDescent="0.15">
      <c r="A235" s="130"/>
      <c r="B235" s="97"/>
      <c r="C235" s="127"/>
      <c r="D235" s="127"/>
      <c r="E235" s="98"/>
      <c r="F235" s="94"/>
      <c r="G235" s="94"/>
      <c r="H235" s="94"/>
      <c r="I235" s="94"/>
      <c r="J235" s="96"/>
      <c r="K235" s="96"/>
      <c r="L235" s="96"/>
      <c r="M235" s="104"/>
    </row>
    <row r="236" spans="1:13" x14ac:dyDescent="0.15">
      <c r="A236" s="130"/>
      <c r="B236" s="97"/>
      <c r="C236" s="127"/>
      <c r="D236" s="127"/>
      <c r="E236" s="98"/>
      <c r="F236" s="94"/>
      <c r="G236" s="94"/>
      <c r="H236" s="94"/>
      <c r="I236" s="94"/>
      <c r="J236" s="96"/>
      <c r="K236" s="96"/>
      <c r="L236" s="96"/>
      <c r="M236" s="104"/>
    </row>
    <row r="237" spans="1:13" x14ac:dyDescent="0.15">
      <c r="A237" s="130"/>
      <c r="B237" s="97"/>
      <c r="C237" s="127"/>
      <c r="D237" s="127"/>
      <c r="E237" s="98"/>
      <c r="F237" s="94"/>
      <c r="G237" s="94"/>
      <c r="H237" s="94"/>
      <c r="I237" s="94"/>
      <c r="J237" s="96"/>
      <c r="K237" s="96"/>
      <c r="L237" s="96"/>
      <c r="M237" s="104"/>
    </row>
    <row r="238" spans="1:13" x14ac:dyDescent="0.15">
      <c r="A238" s="130"/>
      <c r="B238" s="97"/>
      <c r="C238" s="127"/>
      <c r="D238" s="127"/>
      <c r="E238" s="98"/>
      <c r="F238" s="94"/>
      <c r="G238" s="94"/>
      <c r="H238" s="94"/>
      <c r="I238" s="94"/>
      <c r="J238" s="96"/>
      <c r="K238" s="96"/>
      <c r="L238" s="96"/>
      <c r="M238" s="104"/>
    </row>
    <row r="239" spans="1:13" x14ac:dyDescent="0.15">
      <c r="A239" s="596" t="s">
        <v>542</v>
      </c>
      <c r="B239" s="596"/>
      <c r="C239" s="596"/>
      <c r="D239" s="596"/>
      <c r="E239" s="596"/>
      <c r="F239" s="596"/>
      <c r="G239" s="596"/>
      <c r="H239" s="596"/>
      <c r="I239" s="596"/>
      <c r="J239" s="596"/>
      <c r="K239" s="596"/>
      <c r="L239" s="596"/>
      <c r="M239" s="596"/>
    </row>
    <row r="240" spans="1:13" x14ac:dyDescent="0.15">
      <c r="A240" s="744"/>
      <c r="B240" s="744"/>
      <c r="C240" s="744"/>
      <c r="D240" s="744"/>
      <c r="E240" s="744"/>
      <c r="F240" s="611" t="s">
        <v>393</v>
      </c>
      <c r="G240" s="612"/>
      <c r="H240" s="611" t="s">
        <v>394</v>
      </c>
      <c r="I240" s="612"/>
      <c r="J240" s="597" t="s">
        <v>493</v>
      </c>
      <c r="K240" s="597"/>
      <c r="L240" s="597"/>
      <c r="M240" s="597"/>
    </row>
    <row r="241" spans="1:13" x14ac:dyDescent="0.15">
      <c r="A241" s="744"/>
      <c r="B241" s="744"/>
      <c r="C241" s="744"/>
      <c r="D241" s="744"/>
      <c r="E241" s="744"/>
      <c r="F241" s="611" t="s">
        <v>425</v>
      </c>
      <c r="G241" s="612"/>
      <c r="H241" s="611" t="s">
        <v>425</v>
      </c>
      <c r="I241" s="612"/>
      <c r="J241" s="586" t="s">
        <v>494</v>
      </c>
      <c r="K241" s="586"/>
      <c r="L241" s="586"/>
      <c r="M241" s="120" t="s">
        <v>495</v>
      </c>
    </row>
    <row r="242" spans="1:13" ht="14.25" customHeight="1" x14ac:dyDescent="0.15">
      <c r="A242" s="745" t="s">
        <v>633</v>
      </c>
      <c r="B242" s="654" t="s">
        <v>635</v>
      </c>
      <c r="C242" s="732" t="s">
        <v>1006</v>
      </c>
      <c r="D242" s="732"/>
      <c r="E242" s="113" t="s">
        <v>395</v>
      </c>
      <c r="F242" s="613"/>
      <c r="G242" s="614"/>
      <c r="H242" s="613"/>
      <c r="I242" s="614"/>
      <c r="J242" s="585"/>
      <c r="K242" s="585"/>
      <c r="L242" s="585"/>
      <c r="M242" s="489"/>
    </row>
    <row r="243" spans="1:13" x14ac:dyDescent="0.15">
      <c r="A243" s="745"/>
      <c r="B243" s="655"/>
      <c r="C243" s="732"/>
      <c r="D243" s="732"/>
      <c r="E243" s="113" t="s">
        <v>103</v>
      </c>
      <c r="F243" s="613"/>
      <c r="G243" s="614"/>
      <c r="H243" s="613"/>
      <c r="I243" s="614"/>
      <c r="J243" s="585"/>
      <c r="K243" s="585"/>
      <c r="L243" s="585"/>
      <c r="M243" s="489"/>
    </row>
    <row r="244" spans="1:13" x14ac:dyDescent="0.15">
      <c r="A244" s="745"/>
      <c r="B244" s="655"/>
      <c r="C244" s="732"/>
      <c r="D244" s="732"/>
      <c r="E244" s="113" t="s">
        <v>104</v>
      </c>
      <c r="F244" s="613"/>
      <c r="G244" s="614"/>
      <c r="H244" s="613"/>
      <c r="I244" s="614"/>
      <c r="J244" s="585"/>
      <c r="K244" s="585"/>
      <c r="L244" s="585"/>
      <c r="M244" s="489"/>
    </row>
    <row r="245" spans="1:13" x14ac:dyDescent="0.15">
      <c r="A245" s="745"/>
      <c r="B245" s="655"/>
      <c r="C245" s="732"/>
      <c r="D245" s="732"/>
      <c r="E245" s="113" t="s">
        <v>105</v>
      </c>
      <c r="F245" s="613"/>
      <c r="G245" s="614"/>
      <c r="H245" s="613"/>
      <c r="I245" s="614"/>
      <c r="J245" s="585"/>
      <c r="K245" s="585"/>
      <c r="L245" s="585"/>
      <c r="M245" s="489"/>
    </row>
    <row r="246" spans="1:13" x14ac:dyDescent="0.15">
      <c r="A246" s="745"/>
      <c r="B246" s="655"/>
      <c r="C246" s="732"/>
      <c r="D246" s="732"/>
      <c r="E246" s="113" t="s">
        <v>106</v>
      </c>
      <c r="F246" s="613"/>
      <c r="G246" s="614"/>
      <c r="H246" s="613"/>
      <c r="I246" s="614"/>
      <c r="J246" s="585"/>
      <c r="K246" s="585"/>
      <c r="L246" s="585"/>
      <c r="M246" s="489"/>
    </row>
    <row r="247" spans="1:13" x14ac:dyDescent="0.15">
      <c r="A247" s="745"/>
      <c r="B247" s="655"/>
      <c r="C247" s="732"/>
      <c r="D247" s="732"/>
      <c r="E247" s="113" t="s">
        <v>107</v>
      </c>
      <c r="F247" s="613"/>
      <c r="G247" s="614"/>
      <c r="H247" s="613"/>
      <c r="I247" s="614"/>
      <c r="J247" s="585"/>
      <c r="K247" s="585"/>
      <c r="L247" s="585"/>
      <c r="M247" s="489"/>
    </row>
    <row r="248" spans="1:13" x14ac:dyDescent="0.15">
      <c r="A248" s="745"/>
      <c r="B248" s="655"/>
      <c r="C248" s="732"/>
      <c r="D248" s="732"/>
      <c r="E248" s="113" t="s">
        <v>108</v>
      </c>
      <c r="F248" s="613"/>
      <c r="G248" s="614"/>
      <c r="H248" s="613"/>
      <c r="I248" s="614"/>
      <c r="J248" s="585"/>
      <c r="K248" s="585"/>
      <c r="L248" s="585"/>
      <c r="M248" s="489"/>
    </row>
    <row r="249" spans="1:13" x14ac:dyDescent="0.15">
      <c r="A249" s="745"/>
      <c r="B249" s="655"/>
      <c r="C249" s="732"/>
      <c r="D249" s="732"/>
      <c r="E249" s="113" t="s">
        <v>109</v>
      </c>
      <c r="F249" s="613"/>
      <c r="G249" s="614"/>
      <c r="H249" s="613"/>
      <c r="I249" s="614"/>
      <c r="J249" s="585"/>
      <c r="K249" s="585"/>
      <c r="L249" s="585"/>
      <c r="M249" s="489"/>
    </row>
    <row r="250" spans="1:13" x14ac:dyDescent="0.15">
      <c r="A250" s="745"/>
      <c r="B250" s="655"/>
      <c r="C250" s="732"/>
      <c r="D250" s="732"/>
      <c r="E250" s="113" t="s">
        <v>110</v>
      </c>
      <c r="F250" s="613"/>
      <c r="G250" s="614"/>
      <c r="H250" s="613"/>
      <c r="I250" s="614"/>
      <c r="J250" s="585"/>
      <c r="K250" s="585"/>
      <c r="L250" s="585"/>
      <c r="M250" s="489"/>
    </row>
    <row r="251" spans="1:13" x14ac:dyDescent="0.15">
      <c r="A251" s="745"/>
      <c r="B251" s="655"/>
      <c r="C251" s="732"/>
      <c r="D251" s="732"/>
      <c r="E251" s="113" t="s">
        <v>111</v>
      </c>
      <c r="F251" s="613"/>
      <c r="G251" s="614"/>
      <c r="H251" s="613"/>
      <c r="I251" s="614"/>
      <c r="J251" s="585"/>
      <c r="K251" s="585"/>
      <c r="L251" s="585"/>
      <c r="M251" s="489"/>
    </row>
    <row r="252" spans="1:13" x14ac:dyDescent="0.15">
      <c r="A252" s="745"/>
      <c r="B252" s="655"/>
      <c r="C252" s="732"/>
      <c r="D252" s="732"/>
      <c r="E252" s="113" t="s">
        <v>112</v>
      </c>
      <c r="F252" s="613"/>
      <c r="G252" s="614"/>
      <c r="H252" s="613"/>
      <c r="I252" s="614"/>
      <c r="J252" s="585"/>
      <c r="K252" s="585"/>
      <c r="L252" s="585"/>
      <c r="M252" s="489"/>
    </row>
    <row r="253" spans="1:13" x14ac:dyDescent="0.15">
      <c r="A253" s="745"/>
      <c r="B253" s="655"/>
      <c r="C253" s="732"/>
      <c r="D253" s="732"/>
      <c r="E253" s="113" t="s">
        <v>113</v>
      </c>
      <c r="F253" s="613"/>
      <c r="G253" s="614"/>
      <c r="H253" s="613"/>
      <c r="I253" s="614"/>
      <c r="J253" s="585"/>
      <c r="K253" s="585"/>
      <c r="L253" s="585"/>
      <c r="M253" s="489"/>
    </row>
    <row r="254" spans="1:13" ht="14.25" customHeight="1" x14ac:dyDescent="0.15">
      <c r="A254" s="745"/>
      <c r="B254" s="655"/>
      <c r="C254" s="732" t="s">
        <v>618</v>
      </c>
      <c r="D254" s="732"/>
      <c r="E254" s="113" t="s">
        <v>102</v>
      </c>
      <c r="F254" s="613"/>
      <c r="G254" s="614"/>
      <c r="H254" s="613"/>
      <c r="I254" s="614"/>
      <c r="J254" s="585"/>
      <c r="K254" s="585"/>
      <c r="L254" s="585"/>
      <c r="M254" s="489"/>
    </row>
    <row r="255" spans="1:13" x14ac:dyDescent="0.15">
      <c r="A255" s="745"/>
      <c r="B255" s="655"/>
      <c r="C255" s="732"/>
      <c r="D255" s="732"/>
      <c r="E255" s="113" t="s">
        <v>103</v>
      </c>
      <c r="F255" s="613"/>
      <c r="G255" s="614"/>
      <c r="H255" s="613"/>
      <c r="I255" s="614"/>
      <c r="J255" s="585"/>
      <c r="K255" s="585"/>
      <c r="L255" s="585"/>
      <c r="M255" s="489"/>
    </row>
    <row r="256" spans="1:13" x14ac:dyDescent="0.15">
      <c r="A256" s="745"/>
      <c r="B256" s="655"/>
      <c r="C256" s="732"/>
      <c r="D256" s="732"/>
      <c r="E256" s="113" t="s">
        <v>104</v>
      </c>
      <c r="F256" s="613"/>
      <c r="G256" s="614"/>
      <c r="H256" s="613"/>
      <c r="I256" s="614"/>
      <c r="J256" s="585"/>
      <c r="K256" s="585"/>
      <c r="L256" s="585"/>
      <c r="M256" s="489"/>
    </row>
    <row r="257" spans="1:13" x14ac:dyDescent="0.15">
      <c r="A257" s="745"/>
      <c r="B257" s="655"/>
      <c r="C257" s="732"/>
      <c r="D257" s="732"/>
      <c r="E257" s="113" t="s">
        <v>105</v>
      </c>
      <c r="F257" s="613"/>
      <c r="G257" s="614"/>
      <c r="H257" s="613"/>
      <c r="I257" s="614"/>
      <c r="J257" s="585"/>
      <c r="K257" s="585"/>
      <c r="L257" s="585"/>
      <c r="M257" s="489"/>
    </row>
    <row r="258" spans="1:13" x14ac:dyDescent="0.15">
      <c r="A258" s="745"/>
      <c r="B258" s="655"/>
      <c r="C258" s="732"/>
      <c r="D258" s="732"/>
      <c r="E258" s="113" t="s">
        <v>106</v>
      </c>
      <c r="F258" s="613"/>
      <c r="G258" s="614"/>
      <c r="H258" s="613"/>
      <c r="I258" s="614"/>
      <c r="J258" s="585"/>
      <c r="K258" s="585"/>
      <c r="L258" s="585"/>
      <c r="M258" s="489"/>
    </row>
    <row r="259" spans="1:13" x14ac:dyDescent="0.15">
      <c r="A259" s="745"/>
      <c r="B259" s="655"/>
      <c r="C259" s="732"/>
      <c r="D259" s="732"/>
      <c r="E259" s="113" t="s">
        <v>107</v>
      </c>
      <c r="F259" s="613"/>
      <c r="G259" s="614"/>
      <c r="H259" s="613"/>
      <c r="I259" s="614"/>
      <c r="J259" s="585"/>
      <c r="K259" s="585"/>
      <c r="L259" s="585"/>
      <c r="M259" s="489"/>
    </row>
    <row r="260" spans="1:13" x14ac:dyDescent="0.15">
      <c r="A260" s="745"/>
      <c r="B260" s="655"/>
      <c r="C260" s="732"/>
      <c r="D260" s="732"/>
      <c r="E260" s="113" t="s">
        <v>108</v>
      </c>
      <c r="F260" s="613"/>
      <c r="G260" s="614"/>
      <c r="H260" s="613"/>
      <c r="I260" s="614"/>
      <c r="J260" s="585"/>
      <c r="K260" s="585"/>
      <c r="L260" s="585"/>
      <c r="M260" s="489"/>
    </row>
    <row r="261" spans="1:13" x14ac:dyDescent="0.15">
      <c r="A261" s="745"/>
      <c r="B261" s="655"/>
      <c r="C261" s="732"/>
      <c r="D261" s="732"/>
      <c r="E261" s="113" t="s">
        <v>109</v>
      </c>
      <c r="F261" s="613"/>
      <c r="G261" s="614"/>
      <c r="H261" s="613"/>
      <c r="I261" s="614"/>
      <c r="J261" s="585"/>
      <c r="K261" s="585"/>
      <c r="L261" s="585"/>
      <c r="M261" s="489"/>
    </row>
    <row r="262" spans="1:13" x14ac:dyDescent="0.15">
      <c r="A262" s="745"/>
      <c r="B262" s="655"/>
      <c r="C262" s="732"/>
      <c r="D262" s="732"/>
      <c r="E262" s="113" t="s">
        <v>110</v>
      </c>
      <c r="F262" s="613"/>
      <c r="G262" s="614"/>
      <c r="H262" s="613"/>
      <c r="I262" s="614"/>
      <c r="J262" s="585"/>
      <c r="K262" s="585"/>
      <c r="L262" s="585"/>
      <c r="M262" s="489"/>
    </row>
    <row r="263" spans="1:13" x14ac:dyDescent="0.15">
      <c r="A263" s="745"/>
      <c r="B263" s="655"/>
      <c r="C263" s="732"/>
      <c r="D263" s="732"/>
      <c r="E263" s="113" t="s">
        <v>111</v>
      </c>
      <c r="F263" s="613"/>
      <c r="G263" s="614"/>
      <c r="H263" s="613"/>
      <c r="I263" s="614"/>
      <c r="J263" s="585"/>
      <c r="K263" s="585"/>
      <c r="L263" s="585"/>
      <c r="M263" s="489"/>
    </row>
    <row r="264" spans="1:13" x14ac:dyDescent="0.15">
      <c r="A264" s="745"/>
      <c r="B264" s="655"/>
      <c r="C264" s="732"/>
      <c r="D264" s="732"/>
      <c r="E264" s="113" t="s">
        <v>112</v>
      </c>
      <c r="F264" s="613"/>
      <c r="G264" s="614"/>
      <c r="H264" s="613"/>
      <c r="I264" s="614"/>
      <c r="J264" s="585"/>
      <c r="K264" s="585"/>
      <c r="L264" s="585"/>
      <c r="M264" s="489"/>
    </row>
    <row r="265" spans="1:13" x14ac:dyDescent="0.15">
      <c r="A265" s="745"/>
      <c r="B265" s="656"/>
      <c r="C265" s="732"/>
      <c r="D265" s="732"/>
      <c r="E265" s="113" t="s">
        <v>113</v>
      </c>
      <c r="F265" s="613"/>
      <c r="G265" s="614"/>
      <c r="H265" s="613"/>
      <c r="I265" s="614"/>
      <c r="J265" s="585"/>
      <c r="K265" s="585"/>
      <c r="L265" s="585"/>
      <c r="M265" s="489"/>
    </row>
    <row r="266" spans="1:13" x14ac:dyDescent="0.15">
      <c r="A266" s="608" t="s">
        <v>636</v>
      </c>
      <c r="B266" s="595"/>
      <c r="C266" s="595"/>
      <c r="D266" s="66"/>
      <c r="E266" s="64" t="s">
        <v>391</v>
      </c>
      <c r="F266" s="586" t="s">
        <v>392</v>
      </c>
      <c r="G266" s="586"/>
      <c r="H266" s="586" t="s">
        <v>426</v>
      </c>
      <c r="I266" s="586"/>
      <c r="J266" s="586" t="s">
        <v>393</v>
      </c>
      <c r="K266" s="586"/>
      <c r="L266" s="586"/>
      <c r="M266" s="74" t="s">
        <v>394</v>
      </c>
    </row>
    <row r="267" spans="1:13" ht="16.5" x14ac:dyDescent="0.15">
      <c r="A267" s="609"/>
      <c r="B267" s="595"/>
      <c r="C267" s="595"/>
      <c r="D267" s="66" t="s">
        <v>407</v>
      </c>
      <c r="E267" s="64" t="s">
        <v>408</v>
      </c>
      <c r="F267" s="586" t="s">
        <v>427</v>
      </c>
      <c r="G267" s="586"/>
      <c r="H267" s="586" t="s">
        <v>409</v>
      </c>
      <c r="I267" s="586"/>
      <c r="J267" s="586" t="s">
        <v>425</v>
      </c>
      <c r="K267" s="586"/>
      <c r="L267" s="586"/>
      <c r="M267" s="74" t="s">
        <v>425</v>
      </c>
    </row>
    <row r="268" spans="1:13" x14ac:dyDescent="0.15">
      <c r="A268" s="609"/>
      <c r="B268" s="654" t="s">
        <v>543</v>
      </c>
      <c r="C268" s="748" t="s">
        <v>637</v>
      </c>
      <c r="D268" s="64" t="s">
        <v>395</v>
      </c>
      <c r="E268" s="490"/>
      <c r="F268" s="734"/>
      <c r="G268" s="735"/>
      <c r="H268" s="736"/>
      <c r="I268" s="737"/>
      <c r="J268" s="733"/>
      <c r="K268" s="733"/>
      <c r="L268" s="733"/>
      <c r="M268" s="491"/>
    </row>
    <row r="269" spans="1:13" x14ac:dyDescent="0.15">
      <c r="A269" s="609"/>
      <c r="B269" s="655"/>
      <c r="C269" s="732"/>
      <c r="D269" s="64" t="s">
        <v>103</v>
      </c>
      <c r="E269" s="490"/>
      <c r="F269" s="734"/>
      <c r="G269" s="735"/>
      <c r="H269" s="736"/>
      <c r="I269" s="737"/>
      <c r="J269" s="733"/>
      <c r="K269" s="733"/>
      <c r="L269" s="733"/>
      <c r="M269" s="491"/>
    </row>
    <row r="270" spans="1:13" x14ac:dyDescent="0.15">
      <c r="A270" s="609"/>
      <c r="B270" s="655"/>
      <c r="C270" s="732"/>
      <c r="D270" s="64" t="s">
        <v>104</v>
      </c>
      <c r="E270" s="490"/>
      <c r="F270" s="734"/>
      <c r="G270" s="735"/>
      <c r="H270" s="736"/>
      <c r="I270" s="737"/>
      <c r="J270" s="733"/>
      <c r="K270" s="733"/>
      <c r="L270" s="733"/>
      <c r="M270" s="491"/>
    </row>
    <row r="271" spans="1:13" x14ac:dyDescent="0.15">
      <c r="A271" s="609"/>
      <c r="B271" s="655"/>
      <c r="C271" s="732"/>
      <c r="D271" s="64" t="s">
        <v>105</v>
      </c>
      <c r="E271" s="490"/>
      <c r="F271" s="734"/>
      <c r="G271" s="735"/>
      <c r="H271" s="736"/>
      <c r="I271" s="737"/>
      <c r="J271" s="733"/>
      <c r="K271" s="733"/>
      <c r="L271" s="733"/>
      <c r="M271" s="491"/>
    </row>
    <row r="272" spans="1:13" x14ac:dyDescent="0.15">
      <c r="A272" s="609"/>
      <c r="B272" s="655"/>
      <c r="C272" s="732"/>
      <c r="D272" s="64" t="s">
        <v>106</v>
      </c>
      <c r="E272" s="490"/>
      <c r="F272" s="734"/>
      <c r="G272" s="735"/>
      <c r="H272" s="736"/>
      <c r="I272" s="737"/>
      <c r="J272" s="733"/>
      <c r="K272" s="733"/>
      <c r="L272" s="733"/>
      <c r="M272" s="491"/>
    </row>
    <row r="273" spans="1:13" x14ac:dyDescent="0.15">
      <c r="A273" s="609"/>
      <c r="B273" s="655"/>
      <c r="C273" s="732"/>
      <c r="D273" s="64" t="s">
        <v>107</v>
      </c>
      <c r="E273" s="490"/>
      <c r="F273" s="734"/>
      <c r="G273" s="735"/>
      <c r="H273" s="736"/>
      <c r="I273" s="737"/>
      <c r="J273" s="733"/>
      <c r="K273" s="733"/>
      <c r="L273" s="733"/>
      <c r="M273" s="491"/>
    </row>
    <row r="274" spans="1:13" x14ac:dyDescent="0.15">
      <c r="A274" s="609"/>
      <c r="B274" s="655"/>
      <c r="C274" s="732"/>
      <c r="D274" s="64" t="s">
        <v>108</v>
      </c>
      <c r="E274" s="490"/>
      <c r="F274" s="734"/>
      <c r="G274" s="735"/>
      <c r="H274" s="736"/>
      <c r="I274" s="737"/>
      <c r="J274" s="733"/>
      <c r="K274" s="733"/>
      <c r="L274" s="733"/>
      <c r="M274" s="491"/>
    </row>
    <row r="275" spans="1:13" x14ac:dyDescent="0.15">
      <c r="A275" s="609"/>
      <c r="B275" s="655"/>
      <c r="C275" s="732"/>
      <c r="D275" s="64" t="s">
        <v>109</v>
      </c>
      <c r="E275" s="490"/>
      <c r="F275" s="734"/>
      <c r="G275" s="735"/>
      <c r="H275" s="736"/>
      <c r="I275" s="737"/>
      <c r="J275" s="733"/>
      <c r="K275" s="733"/>
      <c r="L275" s="733"/>
      <c r="M275" s="491"/>
    </row>
    <row r="276" spans="1:13" x14ac:dyDescent="0.15">
      <c r="A276" s="609"/>
      <c r="B276" s="655"/>
      <c r="C276" s="732"/>
      <c r="D276" s="64" t="s">
        <v>110</v>
      </c>
      <c r="E276" s="490"/>
      <c r="F276" s="734"/>
      <c r="G276" s="735"/>
      <c r="H276" s="736"/>
      <c r="I276" s="737"/>
      <c r="J276" s="733"/>
      <c r="K276" s="733"/>
      <c r="L276" s="733"/>
      <c r="M276" s="491"/>
    </row>
    <row r="277" spans="1:13" x14ac:dyDescent="0.15">
      <c r="A277" s="609"/>
      <c r="B277" s="655"/>
      <c r="C277" s="732"/>
      <c r="D277" s="64" t="s">
        <v>111</v>
      </c>
      <c r="E277" s="490"/>
      <c r="F277" s="734"/>
      <c r="G277" s="735"/>
      <c r="H277" s="736"/>
      <c r="I277" s="737"/>
      <c r="J277" s="733"/>
      <c r="K277" s="733"/>
      <c r="L277" s="733"/>
      <c r="M277" s="491"/>
    </row>
    <row r="278" spans="1:13" x14ac:dyDescent="0.15">
      <c r="A278" s="609"/>
      <c r="B278" s="655"/>
      <c r="C278" s="732"/>
      <c r="D278" s="64" t="s">
        <v>112</v>
      </c>
      <c r="E278" s="490"/>
      <c r="F278" s="734"/>
      <c r="G278" s="735"/>
      <c r="H278" s="736"/>
      <c r="I278" s="737"/>
      <c r="J278" s="733"/>
      <c r="K278" s="733"/>
      <c r="L278" s="733"/>
      <c r="M278" s="491"/>
    </row>
    <row r="279" spans="1:13" x14ac:dyDescent="0.15">
      <c r="A279" s="609"/>
      <c r="B279" s="655"/>
      <c r="C279" s="732"/>
      <c r="D279" s="64" t="s">
        <v>113</v>
      </c>
      <c r="E279" s="490"/>
      <c r="F279" s="734"/>
      <c r="G279" s="735"/>
      <c r="H279" s="736"/>
      <c r="I279" s="737"/>
      <c r="J279" s="733"/>
      <c r="K279" s="733"/>
      <c r="L279" s="733"/>
      <c r="M279" s="491"/>
    </row>
    <row r="280" spans="1:13" ht="14.25" customHeight="1" x14ac:dyDescent="0.15">
      <c r="A280" s="609"/>
      <c r="B280" s="655"/>
      <c r="C280" s="746" t="s">
        <v>1007</v>
      </c>
      <c r="D280" s="64" t="s">
        <v>102</v>
      </c>
      <c r="E280" s="490"/>
      <c r="F280" s="734"/>
      <c r="G280" s="735"/>
      <c r="H280" s="736"/>
      <c r="I280" s="737"/>
      <c r="J280" s="733"/>
      <c r="K280" s="733"/>
      <c r="L280" s="733"/>
      <c r="M280" s="491"/>
    </row>
    <row r="281" spans="1:13" x14ac:dyDescent="0.15">
      <c r="A281" s="609"/>
      <c r="B281" s="655"/>
      <c r="C281" s="747"/>
      <c r="D281" s="64" t="s">
        <v>103</v>
      </c>
      <c r="E281" s="490"/>
      <c r="F281" s="734"/>
      <c r="G281" s="735"/>
      <c r="H281" s="736"/>
      <c r="I281" s="737"/>
      <c r="J281" s="733"/>
      <c r="K281" s="733"/>
      <c r="L281" s="733"/>
      <c r="M281" s="491"/>
    </row>
    <row r="282" spans="1:13" x14ac:dyDescent="0.15">
      <c r="A282" s="609"/>
      <c r="B282" s="655"/>
      <c r="C282" s="747"/>
      <c r="D282" s="64" t="s">
        <v>104</v>
      </c>
      <c r="E282" s="490"/>
      <c r="F282" s="734"/>
      <c r="G282" s="735"/>
      <c r="H282" s="736"/>
      <c r="I282" s="737"/>
      <c r="J282" s="733"/>
      <c r="K282" s="733"/>
      <c r="L282" s="733"/>
      <c r="M282" s="491"/>
    </row>
    <row r="283" spans="1:13" x14ac:dyDescent="0.15">
      <c r="A283" s="609"/>
      <c r="B283" s="655"/>
      <c r="C283" s="747"/>
      <c r="D283" s="64" t="s">
        <v>105</v>
      </c>
      <c r="E283" s="490"/>
      <c r="F283" s="734"/>
      <c r="G283" s="735"/>
      <c r="H283" s="736"/>
      <c r="I283" s="737"/>
      <c r="J283" s="733"/>
      <c r="K283" s="733"/>
      <c r="L283" s="733"/>
      <c r="M283" s="491"/>
    </row>
    <row r="284" spans="1:13" x14ac:dyDescent="0.15">
      <c r="A284" s="609"/>
      <c r="B284" s="655"/>
      <c r="C284" s="747"/>
      <c r="D284" s="64" t="s">
        <v>106</v>
      </c>
      <c r="E284" s="490"/>
      <c r="F284" s="734"/>
      <c r="G284" s="735"/>
      <c r="H284" s="736"/>
      <c r="I284" s="737"/>
      <c r="J284" s="733"/>
      <c r="K284" s="733"/>
      <c r="L284" s="733"/>
      <c r="M284" s="491"/>
    </row>
    <row r="285" spans="1:13" x14ac:dyDescent="0.15">
      <c r="A285" s="609"/>
      <c r="B285" s="655"/>
      <c r="C285" s="747"/>
      <c r="D285" s="64" t="s">
        <v>107</v>
      </c>
      <c r="E285" s="490"/>
      <c r="F285" s="734"/>
      <c r="G285" s="735"/>
      <c r="H285" s="736"/>
      <c r="I285" s="737"/>
      <c r="J285" s="733"/>
      <c r="K285" s="733"/>
      <c r="L285" s="733"/>
      <c r="M285" s="491"/>
    </row>
    <row r="286" spans="1:13" x14ac:dyDescent="0.15">
      <c r="A286" s="609"/>
      <c r="B286" s="655"/>
      <c r="C286" s="747"/>
      <c r="D286" s="64" t="s">
        <v>108</v>
      </c>
      <c r="E286" s="490"/>
      <c r="F286" s="734"/>
      <c r="G286" s="735"/>
      <c r="H286" s="736"/>
      <c r="I286" s="737"/>
      <c r="J286" s="733"/>
      <c r="K286" s="733"/>
      <c r="L286" s="733"/>
      <c r="M286" s="491"/>
    </row>
    <row r="287" spans="1:13" x14ac:dyDescent="0.15">
      <c r="A287" s="609"/>
      <c r="B287" s="655"/>
      <c r="C287" s="747"/>
      <c r="D287" s="64" t="s">
        <v>109</v>
      </c>
      <c r="E287" s="490"/>
      <c r="F287" s="734"/>
      <c r="G287" s="735"/>
      <c r="H287" s="736"/>
      <c r="I287" s="737"/>
      <c r="J287" s="733"/>
      <c r="K287" s="733"/>
      <c r="L287" s="733"/>
      <c r="M287" s="491"/>
    </row>
    <row r="288" spans="1:13" x14ac:dyDescent="0.15">
      <c r="A288" s="609"/>
      <c r="B288" s="655"/>
      <c r="C288" s="747"/>
      <c r="D288" s="64" t="s">
        <v>110</v>
      </c>
      <c r="E288" s="490"/>
      <c r="F288" s="734"/>
      <c r="G288" s="735"/>
      <c r="H288" s="736"/>
      <c r="I288" s="737"/>
      <c r="J288" s="733"/>
      <c r="K288" s="733"/>
      <c r="L288" s="733"/>
      <c r="M288" s="491"/>
    </row>
    <row r="289" spans="1:13" x14ac:dyDescent="0.15">
      <c r="A289" s="609"/>
      <c r="B289" s="655"/>
      <c r="C289" s="747"/>
      <c r="D289" s="64" t="s">
        <v>111</v>
      </c>
      <c r="E289" s="490"/>
      <c r="F289" s="734"/>
      <c r="G289" s="735"/>
      <c r="H289" s="736"/>
      <c r="I289" s="737"/>
      <c r="J289" s="733"/>
      <c r="K289" s="733"/>
      <c r="L289" s="733"/>
      <c r="M289" s="491"/>
    </row>
    <row r="290" spans="1:13" x14ac:dyDescent="0.15">
      <c r="A290" s="609"/>
      <c r="B290" s="655"/>
      <c r="C290" s="747"/>
      <c r="D290" s="64" t="s">
        <v>112</v>
      </c>
      <c r="E290" s="490"/>
      <c r="F290" s="734"/>
      <c r="G290" s="735"/>
      <c r="H290" s="736"/>
      <c r="I290" s="737"/>
      <c r="J290" s="733"/>
      <c r="K290" s="733"/>
      <c r="L290" s="733"/>
      <c r="M290" s="491"/>
    </row>
    <row r="291" spans="1:13" x14ac:dyDescent="0.15">
      <c r="A291" s="610"/>
      <c r="B291" s="656"/>
      <c r="C291" s="748"/>
      <c r="D291" s="64" t="s">
        <v>113</v>
      </c>
      <c r="E291" s="490"/>
      <c r="F291" s="734"/>
      <c r="G291" s="735"/>
      <c r="H291" s="736"/>
      <c r="I291" s="737"/>
      <c r="J291" s="733"/>
      <c r="K291" s="733"/>
      <c r="L291" s="733"/>
      <c r="M291" s="491"/>
    </row>
  </sheetData>
  <sheetProtection password="A4DE" sheet="1" objects="1" scenarios="1"/>
  <mergeCells count="789">
    <mergeCell ref="H54:I54"/>
    <mergeCell ref="F54:G54"/>
    <mergeCell ref="J54:L54"/>
    <mergeCell ref="O10:U14"/>
    <mergeCell ref="A185:A208"/>
    <mergeCell ref="D203:E203"/>
    <mergeCell ref="F203:K203"/>
    <mergeCell ref="L203:M203"/>
    <mergeCell ref="D204:E204"/>
    <mergeCell ref="F204:K204"/>
    <mergeCell ref="L204:M204"/>
    <mergeCell ref="D205:E205"/>
    <mergeCell ref="F205:H205"/>
    <mergeCell ref="J205:L205"/>
    <mergeCell ref="D200:E200"/>
    <mergeCell ref="F200:K200"/>
    <mergeCell ref="L200:M200"/>
    <mergeCell ref="D201:E201"/>
    <mergeCell ref="F201:K201"/>
    <mergeCell ref="D202:E202"/>
    <mergeCell ref="F202:G202"/>
    <mergeCell ref="I202:K202"/>
    <mergeCell ref="L202:M202"/>
    <mergeCell ref="F197:M197"/>
    <mergeCell ref="F198:G198"/>
    <mergeCell ref="J198:K198"/>
    <mergeCell ref="B9:C14"/>
    <mergeCell ref="J275:L275"/>
    <mergeCell ref="J276:L276"/>
    <mergeCell ref="H276:I276"/>
    <mergeCell ref="H275:I275"/>
    <mergeCell ref="H277:I277"/>
    <mergeCell ref="F275:G275"/>
    <mergeCell ref="H273:I273"/>
    <mergeCell ref="F276:G276"/>
    <mergeCell ref="F271:G271"/>
    <mergeCell ref="J272:L272"/>
    <mergeCell ref="J273:L273"/>
    <mergeCell ref="D9:E9"/>
    <mergeCell ref="D10:E10"/>
    <mergeCell ref="D11:E11"/>
    <mergeCell ref="D12:E12"/>
    <mergeCell ref="D13:E13"/>
    <mergeCell ref="D14:E14"/>
    <mergeCell ref="H265:I265"/>
    <mergeCell ref="F268:G268"/>
    <mergeCell ref="F269:G269"/>
    <mergeCell ref="H266:I266"/>
    <mergeCell ref="A266:A291"/>
    <mergeCell ref="B266:C267"/>
    <mergeCell ref="B268:B291"/>
    <mergeCell ref="B242:B265"/>
    <mergeCell ref="A240:E241"/>
    <mergeCell ref="A242:A265"/>
    <mergeCell ref="B197:C204"/>
    <mergeCell ref="B205:C208"/>
    <mergeCell ref="D197:E197"/>
    <mergeCell ref="D198:E199"/>
    <mergeCell ref="C280:C291"/>
    <mergeCell ref="B209:C209"/>
    <mergeCell ref="C268:C279"/>
    <mergeCell ref="B211:B234"/>
    <mergeCell ref="A3:A28"/>
    <mergeCell ref="F9:M9"/>
    <mergeCell ref="G10:I10"/>
    <mergeCell ref="J10:K10"/>
    <mergeCell ref="L10:M10"/>
    <mergeCell ref="G11:I11"/>
    <mergeCell ref="J11:K11"/>
    <mergeCell ref="L11:M11"/>
    <mergeCell ref="F12:M12"/>
    <mergeCell ref="G13:I13"/>
    <mergeCell ref="J13:K13"/>
    <mergeCell ref="L13:M13"/>
    <mergeCell ref="F14:M14"/>
    <mergeCell ref="B21:E21"/>
    <mergeCell ref="D24:E24"/>
    <mergeCell ref="D25:E25"/>
    <mergeCell ref="B26:C28"/>
    <mergeCell ref="D19:E19"/>
    <mergeCell ref="D20:E20"/>
    <mergeCell ref="D28:E28"/>
    <mergeCell ref="F26:L26"/>
    <mergeCell ref="L4:M4"/>
    <mergeCell ref="L17:M17"/>
    <mergeCell ref="L19:M19"/>
    <mergeCell ref="J271:L271"/>
    <mergeCell ref="C254:D265"/>
    <mergeCell ref="C211:D222"/>
    <mergeCell ref="C223:D234"/>
    <mergeCell ref="F211:G211"/>
    <mergeCell ref="F215:G215"/>
    <mergeCell ref="J270:L270"/>
    <mergeCell ref="J251:L251"/>
    <mergeCell ref="J245:L245"/>
    <mergeCell ref="F270:G270"/>
    <mergeCell ref="H267:I267"/>
    <mergeCell ref="H269:I269"/>
    <mergeCell ref="H268:I268"/>
    <mergeCell ref="H271:I271"/>
    <mergeCell ref="H270:I270"/>
    <mergeCell ref="J233:L233"/>
    <mergeCell ref="F265:G265"/>
    <mergeCell ref="F262:G262"/>
    <mergeCell ref="F263:G263"/>
    <mergeCell ref="F259:G259"/>
    <mergeCell ref="F257:G257"/>
    <mergeCell ref="J269:L269"/>
    <mergeCell ref="J255:L255"/>
    <mergeCell ref="F249:G249"/>
    <mergeCell ref="H274:I274"/>
    <mergeCell ref="F273:G273"/>
    <mergeCell ref="H272:I272"/>
    <mergeCell ref="F291:G291"/>
    <mergeCell ref="J291:L291"/>
    <mergeCell ref="J283:L283"/>
    <mergeCell ref="F284:G284"/>
    <mergeCell ref="J284:L284"/>
    <mergeCell ref="F285:G285"/>
    <mergeCell ref="H291:I291"/>
    <mergeCell ref="H290:I290"/>
    <mergeCell ref="H289:I289"/>
    <mergeCell ref="F289:G289"/>
    <mergeCell ref="H286:I286"/>
    <mergeCell ref="H285:I285"/>
    <mergeCell ref="J287:L287"/>
    <mergeCell ref="H284:I284"/>
    <mergeCell ref="H288:I288"/>
    <mergeCell ref="H287:I287"/>
    <mergeCell ref="J289:L289"/>
    <mergeCell ref="J274:L274"/>
    <mergeCell ref="F274:G274"/>
    <mergeCell ref="F272:G272"/>
    <mergeCell ref="F290:G290"/>
    <mergeCell ref="J290:L290"/>
    <mergeCell ref="F286:G286"/>
    <mergeCell ref="J286:L286"/>
    <mergeCell ref="F287:G287"/>
    <mergeCell ref="F288:G288"/>
    <mergeCell ref="J288:L288"/>
    <mergeCell ref="J280:L280"/>
    <mergeCell ref="F282:G282"/>
    <mergeCell ref="J281:L281"/>
    <mergeCell ref="J285:L285"/>
    <mergeCell ref="H281:I281"/>
    <mergeCell ref="H280:I280"/>
    <mergeCell ref="J277:L277"/>
    <mergeCell ref="F281:G281"/>
    <mergeCell ref="F277:G277"/>
    <mergeCell ref="H278:I278"/>
    <mergeCell ref="J282:L282"/>
    <mergeCell ref="F283:G283"/>
    <mergeCell ref="J278:L278"/>
    <mergeCell ref="H282:I282"/>
    <mergeCell ref="H283:I283"/>
    <mergeCell ref="F279:G279"/>
    <mergeCell ref="J279:L279"/>
    <mergeCell ref="F280:G280"/>
    <mergeCell ref="H279:I279"/>
    <mergeCell ref="F278:G278"/>
    <mergeCell ref="F266:G266"/>
    <mergeCell ref="F267:G267"/>
    <mergeCell ref="F264:G264"/>
    <mergeCell ref="H258:I258"/>
    <mergeCell ref="H250:I250"/>
    <mergeCell ref="F255:G255"/>
    <mergeCell ref="F256:G256"/>
    <mergeCell ref="J265:L265"/>
    <mergeCell ref="F261:G261"/>
    <mergeCell ref="F260:G260"/>
    <mergeCell ref="F254:G254"/>
    <mergeCell ref="F258:G258"/>
    <mergeCell ref="J263:L263"/>
    <mergeCell ref="J257:L257"/>
    <mergeCell ref="J264:L264"/>
    <mergeCell ref="J259:L259"/>
    <mergeCell ref="J258:L258"/>
    <mergeCell ref="J266:L266"/>
    <mergeCell ref="J267:L267"/>
    <mergeCell ref="J256:L256"/>
    <mergeCell ref="H263:I263"/>
    <mergeCell ref="H264:I264"/>
    <mergeCell ref="H261:I261"/>
    <mergeCell ref="H257:I257"/>
    <mergeCell ref="J268:L268"/>
    <mergeCell ref="J224:L224"/>
    <mergeCell ref="J225:L225"/>
    <mergeCell ref="J226:L226"/>
    <mergeCell ref="F230:G230"/>
    <mergeCell ref="J227:L227"/>
    <mergeCell ref="J228:L228"/>
    <mergeCell ref="J229:L229"/>
    <mergeCell ref="J230:L230"/>
    <mergeCell ref="H230:I230"/>
    <mergeCell ref="H228:I228"/>
    <mergeCell ref="H254:I254"/>
    <mergeCell ref="H255:I255"/>
    <mergeCell ref="H256:I256"/>
    <mergeCell ref="J234:L234"/>
    <mergeCell ref="H249:I249"/>
    <mergeCell ref="F240:G240"/>
    <mergeCell ref="H242:I242"/>
    <mergeCell ref="H243:I243"/>
    <mergeCell ref="H234:I234"/>
    <mergeCell ref="H253:I253"/>
    <mergeCell ref="J252:L252"/>
    <mergeCell ref="J253:L253"/>
    <mergeCell ref="J254:L254"/>
    <mergeCell ref="F222:G222"/>
    <mergeCell ref="F223:G223"/>
    <mergeCell ref="F221:G221"/>
    <mergeCell ref="F209:G209"/>
    <mergeCell ref="J209:L209"/>
    <mergeCell ref="J210:L210"/>
    <mergeCell ref="H210:I210"/>
    <mergeCell ref="H209:I209"/>
    <mergeCell ref="H220:I220"/>
    <mergeCell ref="H245:I245"/>
    <mergeCell ref="H246:I246"/>
    <mergeCell ref="F246:G246"/>
    <mergeCell ref="F247:G247"/>
    <mergeCell ref="L171:M171"/>
    <mergeCell ref="F232:G232"/>
    <mergeCell ref="F227:G227"/>
    <mergeCell ref="F210:G210"/>
    <mergeCell ref="C242:D253"/>
    <mergeCell ref="F214:G214"/>
    <mergeCell ref="F216:G216"/>
    <mergeCell ref="H213:I213"/>
    <mergeCell ref="F233:G233"/>
    <mergeCell ref="F252:G252"/>
    <mergeCell ref="F253:G253"/>
    <mergeCell ref="F242:G242"/>
    <mergeCell ref="F243:G243"/>
    <mergeCell ref="F241:G241"/>
    <mergeCell ref="F234:G234"/>
    <mergeCell ref="F245:G245"/>
    <mergeCell ref="H229:I229"/>
    <mergeCell ref="H224:I224"/>
    <mergeCell ref="F213:G213"/>
    <mergeCell ref="F251:G251"/>
    <mergeCell ref="F248:G248"/>
    <mergeCell ref="F244:G244"/>
    <mergeCell ref="F228:G228"/>
    <mergeCell ref="F224:G224"/>
    <mergeCell ref="J173:L173"/>
    <mergeCell ref="J213:L213"/>
    <mergeCell ref="H214:I214"/>
    <mergeCell ref="J215:L215"/>
    <mergeCell ref="H241:I241"/>
    <mergeCell ref="J211:L211"/>
    <mergeCell ref="J212:L212"/>
    <mergeCell ref="J214:L214"/>
    <mergeCell ref="J231:L231"/>
    <mergeCell ref="J222:L222"/>
    <mergeCell ref="J223:L223"/>
    <mergeCell ref="L201:M201"/>
    <mergeCell ref="J206:L206"/>
    <mergeCell ref="F207:H207"/>
    <mergeCell ref="J207:L207"/>
    <mergeCell ref="F208:H208"/>
    <mergeCell ref="J208:L208"/>
    <mergeCell ref="F225:G225"/>
    <mergeCell ref="F226:G226"/>
    <mergeCell ref="F229:G229"/>
    <mergeCell ref="J174:L174"/>
    <mergeCell ref="J175:L175"/>
    <mergeCell ref="F172:K172"/>
    <mergeCell ref="F188:K188"/>
    <mergeCell ref="L188:M188"/>
    <mergeCell ref="L187:M187"/>
    <mergeCell ref="F175:H175"/>
    <mergeCell ref="A184:M184"/>
    <mergeCell ref="F194:H194"/>
    <mergeCell ref="J194:L194"/>
    <mergeCell ref="A157:A164"/>
    <mergeCell ref="B157:C164"/>
    <mergeCell ref="A165:A176"/>
    <mergeCell ref="L157:M157"/>
    <mergeCell ref="F165:M165"/>
    <mergeCell ref="F171:K171"/>
    <mergeCell ref="F176:H176"/>
    <mergeCell ref="F173:H173"/>
    <mergeCell ref="L163:M163"/>
    <mergeCell ref="F166:G166"/>
    <mergeCell ref="L166:M166"/>
    <mergeCell ref="B173:C176"/>
    <mergeCell ref="J176:L176"/>
    <mergeCell ref="F174:H174"/>
    <mergeCell ref="I170:K170"/>
    <mergeCell ref="L172:M172"/>
    <mergeCell ref="D173:E173"/>
    <mergeCell ref="D166:E167"/>
    <mergeCell ref="B165:C172"/>
    <mergeCell ref="D168:E168"/>
    <mergeCell ref="D163:E163"/>
    <mergeCell ref="D171:E171"/>
    <mergeCell ref="D172:E172"/>
    <mergeCell ref="D170:E170"/>
    <mergeCell ref="B113:C114"/>
    <mergeCell ref="A151:A156"/>
    <mergeCell ref="F124:K124"/>
    <mergeCell ref="F169:K169"/>
    <mergeCell ref="F162:M162"/>
    <mergeCell ref="F109:K109"/>
    <mergeCell ref="F116:K116"/>
    <mergeCell ref="J104:L104"/>
    <mergeCell ref="I98:J98"/>
    <mergeCell ref="I100:J100"/>
    <mergeCell ref="I101:J101"/>
    <mergeCell ref="I102:J102"/>
    <mergeCell ref="F122:K122"/>
    <mergeCell ref="L168:M168"/>
    <mergeCell ref="L169:M169"/>
    <mergeCell ref="F164:K164"/>
    <mergeCell ref="H107:I107"/>
    <mergeCell ref="G98:H98"/>
    <mergeCell ref="F161:K161"/>
    <mergeCell ref="F163:K163"/>
    <mergeCell ref="E149:K149"/>
    <mergeCell ref="K100:L100"/>
    <mergeCell ref="D165:E165"/>
    <mergeCell ref="L124:M124"/>
    <mergeCell ref="D120:E120"/>
    <mergeCell ref="L116:M116"/>
    <mergeCell ref="L118:M118"/>
    <mergeCell ref="B115:C121"/>
    <mergeCell ref="F121:M121"/>
    <mergeCell ref="D115:E115"/>
    <mergeCell ref="D116:D118"/>
    <mergeCell ref="D121:E121"/>
    <mergeCell ref="H115:I115"/>
    <mergeCell ref="L117:M117"/>
    <mergeCell ref="F120:M120"/>
    <mergeCell ref="F56:G56"/>
    <mergeCell ref="J75:L75"/>
    <mergeCell ref="H71:I71"/>
    <mergeCell ref="H72:I72"/>
    <mergeCell ref="J73:L73"/>
    <mergeCell ref="J71:L71"/>
    <mergeCell ref="F71:G71"/>
    <mergeCell ref="F57:M57"/>
    <mergeCell ref="F59:J59"/>
    <mergeCell ref="F60:G60"/>
    <mergeCell ref="I60:J60"/>
    <mergeCell ref="I61:J61"/>
    <mergeCell ref="I63:J63"/>
    <mergeCell ref="K61:M61"/>
    <mergeCell ref="F58:M58"/>
    <mergeCell ref="F61:G61"/>
    <mergeCell ref="I64:J64"/>
    <mergeCell ref="F73:G73"/>
    <mergeCell ref="F69:I69"/>
    <mergeCell ref="F70:I70"/>
    <mergeCell ref="K59:M59"/>
    <mergeCell ref="K60:M60"/>
    <mergeCell ref="D162:E162"/>
    <mergeCell ref="D113:E113"/>
    <mergeCell ref="F89:L89"/>
    <mergeCell ref="J69:M69"/>
    <mergeCell ref="J70:M70"/>
    <mergeCell ref="F79:G79"/>
    <mergeCell ref="F80:G80"/>
    <mergeCell ref="F76:G76"/>
    <mergeCell ref="F78:G78"/>
    <mergeCell ref="H74:I74"/>
    <mergeCell ref="F75:G75"/>
    <mergeCell ref="H75:I75"/>
    <mergeCell ref="F74:G74"/>
    <mergeCell ref="H77:I77"/>
    <mergeCell ref="J74:L74"/>
    <mergeCell ref="H73:I73"/>
    <mergeCell ref="J72:L72"/>
    <mergeCell ref="F72:G72"/>
    <mergeCell ref="H76:I76"/>
    <mergeCell ref="F77:G77"/>
    <mergeCell ref="G99:H99"/>
    <mergeCell ref="H104:I104"/>
    <mergeCell ref="F104:G104"/>
    <mergeCell ref="G97:H97"/>
    <mergeCell ref="D158:E158"/>
    <mergeCell ref="D161:E161"/>
    <mergeCell ref="J78:L78"/>
    <mergeCell ref="J79:L79"/>
    <mergeCell ref="J80:L80"/>
    <mergeCell ref="F81:G81"/>
    <mergeCell ref="J81:L81"/>
    <mergeCell ref="J82:L82"/>
    <mergeCell ref="F84:L84"/>
    <mergeCell ref="H81:I81"/>
    <mergeCell ref="H82:I82"/>
    <mergeCell ref="F83:L83"/>
    <mergeCell ref="F159:M159"/>
    <mergeCell ref="F105:G105"/>
    <mergeCell ref="H108:I108"/>
    <mergeCell ref="F107:G107"/>
    <mergeCell ref="J108:L108"/>
    <mergeCell ref="F110:G110"/>
    <mergeCell ref="H105:I105"/>
    <mergeCell ref="L109:M109"/>
    <mergeCell ref="E150:K150"/>
    <mergeCell ref="A137:M137"/>
    <mergeCell ref="A138:A150"/>
    <mergeCell ref="B138:C138"/>
    <mergeCell ref="D169:E169"/>
    <mergeCell ref="F152:M152"/>
    <mergeCell ref="L161:M161"/>
    <mergeCell ref="F170:G170"/>
    <mergeCell ref="F167:G167"/>
    <mergeCell ref="F158:M158"/>
    <mergeCell ref="L154:M154"/>
    <mergeCell ref="L155:M155"/>
    <mergeCell ref="F154:K154"/>
    <mergeCell ref="F155:K155"/>
    <mergeCell ref="L167:M167"/>
    <mergeCell ref="F160:M160"/>
    <mergeCell ref="J167:K167"/>
    <mergeCell ref="L153:M153"/>
    <mergeCell ref="J166:K166"/>
    <mergeCell ref="D160:E160"/>
    <mergeCell ref="D152:E152"/>
    <mergeCell ref="D157:E157"/>
    <mergeCell ref="D159:E159"/>
    <mergeCell ref="L170:M170"/>
    <mergeCell ref="L156:M156"/>
    <mergeCell ref="F168:K168"/>
    <mergeCell ref="D153:E153"/>
    <mergeCell ref="D164:E164"/>
    <mergeCell ref="B151:C153"/>
    <mergeCell ref="D122:D124"/>
    <mergeCell ref="B154:C156"/>
    <mergeCell ref="B139:B150"/>
    <mergeCell ref="C139:C144"/>
    <mergeCell ref="C145:C147"/>
    <mergeCell ref="C148:C150"/>
    <mergeCell ref="E139:K139"/>
    <mergeCell ref="E140:K140"/>
    <mergeCell ref="E141:K141"/>
    <mergeCell ref="E142:K142"/>
    <mergeCell ref="E143:K143"/>
    <mergeCell ref="E144:K144"/>
    <mergeCell ref="E145:K145"/>
    <mergeCell ref="E146:K146"/>
    <mergeCell ref="E147:K147"/>
    <mergeCell ref="E148:K148"/>
    <mergeCell ref="E138:L138"/>
    <mergeCell ref="F151:M151"/>
    <mergeCell ref="D154:D156"/>
    <mergeCell ref="F153:K153"/>
    <mergeCell ref="F123:K123"/>
    <mergeCell ref="B122:C124"/>
    <mergeCell ref="D151:E151"/>
    <mergeCell ref="D114:E114"/>
    <mergeCell ref="F119:M119"/>
    <mergeCell ref="J115:L115"/>
    <mergeCell ref="H110:I110"/>
    <mergeCell ref="J112:L112"/>
    <mergeCell ref="J113:L113"/>
    <mergeCell ref="F115:G115"/>
    <mergeCell ref="D119:E119"/>
    <mergeCell ref="F114:G114"/>
    <mergeCell ref="J114:L114"/>
    <mergeCell ref="F118:K118"/>
    <mergeCell ref="H114:I114"/>
    <mergeCell ref="D98:E98"/>
    <mergeCell ref="F88:L88"/>
    <mergeCell ref="K101:L101"/>
    <mergeCell ref="H112:I112"/>
    <mergeCell ref="D110:E110"/>
    <mergeCell ref="D112:E112"/>
    <mergeCell ref="D111:E111"/>
    <mergeCell ref="F86:L86"/>
    <mergeCell ref="G102:H102"/>
    <mergeCell ref="H111:I111"/>
    <mergeCell ref="J105:L105"/>
    <mergeCell ref="H103:I103"/>
    <mergeCell ref="F103:G103"/>
    <mergeCell ref="F111:G111"/>
    <mergeCell ref="F108:G108"/>
    <mergeCell ref="F106:G106"/>
    <mergeCell ref="H106:I106"/>
    <mergeCell ref="J106:L106"/>
    <mergeCell ref="D107:E108"/>
    <mergeCell ref="B109:E109"/>
    <mergeCell ref="J107:L107"/>
    <mergeCell ref="G100:H100"/>
    <mergeCell ref="F93:L93"/>
    <mergeCell ref="B110:C112"/>
    <mergeCell ref="E81:E82"/>
    <mergeCell ref="D75:D78"/>
    <mergeCell ref="B89:E89"/>
    <mergeCell ref="B84:E84"/>
    <mergeCell ref="E75:E76"/>
    <mergeCell ref="F87:L87"/>
    <mergeCell ref="H78:I78"/>
    <mergeCell ref="F82:G82"/>
    <mergeCell ref="J77:L77"/>
    <mergeCell ref="H80:I80"/>
    <mergeCell ref="H79:I79"/>
    <mergeCell ref="B83:E83"/>
    <mergeCell ref="J76:L76"/>
    <mergeCell ref="B69:C70"/>
    <mergeCell ref="D70:E70"/>
    <mergeCell ref="D64:E64"/>
    <mergeCell ref="D62:E62"/>
    <mergeCell ref="B103:C108"/>
    <mergeCell ref="D102:E102"/>
    <mergeCell ref="B97:C102"/>
    <mergeCell ref="B90:E90"/>
    <mergeCell ref="B71:C82"/>
    <mergeCell ref="B86:E86"/>
    <mergeCell ref="B92:E92"/>
    <mergeCell ref="B91:E91"/>
    <mergeCell ref="D103:D106"/>
    <mergeCell ref="B88:E88"/>
    <mergeCell ref="D99:E99"/>
    <mergeCell ref="E79:E80"/>
    <mergeCell ref="D81:D82"/>
    <mergeCell ref="E77:E78"/>
    <mergeCell ref="D97:E97"/>
    <mergeCell ref="B93:E93"/>
    <mergeCell ref="B87:E87"/>
    <mergeCell ref="D79:D80"/>
    <mergeCell ref="B85:E85"/>
    <mergeCell ref="D73:D74"/>
    <mergeCell ref="B54:E54"/>
    <mergeCell ref="D47:E47"/>
    <mergeCell ref="D48:E48"/>
    <mergeCell ref="B56:E56"/>
    <mergeCell ref="B57:E57"/>
    <mergeCell ref="B58:E58"/>
    <mergeCell ref="D63:E63"/>
    <mergeCell ref="B59:C64"/>
    <mergeCell ref="D59:E59"/>
    <mergeCell ref="D61:E61"/>
    <mergeCell ref="B55:E55"/>
    <mergeCell ref="B53:E53"/>
    <mergeCell ref="G31:I31"/>
    <mergeCell ref="F35:M35"/>
    <mergeCell ref="F36:M36"/>
    <mergeCell ref="A35:A50"/>
    <mergeCell ref="F41:L41"/>
    <mergeCell ref="F44:M44"/>
    <mergeCell ref="D38:E38"/>
    <mergeCell ref="B22:E22"/>
    <mergeCell ref="H56:I56"/>
    <mergeCell ref="J56:L56"/>
    <mergeCell ref="D41:E41"/>
    <mergeCell ref="F24:M24"/>
    <mergeCell ref="F40:M40"/>
    <mergeCell ref="J53:L53"/>
    <mergeCell ref="D42:E42"/>
    <mergeCell ref="A52:M52"/>
    <mergeCell ref="B23:C25"/>
    <mergeCell ref="D23:E23"/>
    <mergeCell ref="A53:A70"/>
    <mergeCell ref="B65:C68"/>
    <mergeCell ref="F27:L27"/>
    <mergeCell ref="I32:M32"/>
    <mergeCell ref="D26:E26"/>
    <mergeCell ref="D27:E27"/>
    <mergeCell ref="H53:I53"/>
    <mergeCell ref="F53:G53"/>
    <mergeCell ref="F42:L42"/>
    <mergeCell ref="F50:M50"/>
    <mergeCell ref="I45:M45"/>
    <mergeCell ref="F43:M43"/>
    <mergeCell ref="F49:M49"/>
    <mergeCell ref="F48:M48"/>
    <mergeCell ref="F47:M47"/>
    <mergeCell ref="F46:M46"/>
    <mergeCell ref="G7:I7"/>
    <mergeCell ref="J19:K19"/>
    <mergeCell ref="F15:M15"/>
    <mergeCell ref="L7:M7"/>
    <mergeCell ref="G17:I17"/>
    <mergeCell ref="J7:K7"/>
    <mergeCell ref="J16:K16"/>
    <mergeCell ref="G19:I19"/>
    <mergeCell ref="D17:E17"/>
    <mergeCell ref="F18:M18"/>
    <mergeCell ref="A29:A34"/>
    <mergeCell ref="F29:M29"/>
    <mergeCell ref="G30:I30"/>
    <mergeCell ref="J30:K30"/>
    <mergeCell ref="T15:Z15"/>
    <mergeCell ref="G16:I16"/>
    <mergeCell ref="F21:M21"/>
    <mergeCell ref="F22:M22"/>
    <mergeCell ref="J17:K17"/>
    <mergeCell ref="L16:M16"/>
    <mergeCell ref="L30:M30"/>
    <mergeCell ref="B29:C34"/>
    <mergeCell ref="D30:E30"/>
    <mergeCell ref="D31:E31"/>
    <mergeCell ref="D34:E34"/>
    <mergeCell ref="J31:K31"/>
    <mergeCell ref="L31:M31"/>
    <mergeCell ref="D32:E32"/>
    <mergeCell ref="L34:M34"/>
    <mergeCell ref="D33:E33"/>
    <mergeCell ref="D29:E29"/>
    <mergeCell ref="J34:K34"/>
    <mergeCell ref="G34:I34"/>
    <mergeCell ref="F33:M33"/>
    <mergeCell ref="A1:M1"/>
    <mergeCell ref="D18:E18"/>
    <mergeCell ref="F28:L28"/>
    <mergeCell ref="D15:E15"/>
    <mergeCell ref="D16:E16"/>
    <mergeCell ref="B15:C20"/>
    <mergeCell ref="B3:C8"/>
    <mergeCell ref="F3:M3"/>
    <mergeCell ref="F20:M20"/>
    <mergeCell ref="F25:M25"/>
    <mergeCell ref="I23:M23"/>
    <mergeCell ref="D3:E3"/>
    <mergeCell ref="D4:E4"/>
    <mergeCell ref="D5:E5"/>
    <mergeCell ref="D6:E6"/>
    <mergeCell ref="F8:M8"/>
    <mergeCell ref="F6:M6"/>
    <mergeCell ref="L5:M5"/>
    <mergeCell ref="J4:K4"/>
    <mergeCell ref="J5:K5"/>
    <mergeCell ref="D7:E7"/>
    <mergeCell ref="D8:E8"/>
    <mergeCell ref="G4:I4"/>
    <mergeCell ref="G5:I5"/>
    <mergeCell ref="D43:E43"/>
    <mergeCell ref="F37:M37"/>
    <mergeCell ref="F38:M38"/>
    <mergeCell ref="F39:M39"/>
    <mergeCell ref="D49:E49"/>
    <mergeCell ref="D50:E50"/>
    <mergeCell ref="B40:C50"/>
    <mergeCell ref="D35:E35"/>
    <mergeCell ref="D40:E40"/>
    <mergeCell ref="B35:C39"/>
    <mergeCell ref="D36:E36"/>
    <mergeCell ref="D37:E37"/>
    <mergeCell ref="D44:E44"/>
    <mergeCell ref="D45:E45"/>
    <mergeCell ref="D39:E39"/>
    <mergeCell ref="D46:E46"/>
    <mergeCell ref="F55:G55"/>
    <mergeCell ref="D100:E101"/>
    <mergeCell ref="K62:M62"/>
    <mergeCell ref="K63:M63"/>
    <mergeCell ref="K64:M64"/>
    <mergeCell ref="K67:M67"/>
    <mergeCell ref="F63:G63"/>
    <mergeCell ref="K65:M65"/>
    <mergeCell ref="K66:M66"/>
    <mergeCell ref="F62:G62"/>
    <mergeCell ref="I62:J62"/>
    <mergeCell ref="F67:G67"/>
    <mergeCell ref="F66:G66"/>
    <mergeCell ref="I66:J66"/>
    <mergeCell ref="I67:J67"/>
    <mergeCell ref="D68:E68"/>
    <mergeCell ref="F68:G68"/>
    <mergeCell ref="I68:J68"/>
    <mergeCell ref="D67:E67"/>
    <mergeCell ref="F64:G64"/>
    <mergeCell ref="D65:E65"/>
    <mergeCell ref="D69:E69"/>
    <mergeCell ref="E73:E74"/>
    <mergeCell ref="D71:D72"/>
    <mergeCell ref="E71:E72"/>
    <mergeCell ref="B193:C196"/>
    <mergeCell ref="D193:E193"/>
    <mergeCell ref="F193:H193"/>
    <mergeCell ref="B185:C192"/>
    <mergeCell ref="D185:E185"/>
    <mergeCell ref="F185:M185"/>
    <mergeCell ref="D186:E187"/>
    <mergeCell ref="F186:G186"/>
    <mergeCell ref="J186:K186"/>
    <mergeCell ref="L186:M186"/>
    <mergeCell ref="F187:G187"/>
    <mergeCell ref="J187:K187"/>
    <mergeCell ref="D188:E188"/>
    <mergeCell ref="D191:E191"/>
    <mergeCell ref="F191:K191"/>
    <mergeCell ref="L191:M191"/>
    <mergeCell ref="D192:E192"/>
    <mergeCell ref="F192:K192"/>
    <mergeCell ref="L192:M192"/>
    <mergeCell ref="J195:L195"/>
    <mergeCell ref="J193:L193"/>
    <mergeCell ref="D189:E189"/>
    <mergeCell ref="F189:K189"/>
    <mergeCell ref="J250:L250"/>
    <mergeCell ref="H233:I233"/>
    <mergeCell ref="J246:L246"/>
    <mergeCell ref="A239:M239"/>
    <mergeCell ref="A209:A234"/>
    <mergeCell ref="J243:L243"/>
    <mergeCell ref="J218:L218"/>
    <mergeCell ref="J262:L262"/>
    <mergeCell ref="H231:I231"/>
    <mergeCell ref="H232:I232"/>
    <mergeCell ref="H240:I240"/>
    <mergeCell ref="H260:I260"/>
    <mergeCell ref="H262:I262"/>
    <mergeCell ref="H251:I251"/>
    <mergeCell ref="H252:I252"/>
    <mergeCell ref="H247:I247"/>
    <mergeCell ref="H248:I248"/>
    <mergeCell ref="H259:I259"/>
    <mergeCell ref="H244:I244"/>
    <mergeCell ref="F250:G250"/>
    <mergeCell ref="J260:L260"/>
    <mergeCell ref="J261:L261"/>
    <mergeCell ref="J232:L232"/>
    <mergeCell ref="F231:G231"/>
    <mergeCell ref="A71:A93"/>
    <mergeCell ref="A97:A124"/>
    <mergeCell ref="A96:M96"/>
    <mergeCell ref="J247:L247"/>
    <mergeCell ref="J248:L248"/>
    <mergeCell ref="J249:L249"/>
    <mergeCell ref="J240:M240"/>
    <mergeCell ref="J241:L241"/>
    <mergeCell ref="F85:L85"/>
    <mergeCell ref="J220:L220"/>
    <mergeCell ref="J196:L196"/>
    <mergeCell ref="H211:I211"/>
    <mergeCell ref="H212:I212"/>
    <mergeCell ref="D190:E190"/>
    <mergeCell ref="F190:G190"/>
    <mergeCell ref="I190:K190"/>
    <mergeCell ref="L190:M190"/>
    <mergeCell ref="F217:G217"/>
    <mergeCell ref="F212:G212"/>
    <mergeCell ref="F219:G219"/>
    <mergeCell ref="J199:K199"/>
    <mergeCell ref="L199:M199"/>
    <mergeCell ref="F206:H206"/>
    <mergeCell ref="J219:L219"/>
    <mergeCell ref="F92:L92"/>
    <mergeCell ref="I99:J99"/>
    <mergeCell ref="J110:L110"/>
    <mergeCell ref="J111:L111"/>
    <mergeCell ref="J221:L221"/>
    <mergeCell ref="H215:I215"/>
    <mergeCell ref="H219:I219"/>
    <mergeCell ref="J244:L244"/>
    <mergeCell ref="J242:L242"/>
    <mergeCell ref="J216:L216"/>
    <mergeCell ref="H218:I218"/>
    <mergeCell ref="J217:L217"/>
    <mergeCell ref="H216:I216"/>
    <mergeCell ref="H217:I217"/>
    <mergeCell ref="H113:I113"/>
    <mergeCell ref="F112:G112"/>
    <mergeCell ref="L189:M189"/>
    <mergeCell ref="F117:K117"/>
    <mergeCell ref="F113:G113"/>
    <mergeCell ref="K99:L99"/>
    <mergeCell ref="I97:J97"/>
    <mergeCell ref="F156:K156"/>
    <mergeCell ref="L198:M198"/>
    <mergeCell ref="F199:G199"/>
    <mergeCell ref="O55:U55"/>
    <mergeCell ref="G157:I157"/>
    <mergeCell ref="J157:K157"/>
    <mergeCell ref="H55:I55"/>
    <mergeCell ref="J55:L55"/>
    <mergeCell ref="H223:I223"/>
    <mergeCell ref="H226:I226"/>
    <mergeCell ref="H227:I227"/>
    <mergeCell ref="H225:I225"/>
    <mergeCell ref="F196:H196"/>
    <mergeCell ref="F195:H195"/>
    <mergeCell ref="F65:J65"/>
    <mergeCell ref="K68:M68"/>
    <mergeCell ref="G101:H101"/>
    <mergeCell ref="K98:L98"/>
    <mergeCell ref="K102:L102"/>
    <mergeCell ref="K97:L97"/>
    <mergeCell ref="J103:L103"/>
    <mergeCell ref="F90:L90"/>
    <mergeCell ref="F91:L91"/>
    <mergeCell ref="H221:I221"/>
    <mergeCell ref="H222:I222"/>
    <mergeCell ref="F218:G218"/>
    <mergeCell ref="F220:G220"/>
  </mergeCells>
  <phoneticPr fontId="1"/>
  <dataValidations disablePrompts="1" count="2">
    <dataValidation type="list" showInputMessage="1" showErrorMessage="1" sqref="B15:C20">
      <formula1>$X$4:$X$5</formula1>
    </dataValidation>
    <dataValidation type="list" showInputMessage="1" showErrorMessage="1" sqref="B9:C14">
      <formula1>$X$3:$X$5</formula1>
    </dataValidation>
  </dataValidations>
  <pageMargins left="0.51181102362204722" right="0.51181102362204722" top="0.55118110236220474" bottom="0.55118110236220474" header="0.31496062992125984" footer="0.31496062992125984"/>
  <pageSetup paperSize="9" scale="98" orientation="portrait" r:id="rId1"/>
  <rowBreaks count="1" manualBreakCount="1">
    <brk id="5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247650</xdr:colOff>
                    <xdr:row>39</xdr:row>
                    <xdr:rowOff>0</xdr:rowOff>
                  </from>
                  <to>
                    <xdr:col>14</xdr:col>
                    <xdr:colOff>400050</xdr:colOff>
                    <xdr:row>39</xdr:row>
                    <xdr:rowOff>209550</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247650</xdr:colOff>
                    <xdr:row>57</xdr:row>
                    <xdr:rowOff>19050</xdr:rowOff>
                  </from>
                  <to>
                    <xdr:col>14</xdr:col>
                    <xdr:colOff>400050</xdr:colOff>
                    <xdr:row>57</xdr:row>
                    <xdr:rowOff>228600</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247650</xdr:colOff>
                    <xdr:row>57</xdr:row>
                    <xdr:rowOff>19050</xdr:rowOff>
                  </from>
                  <to>
                    <xdr:col>11</xdr:col>
                    <xdr:colOff>57150</xdr:colOff>
                    <xdr:row>57</xdr:row>
                    <xdr:rowOff>228600</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247650</xdr:colOff>
                    <xdr:row>57</xdr:row>
                    <xdr:rowOff>19050</xdr:rowOff>
                  </from>
                  <to>
                    <xdr:col>11</xdr:col>
                    <xdr:colOff>57150</xdr:colOff>
                    <xdr:row>57</xdr:row>
                    <xdr:rowOff>228600</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371475</xdr:colOff>
                    <xdr:row>57</xdr:row>
                    <xdr:rowOff>38100</xdr:rowOff>
                  </from>
                  <to>
                    <xdr:col>11</xdr:col>
                    <xdr:colOff>295275</xdr:colOff>
                    <xdr:row>57</xdr:row>
                    <xdr:rowOff>228600</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323850</xdr:colOff>
                    <xdr:row>111</xdr:row>
                    <xdr:rowOff>0</xdr:rowOff>
                  </from>
                  <to>
                    <xdr:col>11</xdr:col>
                    <xdr:colOff>257175</xdr:colOff>
                    <xdr:row>111</xdr:row>
                    <xdr:rowOff>161925</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323850</xdr:colOff>
                    <xdr:row>111</xdr:row>
                    <xdr:rowOff>0</xdr:rowOff>
                  </from>
                  <to>
                    <xdr:col>11</xdr:col>
                    <xdr:colOff>257175</xdr:colOff>
                    <xdr:row>111</xdr:row>
                    <xdr:rowOff>161925</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323850</xdr:colOff>
                    <xdr:row>111</xdr:row>
                    <xdr:rowOff>19050</xdr:rowOff>
                  </from>
                  <to>
                    <xdr:col>11</xdr:col>
                    <xdr:colOff>257175</xdr:colOff>
                    <xdr:row>111</xdr:row>
                    <xdr:rowOff>180975</xdr:rowOff>
                  </to>
                </anchor>
              </controlPr>
            </control>
          </mc:Choice>
        </mc:AlternateContent>
        <mc:AlternateContent xmlns:mc="http://schemas.openxmlformats.org/markup-compatibility/2006">
          <mc:Choice Requires="x14">
            <control shapeId="1193" r:id="rId12" name="Group Box 169">
              <controlPr defaultSize="0" autoFill="0" autoPict="0">
                <anchor moveWithCells="1">
                  <from>
                    <xdr:col>5</xdr:col>
                    <xdr:colOff>323850</xdr:colOff>
                    <xdr:row>109</xdr:row>
                    <xdr:rowOff>19050</xdr:rowOff>
                  </from>
                  <to>
                    <xdr:col>10</xdr:col>
                    <xdr:colOff>209550</xdr:colOff>
                    <xdr:row>109</xdr:row>
                    <xdr:rowOff>180975</xdr:rowOff>
                  </to>
                </anchor>
              </controlPr>
            </control>
          </mc:Choice>
        </mc:AlternateContent>
        <mc:AlternateContent xmlns:mc="http://schemas.openxmlformats.org/markup-compatibility/2006">
          <mc:Choice Requires="x14">
            <control shapeId="1194" r:id="rId13" name="Group Box 170">
              <controlPr defaultSize="0" autoFill="0" autoPict="0">
                <anchor moveWithCells="1">
                  <from>
                    <xdr:col>5</xdr:col>
                    <xdr:colOff>323850</xdr:colOff>
                    <xdr:row>110</xdr:row>
                    <xdr:rowOff>19050</xdr:rowOff>
                  </from>
                  <to>
                    <xdr:col>10</xdr:col>
                    <xdr:colOff>209550</xdr:colOff>
                    <xdr:row>110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51"/>
  <sheetViews>
    <sheetView view="pageBreakPreview" topLeftCell="A37" zoomScaleNormal="100" zoomScaleSheetLayoutView="100" workbookViewId="0">
      <selection activeCell="Q51" sqref="Q51"/>
    </sheetView>
  </sheetViews>
  <sheetFormatPr defaultRowHeight="13.5" x14ac:dyDescent="0.15"/>
  <cols>
    <col min="1" max="1" width="1.5" style="16" customWidth="1"/>
    <col min="2" max="2" width="1.875" style="16" customWidth="1"/>
    <col min="3" max="3" width="1.125" style="16" customWidth="1"/>
    <col min="4" max="4" width="4" style="16" customWidth="1"/>
    <col min="5" max="5" width="20.5" style="16" customWidth="1"/>
    <col min="6" max="6" width="0.75" style="16" customWidth="1"/>
    <col min="7" max="7" width="3.375" style="16" customWidth="1"/>
    <col min="8" max="8" width="7.875" style="16" customWidth="1"/>
    <col min="9" max="9" width="8.75" style="16" customWidth="1"/>
    <col min="10" max="10" width="5" style="16" customWidth="1"/>
    <col min="11" max="11" width="5.75" style="16" customWidth="1"/>
    <col min="12" max="12" width="4.375" style="16" customWidth="1"/>
    <col min="13" max="16" width="4.375" style="143" customWidth="1"/>
    <col min="17" max="17" width="3.875" style="143" customWidth="1"/>
    <col min="18" max="18" width="1.375" style="143" customWidth="1"/>
    <col min="19" max="19" width="1.5" style="143" customWidth="1"/>
    <col min="20" max="20" width="2.75" style="16" customWidth="1"/>
    <col min="21" max="16384" width="9" style="16"/>
  </cols>
  <sheetData>
    <row r="1" spans="2:25" ht="15" customHeight="1" x14ac:dyDescent="0.15">
      <c r="B1" s="156" t="s">
        <v>665</v>
      </c>
    </row>
    <row r="2" spans="2:25" ht="9.75" customHeight="1" x14ac:dyDescent="0.15">
      <c r="B2" s="157"/>
      <c r="C2" s="70"/>
      <c r="D2" s="70"/>
      <c r="E2" s="70"/>
      <c r="F2" s="70"/>
      <c r="G2" s="70"/>
      <c r="H2" s="70"/>
      <c r="I2" s="70"/>
      <c r="J2" s="70"/>
      <c r="K2" s="158"/>
      <c r="L2" s="158"/>
      <c r="M2" s="159"/>
      <c r="N2" s="159"/>
      <c r="O2" s="159"/>
      <c r="P2" s="159"/>
      <c r="Q2" s="159"/>
      <c r="R2" s="147"/>
      <c r="T2" s="143"/>
    </row>
    <row r="3" spans="2:25" x14ac:dyDescent="0.15">
      <c r="B3" s="157"/>
      <c r="D3" s="160"/>
      <c r="E3" s="35"/>
      <c r="F3" s="35"/>
      <c r="G3" s="35"/>
      <c r="H3" s="35"/>
      <c r="I3" s="35"/>
      <c r="J3" s="753" t="s">
        <v>48</v>
      </c>
      <c r="K3" s="753"/>
      <c r="L3" s="161"/>
      <c r="M3" s="35" t="s">
        <v>249</v>
      </c>
      <c r="N3" s="80"/>
      <c r="O3" s="162" t="s">
        <v>666</v>
      </c>
      <c r="P3" s="80"/>
      <c r="Q3" s="162" t="s">
        <v>667</v>
      </c>
      <c r="R3" s="148"/>
      <c r="U3" s="39" t="s">
        <v>265</v>
      </c>
    </row>
    <row r="4" spans="2:25" x14ac:dyDescent="0.15">
      <c r="B4" s="157"/>
      <c r="C4" s="163" t="s">
        <v>991</v>
      </c>
      <c r="D4" s="9"/>
      <c r="E4" s="9"/>
      <c r="F4" s="9"/>
      <c r="G4" s="9"/>
      <c r="H4" s="9"/>
      <c r="I4" s="9"/>
      <c r="J4" s="9"/>
      <c r="K4" s="164"/>
      <c r="L4" s="164"/>
      <c r="M4" s="9"/>
      <c r="N4" s="9"/>
      <c r="O4" s="9"/>
      <c r="P4" s="9"/>
      <c r="Q4" s="164"/>
      <c r="R4" s="148"/>
    </row>
    <row r="5" spans="2:25" ht="7.5" customHeight="1" x14ac:dyDescent="0.15">
      <c r="B5" s="157"/>
      <c r="C5" s="9"/>
      <c r="D5" s="9"/>
      <c r="E5" s="9"/>
      <c r="F5" s="9"/>
      <c r="G5" s="9"/>
      <c r="H5" s="9"/>
      <c r="I5" s="9"/>
      <c r="J5" s="9"/>
      <c r="K5" s="9"/>
      <c r="L5" s="9"/>
      <c r="M5" s="142"/>
      <c r="N5" s="142"/>
      <c r="O5" s="142"/>
      <c r="P5" s="142"/>
      <c r="Q5" s="142"/>
      <c r="R5" s="148"/>
    </row>
    <row r="6" spans="2:25" ht="18.75" customHeight="1" x14ac:dyDescent="0.15">
      <c r="B6" s="157"/>
      <c r="C6" s="9"/>
      <c r="D6" s="9"/>
      <c r="E6" s="9"/>
      <c r="F6" s="9"/>
      <c r="G6" s="9"/>
      <c r="H6" s="9"/>
      <c r="I6" s="9" t="s">
        <v>694</v>
      </c>
      <c r="M6" s="142"/>
      <c r="N6" s="142"/>
      <c r="O6" s="142"/>
      <c r="P6" s="142"/>
      <c r="Q6" s="142"/>
      <c r="R6" s="148"/>
    </row>
    <row r="7" spans="2:25" ht="18.75" customHeight="1" x14ac:dyDescent="0.15">
      <c r="B7" s="157"/>
      <c r="C7" s="9"/>
      <c r="D7" s="9"/>
      <c r="E7" s="9"/>
      <c r="F7" s="9"/>
      <c r="G7" s="9"/>
      <c r="H7" s="9"/>
      <c r="I7" s="9" t="s">
        <v>668</v>
      </c>
      <c r="J7" s="752" t="str">
        <f>IF(基本!F6="","",基本!F6)</f>
        <v/>
      </c>
      <c r="K7" s="752"/>
      <c r="L7" s="752"/>
      <c r="M7" s="752"/>
      <c r="N7" s="752"/>
      <c r="O7" s="752"/>
      <c r="P7" s="752"/>
      <c r="Q7" s="752"/>
      <c r="R7" s="148"/>
      <c r="U7" s="16" t="s">
        <v>266</v>
      </c>
    </row>
    <row r="8" spans="2:25" ht="18.75" customHeight="1" x14ac:dyDescent="0.15">
      <c r="B8" s="157"/>
      <c r="C8" s="9"/>
      <c r="D8" s="9"/>
      <c r="E8" s="9"/>
      <c r="F8" s="9"/>
      <c r="G8" s="9"/>
      <c r="H8" s="9"/>
      <c r="I8" s="9" t="s">
        <v>122</v>
      </c>
      <c r="J8" s="165"/>
      <c r="K8" s="755" t="str">
        <f>IF(基本!F3="","",基本!F3)</f>
        <v/>
      </c>
      <c r="L8" s="755"/>
      <c r="M8" s="755"/>
      <c r="N8" s="755"/>
      <c r="O8" s="760"/>
      <c r="P8" s="760"/>
      <c r="Q8" s="760"/>
      <c r="R8" s="148"/>
      <c r="U8" s="143" t="s">
        <v>669</v>
      </c>
    </row>
    <row r="9" spans="2:25" ht="18.75" customHeight="1" x14ac:dyDescent="0.15">
      <c r="B9" s="157"/>
      <c r="C9" s="9"/>
      <c r="D9" s="9"/>
      <c r="E9" s="9"/>
      <c r="F9" s="9"/>
      <c r="G9" s="9"/>
      <c r="H9" s="9"/>
      <c r="I9" s="9" t="s">
        <v>670</v>
      </c>
      <c r="J9" s="752" t="str">
        <f>IF(基本!G4="","",基本!G4)</f>
        <v/>
      </c>
      <c r="K9" s="752"/>
      <c r="L9" s="752"/>
      <c r="M9" s="756" t="str">
        <f>IF(基本!L4="","",基本!L4)</f>
        <v/>
      </c>
      <c r="N9" s="756"/>
      <c r="O9" s="756"/>
      <c r="P9" s="756"/>
      <c r="Q9" s="166" t="s">
        <v>671</v>
      </c>
      <c r="R9" s="148"/>
      <c r="U9" s="143" t="s">
        <v>672</v>
      </c>
    </row>
    <row r="10" spans="2:25" ht="6" customHeight="1" x14ac:dyDescent="0.15">
      <c r="B10" s="157"/>
      <c r="C10" s="9"/>
      <c r="D10" s="9"/>
      <c r="E10" s="9"/>
      <c r="F10" s="9"/>
      <c r="G10" s="9"/>
      <c r="H10" s="9"/>
      <c r="I10" s="9"/>
      <c r="J10" s="757"/>
      <c r="K10" s="757"/>
      <c r="L10" s="758"/>
      <c r="M10" s="758"/>
      <c r="N10" s="758"/>
      <c r="O10" s="758"/>
      <c r="P10" s="758"/>
      <c r="R10" s="148"/>
    </row>
    <row r="11" spans="2:25" ht="15.75" customHeight="1" x14ac:dyDescent="0.15">
      <c r="B11" s="157"/>
      <c r="C11" s="9"/>
      <c r="D11" s="9"/>
      <c r="E11" s="9"/>
      <c r="F11" s="9"/>
      <c r="G11" s="9"/>
      <c r="H11" s="9"/>
      <c r="I11" s="9" t="str">
        <f>IF(基本!B9="","","（"&amp;基本!B9&amp;"）")</f>
        <v/>
      </c>
      <c r="J11" s="9"/>
      <c r="K11" s="9"/>
      <c r="L11" s="9"/>
      <c r="M11" s="142"/>
      <c r="N11" s="142"/>
      <c r="O11" s="142"/>
      <c r="P11" s="142"/>
      <c r="Q11" s="142"/>
      <c r="R11" s="148"/>
      <c r="X11" s="184"/>
      <c r="Y11" s="184"/>
    </row>
    <row r="12" spans="2:25" ht="15.75" customHeight="1" x14ac:dyDescent="0.15">
      <c r="B12" s="157"/>
      <c r="C12" s="9"/>
      <c r="D12" s="9"/>
      <c r="E12" s="9"/>
      <c r="F12" s="9"/>
      <c r="G12" s="9"/>
      <c r="H12" s="9"/>
      <c r="I12" s="9" t="str">
        <f>IF(I11="","",X12)</f>
        <v/>
      </c>
      <c r="J12" s="752" t="str">
        <f>IF(基本!F12="","",基本!F12)</f>
        <v/>
      </c>
      <c r="K12" s="752"/>
      <c r="L12" s="752"/>
      <c r="M12" s="752"/>
      <c r="N12" s="752"/>
      <c r="O12" s="752"/>
      <c r="P12" s="752"/>
      <c r="Q12" s="752"/>
      <c r="R12" s="148"/>
      <c r="U12" s="16" t="s">
        <v>266</v>
      </c>
      <c r="X12" s="185" t="s">
        <v>690</v>
      </c>
      <c r="Y12" s="184"/>
    </row>
    <row r="13" spans="2:25" ht="15.75" customHeight="1" x14ac:dyDescent="0.15">
      <c r="B13" s="157"/>
      <c r="C13" s="9"/>
      <c r="D13" s="9"/>
      <c r="E13" s="9"/>
      <c r="F13" s="9"/>
      <c r="G13" s="9"/>
      <c r="H13" s="9"/>
      <c r="I13" s="9" t="str">
        <f t="shared" ref="I13:I14" si="0">IF(I12="","",X13)</f>
        <v/>
      </c>
      <c r="J13" s="165"/>
      <c r="K13" s="755" t="str">
        <f>IF(基本!F9="","",基本!F9)</f>
        <v/>
      </c>
      <c r="L13" s="755"/>
      <c r="M13" s="755"/>
      <c r="N13" s="755"/>
      <c r="O13" s="760"/>
      <c r="P13" s="760"/>
      <c r="Q13" s="760"/>
      <c r="R13" s="148"/>
      <c r="U13" s="143" t="s">
        <v>669</v>
      </c>
      <c r="X13" s="185" t="s">
        <v>122</v>
      </c>
      <c r="Y13" s="184"/>
    </row>
    <row r="14" spans="2:25" ht="15.75" customHeight="1" x14ac:dyDescent="0.15">
      <c r="B14" s="157"/>
      <c r="C14" s="9"/>
      <c r="D14" s="9"/>
      <c r="E14" s="9"/>
      <c r="F14" s="9"/>
      <c r="G14" s="9"/>
      <c r="H14" s="9"/>
      <c r="I14" s="9" t="str">
        <f t="shared" si="0"/>
        <v/>
      </c>
      <c r="J14" s="752" t="str">
        <f>IF(基本!G10="","",基本!G10)</f>
        <v/>
      </c>
      <c r="K14" s="752"/>
      <c r="L14" s="752"/>
      <c r="M14" s="756" t="str">
        <f>IF(基本!L10="","",基本!L10)</f>
        <v/>
      </c>
      <c r="N14" s="756"/>
      <c r="O14" s="756"/>
      <c r="P14" s="756"/>
      <c r="Q14" s="9" t="str">
        <f>IF(I11="","",Y14)</f>
        <v/>
      </c>
      <c r="R14" s="148"/>
      <c r="U14" s="143" t="s">
        <v>672</v>
      </c>
      <c r="X14" s="185" t="s">
        <v>691</v>
      </c>
      <c r="Y14" s="186" t="s">
        <v>692</v>
      </c>
    </row>
    <row r="15" spans="2:25" ht="8.25" customHeight="1" x14ac:dyDescent="0.15">
      <c r="B15" s="157"/>
      <c r="C15" s="9"/>
      <c r="D15" s="9"/>
      <c r="E15" s="9"/>
      <c r="F15" s="9"/>
      <c r="G15" s="9"/>
      <c r="H15" s="9"/>
      <c r="I15" s="9"/>
      <c r="J15" s="9"/>
      <c r="K15" s="9"/>
      <c r="L15" s="9"/>
      <c r="M15" s="142"/>
      <c r="N15" s="142"/>
      <c r="O15" s="142"/>
      <c r="P15" s="142"/>
      <c r="Q15" s="142"/>
      <c r="R15" s="148"/>
      <c r="X15" s="184"/>
      <c r="Y15" s="184"/>
    </row>
    <row r="16" spans="2:25" ht="18.75" customHeight="1" x14ac:dyDescent="0.15">
      <c r="B16" s="157"/>
      <c r="C16" s="9"/>
      <c r="D16" s="9"/>
      <c r="E16" s="9"/>
      <c r="F16" s="9"/>
      <c r="G16" s="9"/>
      <c r="H16" s="9"/>
      <c r="I16" s="9" t="str">
        <f>IF(基本!B15="","","（"&amp;基本!B15&amp;"）")</f>
        <v/>
      </c>
      <c r="M16" s="142"/>
      <c r="N16" s="142"/>
      <c r="O16" s="142"/>
      <c r="P16" s="142"/>
      <c r="Q16" s="142"/>
      <c r="R16" s="148"/>
      <c r="X16" s="184"/>
      <c r="Y16" s="184"/>
    </row>
    <row r="17" spans="2:25" ht="18.75" customHeight="1" x14ac:dyDescent="0.15">
      <c r="B17" s="157"/>
      <c r="C17" s="9"/>
      <c r="D17" s="9"/>
      <c r="E17" s="9"/>
      <c r="F17" s="9"/>
      <c r="G17" s="9"/>
      <c r="H17" s="9"/>
      <c r="I17" s="9" t="str">
        <f>IF(I16="","",X17)</f>
        <v/>
      </c>
      <c r="J17" s="752" t="str">
        <f>IF(基本!F18="","",基本!F18)</f>
        <v/>
      </c>
      <c r="K17" s="752"/>
      <c r="L17" s="752"/>
      <c r="M17" s="752"/>
      <c r="N17" s="752"/>
      <c r="O17" s="752"/>
      <c r="P17" s="752"/>
      <c r="Q17" s="752"/>
      <c r="R17" s="148"/>
      <c r="U17" s="16" t="s">
        <v>266</v>
      </c>
      <c r="X17" s="185" t="s">
        <v>690</v>
      </c>
      <c r="Y17" s="184"/>
    </row>
    <row r="18" spans="2:25" ht="18.75" customHeight="1" x14ac:dyDescent="0.15">
      <c r="B18" s="157"/>
      <c r="C18" s="9"/>
      <c r="D18" s="9"/>
      <c r="E18" s="9"/>
      <c r="F18" s="9"/>
      <c r="G18" s="9"/>
      <c r="H18" s="9"/>
      <c r="I18" s="9" t="str">
        <f t="shared" ref="I18:I19" si="1">IF(I17="","",X18)</f>
        <v/>
      </c>
      <c r="J18" s="35"/>
      <c r="K18" s="755" t="str">
        <f>IF(基本!F15="","",基本!F15)</f>
        <v/>
      </c>
      <c r="L18" s="755"/>
      <c r="M18" s="755"/>
      <c r="N18" s="755"/>
      <c r="O18" s="755"/>
      <c r="P18" s="755"/>
      <c r="Q18" s="755"/>
      <c r="R18" s="148"/>
      <c r="U18" s="143" t="s">
        <v>669</v>
      </c>
      <c r="X18" s="185" t="s">
        <v>122</v>
      </c>
      <c r="Y18" s="184"/>
    </row>
    <row r="19" spans="2:25" ht="18.75" customHeight="1" x14ac:dyDescent="0.15">
      <c r="B19" s="157"/>
      <c r="C19" s="9"/>
      <c r="D19" s="9"/>
      <c r="E19" s="9"/>
      <c r="F19" s="9"/>
      <c r="G19" s="9"/>
      <c r="H19" s="9"/>
      <c r="I19" s="9" t="str">
        <f t="shared" si="1"/>
        <v/>
      </c>
      <c r="J19" s="755" t="str">
        <f>IF(基本!G16="","",基本!G16)</f>
        <v/>
      </c>
      <c r="K19" s="755"/>
      <c r="L19" s="755"/>
      <c r="M19" s="756" t="str">
        <f>IF(基本!L16="","",基本!L16)</f>
        <v/>
      </c>
      <c r="N19" s="756"/>
      <c r="O19" s="756"/>
      <c r="P19" s="756"/>
      <c r="Q19" s="9" t="str">
        <f>IF(I16="","",Y19)</f>
        <v/>
      </c>
      <c r="R19" s="148"/>
      <c r="U19" s="143" t="s">
        <v>672</v>
      </c>
      <c r="X19" s="185" t="s">
        <v>691</v>
      </c>
      <c r="Y19" s="186" t="s">
        <v>692</v>
      </c>
    </row>
    <row r="20" spans="2:25" ht="9.75" customHeight="1" x14ac:dyDescent="0.15">
      <c r="B20" s="157"/>
      <c r="C20" s="9"/>
      <c r="D20" s="9"/>
      <c r="E20" s="9"/>
      <c r="F20" s="9"/>
      <c r="G20" s="9"/>
      <c r="H20" s="9"/>
      <c r="I20" s="9"/>
      <c r="J20" s="757"/>
      <c r="K20" s="757"/>
      <c r="L20" s="758"/>
      <c r="M20" s="758"/>
      <c r="N20" s="758"/>
      <c r="O20" s="758"/>
      <c r="P20" s="758"/>
      <c r="R20" s="148"/>
    </row>
    <row r="21" spans="2:25" ht="6.75" customHeight="1" x14ac:dyDescent="0.15">
      <c r="B21" s="157"/>
      <c r="C21" s="9"/>
      <c r="D21" s="9"/>
      <c r="E21" s="9"/>
      <c r="F21" s="9"/>
      <c r="G21" s="9"/>
      <c r="H21" s="9"/>
      <c r="I21" s="9"/>
      <c r="Q21" s="139"/>
      <c r="R21" s="148"/>
    </row>
    <row r="22" spans="2:25" ht="25.5" x14ac:dyDescent="0.15">
      <c r="B22" s="157"/>
      <c r="C22" s="759" t="s">
        <v>673</v>
      </c>
      <c r="D22" s="759"/>
      <c r="E22" s="759"/>
      <c r="F22" s="759"/>
      <c r="G22" s="759"/>
      <c r="H22" s="759"/>
      <c r="I22" s="759"/>
      <c r="J22" s="759"/>
      <c r="K22" s="759"/>
      <c r="L22" s="759"/>
      <c r="M22" s="759"/>
      <c r="N22" s="759"/>
      <c r="O22" s="759"/>
      <c r="P22" s="759"/>
      <c r="Q22" s="759"/>
      <c r="R22" s="148"/>
    </row>
    <row r="23" spans="2:25" ht="9.75" customHeight="1" x14ac:dyDescent="0.15">
      <c r="B23" s="157"/>
      <c r="C23" s="9"/>
      <c r="D23" s="9"/>
      <c r="E23" s="9"/>
      <c r="F23" s="9"/>
      <c r="G23" s="9"/>
      <c r="H23" s="9"/>
      <c r="I23" s="9"/>
      <c r="J23" s="9"/>
      <c r="K23" s="9"/>
      <c r="L23" s="9"/>
      <c r="M23" s="142"/>
      <c r="N23" s="142"/>
      <c r="O23" s="142"/>
      <c r="P23" s="142"/>
      <c r="Q23" s="142"/>
      <c r="R23" s="148"/>
    </row>
    <row r="24" spans="2:25" ht="54.75" customHeight="1" x14ac:dyDescent="0.15">
      <c r="B24" s="157"/>
      <c r="D24" s="783" t="s">
        <v>990</v>
      </c>
      <c r="E24" s="783"/>
      <c r="F24" s="783"/>
      <c r="G24" s="783"/>
      <c r="H24" s="783"/>
      <c r="I24" s="783"/>
      <c r="J24" s="783"/>
      <c r="K24" s="783"/>
      <c r="L24" s="783"/>
      <c r="M24" s="783"/>
      <c r="N24" s="783"/>
      <c r="O24" s="783"/>
      <c r="P24" s="783"/>
      <c r="Q24" s="167"/>
      <c r="R24" s="148"/>
    </row>
    <row r="25" spans="2:25" ht="9.75" customHeight="1" x14ac:dyDescent="0.15">
      <c r="B25" s="157"/>
      <c r="C25" s="9"/>
      <c r="D25" s="9"/>
      <c r="E25" s="9"/>
      <c r="F25" s="9"/>
      <c r="G25" s="9"/>
      <c r="H25" s="9"/>
      <c r="I25" s="9"/>
      <c r="J25" s="9"/>
      <c r="K25" s="9"/>
      <c r="L25" s="9"/>
      <c r="M25" s="142"/>
      <c r="N25" s="142"/>
      <c r="O25" s="142"/>
      <c r="P25" s="142"/>
      <c r="Q25" s="142"/>
      <c r="R25" s="148"/>
    </row>
    <row r="26" spans="2:25" ht="16.5" customHeight="1" x14ac:dyDescent="0.15">
      <c r="B26" s="157"/>
      <c r="C26" s="168"/>
      <c r="D26" s="776" t="s">
        <v>674</v>
      </c>
      <c r="E26" s="777"/>
      <c r="F26" s="169"/>
      <c r="G26" s="169"/>
      <c r="H26" s="787" t="str">
        <f>IF(基本!F21="","",基本!F21)</f>
        <v/>
      </c>
      <c r="I26" s="787"/>
      <c r="J26" s="787"/>
      <c r="K26" s="787"/>
      <c r="L26" s="787"/>
      <c r="M26" s="787"/>
      <c r="N26" s="787"/>
      <c r="O26" s="787"/>
      <c r="P26" s="787"/>
      <c r="Q26" s="788"/>
      <c r="R26" s="148"/>
      <c r="U26" s="16" t="s">
        <v>266</v>
      </c>
    </row>
    <row r="27" spans="2:25" ht="16.5" customHeight="1" x14ac:dyDescent="0.15">
      <c r="B27" s="157"/>
      <c r="C27" s="170"/>
      <c r="D27" s="778" t="s">
        <v>544</v>
      </c>
      <c r="E27" s="779"/>
      <c r="F27" s="169"/>
      <c r="G27" s="169"/>
      <c r="H27" s="787" t="str">
        <f>IF(基本!F22="","",基本!F22)</f>
        <v/>
      </c>
      <c r="I27" s="787"/>
      <c r="J27" s="787"/>
      <c r="K27" s="787"/>
      <c r="L27" s="787"/>
      <c r="M27" s="787"/>
      <c r="N27" s="787"/>
      <c r="O27" s="787"/>
      <c r="P27" s="787"/>
      <c r="Q27" s="788"/>
      <c r="R27" s="148"/>
      <c r="U27" s="143" t="s">
        <v>672</v>
      </c>
    </row>
    <row r="28" spans="2:25" ht="16.5" customHeight="1" x14ac:dyDescent="0.15">
      <c r="B28" s="157"/>
      <c r="C28" s="171"/>
      <c r="D28" s="778" t="s">
        <v>545</v>
      </c>
      <c r="E28" s="779"/>
      <c r="F28" s="70"/>
      <c r="G28" s="9"/>
      <c r="H28" s="144" t="str">
        <f>IF(基本!F23="","","〒"&amp;基本!F23&amp;"-"&amp;基本!H23)</f>
        <v/>
      </c>
      <c r="I28" s="787" t="str">
        <f>IF(基本!F24="","","東京都"&amp;"  "&amp;基本!F24&amp;"  "&amp;基本!F25)</f>
        <v/>
      </c>
      <c r="J28" s="787"/>
      <c r="K28" s="787"/>
      <c r="L28" s="787"/>
      <c r="M28" s="787"/>
      <c r="N28" s="787"/>
      <c r="O28" s="787"/>
      <c r="P28" s="787"/>
      <c r="Q28" s="788"/>
      <c r="R28" s="148"/>
      <c r="U28" s="143" t="s">
        <v>672</v>
      </c>
    </row>
    <row r="29" spans="2:25" ht="16.5" customHeight="1" x14ac:dyDescent="0.15">
      <c r="B29" s="157"/>
      <c r="C29" s="168"/>
      <c r="D29" s="70"/>
      <c r="E29" s="172"/>
      <c r="F29" s="481"/>
      <c r="G29" s="498" t="s">
        <v>984</v>
      </c>
      <c r="H29" s="497" t="s">
        <v>987</v>
      </c>
      <c r="I29" s="70"/>
      <c r="J29" s="70"/>
      <c r="K29" s="784" t="str">
        <f>IF(基本!F26="","",基本!F26)</f>
        <v/>
      </c>
      <c r="L29" s="784"/>
      <c r="M29" s="784"/>
      <c r="N29" s="784"/>
      <c r="O29" s="784"/>
      <c r="P29" s="173" t="s">
        <v>675</v>
      </c>
      <c r="Q29" s="471" t="s">
        <v>968</v>
      </c>
      <c r="R29" s="148"/>
      <c r="U29" s="143" t="s">
        <v>676</v>
      </c>
    </row>
    <row r="30" spans="2:25" ht="16.5" customHeight="1" x14ac:dyDescent="0.15">
      <c r="B30" s="157"/>
      <c r="C30" s="157"/>
      <c r="D30" s="9" t="s">
        <v>677</v>
      </c>
      <c r="E30" s="172"/>
      <c r="F30" s="482"/>
      <c r="G30" s="499" t="s">
        <v>985</v>
      </c>
      <c r="H30" s="163" t="s">
        <v>988</v>
      </c>
      <c r="I30" s="9"/>
      <c r="J30" s="9"/>
      <c r="K30" s="785" t="str">
        <f>IF(基本!F27="","",ROUNDDOWN(基本!F27,-3))</f>
        <v/>
      </c>
      <c r="L30" s="785"/>
      <c r="M30" s="785"/>
      <c r="N30" s="785"/>
      <c r="O30" s="785"/>
      <c r="P30" s="480" t="s">
        <v>675</v>
      </c>
      <c r="Q30" s="472" t="s">
        <v>969</v>
      </c>
      <c r="R30" s="148"/>
      <c r="U30" s="143" t="s">
        <v>676</v>
      </c>
    </row>
    <row r="31" spans="2:25" ht="16.5" customHeight="1" x14ac:dyDescent="0.15">
      <c r="B31" s="157"/>
      <c r="C31" s="171"/>
      <c r="D31" s="122"/>
      <c r="E31" s="174"/>
      <c r="F31" s="484"/>
      <c r="G31" s="495" t="s">
        <v>986</v>
      </c>
      <c r="H31" s="496" t="s">
        <v>989</v>
      </c>
      <c r="I31" s="122"/>
      <c r="J31" s="122"/>
      <c r="K31" s="786" t="str">
        <f>IF(基本!F28="","",ROUNDDOWN(基本!F28,-3))</f>
        <v/>
      </c>
      <c r="L31" s="786"/>
      <c r="M31" s="786"/>
      <c r="N31" s="786"/>
      <c r="O31" s="786"/>
      <c r="P31" s="175" t="s">
        <v>675</v>
      </c>
      <c r="Q31" s="176"/>
      <c r="R31" s="148"/>
      <c r="U31" s="143" t="s">
        <v>676</v>
      </c>
    </row>
    <row r="32" spans="2:25" ht="16.5" customHeight="1" x14ac:dyDescent="0.15">
      <c r="B32" s="157"/>
      <c r="C32" s="157"/>
      <c r="D32" s="9" t="s">
        <v>678</v>
      </c>
      <c r="E32" s="172"/>
      <c r="F32" s="157"/>
      <c r="G32" s="787" t="str">
        <f>IF(基本!M138="","",IF(基本!M138="G","ギャランティード・セイビングス契約",IF(基本!M138="S","シェアード・セイビングス契約","基本シートのF127に正しく入力してください。")))</f>
        <v/>
      </c>
      <c r="H32" s="787"/>
      <c r="I32" s="787"/>
      <c r="J32" s="787"/>
      <c r="K32" s="787"/>
      <c r="L32" s="787"/>
      <c r="M32" s="787"/>
      <c r="N32" s="787"/>
      <c r="O32" s="787"/>
      <c r="P32" s="787"/>
      <c r="Q32" s="788"/>
      <c r="R32" s="148"/>
      <c r="U32" s="143"/>
    </row>
    <row r="33" spans="2:21" ht="18.75" customHeight="1" x14ac:dyDescent="0.15">
      <c r="B33" s="157"/>
      <c r="C33" s="187"/>
      <c r="D33" s="762" t="s">
        <v>693</v>
      </c>
      <c r="E33" s="762"/>
      <c r="F33" s="168"/>
      <c r="G33" s="500" t="s">
        <v>1005</v>
      </c>
      <c r="H33" s="492" t="s">
        <v>983</v>
      </c>
      <c r="I33" s="71"/>
      <c r="J33" s="71"/>
      <c r="K33" s="71"/>
      <c r="L33" s="774"/>
      <c r="M33" s="774"/>
      <c r="N33" s="774"/>
      <c r="O33" s="774"/>
      <c r="P33" s="774"/>
      <c r="Q33" s="775"/>
      <c r="R33" s="148"/>
      <c r="U33" s="145" t="s">
        <v>977</v>
      </c>
    </row>
    <row r="34" spans="2:21" ht="18.75" customHeight="1" x14ac:dyDescent="0.15">
      <c r="B34" s="157"/>
      <c r="C34" s="188"/>
      <c r="D34" s="763"/>
      <c r="E34" s="763"/>
      <c r="F34" s="157"/>
      <c r="G34" s="136" t="s">
        <v>982</v>
      </c>
      <c r="H34" s="493" t="s">
        <v>978</v>
      </c>
      <c r="I34" s="72"/>
      <c r="J34" s="72"/>
      <c r="K34" s="72"/>
      <c r="L34" s="177"/>
      <c r="M34" s="177"/>
      <c r="N34" s="177"/>
      <c r="O34" s="177"/>
      <c r="P34" s="177"/>
      <c r="Q34" s="178"/>
      <c r="R34" s="148"/>
      <c r="U34" s="143"/>
    </row>
    <row r="35" spans="2:21" ht="18.75" customHeight="1" x14ac:dyDescent="0.15">
      <c r="B35" s="157"/>
      <c r="C35" s="188"/>
      <c r="D35" s="763"/>
      <c r="E35" s="763"/>
      <c r="F35" s="157"/>
      <c r="G35" s="136" t="s">
        <v>982</v>
      </c>
      <c r="H35" s="493" t="s">
        <v>979</v>
      </c>
      <c r="I35" s="72"/>
      <c r="J35" s="72"/>
      <c r="K35" s="72"/>
      <c r="L35" s="177"/>
      <c r="M35" s="177"/>
      <c r="N35" s="177"/>
      <c r="O35" s="177"/>
      <c r="P35" s="177"/>
      <c r="Q35" s="178"/>
      <c r="R35" s="148"/>
      <c r="U35" s="143"/>
    </row>
    <row r="36" spans="2:21" ht="18.75" customHeight="1" x14ac:dyDescent="0.15">
      <c r="B36" s="157"/>
      <c r="C36" s="189"/>
      <c r="D36" s="764"/>
      <c r="E36" s="764"/>
      <c r="F36" s="171"/>
      <c r="G36" s="501" t="s">
        <v>982</v>
      </c>
      <c r="H36" s="494" t="s">
        <v>980</v>
      </c>
      <c r="I36" s="73"/>
      <c r="J36" s="73"/>
      <c r="K36" s="73"/>
      <c r="L36" s="179"/>
      <c r="M36" s="179"/>
      <c r="N36" s="179"/>
      <c r="O36" s="179"/>
      <c r="P36" s="179"/>
      <c r="Q36" s="180"/>
      <c r="R36" s="148"/>
      <c r="U36" s="143"/>
    </row>
    <row r="37" spans="2:21" ht="15.75" customHeight="1" x14ac:dyDescent="0.15">
      <c r="B37" s="157"/>
      <c r="C37" s="168"/>
      <c r="D37" s="765" t="s">
        <v>120</v>
      </c>
      <c r="E37" s="766"/>
      <c r="F37" s="9"/>
      <c r="G37" s="780" t="s">
        <v>679</v>
      </c>
      <c r="H37" s="780"/>
      <c r="I37" s="754" t="str">
        <f>IF(基本!F40="","",基本!F40)</f>
        <v/>
      </c>
      <c r="J37" s="754"/>
      <c r="K37" s="754"/>
      <c r="L37" s="754"/>
      <c r="M37" s="754"/>
      <c r="N37" s="754"/>
      <c r="O37" s="754"/>
      <c r="P37" s="754"/>
      <c r="Q37" s="483"/>
      <c r="R37" s="148"/>
      <c r="U37" s="16" t="s">
        <v>266</v>
      </c>
    </row>
    <row r="38" spans="2:21" ht="15.75" customHeight="1" x14ac:dyDescent="0.15">
      <c r="B38" s="157"/>
      <c r="C38" s="157"/>
      <c r="D38" s="767"/>
      <c r="E38" s="768"/>
      <c r="F38" s="9"/>
      <c r="G38" s="758" t="s">
        <v>680</v>
      </c>
      <c r="H38" s="758"/>
      <c r="I38" s="754" t="str">
        <f>IF(基本!F43="","",基本!F43)</f>
        <v/>
      </c>
      <c r="J38" s="754"/>
      <c r="K38" s="754"/>
      <c r="L38" s="754"/>
      <c r="M38" s="754"/>
      <c r="N38" s="754"/>
      <c r="O38" s="754"/>
      <c r="P38" s="754"/>
      <c r="Q38" s="148"/>
      <c r="R38" s="148"/>
      <c r="U38" s="143" t="s">
        <v>676</v>
      </c>
    </row>
    <row r="39" spans="2:21" ht="15.75" customHeight="1" x14ac:dyDescent="0.15">
      <c r="B39" s="157"/>
      <c r="C39" s="157"/>
      <c r="D39" s="767"/>
      <c r="E39" s="768"/>
      <c r="F39" s="9"/>
      <c r="G39" s="782" t="s">
        <v>681</v>
      </c>
      <c r="H39" s="782"/>
      <c r="I39" s="773" t="str">
        <f>IF(基本!F44="","",基本!F44)</f>
        <v/>
      </c>
      <c r="J39" s="773"/>
      <c r="K39" s="773"/>
      <c r="L39" s="773"/>
      <c r="M39" s="773"/>
      <c r="N39" s="773"/>
      <c r="O39" s="773"/>
      <c r="P39" s="773"/>
      <c r="Q39" s="148"/>
      <c r="R39" s="148"/>
      <c r="U39" s="143" t="s">
        <v>676</v>
      </c>
    </row>
    <row r="40" spans="2:21" ht="15.75" customHeight="1" x14ac:dyDescent="0.15">
      <c r="B40" s="157"/>
      <c r="C40" s="157"/>
      <c r="D40" s="767"/>
      <c r="E40" s="768"/>
      <c r="G40" s="781" t="s">
        <v>682</v>
      </c>
      <c r="H40" s="781"/>
      <c r="I40" s="771" t="str">
        <f>IF(基本!F47="","",基本!F47)</f>
        <v/>
      </c>
      <c r="J40" s="771"/>
      <c r="K40" s="771"/>
      <c r="L40" s="771"/>
      <c r="M40" s="771"/>
      <c r="N40" s="53" t="s">
        <v>683</v>
      </c>
      <c r="O40" s="53"/>
      <c r="P40" s="53"/>
      <c r="Q40" s="148"/>
      <c r="R40" s="148"/>
      <c r="U40" s="143" t="s">
        <v>684</v>
      </c>
    </row>
    <row r="41" spans="2:21" ht="15.75" customHeight="1" x14ac:dyDescent="0.15">
      <c r="B41" s="157"/>
      <c r="C41" s="157"/>
      <c r="D41" s="767"/>
      <c r="E41" s="768"/>
      <c r="G41" s="781" t="s">
        <v>685</v>
      </c>
      <c r="H41" s="781"/>
      <c r="I41" s="771" t="str">
        <f>IF(基本!F48="","",基本!F48)</f>
        <v/>
      </c>
      <c r="J41" s="771"/>
      <c r="K41" s="771"/>
      <c r="L41" s="771"/>
      <c r="M41" s="771"/>
      <c r="N41" s="53" t="s">
        <v>683</v>
      </c>
      <c r="O41" s="53"/>
      <c r="P41" s="53"/>
      <c r="Q41" s="148"/>
      <c r="R41" s="148"/>
      <c r="U41" s="143" t="s">
        <v>684</v>
      </c>
    </row>
    <row r="42" spans="2:21" ht="15.75" customHeight="1" x14ac:dyDescent="0.15">
      <c r="B42" s="157"/>
      <c r="C42" s="171"/>
      <c r="D42" s="769"/>
      <c r="E42" s="770"/>
      <c r="G42" s="761" t="s">
        <v>686</v>
      </c>
      <c r="H42" s="761"/>
      <c r="I42" s="772" t="str">
        <f>IF(基本!F50="","",基本!F50)</f>
        <v/>
      </c>
      <c r="J42" s="772"/>
      <c r="K42" s="772"/>
      <c r="L42" s="772"/>
      <c r="M42" s="772"/>
      <c r="N42" s="772"/>
      <c r="O42" s="772"/>
      <c r="P42" s="142" t="s">
        <v>683</v>
      </c>
      <c r="Q42" s="148"/>
      <c r="R42" s="148"/>
      <c r="U42" s="143" t="s">
        <v>684</v>
      </c>
    </row>
    <row r="43" spans="2:21" ht="14.25" customHeight="1" x14ac:dyDescent="0.15">
      <c r="B43" s="157"/>
      <c r="C43" s="168"/>
      <c r="D43" s="70" t="s">
        <v>687</v>
      </c>
      <c r="F43" s="70"/>
      <c r="G43" s="70"/>
      <c r="H43" s="70"/>
      <c r="I43" s="70"/>
      <c r="J43" s="70"/>
      <c r="K43" s="70"/>
      <c r="L43" s="70"/>
      <c r="M43" s="146"/>
      <c r="N43" s="146"/>
      <c r="O43" s="146"/>
      <c r="P43" s="146"/>
      <c r="Q43" s="147"/>
      <c r="R43" s="148"/>
    </row>
    <row r="44" spans="2:21" ht="19.5" customHeight="1" x14ac:dyDescent="0.15">
      <c r="B44" s="157"/>
      <c r="C44" s="157"/>
      <c r="D44" s="9"/>
      <c r="E44" s="9"/>
      <c r="F44" s="9"/>
      <c r="G44" s="9"/>
      <c r="H44" s="9"/>
      <c r="I44" s="9"/>
      <c r="J44" s="9"/>
      <c r="K44" s="9"/>
      <c r="L44" s="9"/>
      <c r="M44" s="142"/>
      <c r="N44" s="142"/>
      <c r="O44" s="142"/>
      <c r="P44" s="142"/>
      <c r="Q44" s="148"/>
      <c r="R44" s="148"/>
    </row>
    <row r="45" spans="2:21" ht="16.5" customHeight="1" x14ac:dyDescent="0.15">
      <c r="B45" s="157"/>
      <c r="C45" s="157"/>
      <c r="D45" s="9"/>
      <c r="E45" s="9"/>
      <c r="F45" s="9"/>
      <c r="G45" s="9"/>
      <c r="H45" s="9"/>
      <c r="I45" s="9"/>
      <c r="J45" s="9"/>
      <c r="K45" s="9"/>
      <c r="L45" s="9"/>
      <c r="M45" s="142"/>
      <c r="N45" s="142"/>
      <c r="O45" s="142"/>
      <c r="P45" s="142"/>
      <c r="Q45" s="148"/>
      <c r="R45" s="148"/>
    </row>
    <row r="46" spans="2:21" ht="16.5" customHeight="1" x14ac:dyDescent="0.15">
      <c r="B46" s="157"/>
      <c r="C46" s="157"/>
      <c r="D46" s="9"/>
      <c r="E46" s="9"/>
      <c r="F46" s="9"/>
      <c r="G46" s="9"/>
      <c r="H46" s="9"/>
      <c r="I46" s="9"/>
      <c r="J46" s="9"/>
      <c r="K46" s="9"/>
      <c r="L46" s="9"/>
      <c r="M46" s="142"/>
      <c r="N46" s="142"/>
      <c r="O46" s="142"/>
      <c r="P46" s="142"/>
      <c r="Q46" s="148"/>
      <c r="R46" s="148"/>
    </row>
    <row r="47" spans="2:21" ht="16.5" customHeight="1" x14ac:dyDescent="0.15">
      <c r="B47" s="157"/>
      <c r="C47" s="157"/>
      <c r="D47" s="9"/>
      <c r="E47" s="9"/>
      <c r="F47" s="9"/>
      <c r="G47" s="9"/>
      <c r="H47" s="9"/>
      <c r="I47" s="9"/>
      <c r="J47" s="9"/>
      <c r="K47" s="9"/>
      <c r="L47" s="9"/>
      <c r="M47" s="142"/>
      <c r="N47" s="142"/>
      <c r="O47" s="142"/>
      <c r="P47" s="142"/>
      <c r="Q47" s="148"/>
      <c r="R47" s="148"/>
    </row>
    <row r="48" spans="2:21" ht="10.5" customHeight="1" x14ac:dyDescent="0.15">
      <c r="B48" s="157"/>
      <c r="C48" s="171"/>
      <c r="D48" s="122"/>
      <c r="E48" s="122"/>
      <c r="F48" s="122"/>
      <c r="G48" s="122"/>
      <c r="H48" s="122"/>
      <c r="I48" s="122"/>
      <c r="J48" s="122"/>
      <c r="K48" s="122"/>
      <c r="L48" s="122"/>
      <c r="M48" s="149"/>
      <c r="N48" s="149"/>
      <c r="O48" s="149"/>
      <c r="P48" s="149"/>
      <c r="Q48" s="150"/>
      <c r="R48" s="148"/>
    </row>
    <row r="49" spans="2:18" ht="15.75" customHeight="1" x14ac:dyDescent="0.15">
      <c r="B49" s="157"/>
      <c r="C49" s="70" t="s">
        <v>981</v>
      </c>
      <c r="D49" s="70"/>
      <c r="E49" s="70"/>
      <c r="F49" s="70"/>
      <c r="G49" s="70"/>
      <c r="H49" s="70"/>
      <c r="I49" s="70"/>
      <c r="J49" s="70"/>
      <c r="K49" s="70"/>
      <c r="L49" s="70"/>
      <c r="M49" s="146"/>
      <c r="N49" s="146"/>
      <c r="O49" s="146"/>
      <c r="P49" s="146"/>
      <c r="Q49" s="146"/>
      <c r="R49" s="148"/>
    </row>
    <row r="50" spans="2:18" ht="15.75" customHeight="1" x14ac:dyDescent="0.15">
      <c r="B50" s="171"/>
      <c r="C50" s="122" t="s">
        <v>503</v>
      </c>
      <c r="D50" s="122"/>
      <c r="E50" s="122"/>
      <c r="F50" s="122"/>
      <c r="G50" s="122"/>
      <c r="H50" s="122"/>
      <c r="I50" s="122"/>
      <c r="J50" s="122"/>
      <c r="K50" s="122"/>
      <c r="L50" s="122"/>
      <c r="M50" s="149"/>
      <c r="N50" s="149"/>
      <c r="O50" s="149"/>
      <c r="P50" s="149"/>
      <c r="Q50" s="149"/>
      <c r="R50" s="150"/>
    </row>
    <row r="51" spans="2:18" ht="13.5" customHeight="1" x14ac:dyDescent="0.15">
      <c r="Q51" s="365" t="s">
        <v>1014</v>
      </c>
    </row>
  </sheetData>
  <sheetProtection password="A4DE" sheet="1" objects="1" scenarios="1"/>
  <mergeCells count="45">
    <mergeCell ref="D24:P24"/>
    <mergeCell ref="K29:O29"/>
    <mergeCell ref="K30:O30"/>
    <mergeCell ref="K31:O31"/>
    <mergeCell ref="G32:Q32"/>
    <mergeCell ref="H26:Q26"/>
    <mergeCell ref="H27:Q27"/>
    <mergeCell ref="I28:Q28"/>
    <mergeCell ref="G37:H37"/>
    <mergeCell ref="G41:H41"/>
    <mergeCell ref="G40:H40"/>
    <mergeCell ref="G39:H39"/>
    <mergeCell ref="G38:H38"/>
    <mergeCell ref="G42:H42"/>
    <mergeCell ref="D33:E36"/>
    <mergeCell ref="D37:E42"/>
    <mergeCell ref="K13:Q13"/>
    <mergeCell ref="J14:L14"/>
    <mergeCell ref="M14:P14"/>
    <mergeCell ref="I41:M41"/>
    <mergeCell ref="I42:O42"/>
    <mergeCell ref="I39:P39"/>
    <mergeCell ref="I40:M40"/>
    <mergeCell ref="I38:P38"/>
    <mergeCell ref="P33:Q33"/>
    <mergeCell ref="L33:O33"/>
    <mergeCell ref="D26:E26"/>
    <mergeCell ref="D28:E28"/>
    <mergeCell ref="D27:E27"/>
    <mergeCell ref="J7:Q7"/>
    <mergeCell ref="J3:K3"/>
    <mergeCell ref="I37:P37"/>
    <mergeCell ref="J17:Q17"/>
    <mergeCell ref="J19:L19"/>
    <mergeCell ref="M19:P19"/>
    <mergeCell ref="J10:K10"/>
    <mergeCell ref="L10:P10"/>
    <mergeCell ref="C22:Q22"/>
    <mergeCell ref="M9:P9"/>
    <mergeCell ref="J9:L9"/>
    <mergeCell ref="K8:Q8"/>
    <mergeCell ref="J20:K20"/>
    <mergeCell ref="L20:P20"/>
    <mergeCell ref="K18:Q18"/>
    <mergeCell ref="J12:Q12"/>
  </mergeCells>
  <phoneticPr fontId="1"/>
  <pageMargins left="0.98425196850393704" right="0.39370078740157483" top="0.78740157480314965" bottom="0.39370078740157483" header="0.31496062992125984" footer="0.31496062992125984"/>
  <pageSetup paperSize="9" orientation="portrait" blackAndWhite="1" copies="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view="pageBreakPreview" topLeftCell="A16" zoomScaleNormal="100" zoomScaleSheetLayoutView="100" workbookViewId="0">
      <selection activeCell="C57" sqref="C57:N57"/>
    </sheetView>
  </sheetViews>
  <sheetFormatPr defaultRowHeight="13.5" x14ac:dyDescent="0.15"/>
  <cols>
    <col min="1" max="3" width="2.75" customWidth="1"/>
    <col min="4" max="7" width="4.375" customWidth="1"/>
    <col min="8" max="9" width="4.75" customWidth="1"/>
    <col min="15" max="16" width="4.625" customWidth="1"/>
  </cols>
  <sheetData>
    <row r="1" spans="1:16" x14ac:dyDescent="0.15">
      <c r="A1" s="16" t="s">
        <v>534</v>
      </c>
      <c r="B1" s="16"/>
      <c r="C1" s="16"/>
      <c r="D1" s="16"/>
      <c r="E1" s="16"/>
      <c r="F1" s="16"/>
      <c r="G1" s="16"/>
      <c r="H1" s="16"/>
      <c r="I1" s="16"/>
      <c r="J1" s="16"/>
      <c r="K1" s="16"/>
    </row>
    <row r="2" spans="1:16" x14ac:dyDescent="0.15">
      <c r="A2" s="16"/>
      <c r="B2" s="16"/>
      <c r="C2" s="16"/>
      <c r="D2" s="16"/>
      <c r="E2" s="16"/>
      <c r="F2" s="16"/>
      <c r="G2" s="16"/>
      <c r="H2" s="16"/>
      <c r="I2" s="16"/>
      <c r="J2" s="16"/>
      <c r="K2" s="16"/>
    </row>
    <row r="3" spans="1:16" ht="21" x14ac:dyDescent="0.15">
      <c r="A3" s="789" t="s">
        <v>508</v>
      </c>
      <c r="B3" s="789"/>
      <c r="C3" s="789"/>
      <c r="D3" s="789"/>
      <c r="E3" s="789"/>
      <c r="F3" s="789"/>
      <c r="G3" s="789"/>
      <c r="H3" s="789"/>
      <c r="I3" s="789"/>
      <c r="J3" s="789"/>
      <c r="K3" s="789"/>
      <c r="L3" s="789"/>
      <c r="M3" s="789"/>
      <c r="N3" s="789"/>
    </row>
    <row r="4" spans="1:16" x14ac:dyDescent="0.15">
      <c r="A4" s="16"/>
      <c r="B4" s="16"/>
      <c r="C4" s="16"/>
      <c r="D4" s="16"/>
      <c r="E4" s="16"/>
      <c r="F4" s="16"/>
      <c r="G4" s="16"/>
      <c r="H4" s="16"/>
      <c r="I4" s="16"/>
      <c r="J4" s="16"/>
      <c r="K4" s="16"/>
    </row>
    <row r="5" spans="1:16" ht="16.5" customHeight="1" x14ac:dyDescent="0.15">
      <c r="A5" s="38" t="s">
        <v>509</v>
      </c>
      <c r="B5" s="16"/>
      <c r="C5" s="16"/>
      <c r="D5" s="16"/>
      <c r="E5" s="16"/>
      <c r="F5" s="16"/>
      <c r="G5" s="16"/>
      <c r="H5" s="16"/>
      <c r="I5" s="16"/>
      <c r="J5" s="16"/>
      <c r="K5" s="16"/>
    </row>
    <row r="6" spans="1:16" ht="16.5" customHeight="1" x14ac:dyDescent="0.15">
      <c r="A6" s="38"/>
      <c r="B6" s="16"/>
      <c r="C6" s="16"/>
      <c r="D6" s="16"/>
      <c r="E6" s="16"/>
      <c r="F6" s="16"/>
      <c r="G6" s="16"/>
      <c r="H6" s="16"/>
      <c r="I6" s="16"/>
      <c r="J6" s="16"/>
      <c r="K6" s="16"/>
    </row>
    <row r="7" spans="1:16" ht="16.5" customHeight="1" x14ac:dyDescent="0.15">
      <c r="A7" s="38" t="s">
        <v>510</v>
      </c>
      <c r="B7" s="16"/>
      <c r="C7" s="16"/>
      <c r="D7" s="16"/>
      <c r="E7" s="16"/>
      <c r="F7" s="16"/>
      <c r="G7" s="16"/>
      <c r="H7" s="16"/>
      <c r="I7" s="16"/>
      <c r="J7" s="16"/>
      <c r="K7" s="16"/>
    </row>
    <row r="8" spans="1:16" ht="16.5" customHeight="1" x14ac:dyDescent="0.15">
      <c r="A8" s="16"/>
      <c r="B8" s="16"/>
      <c r="C8" s="16"/>
      <c r="D8" s="16"/>
      <c r="E8" s="16"/>
      <c r="F8" s="16"/>
      <c r="G8" s="16"/>
      <c r="H8" s="16"/>
      <c r="I8" s="16"/>
      <c r="J8" s="16"/>
      <c r="K8" s="16"/>
    </row>
    <row r="9" spans="1:16" x14ac:dyDescent="0.15">
      <c r="A9" s="16"/>
      <c r="B9" s="16"/>
      <c r="C9" s="16"/>
      <c r="D9" s="16"/>
      <c r="E9" s="16"/>
      <c r="F9" s="16"/>
      <c r="G9" s="16"/>
      <c r="H9" s="16"/>
      <c r="I9" s="16"/>
      <c r="J9" s="16"/>
      <c r="K9" s="16"/>
    </row>
    <row r="10" spans="1:16" x14ac:dyDescent="0.15">
      <c r="A10" s="16"/>
      <c r="B10" s="16"/>
      <c r="C10" s="16"/>
      <c r="D10" s="16"/>
      <c r="E10" s="16"/>
      <c r="F10" s="16"/>
      <c r="G10" s="16"/>
      <c r="H10" s="16"/>
      <c r="I10" s="16"/>
      <c r="J10" s="16"/>
      <c r="K10" s="16"/>
    </row>
    <row r="11" spans="1:16" ht="96.75" customHeight="1" x14ac:dyDescent="0.15">
      <c r="A11" s="550" t="s">
        <v>582</v>
      </c>
      <c r="B11" s="550"/>
      <c r="C11" s="550"/>
      <c r="D11" s="550"/>
      <c r="E11" s="550"/>
      <c r="F11" s="550"/>
      <c r="G11" s="550"/>
      <c r="H11" s="550"/>
      <c r="I11" s="550"/>
      <c r="J11" s="550"/>
      <c r="K11" s="550"/>
      <c r="L11" s="550"/>
      <c r="M11" s="550"/>
      <c r="N11" s="550"/>
    </row>
    <row r="12" spans="1:16" ht="51" customHeight="1" x14ac:dyDescent="0.15">
      <c r="A12" s="550" t="s">
        <v>583</v>
      </c>
      <c r="B12" s="550"/>
      <c r="C12" s="550"/>
      <c r="D12" s="550"/>
      <c r="E12" s="550"/>
      <c r="F12" s="550"/>
      <c r="G12" s="550"/>
      <c r="H12" s="550"/>
      <c r="I12" s="550"/>
      <c r="J12" s="550"/>
      <c r="K12" s="550"/>
      <c r="L12" s="550"/>
      <c r="M12" s="550"/>
      <c r="N12" s="550"/>
    </row>
    <row r="13" spans="1:16" ht="37.5" customHeight="1" x14ac:dyDescent="0.15">
      <c r="A13" s="550" t="s">
        <v>584</v>
      </c>
      <c r="B13" s="550"/>
      <c r="C13" s="550"/>
      <c r="D13" s="550"/>
      <c r="E13" s="550"/>
      <c r="F13" s="550"/>
      <c r="G13" s="550"/>
      <c r="H13" s="550"/>
      <c r="I13" s="550"/>
      <c r="J13" s="550"/>
      <c r="K13" s="550"/>
      <c r="L13" s="550"/>
      <c r="M13" s="550"/>
      <c r="N13" s="550"/>
    </row>
    <row r="14" spans="1:16" x14ac:dyDescent="0.15">
      <c r="A14" s="16"/>
      <c r="B14" s="16"/>
      <c r="C14" s="16"/>
      <c r="D14" s="16"/>
      <c r="E14" s="16"/>
      <c r="F14" s="16"/>
      <c r="G14" s="16"/>
      <c r="H14" s="16"/>
      <c r="I14" s="16"/>
      <c r="J14" s="16"/>
      <c r="K14" s="16"/>
    </row>
    <row r="15" spans="1:16" ht="15.75" x14ac:dyDescent="0.15">
      <c r="A15" s="38"/>
      <c r="B15" s="790" t="s">
        <v>511</v>
      </c>
      <c r="C15" s="790"/>
      <c r="D15" s="79"/>
      <c r="E15" s="38" t="s">
        <v>512</v>
      </c>
      <c r="F15" s="81"/>
      <c r="G15" s="37" t="s">
        <v>523</v>
      </c>
      <c r="H15" s="81"/>
      <c r="I15" s="38" t="s">
        <v>513</v>
      </c>
      <c r="J15" s="38"/>
      <c r="K15" s="38"/>
      <c r="L15" s="1"/>
      <c r="M15" s="1"/>
      <c r="P15" t="s">
        <v>521</v>
      </c>
    </row>
    <row r="16" spans="1:16" ht="20.25" customHeight="1" x14ac:dyDescent="0.15">
      <c r="A16" s="38"/>
      <c r="B16" s="38"/>
      <c r="C16" s="38"/>
      <c r="D16" s="38"/>
      <c r="E16" s="38"/>
      <c r="F16" s="38"/>
      <c r="G16" s="38"/>
      <c r="H16" s="38"/>
      <c r="I16" s="38"/>
      <c r="J16" s="38"/>
      <c r="K16" s="38"/>
      <c r="L16" s="1"/>
      <c r="M16" s="1"/>
    </row>
    <row r="17" spans="1:16" ht="20.25" customHeight="1" x14ac:dyDescent="0.15">
      <c r="A17" s="38"/>
      <c r="B17" s="38"/>
      <c r="C17" s="38"/>
      <c r="D17" s="38"/>
      <c r="E17" s="38"/>
      <c r="F17" s="38"/>
      <c r="G17" s="38"/>
      <c r="H17" s="38"/>
      <c r="I17" s="38"/>
      <c r="J17" s="38"/>
      <c r="K17" s="38"/>
      <c r="L17" s="1"/>
      <c r="M17" s="1"/>
    </row>
    <row r="18" spans="1:16" ht="20.25" customHeight="1" x14ac:dyDescent="0.15">
      <c r="A18" s="38"/>
      <c r="B18" s="38" t="s">
        <v>514</v>
      </c>
      <c r="C18" s="38"/>
      <c r="D18" s="38"/>
      <c r="E18" s="38"/>
      <c r="F18" s="38"/>
      <c r="G18" s="38"/>
      <c r="H18" s="38"/>
      <c r="I18" s="38"/>
      <c r="J18" s="38"/>
      <c r="K18" s="38"/>
      <c r="L18" s="1"/>
      <c r="M18" s="1"/>
    </row>
    <row r="19" spans="1:16" ht="20.25" customHeight="1" x14ac:dyDescent="0.15">
      <c r="A19" s="38"/>
      <c r="B19" s="38"/>
      <c r="C19" s="791" t="str">
        <f>IF(基本!F6="","",基本!F6)</f>
        <v/>
      </c>
      <c r="D19" s="791"/>
      <c r="E19" s="791"/>
      <c r="F19" s="791"/>
      <c r="G19" s="791"/>
      <c r="H19" s="791"/>
      <c r="I19" s="791"/>
      <c r="J19" s="791"/>
      <c r="K19" s="791"/>
      <c r="L19" s="791"/>
      <c r="M19" s="791"/>
      <c r="N19" s="791"/>
      <c r="P19" t="s">
        <v>522</v>
      </c>
    </row>
    <row r="20" spans="1:16" ht="20.25" customHeight="1" x14ac:dyDescent="0.15">
      <c r="A20" s="38"/>
      <c r="B20" s="38" t="s">
        <v>515</v>
      </c>
      <c r="C20" s="77"/>
      <c r="D20" s="77"/>
      <c r="E20" s="77"/>
      <c r="F20" s="77"/>
      <c r="G20" s="77"/>
      <c r="H20" s="77"/>
      <c r="I20" s="77"/>
      <c r="J20" s="77"/>
      <c r="K20" s="77"/>
      <c r="L20" s="77"/>
      <c r="M20" s="77"/>
      <c r="N20" s="77"/>
    </row>
    <row r="21" spans="1:16" ht="20.25" customHeight="1" x14ac:dyDescent="0.15">
      <c r="A21" s="38"/>
      <c r="B21" s="38"/>
      <c r="C21" s="792" t="str">
        <f>IF(基本!F3="","",基本!F3)</f>
        <v/>
      </c>
      <c r="D21" s="792"/>
      <c r="E21" s="792"/>
      <c r="F21" s="792"/>
      <c r="G21" s="792"/>
      <c r="H21" s="792"/>
      <c r="I21" s="792"/>
      <c r="J21" s="792"/>
      <c r="K21" s="792"/>
      <c r="L21" s="792"/>
      <c r="M21" s="792"/>
      <c r="N21" s="77"/>
      <c r="P21" t="s">
        <v>522</v>
      </c>
    </row>
    <row r="22" spans="1:16" ht="20.25" customHeight="1" x14ac:dyDescent="0.15">
      <c r="A22" s="38"/>
      <c r="B22" s="38"/>
      <c r="C22" s="38"/>
      <c r="D22" s="38"/>
      <c r="E22" s="38"/>
      <c r="F22" s="38"/>
      <c r="G22" s="38"/>
      <c r="H22" s="38"/>
      <c r="I22" s="38"/>
      <c r="J22" s="38"/>
      <c r="K22" s="38"/>
      <c r="L22" s="1"/>
      <c r="M22" s="1"/>
    </row>
    <row r="23" spans="1:16" ht="20.25" customHeight="1" x14ac:dyDescent="0.15">
      <c r="A23" s="38"/>
      <c r="B23" s="38"/>
      <c r="C23" s="38"/>
      <c r="D23" s="38"/>
      <c r="E23" s="38"/>
      <c r="F23" s="38"/>
      <c r="G23" s="38"/>
      <c r="H23" s="38"/>
      <c r="I23" s="38"/>
      <c r="J23" s="38"/>
      <c r="K23" s="38"/>
      <c r="L23" s="1"/>
      <c r="M23" s="1"/>
    </row>
    <row r="24" spans="1:16" ht="20.25" customHeight="1" x14ac:dyDescent="0.15">
      <c r="A24" s="38"/>
      <c r="B24" s="38"/>
      <c r="C24" s="793" t="str">
        <f>IF(基本!G4="","",基本!G4)</f>
        <v/>
      </c>
      <c r="D24" s="793"/>
      <c r="E24" s="793"/>
      <c r="F24" s="793"/>
      <c r="G24" s="793"/>
      <c r="H24" s="38"/>
      <c r="I24" s="794" t="str">
        <f>IF(基本!L4="","",基本!L4)</f>
        <v/>
      </c>
      <c r="J24" s="794"/>
      <c r="K24" s="794"/>
      <c r="L24" s="794"/>
      <c r="M24" s="1"/>
      <c r="N24" t="s">
        <v>516</v>
      </c>
      <c r="P24" t="s">
        <v>522</v>
      </c>
    </row>
    <row r="25" spans="1:16" ht="20.25" customHeight="1" x14ac:dyDescent="0.15">
      <c r="A25" s="38"/>
      <c r="B25" s="38"/>
      <c r="C25" s="38"/>
      <c r="D25" s="38"/>
      <c r="E25" s="38"/>
      <c r="F25" s="38"/>
      <c r="G25" s="38"/>
      <c r="H25" s="38"/>
      <c r="I25" s="38"/>
      <c r="J25" s="38"/>
      <c r="K25" s="38"/>
      <c r="L25" s="1"/>
      <c r="M25" s="1"/>
    </row>
    <row r="26" spans="1:16" ht="14.25" x14ac:dyDescent="0.15">
      <c r="A26" s="38"/>
      <c r="B26" s="38"/>
      <c r="C26" s="38"/>
      <c r="D26" s="38"/>
      <c r="E26" s="38"/>
      <c r="F26" s="38"/>
      <c r="G26" s="38"/>
      <c r="H26" s="38"/>
      <c r="I26" s="38"/>
      <c r="J26" s="38"/>
      <c r="K26" s="38"/>
      <c r="L26" s="1"/>
      <c r="M26" s="1"/>
    </row>
    <row r="27" spans="1:16" ht="14.25" x14ac:dyDescent="0.15">
      <c r="A27" s="38"/>
      <c r="B27" s="38"/>
      <c r="C27" s="38"/>
      <c r="D27" s="38"/>
      <c r="E27" s="38"/>
      <c r="F27" s="38"/>
      <c r="G27" s="38"/>
      <c r="H27" s="38"/>
      <c r="I27" s="38"/>
      <c r="J27" s="38"/>
      <c r="K27" s="38"/>
      <c r="L27" s="1"/>
      <c r="M27" s="1"/>
    </row>
    <row r="28" spans="1:16" ht="30.75" customHeight="1" x14ac:dyDescent="0.15">
      <c r="A28" s="38"/>
      <c r="B28" s="549" t="s">
        <v>517</v>
      </c>
      <c r="C28" s="549"/>
      <c r="D28" s="549"/>
      <c r="E28" s="549"/>
      <c r="F28" s="549"/>
      <c r="G28" s="549"/>
      <c r="H28" s="549"/>
      <c r="I28" s="549"/>
      <c r="J28" s="549"/>
      <c r="K28" s="549"/>
      <c r="L28" s="549"/>
      <c r="M28" s="549"/>
      <c r="N28" s="549"/>
    </row>
    <row r="29" spans="1:16" ht="17.25" customHeight="1" x14ac:dyDescent="0.15">
      <c r="A29" s="38"/>
      <c r="B29" s="553" t="s">
        <v>585</v>
      </c>
      <c r="C29" s="553"/>
      <c r="D29" s="553"/>
      <c r="E29" s="553"/>
      <c r="F29" s="553"/>
      <c r="G29" s="553"/>
      <c r="H29" s="553"/>
      <c r="I29" s="553"/>
      <c r="J29" s="553"/>
      <c r="K29" s="553"/>
      <c r="L29" s="553"/>
      <c r="M29" s="553"/>
      <c r="N29" s="553"/>
    </row>
    <row r="30" spans="1:16" ht="17.25" customHeight="1" x14ac:dyDescent="0.15">
      <c r="A30" s="38"/>
      <c r="B30" s="38"/>
      <c r="C30" s="38" t="s">
        <v>518</v>
      </c>
      <c r="D30" s="38"/>
      <c r="E30" s="38"/>
      <c r="F30" s="38"/>
      <c r="G30" s="38"/>
      <c r="H30" s="38"/>
      <c r="I30" s="38"/>
      <c r="J30" s="38"/>
      <c r="K30" s="38"/>
      <c r="L30" s="1"/>
      <c r="M30" s="1"/>
    </row>
    <row r="31" spans="1:16" ht="17.25" customHeight="1" x14ac:dyDescent="0.15">
      <c r="A31" s="38"/>
      <c r="B31" s="38"/>
      <c r="C31" s="38" t="s">
        <v>524</v>
      </c>
      <c r="D31" s="38"/>
      <c r="E31" s="38"/>
      <c r="F31" s="38"/>
      <c r="G31" s="38"/>
      <c r="H31" s="38"/>
      <c r="I31" s="38"/>
      <c r="J31" s="38"/>
      <c r="K31" s="38"/>
      <c r="L31" s="1"/>
      <c r="M31" s="1"/>
    </row>
    <row r="32" spans="1:16" ht="17.25" customHeight="1" x14ac:dyDescent="0.15">
      <c r="A32" s="38"/>
      <c r="B32" s="38"/>
      <c r="C32" s="38" t="s">
        <v>519</v>
      </c>
      <c r="D32" s="38"/>
      <c r="E32" s="38"/>
      <c r="F32" s="38"/>
      <c r="G32" s="38"/>
      <c r="H32" s="38"/>
      <c r="I32" s="38"/>
      <c r="J32" s="38"/>
      <c r="K32" s="38"/>
      <c r="L32" s="1"/>
      <c r="M32" s="1"/>
    </row>
    <row r="33" spans="1:14" ht="17.25" customHeight="1" x14ac:dyDescent="0.15">
      <c r="A33" s="38"/>
      <c r="B33" s="38"/>
      <c r="C33" s="38" t="s">
        <v>520</v>
      </c>
      <c r="D33" s="38"/>
      <c r="E33" s="38"/>
      <c r="F33" s="38"/>
      <c r="G33" s="38"/>
      <c r="H33" s="38"/>
      <c r="I33" s="38"/>
      <c r="J33" s="38"/>
      <c r="K33" s="38"/>
      <c r="L33" s="1"/>
      <c r="M33" s="1"/>
    </row>
    <row r="34" spans="1:14" ht="17.25" customHeight="1" x14ac:dyDescent="0.15">
      <c r="A34" s="38"/>
      <c r="B34" s="38"/>
      <c r="C34" s="38" t="s">
        <v>533</v>
      </c>
      <c r="D34" s="38"/>
      <c r="E34" s="38"/>
      <c r="F34" s="38"/>
      <c r="G34" s="38"/>
      <c r="H34" s="38"/>
      <c r="I34" s="38"/>
      <c r="J34" s="38"/>
      <c r="K34" s="38"/>
      <c r="L34" s="1"/>
      <c r="M34" s="1"/>
    </row>
    <row r="35" spans="1:14" ht="17.25" customHeight="1" x14ac:dyDescent="0.15">
      <c r="A35" s="38"/>
      <c r="B35" s="38"/>
      <c r="C35" s="38"/>
      <c r="D35" s="38"/>
      <c r="E35" s="38"/>
      <c r="F35" s="38"/>
      <c r="G35" s="38"/>
      <c r="H35" s="38"/>
      <c r="I35" s="38"/>
      <c r="J35" s="38"/>
      <c r="K35" s="38"/>
      <c r="L35" s="1"/>
      <c r="M35" s="1"/>
    </row>
    <row r="36" spans="1:14" ht="14.25" x14ac:dyDescent="0.15">
      <c r="A36" s="38"/>
      <c r="B36" s="38"/>
      <c r="C36" s="38"/>
      <c r="D36" s="38"/>
      <c r="E36" s="38"/>
      <c r="F36" s="38"/>
      <c r="G36" s="38"/>
      <c r="H36" s="38"/>
      <c r="I36" s="38"/>
      <c r="J36" s="38"/>
      <c r="K36" s="38"/>
      <c r="L36" s="1"/>
      <c r="M36" s="1"/>
    </row>
    <row r="37" spans="1:14" ht="14.25" x14ac:dyDescent="0.15">
      <c r="A37" s="38"/>
      <c r="B37" s="38"/>
      <c r="C37" s="38"/>
      <c r="D37" s="38"/>
      <c r="E37" s="38"/>
      <c r="F37" s="38"/>
      <c r="G37" s="38"/>
      <c r="H37" s="38"/>
      <c r="I37" s="38"/>
      <c r="J37" s="38"/>
      <c r="K37" s="38"/>
      <c r="L37" s="1"/>
      <c r="M37" s="1"/>
      <c r="N37" s="78" t="s">
        <v>1012</v>
      </c>
    </row>
    <row r="38" spans="1:14" ht="14.25" x14ac:dyDescent="0.15">
      <c r="A38" s="38"/>
      <c r="B38" s="38"/>
      <c r="C38" s="38"/>
      <c r="D38" s="38"/>
      <c r="E38" s="38"/>
      <c r="F38" s="38"/>
      <c r="G38" s="38"/>
      <c r="H38" s="38"/>
      <c r="I38" s="38"/>
      <c r="J38" s="38"/>
      <c r="K38" s="38"/>
      <c r="L38" s="1"/>
      <c r="M38" s="1"/>
    </row>
    <row r="39" spans="1:14" ht="17.25" customHeight="1" x14ac:dyDescent="0.15">
      <c r="A39" s="16" t="s">
        <v>534</v>
      </c>
      <c r="B39" s="16"/>
      <c r="C39" s="16"/>
      <c r="D39" s="16"/>
      <c r="E39" s="16"/>
      <c r="F39" s="16"/>
      <c r="G39" s="16"/>
      <c r="H39" s="16"/>
      <c r="I39" s="16"/>
      <c r="J39" s="16"/>
      <c r="K39" s="16"/>
    </row>
    <row r="40" spans="1:14" ht="17.25" customHeight="1" x14ac:dyDescent="0.15">
      <c r="A40" s="16"/>
      <c r="B40" s="16"/>
      <c r="C40" s="16"/>
      <c r="D40" s="16"/>
      <c r="E40" s="16"/>
      <c r="F40" s="16"/>
      <c r="G40" s="16"/>
      <c r="H40" s="16"/>
      <c r="I40" s="16"/>
      <c r="J40" s="16"/>
      <c r="K40" s="16"/>
    </row>
    <row r="41" spans="1:14" ht="21" x14ac:dyDescent="0.15">
      <c r="A41" s="789" t="s">
        <v>508</v>
      </c>
      <c r="B41" s="789"/>
      <c r="C41" s="789"/>
      <c r="D41" s="789"/>
      <c r="E41" s="789"/>
      <c r="F41" s="789"/>
      <c r="G41" s="789"/>
      <c r="H41" s="789"/>
      <c r="I41" s="789"/>
      <c r="J41" s="789"/>
      <c r="K41" s="789"/>
      <c r="L41" s="789"/>
      <c r="M41" s="789"/>
      <c r="N41" s="789"/>
    </row>
    <row r="42" spans="1:14" ht="16.5" customHeight="1" x14ac:dyDescent="0.15">
      <c r="A42" s="16"/>
      <c r="B42" s="16"/>
      <c r="C42" s="16"/>
      <c r="D42" s="16"/>
      <c r="E42" s="16"/>
      <c r="F42" s="16"/>
      <c r="G42" s="16"/>
      <c r="H42" s="16"/>
      <c r="I42" s="16"/>
      <c r="J42" s="16"/>
      <c r="K42" s="16"/>
    </row>
    <row r="43" spans="1:14" ht="16.5" customHeight="1" x14ac:dyDescent="0.15">
      <c r="A43" s="38" t="s">
        <v>509</v>
      </c>
      <c r="B43" s="16"/>
      <c r="C43" s="16"/>
      <c r="D43" s="16"/>
      <c r="E43" s="16"/>
      <c r="F43" s="16"/>
      <c r="G43" s="16"/>
      <c r="H43" s="16"/>
      <c r="I43" s="16"/>
      <c r="J43" s="16"/>
      <c r="K43" s="16"/>
    </row>
    <row r="44" spans="1:14" ht="16.5" customHeight="1" x14ac:dyDescent="0.15">
      <c r="A44" s="38"/>
      <c r="B44" s="16"/>
      <c r="C44" s="16"/>
      <c r="D44" s="16"/>
      <c r="E44" s="16"/>
      <c r="F44" s="16"/>
      <c r="G44" s="16"/>
      <c r="H44" s="16"/>
      <c r="I44" s="16"/>
      <c r="J44" s="16"/>
      <c r="K44" s="16"/>
    </row>
    <row r="45" spans="1:14" ht="16.5" customHeight="1" x14ac:dyDescent="0.15">
      <c r="A45" s="38" t="s">
        <v>510</v>
      </c>
      <c r="B45" s="16"/>
      <c r="C45" s="16"/>
      <c r="D45" s="16"/>
      <c r="E45" s="16"/>
      <c r="F45" s="16"/>
      <c r="G45" s="16"/>
      <c r="H45" s="16"/>
      <c r="I45" s="16"/>
      <c r="J45" s="16"/>
      <c r="K45" s="16"/>
    </row>
    <row r="46" spans="1:14" ht="16.5" customHeight="1" x14ac:dyDescent="0.15">
      <c r="A46" s="16"/>
      <c r="B46" s="16"/>
      <c r="C46" s="16"/>
      <c r="D46" s="16"/>
      <c r="E46" s="16"/>
      <c r="F46" s="16"/>
      <c r="G46" s="16"/>
      <c r="H46" s="16"/>
      <c r="I46" s="16"/>
      <c r="J46" s="16"/>
      <c r="K46" s="16"/>
    </row>
    <row r="47" spans="1:14" ht="16.5" customHeight="1" x14ac:dyDescent="0.15">
      <c r="A47" s="16"/>
      <c r="B47" s="16"/>
      <c r="C47" s="16"/>
      <c r="D47" s="16"/>
      <c r="E47" s="16"/>
      <c r="F47" s="16"/>
      <c r="G47" s="16"/>
      <c r="H47" s="16"/>
      <c r="I47" s="16"/>
      <c r="J47" s="16"/>
      <c r="K47" s="16"/>
    </row>
    <row r="48" spans="1:14" ht="16.5" customHeight="1" x14ac:dyDescent="0.15">
      <c r="A48" s="16"/>
      <c r="B48" s="16"/>
      <c r="C48" s="16"/>
      <c r="D48" s="16"/>
      <c r="E48" s="16"/>
      <c r="F48" s="16"/>
      <c r="G48" s="16"/>
      <c r="H48" s="16"/>
      <c r="I48" s="16"/>
      <c r="J48" s="16"/>
      <c r="K48" s="16"/>
    </row>
    <row r="49" spans="1:14" ht="95.25" customHeight="1" x14ac:dyDescent="0.15">
      <c r="A49" s="550" t="s">
        <v>582</v>
      </c>
      <c r="B49" s="550"/>
      <c r="C49" s="550"/>
      <c r="D49" s="550"/>
      <c r="E49" s="550"/>
      <c r="F49" s="550"/>
      <c r="G49" s="550"/>
      <c r="H49" s="550"/>
      <c r="I49" s="550"/>
      <c r="J49" s="550"/>
      <c r="K49" s="550"/>
      <c r="L49" s="550"/>
      <c r="M49" s="550"/>
      <c r="N49" s="550"/>
    </row>
    <row r="50" spans="1:14" ht="51" customHeight="1" x14ac:dyDescent="0.15">
      <c r="A50" s="550" t="s">
        <v>583</v>
      </c>
      <c r="B50" s="550"/>
      <c r="C50" s="550"/>
      <c r="D50" s="550"/>
      <c r="E50" s="550"/>
      <c r="F50" s="550"/>
      <c r="G50" s="550"/>
      <c r="H50" s="550"/>
      <c r="I50" s="550"/>
      <c r="J50" s="550"/>
      <c r="K50" s="550"/>
      <c r="L50" s="550"/>
      <c r="M50" s="550"/>
      <c r="N50" s="550"/>
    </row>
    <row r="51" spans="1:14" ht="36.75" customHeight="1" x14ac:dyDescent="0.15">
      <c r="A51" s="550" t="s">
        <v>584</v>
      </c>
      <c r="B51" s="550"/>
      <c r="C51" s="550"/>
      <c r="D51" s="550"/>
      <c r="E51" s="550"/>
      <c r="F51" s="550"/>
      <c r="G51" s="550"/>
      <c r="H51" s="550"/>
      <c r="I51" s="550"/>
      <c r="J51" s="550"/>
      <c r="K51" s="550"/>
      <c r="L51" s="550"/>
      <c r="M51" s="550"/>
      <c r="N51" s="550"/>
    </row>
    <row r="52" spans="1:14" ht="18" customHeight="1" x14ac:dyDescent="0.15">
      <c r="A52" s="16"/>
      <c r="B52" s="16"/>
      <c r="C52" s="16"/>
      <c r="D52" s="16"/>
      <c r="E52" s="16"/>
      <c r="F52" s="16"/>
      <c r="G52" s="16"/>
      <c r="H52" s="16"/>
      <c r="I52" s="16"/>
      <c r="J52" s="16"/>
      <c r="K52" s="16"/>
    </row>
    <row r="53" spans="1:14" ht="18.75" customHeight="1" x14ac:dyDescent="0.15">
      <c r="A53" s="38"/>
      <c r="B53" s="790" t="s">
        <v>511</v>
      </c>
      <c r="C53" s="790"/>
      <c r="D53" s="79"/>
      <c r="E53" s="38" t="s">
        <v>512</v>
      </c>
      <c r="F53" s="81"/>
      <c r="G53" s="37" t="s">
        <v>523</v>
      </c>
      <c r="H53" s="81"/>
      <c r="I53" s="38" t="s">
        <v>513</v>
      </c>
      <c r="J53" s="38"/>
      <c r="K53" s="38"/>
      <c r="L53" s="1"/>
      <c r="M53" s="1"/>
    </row>
    <row r="54" spans="1:14" ht="18.75" customHeight="1" x14ac:dyDescent="0.15">
      <c r="A54" s="38"/>
      <c r="B54" s="38"/>
      <c r="C54" s="38"/>
      <c r="D54" s="38"/>
      <c r="E54" s="38"/>
      <c r="F54" s="38"/>
      <c r="G54" s="38"/>
      <c r="H54" s="38"/>
      <c r="I54" s="38"/>
      <c r="J54" s="38"/>
      <c r="K54" s="38"/>
      <c r="L54" s="1"/>
      <c r="M54" s="1"/>
    </row>
    <row r="55" spans="1:14" ht="18.75" customHeight="1" x14ac:dyDescent="0.15">
      <c r="A55" s="38"/>
      <c r="B55" s="38"/>
      <c r="C55" s="38"/>
      <c r="D55" s="38"/>
      <c r="E55" s="38"/>
      <c r="F55" s="38"/>
      <c r="G55" s="38"/>
      <c r="H55" s="38"/>
      <c r="I55" s="38"/>
      <c r="J55" s="38"/>
      <c r="K55" s="38"/>
      <c r="L55" s="1"/>
      <c r="M55" s="1"/>
    </row>
    <row r="56" spans="1:14" ht="18.75" customHeight="1" x14ac:dyDescent="0.15">
      <c r="A56" s="38"/>
      <c r="B56" s="38" t="s">
        <v>514</v>
      </c>
      <c r="C56" s="38"/>
      <c r="D56" s="38"/>
      <c r="E56" s="38"/>
      <c r="F56" s="38"/>
      <c r="G56" s="38"/>
      <c r="H56" s="38"/>
      <c r="I56" s="38"/>
      <c r="J56" s="38"/>
      <c r="K56" s="38"/>
      <c r="L56" s="1"/>
      <c r="M56" s="1"/>
    </row>
    <row r="57" spans="1:14" ht="15" x14ac:dyDescent="0.15">
      <c r="A57" s="38"/>
      <c r="B57" s="38"/>
      <c r="C57" s="791" t="str">
        <f>IF(基本!F12="","",基本!F12)</f>
        <v/>
      </c>
      <c r="D57" s="791"/>
      <c r="E57" s="791"/>
      <c r="F57" s="791"/>
      <c r="G57" s="791"/>
      <c r="H57" s="791"/>
      <c r="I57" s="791"/>
      <c r="J57" s="791"/>
      <c r="K57" s="791"/>
      <c r="L57" s="791"/>
      <c r="M57" s="791"/>
      <c r="N57" s="791"/>
    </row>
    <row r="58" spans="1:14" ht="15" x14ac:dyDescent="0.15">
      <c r="A58" s="38"/>
      <c r="B58" s="38" t="s">
        <v>515</v>
      </c>
      <c r="C58" s="77"/>
      <c r="D58" s="77"/>
      <c r="E58" s="77"/>
      <c r="F58" s="77"/>
      <c r="G58" s="77"/>
      <c r="H58" s="77"/>
      <c r="I58" s="77"/>
      <c r="J58" s="77"/>
      <c r="K58" s="77"/>
      <c r="L58" s="77"/>
      <c r="M58" s="77"/>
      <c r="N58" s="77"/>
    </row>
    <row r="59" spans="1:14" ht="15" x14ac:dyDescent="0.15">
      <c r="A59" s="38"/>
      <c r="B59" s="38"/>
      <c r="C59" s="792" t="str">
        <f>IF(基本!F9="","",基本!F9)</f>
        <v/>
      </c>
      <c r="D59" s="792"/>
      <c r="E59" s="792"/>
      <c r="F59" s="792"/>
      <c r="G59" s="792"/>
      <c r="H59" s="792"/>
      <c r="I59" s="792"/>
      <c r="J59" s="792"/>
      <c r="K59" s="792"/>
      <c r="L59" s="792"/>
      <c r="M59" s="792"/>
      <c r="N59" s="77"/>
    </row>
    <row r="60" spans="1:14" ht="14.25" x14ac:dyDescent="0.15">
      <c r="A60" s="38"/>
      <c r="B60" s="38"/>
      <c r="C60" s="38"/>
      <c r="D60" s="38"/>
      <c r="E60" s="38"/>
      <c r="F60" s="38"/>
      <c r="G60" s="38"/>
      <c r="H60" s="38"/>
      <c r="I60" s="38"/>
      <c r="J60" s="38"/>
      <c r="K60" s="38"/>
      <c r="L60" s="1"/>
      <c r="M60" s="1"/>
    </row>
    <row r="61" spans="1:14" ht="14.25" x14ac:dyDescent="0.15">
      <c r="A61" s="38"/>
      <c r="B61" s="38"/>
      <c r="C61" s="38"/>
      <c r="D61" s="38"/>
      <c r="E61" s="38"/>
      <c r="F61" s="38"/>
      <c r="G61" s="38"/>
      <c r="H61" s="38"/>
      <c r="I61" s="38"/>
      <c r="J61" s="38"/>
      <c r="K61" s="38"/>
      <c r="L61" s="1"/>
      <c r="M61" s="1"/>
    </row>
    <row r="62" spans="1:14" ht="17.25" x14ac:dyDescent="0.15">
      <c r="A62" s="38"/>
      <c r="B62" s="38"/>
      <c r="C62" s="793" t="str">
        <f>IF(基本!G10="","",基本!G10)</f>
        <v/>
      </c>
      <c r="D62" s="793"/>
      <c r="E62" s="793"/>
      <c r="F62" s="793"/>
      <c r="G62" s="793"/>
      <c r="H62" s="38"/>
      <c r="I62" s="794" t="str">
        <f>IF(基本!L10="","",基本!L10)</f>
        <v/>
      </c>
      <c r="J62" s="794"/>
      <c r="K62" s="794"/>
      <c r="L62" s="794"/>
      <c r="M62" s="1"/>
      <c r="N62" t="s">
        <v>516</v>
      </c>
    </row>
    <row r="63" spans="1:14" ht="17.25" customHeight="1" x14ac:dyDescent="0.15">
      <c r="A63" s="38"/>
      <c r="B63" s="38"/>
      <c r="C63" s="38"/>
      <c r="D63" s="38"/>
      <c r="E63" s="38"/>
      <c r="F63" s="38"/>
      <c r="G63" s="38"/>
      <c r="H63" s="38"/>
      <c r="I63" s="38"/>
      <c r="J63" s="38"/>
      <c r="K63" s="38"/>
      <c r="L63" s="1"/>
      <c r="M63" s="1"/>
    </row>
    <row r="64" spans="1:14" ht="17.25" customHeight="1" x14ac:dyDescent="0.15">
      <c r="A64" s="38"/>
      <c r="B64" s="38"/>
      <c r="C64" s="38"/>
      <c r="D64" s="38"/>
      <c r="E64" s="38"/>
      <c r="F64" s="38"/>
      <c r="G64" s="38"/>
      <c r="H64" s="38"/>
      <c r="I64" s="38"/>
      <c r="J64" s="38"/>
      <c r="K64" s="38"/>
      <c r="L64" s="1"/>
      <c r="M64" s="1"/>
    </row>
    <row r="65" spans="1:14" ht="17.25" customHeight="1" x14ac:dyDescent="0.15">
      <c r="A65" s="38"/>
      <c r="B65" s="38"/>
      <c r="C65" s="38"/>
      <c r="D65" s="38"/>
      <c r="E65" s="38"/>
      <c r="F65" s="38"/>
      <c r="G65" s="38"/>
      <c r="H65" s="38"/>
      <c r="I65" s="38"/>
      <c r="J65" s="38"/>
      <c r="K65" s="38"/>
      <c r="L65" s="1"/>
      <c r="M65" s="1"/>
    </row>
    <row r="66" spans="1:14" ht="32.25" customHeight="1" x14ac:dyDescent="0.15">
      <c r="A66" s="38"/>
      <c r="B66" s="549" t="s">
        <v>517</v>
      </c>
      <c r="C66" s="549"/>
      <c r="D66" s="549"/>
      <c r="E66" s="549"/>
      <c r="F66" s="549"/>
      <c r="G66" s="549"/>
      <c r="H66" s="549"/>
      <c r="I66" s="549"/>
      <c r="J66" s="549"/>
      <c r="K66" s="549"/>
      <c r="L66" s="549"/>
      <c r="M66" s="549"/>
      <c r="N66" s="549"/>
    </row>
    <row r="67" spans="1:14" ht="17.25" customHeight="1" x14ac:dyDescent="0.15">
      <c r="A67" s="38"/>
      <c r="B67" s="553" t="s">
        <v>585</v>
      </c>
      <c r="C67" s="553"/>
      <c r="D67" s="553"/>
      <c r="E67" s="553"/>
      <c r="F67" s="553"/>
      <c r="G67" s="553"/>
      <c r="H67" s="553"/>
      <c r="I67" s="553"/>
      <c r="J67" s="553"/>
      <c r="K67" s="553"/>
      <c r="L67" s="553"/>
      <c r="M67" s="553"/>
      <c r="N67" s="553"/>
    </row>
    <row r="68" spans="1:14" ht="17.25" customHeight="1" x14ac:dyDescent="0.15">
      <c r="A68" s="38"/>
      <c r="B68" s="38"/>
      <c r="C68" s="38" t="s">
        <v>518</v>
      </c>
      <c r="D68" s="38"/>
      <c r="E68" s="38"/>
      <c r="F68" s="38"/>
      <c r="G68" s="38"/>
      <c r="H68" s="38"/>
      <c r="I68" s="38"/>
      <c r="J68" s="38"/>
      <c r="K68" s="38"/>
      <c r="L68" s="1"/>
      <c r="M68" s="1"/>
    </row>
    <row r="69" spans="1:14" ht="17.25" customHeight="1" x14ac:dyDescent="0.15">
      <c r="A69" s="38"/>
      <c r="B69" s="38"/>
      <c r="C69" s="38" t="s">
        <v>524</v>
      </c>
      <c r="D69" s="38"/>
      <c r="E69" s="38"/>
      <c r="F69" s="38"/>
      <c r="G69" s="38"/>
      <c r="H69" s="38"/>
      <c r="I69" s="38"/>
      <c r="J69" s="38"/>
      <c r="K69" s="38"/>
      <c r="L69" s="1"/>
      <c r="M69" s="1"/>
    </row>
    <row r="70" spans="1:14" ht="17.25" customHeight="1" x14ac:dyDescent="0.15">
      <c r="A70" s="38"/>
      <c r="B70" s="38"/>
      <c r="C70" s="38" t="s">
        <v>519</v>
      </c>
      <c r="D70" s="38"/>
      <c r="E70" s="38"/>
      <c r="F70" s="38"/>
      <c r="G70" s="38"/>
      <c r="H70" s="38"/>
      <c r="I70" s="38"/>
      <c r="J70" s="38"/>
      <c r="K70" s="38"/>
      <c r="L70" s="1"/>
      <c r="M70" s="1"/>
    </row>
    <row r="71" spans="1:14" ht="17.25" customHeight="1" x14ac:dyDescent="0.15">
      <c r="A71" s="38"/>
      <c r="B71" s="38"/>
      <c r="C71" s="38" t="s">
        <v>520</v>
      </c>
      <c r="D71" s="38"/>
      <c r="E71" s="38"/>
      <c r="F71" s="38"/>
      <c r="G71" s="38"/>
      <c r="H71" s="38"/>
      <c r="I71" s="38"/>
      <c r="J71" s="38"/>
      <c r="K71" s="38"/>
      <c r="L71" s="1"/>
      <c r="M71" s="1"/>
    </row>
    <row r="72" spans="1:14" ht="17.25" customHeight="1" x14ac:dyDescent="0.15">
      <c r="A72" s="38"/>
      <c r="B72" s="38"/>
      <c r="C72" s="38" t="s">
        <v>533</v>
      </c>
      <c r="D72" s="38"/>
      <c r="E72" s="38"/>
      <c r="F72" s="38"/>
      <c r="G72" s="38"/>
      <c r="H72" s="38"/>
      <c r="I72" s="38"/>
      <c r="J72" s="38"/>
      <c r="K72" s="38"/>
      <c r="L72" s="1"/>
      <c r="M72" s="1"/>
    </row>
    <row r="73" spans="1:14" ht="17.25" customHeight="1" x14ac:dyDescent="0.15">
      <c r="A73" s="38"/>
      <c r="B73" s="38"/>
      <c r="C73" s="38"/>
      <c r="D73" s="38"/>
      <c r="E73" s="38"/>
      <c r="F73" s="38"/>
      <c r="G73" s="38"/>
      <c r="H73" s="38"/>
      <c r="I73" s="38"/>
      <c r="J73" s="38"/>
      <c r="K73" s="38"/>
      <c r="L73" s="1"/>
      <c r="M73" s="1"/>
    </row>
    <row r="74" spans="1:14" ht="17.25" customHeight="1" x14ac:dyDescent="0.15">
      <c r="A74" s="38"/>
      <c r="B74" s="38"/>
      <c r="C74" s="38"/>
      <c r="D74" s="38"/>
      <c r="E74" s="38"/>
      <c r="F74" s="38"/>
      <c r="G74" s="38"/>
      <c r="H74" s="38"/>
      <c r="I74" s="38"/>
      <c r="J74" s="38"/>
      <c r="K74" s="38"/>
      <c r="L74" s="1"/>
      <c r="M74" s="1"/>
    </row>
    <row r="75" spans="1:14" ht="17.25" customHeight="1" x14ac:dyDescent="0.15">
      <c r="A75" s="38"/>
      <c r="B75" s="38"/>
      <c r="C75" s="38"/>
      <c r="D75" s="38"/>
      <c r="E75" s="38"/>
      <c r="F75" s="38"/>
      <c r="G75" s="38"/>
      <c r="H75" s="38"/>
      <c r="I75" s="38"/>
      <c r="J75" s="38"/>
      <c r="K75" s="38"/>
      <c r="L75" s="1"/>
      <c r="M75" s="1"/>
      <c r="N75" s="78" t="s">
        <v>1012</v>
      </c>
    </row>
    <row r="76" spans="1:14" ht="14.25" x14ac:dyDescent="0.15">
      <c r="A76" s="38"/>
      <c r="B76" s="38"/>
      <c r="C76" s="38"/>
      <c r="D76" s="38"/>
      <c r="E76" s="38"/>
      <c r="F76" s="38"/>
      <c r="G76" s="38"/>
      <c r="H76" s="38"/>
      <c r="I76" s="38"/>
      <c r="J76" s="38"/>
      <c r="K76" s="38"/>
      <c r="L76" s="1"/>
      <c r="M76" s="1"/>
    </row>
    <row r="77" spans="1:14" ht="14.25" x14ac:dyDescent="0.15">
      <c r="A77" s="38"/>
      <c r="B77" s="38"/>
      <c r="C77" s="38"/>
      <c r="D77" s="38"/>
      <c r="E77" s="38"/>
      <c r="F77" s="38"/>
      <c r="G77" s="38"/>
      <c r="H77" s="38"/>
      <c r="I77" s="38"/>
      <c r="J77" s="38"/>
      <c r="K77" s="38"/>
      <c r="L77" s="1"/>
      <c r="M77" s="1"/>
    </row>
    <row r="78" spans="1:14" ht="18" customHeight="1" x14ac:dyDescent="0.15">
      <c r="A78" s="16" t="s">
        <v>534</v>
      </c>
      <c r="B78" s="16"/>
      <c r="C78" s="16"/>
      <c r="D78" s="16"/>
      <c r="E78" s="16"/>
      <c r="F78" s="16"/>
      <c r="G78" s="16"/>
      <c r="H78" s="16"/>
      <c r="I78" s="16"/>
      <c r="J78" s="16"/>
      <c r="K78" s="16"/>
    </row>
    <row r="79" spans="1:14" ht="18" customHeight="1" x14ac:dyDescent="0.15">
      <c r="A79" s="16"/>
      <c r="B79" s="16"/>
      <c r="C79" s="16"/>
      <c r="D79" s="16"/>
      <c r="E79" s="16"/>
      <c r="F79" s="16"/>
      <c r="G79" s="16"/>
      <c r="H79" s="16"/>
      <c r="I79" s="16"/>
      <c r="J79" s="16"/>
      <c r="K79" s="16"/>
    </row>
    <row r="80" spans="1:14" ht="21" x14ac:dyDescent="0.15">
      <c r="A80" s="789" t="s">
        <v>508</v>
      </c>
      <c r="B80" s="789"/>
      <c r="C80" s="789"/>
      <c r="D80" s="789"/>
      <c r="E80" s="789"/>
      <c r="F80" s="789"/>
      <c r="G80" s="789"/>
      <c r="H80" s="789"/>
      <c r="I80" s="789"/>
      <c r="J80" s="789"/>
      <c r="K80" s="789"/>
      <c r="L80" s="789"/>
      <c r="M80" s="789"/>
      <c r="N80" s="789"/>
    </row>
    <row r="81" spans="1:14" ht="18" customHeight="1" x14ac:dyDescent="0.15">
      <c r="A81" s="16"/>
      <c r="B81" s="16"/>
      <c r="C81" s="16"/>
      <c r="D81" s="16"/>
      <c r="E81" s="16"/>
      <c r="F81" s="16"/>
      <c r="G81" s="16"/>
      <c r="H81" s="16"/>
      <c r="I81" s="16"/>
      <c r="J81" s="16"/>
      <c r="K81" s="16"/>
    </row>
    <row r="82" spans="1:14" ht="18" customHeight="1" x14ac:dyDescent="0.15">
      <c r="A82" s="38" t="s">
        <v>509</v>
      </c>
      <c r="B82" s="16"/>
      <c r="C82" s="16"/>
      <c r="D82" s="16"/>
      <c r="E82" s="16"/>
      <c r="F82" s="16"/>
      <c r="G82" s="16"/>
      <c r="H82" s="16"/>
      <c r="I82" s="16"/>
      <c r="J82" s="16"/>
      <c r="K82" s="16"/>
    </row>
    <row r="83" spans="1:14" ht="18" customHeight="1" x14ac:dyDescent="0.15">
      <c r="A83" s="38"/>
      <c r="B83" s="16"/>
      <c r="C83" s="16"/>
      <c r="D83" s="16"/>
      <c r="E83" s="16"/>
      <c r="F83" s="16"/>
      <c r="G83" s="16"/>
      <c r="H83" s="16"/>
      <c r="I83" s="16"/>
      <c r="J83" s="16"/>
      <c r="K83" s="16"/>
    </row>
    <row r="84" spans="1:14" ht="18" customHeight="1" x14ac:dyDescent="0.15">
      <c r="A84" s="38" t="s">
        <v>510</v>
      </c>
      <c r="B84" s="16"/>
      <c r="C84" s="16"/>
      <c r="D84" s="16"/>
      <c r="E84" s="16"/>
      <c r="F84" s="16"/>
      <c r="G84" s="16"/>
      <c r="H84" s="16"/>
      <c r="I84" s="16"/>
      <c r="J84" s="16"/>
      <c r="K84" s="16"/>
    </row>
    <row r="85" spans="1:14" ht="18" customHeight="1" x14ac:dyDescent="0.15">
      <c r="A85" s="16"/>
      <c r="B85" s="16"/>
      <c r="C85" s="16"/>
      <c r="D85" s="16"/>
      <c r="E85" s="16"/>
      <c r="F85" s="16"/>
      <c r="G85" s="16"/>
      <c r="H85" s="16"/>
      <c r="I85" s="16"/>
      <c r="J85" s="16"/>
      <c r="K85" s="16"/>
    </row>
    <row r="86" spans="1:14" ht="18" customHeight="1" x14ac:dyDescent="0.15">
      <c r="A86" s="16"/>
      <c r="B86" s="16"/>
      <c r="C86" s="16"/>
      <c r="D86" s="16"/>
      <c r="E86" s="16"/>
      <c r="F86" s="16"/>
      <c r="G86" s="16"/>
      <c r="H86" s="16"/>
      <c r="I86" s="16"/>
      <c r="J86" s="16"/>
      <c r="K86" s="16"/>
    </row>
    <row r="87" spans="1:14" ht="18" customHeight="1" x14ac:dyDescent="0.15">
      <c r="A87" s="16"/>
      <c r="B87" s="16"/>
      <c r="C87" s="16"/>
      <c r="D87" s="16"/>
      <c r="E87" s="16"/>
      <c r="F87" s="16"/>
      <c r="G87" s="16"/>
      <c r="H87" s="16"/>
      <c r="I87" s="16"/>
      <c r="J87" s="16"/>
      <c r="K87" s="16"/>
    </row>
    <row r="88" spans="1:14" ht="96.75" customHeight="1" x14ac:dyDescent="0.15">
      <c r="A88" s="550" t="s">
        <v>582</v>
      </c>
      <c r="B88" s="550"/>
      <c r="C88" s="550"/>
      <c r="D88" s="550"/>
      <c r="E88" s="550"/>
      <c r="F88" s="550"/>
      <c r="G88" s="550"/>
      <c r="H88" s="550"/>
      <c r="I88" s="550"/>
      <c r="J88" s="550"/>
      <c r="K88" s="550"/>
      <c r="L88" s="550"/>
      <c r="M88" s="550"/>
      <c r="N88" s="550"/>
    </row>
    <row r="89" spans="1:14" ht="51.75" customHeight="1" x14ac:dyDescent="0.15">
      <c r="A89" s="550" t="s">
        <v>583</v>
      </c>
      <c r="B89" s="550"/>
      <c r="C89" s="550"/>
      <c r="D89" s="550"/>
      <c r="E89" s="550"/>
      <c r="F89" s="550"/>
      <c r="G89" s="550"/>
      <c r="H89" s="550"/>
      <c r="I89" s="550"/>
      <c r="J89" s="550"/>
      <c r="K89" s="550"/>
      <c r="L89" s="550"/>
      <c r="M89" s="550"/>
      <c r="N89" s="550"/>
    </row>
    <row r="90" spans="1:14" ht="36.75" customHeight="1" x14ac:dyDescent="0.15">
      <c r="A90" s="550" t="s">
        <v>584</v>
      </c>
      <c r="B90" s="550"/>
      <c r="C90" s="550"/>
      <c r="D90" s="550"/>
      <c r="E90" s="550"/>
      <c r="F90" s="550"/>
      <c r="G90" s="550"/>
      <c r="H90" s="550"/>
      <c r="I90" s="550"/>
      <c r="J90" s="550"/>
      <c r="K90" s="550"/>
      <c r="L90" s="550"/>
      <c r="M90" s="550"/>
      <c r="N90" s="550"/>
    </row>
    <row r="91" spans="1:14" ht="16.5" customHeight="1" x14ac:dyDescent="0.15">
      <c r="A91" s="16"/>
      <c r="B91" s="16"/>
      <c r="C91" s="16"/>
      <c r="D91" s="16"/>
      <c r="E91" s="16"/>
      <c r="F91" s="16"/>
      <c r="G91" s="16"/>
      <c r="H91" s="16"/>
      <c r="I91" s="16"/>
      <c r="J91" s="16"/>
      <c r="K91" s="16"/>
    </row>
    <row r="92" spans="1:14" ht="16.5" customHeight="1" x14ac:dyDescent="0.15">
      <c r="A92" s="38"/>
      <c r="B92" s="790" t="s">
        <v>511</v>
      </c>
      <c r="C92" s="790"/>
      <c r="D92" s="79"/>
      <c r="E92" s="38" t="s">
        <v>512</v>
      </c>
      <c r="F92" s="81"/>
      <c r="G92" s="37" t="s">
        <v>523</v>
      </c>
      <c r="H92" s="81"/>
      <c r="I92" s="38" t="s">
        <v>513</v>
      </c>
      <c r="J92" s="38"/>
      <c r="K92" s="38"/>
      <c r="L92" s="1"/>
      <c r="M92" s="1"/>
    </row>
    <row r="93" spans="1:14" ht="16.5" customHeight="1" x14ac:dyDescent="0.15">
      <c r="A93" s="38"/>
      <c r="B93" s="38"/>
      <c r="C93" s="38"/>
      <c r="D93" s="38"/>
      <c r="E93" s="38"/>
      <c r="F93" s="38"/>
      <c r="G93" s="38"/>
      <c r="H93" s="38"/>
      <c r="I93" s="38"/>
      <c r="J93" s="38"/>
      <c r="K93" s="38"/>
      <c r="L93" s="1"/>
      <c r="M93" s="1"/>
    </row>
    <row r="94" spans="1:14" ht="16.5" customHeight="1" x14ac:dyDescent="0.15">
      <c r="A94" s="38"/>
      <c r="B94" s="38"/>
      <c r="C94" s="38"/>
      <c r="D94" s="38"/>
      <c r="E94" s="38"/>
      <c r="F94" s="38"/>
      <c r="G94" s="38"/>
      <c r="H94" s="38"/>
      <c r="I94" s="38"/>
      <c r="J94" s="38"/>
      <c r="K94" s="38"/>
      <c r="L94" s="1"/>
      <c r="M94" s="1"/>
    </row>
    <row r="95" spans="1:14" ht="16.5" customHeight="1" x14ac:dyDescent="0.15">
      <c r="A95" s="38"/>
      <c r="B95" s="38" t="s">
        <v>514</v>
      </c>
      <c r="C95" s="38"/>
      <c r="D95" s="38"/>
      <c r="E95" s="38"/>
      <c r="F95" s="38"/>
      <c r="G95" s="38"/>
      <c r="H95" s="38"/>
      <c r="I95" s="38"/>
      <c r="J95" s="38"/>
      <c r="K95" s="38"/>
      <c r="L95" s="1"/>
      <c r="M95" s="1"/>
    </row>
    <row r="96" spans="1:14" ht="16.5" customHeight="1" x14ac:dyDescent="0.15">
      <c r="A96" s="38"/>
      <c r="B96" s="38"/>
      <c r="C96" s="791" t="str">
        <f>IF(基本!F18="","",基本!F18)</f>
        <v/>
      </c>
      <c r="D96" s="791"/>
      <c r="E96" s="791"/>
      <c r="F96" s="791"/>
      <c r="G96" s="791"/>
      <c r="H96" s="791"/>
      <c r="I96" s="791"/>
      <c r="J96" s="791"/>
      <c r="K96" s="791"/>
      <c r="L96" s="791"/>
      <c r="M96" s="791"/>
      <c r="N96" s="791"/>
    </row>
    <row r="97" spans="1:14" ht="16.5" customHeight="1" x14ac:dyDescent="0.15">
      <c r="A97" s="38"/>
      <c r="B97" s="38" t="s">
        <v>515</v>
      </c>
      <c r="C97" s="77"/>
      <c r="D97" s="77"/>
      <c r="E97" s="77"/>
      <c r="F97" s="77"/>
      <c r="G97" s="77"/>
      <c r="H97" s="77"/>
      <c r="I97" s="77"/>
      <c r="J97" s="77"/>
      <c r="K97" s="77"/>
      <c r="L97" s="77"/>
      <c r="M97" s="77"/>
      <c r="N97" s="77"/>
    </row>
    <row r="98" spans="1:14" ht="16.5" customHeight="1" x14ac:dyDescent="0.15">
      <c r="A98" s="38"/>
      <c r="B98" s="38"/>
      <c r="C98" s="792" t="str">
        <f>IF(基本!F15="","",基本!F15)</f>
        <v/>
      </c>
      <c r="D98" s="792"/>
      <c r="E98" s="792"/>
      <c r="F98" s="792"/>
      <c r="G98" s="792"/>
      <c r="H98" s="792"/>
      <c r="I98" s="792"/>
      <c r="J98" s="792"/>
      <c r="K98" s="792"/>
      <c r="L98" s="792"/>
      <c r="M98" s="792"/>
      <c r="N98" s="77"/>
    </row>
    <row r="99" spans="1:14" ht="16.5" customHeight="1" x14ac:dyDescent="0.15">
      <c r="A99" s="38"/>
      <c r="B99" s="38"/>
      <c r="C99" s="38"/>
      <c r="D99" s="38"/>
      <c r="E99" s="38"/>
      <c r="F99" s="38"/>
      <c r="G99" s="38"/>
      <c r="H99" s="38"/>
      <c r="I99" s="38"/>
      <c r="J99" s="38"/>
      <c r="K99" s="38"/>
      <c r="L99" s="1"/>
      <c r="M99" s="1"/>
    </row>
    <row r="100" spans="1:14" ht="16.5" customHeight="1" x14ac:dyDescent="0.15">
      <c r="A100" s="38"/>
      <c r="B100" s="38"/>
      <c r="C100" s="38"/>
      <c r="D100" s="38"/>
      <c r="E100" s="38"/>
      <c r="F100" s="38"/>
      <c r="G100" s="38"/>
      <c r="H100" s="38"/>
      <c r="I100" s="38"/>
      <c r="J100" s="38"/>
      <c r="K100" s="38"/>
      <c r="L100" s="1"/>
      <c r="M100" s="1"/>
    </row>
    <row r="101" spans="1:14" ht="16.5" customHeight="1" x14ac:dyDescent="0.15">
      <c r="A101" s="38"/>
      <c r="B101" s="38"/>
      <c r="C101" s="793" t="str">
        <f>IF(基本!G16="","",基本!G16)</f>
        <v/>
      </c>
      <c r="D101" s="793"/>
      <c r="E101" s="793"/>
      <c r="F101" s="793"/>
      <c r="G101" s="793"/>
      <c r="H101" s="38"/>
      <c r="I101" s="794" t="str">
        <f>IF(基本!L16="","",基本!L16)</f>
        <v/>
      </c>
      <c r="J101" s="794"/>
      <c r="K101" s="794"/>
      <c r="L101" s="794"/>
      <c r="M101" s="1"/>
      <c r="N101" t="s">
        <v>516</v>
      </c>
    </row>
    <row r="102" spans="1:14" ht="16.5" customHeight="1" x14ac:dyDescent="0.15">
      <c r="A102" s="38"/>
      <c r="B102" s="38"/>
      <c r="C102" s="38"/>
      <c r="D102" s="38"/>
      <c r="E102" s="38"/>
      <c r="F102" s="38"/>
      <c r="G102" s="38"/>
      <c r="H102" s="38"/>
      <c r="I102" s="38"/>
      <c r="J102" s="38"/>
      <c r="K102" s="38"/>
      <c r="L102" s="1"/>
      <c r="M102" s="1"/>
    </row>
    <row r="103" spans="1:14" ht="16.5" customHeight="1" x14ac:dyDescent="0.15">
      <c r="A103" s="38"/>
      <c r="B103" s="38"/>
      <c r="C103" s="38"/>
      <c r="D103" s="38"/>
      <c r="E103" s="38"/>
      <c r="F103" s="38"/>
      <c r="G103" s="38"/>
      <c r="H103" s="38"/>
      <c r="I103" s="38"/>
      <c r="J103" s="38"/>
      <c r="K103" s="38"/>
      <c r="L103" s="1"/>
      <c r="M103" s="1"/>
    </row>
    <row r="104" spans="1:14" ht="16.5" customHeight="1" x14ac:dyDescent="0.15">
      <c r="A104" s="38"/>
      <c r="B104" s="38"/>
      <c r="C104" s="38"/>
      <c r="D104" s="38"/>
      <c r="E104" s="38"/>
      <c r="F104" s="38"/>
      <c r="G104" s="38"/>
      <c r="H104" s="38"/>
      <c r="I104" s="38"/>
      <c r="J104" s="38"/>
      <c r="K104" s="38"/>
      <c r="L104" s="1"/>
      <c r="M104" s="1"/>
    </row>
    <row r="105" spans="1:14" ht="37.5" customHeight="1" x14ac:dyDescent="0.15">
      <c r="A105" s="38"/>
      <c r="B105" s="549" t="s">
        <v>517</v>
      </c>
      <c r="C105" s="549"/>
      <c r="D105" s="549"/>
      <c r="E105" s="549"/>
      <c r="F105" s="549"/>
      <c r="G105" s="549"/>
      <c r="H105" s="549"/>
      <c r="I105" s="549"/>
      <c r="J105" s="549"/>
      <c r="K105" s="549"/>
      <c r="L105" s="549"/>
      <c r="M105" s="549"/>
      <c r="N105" s="549"/>
    </row>
    <row r="106" spans="1:14" ht="16.5" customHeight="1" x14ac:dyDescent="0.15">
      <c r="A106" s="38"/>
      <c r="B106" s="553" t="s">
        <v>585</v>
      </c>
      <c r="C106" s="553"/>
      <c r="D106" s="553"/>
      <c r="E106" s="553"/>
      <c r="F106" s="553"/>
      <c r="G106" s="553"/>
      <c r="H106" s="553"/>
      <c r="I106" s="553"/>
      <c r="J106" s="553"/>
      <c r="K106" s="553"/>
      <c r="L106" s="553"/>
      <c r="M106" s="553"/>
      <c r="N106" s="553"/>
    </row>
    <row r="107" spans="1:14" ht="16.5" customHeight="1" x14ac:dyDescent="0.15">
      <c r="A107" s="38"/>
      <c r="B107" s="38"/>
      <c r="C107" s="38" t="s">
        <v>518</v>
      </c>
      <c r="D107" s="38"/>
      <c r="E107" s="38"/>
      <c r="F107" s="38"/>
      <c r="G107" s="38"/>
      <c r="H107" s="38"/>
      <c r="I107" s="38"/>
      <c r="J107" s="38"/>
      <c r="K107" s="38"/>
      <c r="L107" s="1"/>
      <c r="M107" s="1"/>
    </row>
    <row r="108" spans="1:14" ht="16.5" customHeight="1" x14ac:dyDescent="0.15">
      <c r="A108" s="38"/>
      <c r="B108" s="38"/>
      <c r="C108" s="38" t="s">
        <v>524</v>
      </c>
      <c r="D108" s="38"/>
      <c r="E108" s="38"/>
      <c r="F108" s="38"/>
      <c r="G108" s="38"/>
      <c r="H108" s="38"/>
      <c r="I108" s="38"/>
      <c r="J108" s="38"/>
      <c r="K108" s="38"/>
      <c r="L108" s="1"/>
      <c r="M108" s="1"/>
    </row>
    <row r="109" spans="1:14" ht="16.5" customHeight="1" x14ac:dyDescent="0.15">
      <c r="A109" s="38"/>
      <c r="B109" s="38"/>
      <c r="C109" s="38" t="s">
        <v>519</v>
      </c>
      <c r="D109" s="38"/>
      <c r="E109" s="38"/>
      <c r="F109" s="38"/>
      <c r="G109" s="38"/>
      <c r="H109" s="38"/>
      <c r="I109" s="38"/>
      <c r="J109" s="38"/>
      <c r="K109" s="38"/>
      <c r="L109" s="1"/>
      <c r="M109" s="1"/>
    </row>
    <row r="110" spans="1:14" ht="16.5" customHeight="1" x14ac:dyDescent="0.15">
      <c r="A110" s="38"/>
      <c r="B110" s="38"/>
      <c r="C110" s="38" t="s">
        <v>520</v>
      </c>
      <c r="D110" s="38"/>
      <c r="E110" s="38"/>
      <c r="F110" s="38"/>
      <c r="G110" s="38"/>
      <c r="H110" s="38"/>
      <c r="I110" s="38"/>
      <c r="J110" s="38"/>
      <c r="K110" s="38"/>
      <c r="L110" s="1"/>
      <c r="M110" s="1"/>
    </row>
    <row r="111" spans="1:14" ht="16.5" customHeight="1" x14ac:dyDescent="0.15">
      <c r="A111" s="38"/>
      <c r="B111" s="38"/>
      <c r="C111" s="38" t="s">
        <v>533</v>
      </c>
      <c r="D111" s="38"/>
      <c r="E111" s="38"/>
      <c r="F111" s="38"/>
      <c r="G111" s="38"/>
      <c r="H111" s="38"/>
      <c r="I111" s="38"/>
      <c r="J111" s="38"/>
      <c r="K111" s="38"/>
      <c r="L111" s="1"/>
      <c r="M111" s="1"/>
    </row>
    <row r="112" spans="1:14" ht="14.25" x14ac:dyDescent="0.15">
      <c r="A112" s="38"/>
      <c r="B112" s="38"/>
      <c r="C112" s="38"/>
      <c r="D112" s="38"/>
      <c r="E112" s="38"/>
      <c r="F112" s="38"/>
      <c r="G112" s="38"/>
      <c r="H112" s="38"/>
      <c r="I112" s="38"/>
      <c r="J112" s="38"/>
      <c r="K112" s="38"/>
      <c r="L112" s="1"/>
      <c r="M112" s="1"/>
    </row>
    <row r="113" spans="1:14" ht="14.25" x14ac:dyDescent="0.15">
      <c r="A113" s="38"/>
      <c r="B113" s="38"/>
      <c r="C113" s="38"/>
      <c r="D113" s="38"/>
      <c r="E113" s="38"/>
      <c r="F113" s="38"/>
      <c r="G113" s="38"/>
      <c r="H113" s="38"/>
      <c r="I113" s="38"/>
      <c r="J113" s="38"/>
      <c r="K113" s="38"/>
      <c r="L113" s="1"/>
      <c r="M113" s="1"/>
    </row>
    <row r="114" spans="1:14" ht="14.25" x14ac:dyDescent="0.15">
      <c r="A114" s="38"/>
      <c r="B114" s="38"/>
      <c r="C114" s="38"/>
      <c r="D114" s="38"/>
      <c r="E114" s="38"/>
      <c r="F114" s="38"/>
      <c r="G114" s="38"/>
      <c r="H114" s="38"/>
      <c r="I114" s="38"/>
      <c r="J114" s="38"/>
      <c r="K114" s="38"/>
      <c r="L114" s="1"/>
      <c r="M114" s="1"/>
      <c r="N114" s="78" t="s">
        <v>1012</v>
      </c>
    </row>
    <row r="115" spans="1:14" ht="14.25" x14ac:dyDescent="0.15">
      <c r="A115" s="38"/>
      <c r="B115" s="38"/>
      <c r="C115" s="38"/>
      <c r="D115" s="38"/>
      <c r="E115" s="38"/>
      <c r="F115" s="38"/>
      <c r="G115" s="38"/>
      <c r="H115" s="38"/>
      <c r="I115" s="38"/>
      <c r="J115" s="38"/>
      <c r="K115" s="38"/>
      <c r="L115" s="1"/>
      <c r="M115" s="1"/>
    </row>
    <row r="116" spans="1:14" ht="14.25" x14ac:dyDescent="0.15">
      <c r="A116" s="38"/>
      <c r="B116" s="38"/>
      <c r="C116" s="38"/>
      <c r="D116" s="38"/>
      <c r="E116" s="38"/>
      <c r="F116" s="38"/>
      <c r="G116" s="38"/>
      <c r="H116" s="38"/>
      <c r="I116" s="38"/>
      <c r="J116" s="38"/>
      <c r="K116" s="38"/>
      <c r="L116" s="1"/>
      <c r="M116" s="1"/>
    </row>
  </sheetData>
  <sheetProtection password="A4DE" sheet="1" objects="1" scenarios="1"/>
  <mergeCells count="33">
    <mergeCell ref="B105:N105"/>
    <mergeCell ref="B106:N106"/>
    <mergeCell ref="A41:N41"/>
    <mergeCell ref="A49:N49"/>
    <mergeCell ref="A50:N50"/>
    <mergeCell ref="B92:C92"/>
    <mergeCell ref="C96:N96"/>
    <mergeCell ref="C98:M98"/>
    <mergeCell ref="C101:G101"/>
    <mergeCell ref="I101:L101"/>
    <mergeCell ref="B66:N66"/>
    <mergeCell ref="B67:N67"/>
    <mergeCell ref="A51:N51"/>
    <mergeCell ref="B53:C53"/>
    <mergeCell ref="C57:N57"/>
    <mergeCell ref="C59:M59"/>
    <mergeCell ref="C19:N19"/>
    <mergeCell ref="A80:N80"/>
    <mergeCell ref="A88:N88"/>
    <mergeCell ref="A89:N89"/>
    <mergeCell ref="A90:N90"/>
    <mergeCell ref="C21:M21"/>
    <mergeCell ref="C24:G24"/>
    <mergeCell ref="I24:L24"/>
    <mergeCell ref="B28:N28"/>
    <mergeCell ref="B29:N29"/>
    <mergeCell ref="C62:G62"/>
    <mergeCell ref="I62:L62"/>
    <mergeCell ref="A3:N3"/>
    <mergeCell ref="A11:N11"/>
    <mergeCell ref="A12:N12"/>
    <mergeCell ref="A13:N13"/>
    <mergeCell ref="B15:C15"/>
  </mergeCells>
  <phoneticPr fontId="28"/>
  <pageMargins left="0.9055118110236221" right="0.70866141732283472" top="0.9448818897637796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topLeftCell="A25" zoomScale="85" zoomScaleNormal="100" zoomScaleSheetLayoutView="85" workbookViewId="0">
      <selection activeCell="O40" sqref="O40"/>
    </sheetView>
  </sheetViews>
  <sheetFormatPr defaultRowHeight="14.25" x14ac:dyDescent="0.15"/>
  <cols>
    <col min="1" max="1" width="1.625" style="7" customWidth="1"/>
    <col min="2" max="2" width="2.375" style="7" customWidth="1"/>
    <col min="3" max="3" width="1.125" style="7" customWidth="1"/>
    <col min="4" max="4" width="8.75" style="7" customWidth="1"/>
    <col min="5" max="5" width="4.5" style="7" customWidth="1"/>
    <col min="6" max="10" width="7" style="7" customWidth="1"/>
    <col min="11" max="13" width="7" style="52" customWidth="1"/>
    <col min="14" max="14" width="7.25" style="52" customWidth="1"/>
    <col min="15" max="15" width="2.625" style="52" customWidth="1"/>
    <col min="16" max="16" width="1.375" style="52" customWidth="1"/>
    <col min="17" max="17" width="2.25" style="52" customWidth="1"/>
    <col min="18" max="18" width="2.75" style="7" customWidth="1"/>
    <col min="19" max="16384" width="9" style="7"/>
  </cols>
  <sheetData>
    <row r="1" spans="1:19" ht="15" customHeight="1" x14ac:dyDescent="0.15">
      <c r="A1" s="16"/>
      <c r="B1" s="156" t="s">
        <v>695</v>
      </c>
      <c r="C1" s="16"/>
      <c r="D1" s="16"/>
      <c r="E1" s="16"/>
      <c r="F1" s="16"/>
      <c r="G1" s="16"/>
      <c r="H1" s="16"/>
      <c r="I1" s="16"/>
      <c r="J1" s="16"/>
      <c r="K1" s="143"/>
      <c r="L1" s="143"/>
      <c r="M1" s="143"/>
      <c r="N1" s="143"/>
      <c r="O1" s="143"/>
      <c r="P1" s="143"/>
      <c r="Q1" s="143"/>
    </row>
    <row r="2" spans="1:19" ht="9.75" customHeight="1" x14ac:dyDescent="0.15">
      <c r="A2" s="16"/>
      <c r="B2" s="157"/>
      <c r="C2" s="70"/>
      <c r="D2" s="70"/>
      <c r="E2" s="70"/>
      <c r="F2" s="70"/>
      <c r="G2" s="70"/>
      <c r="H2" s="70"/>
      <c r="I2" s="158"/>
      <c r="J2" s="158"/>
      <c r="K2" s="159"/>
      <c r="L2" s="159"/>
      <c r="M2" s="159"/>
      <c r="N2" s="159"/>
      <c r="O2" s="159"/>
      <c r="P2" s="147"/>
      <c r="Q2" s="143"/>
      <c r="R2" s="52"/>
    </row>
    <row r="3" spans="1:19" x14ac:dyDescent="0.15">
      <c r="A3" s="16"/>
      <c r="B3" s="157"/>
      <c r="C3" s="16"/>
      <c r="D3" s="160"/>
      <c r="E3" s="35"/>
      <c r="F3" s="35"/>
      <c r="G3" s="35"/>
      <c r="H3" s="753" t="s">
        <v>48</v>
      </c>
      <c r="I3" s="753"/>
      <c r="J3" s="161"/>
      <c r="K3" s="35" t="s">
        <v>249</v>
      </c>
      <c r="L3" s="81"/>
      <c r="M3" s="38" t="s">
        <v>523</v>
      </c>
      <c r="N3" s="81"/>
      <c r="O3" s="162" t="s">
        <v>667</v>
      </c>
      <c r="P3" s="148"/>
      <c r="Q3" s="143"/>
      <c r="S3" s="39" t="s">
        <v>265</v>
      </c>
    </row>
    <row r="4" spans="1:19" ht="16.5" customHeight="1" x14ac:dyDescent="0.15">
      <c r="A4" s="16"/>
      <c r="B4" s="157"/>
      <c r="C4" s="163"/>
      <c r="D4" s="9"/>
      <c r="E4" s="9"/>
      <c r="F4" s="9"/>
      <c r="G4" s="9"/>
      <c r="H4" s="190" t="str">
        <f>IF(基本!M138="G","不要です。","")</f>
        <v/>
      </c>
      <c r="I4" s="164"/>
      <c r="J4" s="164"/>
      <c r="K4" s="9"/>
      <c r="L4" s="9"/>
      <c r="M4" s="9"/>
      <c r="N4" s="9"/>
      <c r="O4" s="164"/>
      <c r="P4" s="148"/>
      <c r="Q4" s="143"/>
    </row>
    <row r="5" spans="1:19" ht="21.75" customHeight="1" x14ac:dyDescent="0.15">
      <c r="A5" s="16"/>
      <c r="B5" s="157"/>
      <c r="C5" s="163" t="s">
        <v>351</v>
      </c>
      <c r="D5" s="9"/>
      <c r="E5" s="9"/>
      <c r="F5" s="9"/>
      <c r="G5" s="9"/>
      <c r="H5" s="9"/>
      <c r="I5" s="164"/>
      <c r="J5" s="164"/>
      <c r="K5" s="9"/>
      <c r="L5" s="9"/>
      <c r="M5" s="9"/>
      <c r="N5" s="9"/>
      <c r="O5" s="164"/>
      <c r="P5" s="148"/>
      <c r="Q5" s="143"/>
    </row>
    <row r="6" spans="1:19" ht="21.75" customHeight="1" x14ac:dyDescent="0.15">
      <c r="A6" s="16"/>
      <c r="B6" s="157"/>
      <c r="C6" s="163"/>
      <c r="D6" s="9" t="s">
        <v>356</v>
      </c>
      <c r="E6" s="9"/>
      <c r="F6" s="805" t="str">
        <f>IF(基本!F6="","",基本!F6)</f>
        <v/>
      </c>
      <c r="G6" s="805"/>
      <c r="H6" s="805"/>
      <c r="I6" s="805"/>
      <c r="J6" s="805"/>
      <c r="K6" s="805"/>
      <c r="L6" s="805"/>
      <c r="M6" s="805"/>
      <c r="N6" s="805"/>
      <c r="O6" s="164"/>
      <c r="P6" s="148"/>
      <c r="Q6" s="143"/>
      <c r="S6" s="16" t="s">
        <v>361</v>
      </c>
    </row>
    <row r="7" spans="1:19" ht="21.75" customHeight="1" x14ac:dyDescent="0.15">
      <c r="A7" s="16"/>
      <c r="B7" s="157"/>
      <c r="C7" s="163"/>
      <c r="D7" s="9" t="s">
        <v>357</v>
      </c>
      <c r="E7" s="9"/>
      <c r="F7" s="805" t="str">
        <f>IF(基本!F3="","",基本!F3)</f>
        <v/>
      </c>
      <c r="G7" s="805"/>
      <c r="H7" s="805"/>
      <c r="I7" s="805"/>
      <c r="J7" s="805"/>
      <c r="K7" s="805"/>
      <c r="L7" s="805"/>
      <c r="M7" s="805"/>
      <c r="N7" s="805"/>
      <c r="O7" s="164"/>
      <c r="P7" s="148"/>
      <c r="Q7" s="143"/>
      <c r="S7" s="16" t="s">
        <v>361</v>
      </c>
    </row>
    <row r="8" spans="1:19" ht="21.75" customHeight="1" x14ac:dyDescent="0.15">
      <c r="A8" s="16"/>
      <c r="B8" s="157"/>
      <c r="C8" s="163"/>
      <c r="D8" s="9" t="s">
        <v>358</v>
      </c>
      <c r="E8" s="9"/>
      <c r="F8" s="805" t="str">
        <f>IF(基本!G4="","",基本!G4&amp;"  "&amp;基本!L4)</f>
        <v/>
      </c>
      <c r="G8" s="805"/>
      <c r="H8" s="805"/>
      <c r="I8" s="805"/>
      <c r="J8" s="805"/>
      <c r="K8" s="140" t="s">
        <v>561</v>
      </c>
      <c r="L8" s="140"/>
      <c r="M8" s="140"/>
      <c r="N8" s="140"/>
      <c r="O8" s="164"/>
      <c r="P8" s="148"/>
      <c r="Q8" s="143"/>
      <c r="S8" s="16" t="s">
        <v>361</v>
      </c>
    </row>
    <row r="9" spans="1:19" ht="12" customHeight="1" x14ac:dyDescent="0.15">
      <c r="A9" s="16"/>
      <c r="B9" s="157"/>
      <c r="C9" s="163"/>
      <c r="D9" s="9"/>
      <c r="E9" s="9"/>
      <c r="F9" s="9"/>
      <c r="G9" s="9"/>
      <c r="H9" s="9"/>
      <c r="I9" s="473"/>
      <c r="J9" s="473"/>
      <c r="K9" s="9"/>
      <c r="L9" s="9"/>
      <c r="M9" s="9"/>
      <c r="N9" s="9"/>
      <c r="O9" s="473"/>
      <c r="P9" s="476"/>
      <c r="Q9" s="474"/>
    </row>
    <row r="10" spans="1:19" ht="21.75" customHeight="1" x14ac:dyDescent="0.15">
      <c r="A10" s="16"/>
      <c r="B10" s="157"/>
      <c r="C10" s="163"/>
      <c r="D10" s="9" t="str">
        <f>IF(基本!B9="リース事業者","（リース事業者）","")</f>
        <v/>
      </c>
      <c r="E10" s="9"/>
      <c r="F10" s="9"/>
      <c r="G10" s="9"/>
      <c r="H10" s="9"/>
      <c r="I10" s="164"/>
      <c r="J10" s="164"/>
      <c r="K10" s="9"/>
      <c r="L10" s="9"/>
      <c r="M10" s="9"/>
      <c r="N10" s="9"/>
      <c r="O10" s="164"/>
      <c r="P10" s="148"/>
      <c r="Q10" s="143"/>
    </row>
    <row r="11" spans="1:19" ht="21.75" customHeight="1" x14ac:dyDescent="0.15">
      <c r="A11" s="16"/>
      <c r="B11" s="157"/>
      <c r="C11" s="163"/>
      <c r="D11" s="9" t="str">
        <f>IF(D10="","","（住所）")</f>
        <v/>
      </c>
      <c r="E11" s="9"/>
      <c r="F11" s="805" t="str">
        <f>IF(基本!B9="リース事業者",基本!F12,"")</f>
        <v/>
      </c>
      <c r="G11" s="805"/>
      <c r="H11" s="805"/>
      <c r="I11" s="805"/>
      <c r="J11" s="805"/>
      <c r="K11" s="805"/>
      <c r="L11" s="805"/>
      <c r="M11" s="805"/>
      <c r="N11" s="805"/>
      <c r="O11" s="164"/>
      <c r="P11" s="148"/>
      <c r="Q11" s="143"/>
      <c r="S11" s="16" t="s">
        <v>361</v>
      </c>
    </row>
    <row r="12" spans="1:19" ht="21.75" customHeight="1" x14ac:dyDescent="0.15">
      <c r="A12" s="16"/>
      <c r="B12" s="157"/>
      <c r="C12" s="163"/>
      <c r="D12" s="9" t="str">
        <f>IF(D10="","","（名称）")</f>
        <v/>
      </c>
      <c r="E12" s="9"/>
      <c r="F12" s="805" t="str">
        <f>IF(基本!B9="リース事業者",基本!F9,"")</f>
        <v/>
      </c>
      <c r="G12" s="805"/>
      <c r="H12" s="805"/>
      <c r="I12" s="805"/>
      <c r="J12" s="805"/>
      <c r="K12" s="805"/>
      <c r="L12" s="805"/>
      <c r="M12" s="805"/>
      <c r="N12" s="805"/>
      <c r="O12" s="164"/>
      <c r="P12" s="148"/>
      <c r="Q12" s="143"/>
      <c r="S12" s="16" t="s">
        <v>361</v>
      </c>
    </row>
    <row r="13" spans="1:19" ht="21.75" customHeight="1" x14ac:dyDescent="0.15">
      <c r="A13" s="16"/>
      <c r="B13" s="157"/>
      <c r="C13" s="9"/>
      <c r="D13" s="475" t="str">
        <f>IF(D10="","","（代表者）")</f>
        <v/>
      </c>
      <c r="E13" s="9"/>
      <c r="F13" s="808" t="str">
        <f>IF(基本!B9="リース事業者",基本!G10&amp;"　"&amp;基本!L10,"")</f>
        <v/>
      </c>
      <c r="G13" s="808"/>
      <c r="H13" s="808"/>
      <c r="I13" s="808"/>
      <c r="J13" s="808"/>
      <c r="K13" s="140" t="s">
        <v>561</v>
      </c>
      <c r="L13" s="140"/>
      <c r="M13" s="140"/>
      <c r="N13" s="140"/>
      <c r="O13" s="142"/>
      <c r="P13" s="148"/>
      <c r="Q13" s="143"/>
      <c r="S13" s="16" t="s">
        <v>361</v>
      </c>
    </row>
    <row r="14" spans="1:19" ht="21.75" customHeight="1" x14ac:dyDescent="0.15">
      <c r="A14" s="16"/>
      <c r="B14" s="157"/>
      <c r="C14" s="9"/>
      <c r="D14" s="9"/>
      <c r="E14" s="9"/>
      <c r="F14" s="9"/>
      <c r="G14" s="9"/>
      <c r="H14" s="165"/>
      <c r="I14" s="782"/>
      <c r="J14" s="782"/>
      <c r="K14" s="782"/>
      <c r="L14" s="782"/>
      <c r="M14" s="782"/>
      <c r="N14" s="782"/>
      <c r="O14" s="782"/>
      <c r="P14" s="148"/>
      <c r="Q14" s="143"/>
      <c r="S14" s="16"/>
    </row>
    <row r="15" spans="1:19" ht="21.75" customHeight="1" x14ac:dyDescent="0.15">
      <c r="A15" s="16"/>
      <c r="B15" s="157"/>
      <c r="C15" s="9"/>
      <c r="D15" s="9"/>
      <c r="E15" s="9"/>
      <c r="F15" s="9"/>
      <c r="G15" s="9"/>
      <c r="H15" s="806"/>
      <c r="I15" s="806"/>
      <c r="J15" s="806"/>
      <c r="K15" s="807"/>
      <c r="L15" s="807"/>
      <c r="M15" s="807"/>
      <c r="N15" s="807"/>
      <c r="O15" s="191"/>
      <c r="P15" s="148"/>
      <c r="Q15" s="143"/>
      <c r="S15" s="51"/>
    </row>
    <row r="16" spans="1:19" ht="8.25" customHeight="1" x14ac:dyDescent="0.15">
      <c r="A16" s="16"/>
      <c r="B16" s="157"/>
      <c r="C16" s="9"/>
      <c r="D16" s="9"/>
      <c r="E16" s="9"/>
      <c r="F16" s="9"/>
      <c r="G16" s="9"/>
      <c r="H16" s="16"/>
      <c r="I16" s="16"/>
      <c r="J16" s="16"/>
      <c r="K16" s="143"/>
      <c r="L16" s="143"/>
      <c r="M16" s="143"/>
      <c r="N16" s="143"/>
      <c r="O16" s="143"/>
      <c r="P16" s="148"/>
      <c r="Q16" s="143"/>
    </row>
    <row r="17" spans="1:19" ht="9" customHeight="1" x14ac:dyDescent="0.15">
      <c r="A17" s="16"/>
      <c r="B17" s="157"/>
      <c r="C17" s="9"/>
      <c r="D17" s="9"/>
      <c r="E17" s="9"/>
      <c r="F17" s="9"/>
      <c r="G17" s="9"/>
      <c r="H17" s="16"/>
      <c r="I17" s="16"/>
      <c r="J17" s="16"/>
      <c r="K17" s="143"/>
      <c r="L17" s="143"/>
      <c r="M17" s="143"/>
      <c r="N17" s="143"/>
      <c r="O17" s="139"/>
      <c r="P17" s="148"/>
      <c r="Q17" s="143"/>
    </row>
    <row r="18" spans="1:19" ht="25.5" x14ac:dyDescent="0.15">
      <c r="A18" s="16"/>
      <c r="B18" s="157"/>
      <c r="C18" s="759" t="s">
        <v>350</v>
      </c>
      <c r="D18" s="759"/>
      <c r="E18" s="759"/>
      <c r="F18" s="759"/>
      <c r="G18" s="759"/>
      <c r="H18" s="759"/>
      <c r="I18" s="759"/>
      <c r="J18" s="759"/>
      <c r="K18" s="759"/>
      <c r="L18" s="759"/>
      <c r="M18" s="759"/>
      <c r="N18" s="759"/>
      <c r="O18" s="759"/>
      <c r="P18" s="148"/>
      <c r="Q18" s="143"/>
      <c r="S18" s="123" t="s">
        <v>629</v>
      </c>
    </row>
    <row r="19" spans="1:19" ht="9.75" customHeight="1" x14ac:dyDescent="0.15">
      <c r="A19" s="16"/>
      <c r="B19" s="157"/>
      <c r="C19" s="9"/>
      <c r="D19" s="9"/>
      <c r="E19" s="9"/>
      <c r="F19" s="9"/>
      <c r="G19" s="9"/>
      <c r="H19" s="9"/>
      <c r="I19" s="9"/>
      <c r="J19" s="9"/>
      <c r="K19" s="142"/>
      <c r="L19" s="142"/>
      <c r="M19" s="142"/>
      <c r="N19" s="142"/>
      <c r="O19" s="142"/>
      <c r="P19" s="148"/>
      <c r="Q19" s="143"/>
    </row>
    <row r="20" spans="1:19" ht="54.75" customHeight="1" x14ac:dyDescent="0.15">
      <c r="A20" s="16"/>
      <c r="B20" s="157"/>
      <c r="C20" s="16"/>
      <c r="D20" s="801" t="s">
        <v>581</v>
      </c>
      <c r="E20" s="801"/>
      <c r="F20" s="801"/>
      <c r="G20" s="801"/>
      <c r="H20" s="801"/>
      <c r="I20" s="801"/>
      <c r="J20" s="801"/>
      <c r="K20" s="801"/>
      <c r="L20" s="801"/>
      <c r="M20" s="801"/>
      <c r="N20" s="801"/>
      <c r="O20" s="167"/>
      <c r="P20" s="148"/>
      <c r="Q20" s="143"/>
    </row>
    <row r="21" spans="1:19" ht="9.75" customHeight="1" x14ac:dyDescent="0.15">
      <c r="A21" s="16"/>
      <c r="B21" s="157"/>
      <c r="C21" s="9"/>
      <c r="D21" s="9"/>
      <c r="E21" s="9"/>
      <c r="F21" s="9"/>
      <c r="G21" s="9"/>
      <c r="H21" s="9"/>
      <c r="I21" s="9"/>
      <c r="J21" s="9"/>
      <c r="K21" s="142"/>
      <c r="L21" s="142"/>
      <c r="M21" s="142"/>
      <c r="N21" s="142"/>
      <c r="O21" s="142"/>
      <c r="P21" s="148"/>
      <c r="Q21" s="143"/>
    </row>
    <row r="22" spans="1:19" ht="26.25" customHeight="1" x14ac:dyDescent="0.15">
      <c r="A22" s="16"/>
      <c r="B22" s="157"/>
      <c r="C22" s="9"/>
      <c r="D22" s="9" t="s">
        <v>359</v>
      </c>
      <c r="E22" s="9"/>
      <c r="F22" s="9"/>
      <c r="G22" s="9"/>
      <c r="H22" s="9"/>
      <c r="I22" s="9"/>
      <c r="J22" s="9"/>
      <c r="K22" s="142"/>
      <c r="L22" s="142"/>
      <c r="M22" s="142"/>
      <c r="N22" s="142"/>
      <c r="O22" s="142"/>
      <c r="P22" s="148"/>
      <c r="Q22" s="143"/>
    </row>
    <row r="23" spans="1:19" ht="26.25" customHeight="1" x14ac:dyDescent="0.15">
      <c r="A23" s="16"/>
      <c r="B23" s="157"/>
      <c r="C23" s="9"/>
      <c r="D23" s="799" t="str">
        <f>IF(基本!F23="","","〒"&amp;基本!F23&amp;"-"&amp;基本!H23)</f>
        <v/>
      </c>
      <c r="E23" s="799"/>
      <c r="F23" s="53"/>
      <c r="G23" s="800" t="str">
        <f>IF(基本!F24="","","東京都"&amp;" "&amp;基本!F24&amp;" "&amp;基本!F25)</f>
        <v/>
      </c>
      <c r="H23" s="800"/>
      <c r="I23" s="800"/>
      <c r="J23" s="800"/>
      <c r="K23" s="800"/>
      <c r="L23" s="800"/>
      <c r="M23" s="800"/>
      <c r="N23" s="800"/>
      <c r="O23" s="53"/>
      <c r="P23" s="148"/>
      <c r="Q23" s="143"/>
      <c r="S23" s="16" t="s">
        <v>361</v>
      </c>
    </row>
    <row r="24" spans="1:19" ht="26.25" customHeight="1" x14ac:dyDescent="0.15">
      <c r="A24" s="16"/>
      <c r="B24" s="157"/>
      <c r="C24" s="9"/>
      <c r="D24" s="804" t="s">
        <v>360</v>
      </c>
      <c r="E24" s="804"/>
      <c r="F24" s="53"/>
      <c r="G24" s="800" t="str">
        <f>IF(基本!F22="","",基本!F22)</f>
        <v/>
      </c>
      <c r="H24" s="800"/>
      <c r="I24" s="800"/>
      <c r="J24" s="800"/>
      <c r="K24" s="800"/>
      <c r="L24" s="800"/>
      <c r="M24" s="800"/>
      <c r="N24" s="800"/>
      <c r="O24" s="53"/>
      <c r="P24" s="148"/>
      <c r="Q24" s="143"/>
      <c r="S24" s="16" t="s">
        <v>361</v>
      </c>
    </row>
    <row r="25" spans="1:19" ht="26.25" customHeight="1" x14ac:dyDescent="0.15">
      <c r="A25" s="16"/>
      <c r="B25" s="157"/>
      <c r="C25" s="9"/>
      <c r="D25" s="16"/>
      <c r="E25" s="53"/>
      <c r="F25" s="53"/>
      <c r="G25" s="16"/>
      <c r="H25" s="53"/>
      <c r="I25" s="53"/>
      <c r="J25" s="53"/>
      <c r="K25" s="53"/>
      <c r="L25" s="53"/>
      <c r="M25" s="53"/>
      <c r="N25" s="53"/>
      <c r="O25" s="53"/>
      <c r="P25" s="148"/>
      <c r="Q25" s="143"/>
    </row>
    <row r="26" spans="1:19" ht="26.25" customHeight="1" x14ac:dyDescent="0.15">
      <c r="A26" s="16"/>
      <c r="B26" s="157"/>
      <c r="C26" s="9"/>
      <c r="D26" s="55" t="s">
        <v>415</v>
      </c>
      <c r="E26" s="55"/>
      <c r="F26" s="56"/>
      <c r="G26" s="56"/>
      <c r="H26" s="56"/>
      <c r="I26" s="56"/>
      <c r="J26" s="56"/>
      <c r="K26" s="56"/>
      <c r="L26" s="56"/>
      <c r="M26" s="56"/>
      <c r="N26" s="56"/>
      <c r="O26" s="56"/>
      <c r="P26" s="148"/>
      <c r="Q26" s="143"/>
      <c r="S26" s="16"/>
    </row>
    <row r="27" spans="1:19" ht="26.25" customHeight="1" x14ac:dyDescent="0.15">
      <c r="A27" s="16"/>
      <c r="B27" s="157"/>
      <c r="C27" s="9"/>
      <c r="D27" s="802" t="str">
        <f>IF(基本!F32="","","〒"&amp;基本!F32&amp;"-"&amp;基本!H32)</f>
        <v/>
      </c>
      <c r="E27" s="802"/>
      <c r="F27" s="53"/>
      <c r="G27" s="805" t="str">
        <f>IF(基本!F33="","",基本!F33)</f>
        <v/>
      </c>
      <c r="H27" s="805"/>
      <c r="I27" s="805"/>
      <c r="J27" s="805"/>
      <c r="K27" s="805"/>
      <c r="L27" s="805"/>
      <c r="M27" s="805"/>
      <c r="N27" s="805"/>
      <c r="O27" s="56"/>
      <c r="P27" s="148"/>
      <c r="Q27" s="143"/>
      <c r="S27" s="16" t="s">
        <v>361</v>
      </c>
    </row>
    <row r="28" spans="1:19" ht="26.25" customHeight="1" x14ac:dyDescent="0.15">
      <c r="A28" s="16"/>
      <c r="B28" s="157"/>
      <c r="C28" s="9"/>
      <c r="D28" s="140"/>
      <c r="E28" s="16"/>
      <c r="F28" s="140"/>
      <c r="G28" s="140"/>
      <c r="H28" s="140"/>
      <c r="I28" s="140"/>
      <c r="J28" s="16"/>
      <c r="K28" s="140"/>
      <c r="L28" s="140"/>
      <c r="M28" s="140"/>
      <c r="N28" s="140"/>
      <c r="O28" s="192"/>
      <c r="P28" s="148"/>
      <c r="Q28" s="143"/>
      <c r="S28" s="51"/>
    </row>
    <row r="29" spans="1:19" ht="26.25" customHeight="1" x14ac:dyDescent="0.15">
      <c r="A29" s="16"/>
      <c r="B29" s="157"/>
      <c r="C29" s="9"/>
      <c r="D29" s="140" t="s">
        <v>354</v>
      </c>
      <c r="E29" s="803" t="str">
        <f>IF(基本!G30="","",基本!G30)</f>
        <v/>
      </c>
      <c r="F29" s="803"/>
      <c r="G29" s="803"/>
      <c r="H29" s="803"/>
      <c r="I29" s="141" t="s">
        <v>355</v>
      </c>
      <c r="J29" s="799" t="str">
        <f>IF(基本!L30="","",基本!L30)</f>
        <v/>
      </c>
      <c r="K29" s="799"/>
      <c r="L29" s="799"/>
      <c r="M29" s="799"/>
      <c r="N29" s="141" t="s">
        <v>352</v>
      </c>
      <c r="O29" s="192"/>
      <c r="P29" s="148"/>
      <c r="Q29" s="143"/>
      <c r="S29" s="16" t="s">
        <v>361</v>
      </c>
    </row>
    <row r="30" spans="1:19" ht="26.25" customHeight="1" x14ac:dyDescent="0.15">
      <c r="A30" s="16"/>
      <c r="B30" s="157"/>
      <c r="C30" s="9"/>
      <c r="D30" s="798"/>
      <c r="E30" s="798"/>
      <c r="F30" s="798"/>
      <c r="G30" s="798"/>
      <c r="H30" s="798"/>
      <c r="I30" s="798"/>
      <c r="J30" s="798"/>
      <c r="K30" s="798"/>
      <c r="L30" s="798"/>
      <c r="M30" s="16"/>
      <c r="N30" s="140"/>
      <c r="O30" s="192"/>
      <c r="P30" s="148"/>
      <c r="Q30" s="143"/>
      <c r="S30" s="51"/>
    </row>
    <row r="31" spans="1:19" ht="26.25" customHeight="1" x14ac:dyDescent="0.15">
      <c r="A31" s="16"/>
      <c r="B31" s="157"/>
      <c r="C31" s="140"/>
      <c r="D31" s="795"/>
      <c r="E31" s="796"/>
      <c r="F31" s="55"/>
      <c r="G31" s="55"/>
      <c r="H31" s="55"/>
      <c r="I31" s="55"/>
      <c r="J31" s="797"/>
      <c r="K31" s="797"/>
      <c r="L31" s="797"/>
      <c r="M31" s="797"/>
      <c r="N31" s="797"/>
      <c r="O31" s="797"/>
      <c r="P31" s="148"/>
      <c r="Q31" s="143"/>
      <c r="S31" s="51"/>
    </row>
    <row r="32" spans="1:19" ht="26.25" customHeight="1" x14ac:dyDescent="0.15">
      <c r="A32" s="16"/>
      <c r="B32" s="157"/>
      <c r="C32" s="9"/>
      <c r="D32" s="16"/>
      <c r="E32" s="9"/>
      <c r="F32" s="9"/>
      <c r="G32" s="9"/>
      <c r="H32" s="9"/>
      <c r="I32" s="9"/>
      <c r="J32" s="9"/>
      <c r="K32" s="142"/>
      <c r="L32" s="142"/>
      <c r="M32" s="142"/>
      <c r="N32" s="142"/>
      <c r="O32" s="142"/>
      <c r="P32" s="148"/>
      <c r="Q32" s="143"/>
    </row>
    <row r="33" spans="1:17" ht="18.75" customHeight="1" x14ac:dyDescent="0.15">
      <c r="A33" s="16"/>
      <c r="B33" s="157"/>
      <c r="C33" s="9"/>
      <c r="D33" s="16"/>
      <c r="E33" s="9"/>
      <c r="F33" s="9"/>
      <c r="G33" s="9"/>
      <c r="H33" s="9"/>
      <c r="I33" s="9"/>
      <c r="J33" s="9"/>
      <c r="K33" s="142"/>
      <c r="L33" s="142"/>
      <c r="M33" s="142"/>
      <c r="N33" s="142"/>
      <c r="O33" s="142"/>
      <c r="P33" s="148"/>
      <c r="Q33" s="143"/>
    </row>
    <row r="34" spans="1:17" ht="18.75" customHeight="1" x14ac:dyDescent="0.15">
      <c r="A34" s="16"/>
      <c r="B34" s="157"/>
      <c r="C34" s="9"/>
      <c r="D34" s="16"/>
      <c r="E34" s="16"/>
      <c r="F34" s="16"/>
      <c r="G34" s="16"/>
      <c r="H34" s="16"/>
      <c r="I34" s="16"/>
      <c r="J34" s="16"/>
      <c r="K34" s="16"/>
      <c r="L34" s="16"/>
      <c r="M34" s="16"/>
      <c r="N34" s="16"/>
      <c r="O34" s="16"/>
      <c r="P34" s="148"/>
      <c r="Q34" s="143"/>
    </row>
    <row r="35" spans="1:17" ht="16.5" customHeight="1" x14ac:dyDescent="0.15">
      <c r="A35" s="16"/>
      <c r="B35" s="157"/>
      <c r="C35" s="9"/>
      <c r="D35" s="9"/>
      <c r="E35" s="9"/>
      <c r="F35" s="9"/>
      <c r="G35" s="9"/>
      <c r="H35" s="9"/>
      <c r="I35" s="9"/>
      <c r="J35" s="9"/>
      <c r="K35" s="142"/>
      <c r="L35" s="142"/>
      <c r="M35" s="142"/>
      <c r="N35" s="142"/>
      <c r="O35" s="142"/>
      <c r="P35" s="148"/>
      <c r="Q35" s="143"/>
    </row>
    <row r="36" spans="1:17" ht="16.5" customHeight="1" x14ac:dyDescent="0.15">
      <c r="A36" s="16"/>
      <c r="B36" s="157"/>
      <c r="C36" s="9"/>
      <c r="D36" s="9"/>
      <c r="E36" s="9"/>
      <c r="F36" s="9"/>
      <c r="G36" s="9"/>
      <c r="H36" s="9"/>
      <c r="I36" s="9"/>
      <c r="J36" s="9"/>
      <c r="K36" s="142"/>
      <c r="L36" s="142"/>
      <c r="M36" s="142"/>
      <c r="N36" s="142"/>
      <c r="O36" s="142"/>
      <c r="P36" s="148"/>
      <c r="Q36" s="143"/>
    </row>
    <row r="37" spans="1:17" ht="10.5" customHeight="1" x14ac:dyDescent="0.15">
      <c r="A37" s="16"/>
      <c r="B37" s="157"/>
      <c r="C37" s="9"/>
      <c r="D37" s="9"/>
      <c r="E37" s="9"/>
      <c r="F37" s="9"/>
      <c r="G37" s="9"/>
      <c r="H37" s="9"/>
      <c r="I37" s="9"/>
      <c r="J37" s="9"/>
      <c r="K37" s="142"/>
      <c r="L37" s="142"/>
      <c r="M37" s="142"/>
      <c r="N37" s="142"/>
      <c r="O37" s="142"/>
      <c r="P37" s="148"/>
      <c r="Q37" s="143"/>
    </row>
    <row r="38" spans="1:17" ht="9" customHeight="1" x14ac:dyDescent="0.15">
      <c r="A38" s="16"/>
      <c r="B38" s="171"/>
      <c r="C38" s="122"/>
      <c r="D38" s="122"/>
      <c r="E38" s="122"/>
      <c r="F38" s="122"/>
      <c r="G38" s="122"/>
      <c r="H38" s="122"/>
      <c r="I38" s="122"/>
      <c r="J38" s="122"/>
      <c r="K38" s="149"/>
      <c r="L38" s="149"/>
      <c r="M38" s="149"/>
      <c r="N38" s="149"/>
      <c r="O38" s="149"/>
      <c r="P38" s="150"/>
      <c r="Q38" s="143"/>
    </row>
    <row r="39" spans="1:17" ht="13.5" customHeight="1" x14ac:dyDescent="0.15">
      <c r="A39" s="16"/>
      <c r="B39" s="193" t="s">
        <v>504</v>
      </c>
      <c r="C39" s="31"/>
      <c r="D39" s="31"/>
      <c r="E39" s="31"/>
      <c r="F39" s="16"/>
      <c r="G39" s="16"/>
      <c r="H39" s="16"/>
      <c r="I39" s="16"/>
      <c r="J39" s="194"/>
      <c r="K39" s="143"/>
      <c r="L39" s="143"/>
      <c r="M39" s="143"/>
      <c r="N39" s="143"/>
      <c r="O39" s="143"/>
      <c r="P39" s="143"/>
      <c r="Q39" s="143"/>
    </row>
    <row r="40" spans="1:17" ht="13.5" customHeight="1" x14ac:dyDescent="0.15">
      <c r="A40" s="16"/>
      <c r="B40" s="16"/>
      <c r="C40" s="16"/>
      <c r="D40" s="16"/>
      <c r="E40" s="16"/>
      <c r="F40" s="16"/>
      <c r="G40" s="16"/>
      <c r="H40" s="16"/>
      <c r="I40" s="16"/>
      <c r="J40" s="16"/>
      <c r="K40" s="143"/>
      <c r="L40" s="143"/>
      <c r="M40" s="143"/>
      <c r="N40" s="143"/>
      <c r="O40" s="365" t="s">
        <v>1015</v>
      </c>
      <c r="P40" s="143"/>
      <c r="Q40" s="143"/>
    </row>
  </sheetData>
  <sheetProtection password="A4DE" sheet="1" objects="1" scenarios="1"/>
  <mergeCells count="25">
    <mergeCell ref="H3:I3"/>
    <mergeCell ref="I14:O14"/>
    <mergeCell ref="H15:J15"/>
    <mergeCell ref="K15:N15"/>
    <mergeCell ref="F6:N6"/>
    <mergeCell ref="F7:N7"/>
    <mergeCell ref="F11:N11"/>
    <mergeCell ref="F12:N12"/>
    <mergeCell ref="F8:J8"/>
    <mergeCell ref="F13:J13"/>
    <mergeCell ref="D31:E31"/>
    <mergeCell ref="J31:M31"/>
    <mergeCell ref="N31:O31"/>
    <mergeCell ref="D30:E30"/>
    <mergeCell ref="C18:O18"/>
    <mergeCell ref="D23:E23"/>
    <mergeCell ref="G23:N23"/>
    <mergeCell ref="D20:N20"/>
    <mergeCell ref="D27:E27"/>
    <mergeCell ref="F30:L30"/>
    <mergeCell ref="J29:M29"/>
    <mergeCell ref="E29:H29"/>
    <mergeCell ref="D24:E24"/>
    <mergeCell ref="G24:N24"/>
    <mergeCell ref="G27:N27"/>
  </mergeCells>
  <phoneticPr fontId="25"/>
  <pageMargins left="0.9055118110236221" right="0.51181102362204722" top="0.94488188976377963" bottom="0.55118110236220474"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717"/>
  <sheetViews>
    <sheetView view="pageBreakPreview" topLeftCell="A22" zoomScale="85" zoomScaleNormal="100" zoomScaleSheetLayoutView="85" workbookViewId="0">
      <selection activeCell="N34" sqref="N34"/>
    </sheetView>
  </sheetViews>
  <sheetFormatPr defaultRowHeight="13.5" x14ac:dyDescent="0.15"/>
  <cols>
    <col min="1" max="1" width="1.25" style="16" customWidth="1"/>
    <col min="2" max="2" width="1.625" style="16" customWidth="1"/>
    <col min="3" max="3" width="5" style="16" customWidth="1"/>
    <col min="4" max="4" width="3.75" style="16" customWidth="1"/>
    <col min="5" max="5" width="13.125" style="16" customWidth="1"/>
    <col min="6" max="6" width="0.625" style="16" customWidth="1"/>
    <col min="7" max="7" width="3.25" style="16" customWidth="1"/>
    <col min="8" max="12" width="8" style="16" customWidth="1"/>
    <col min="13" max="14" width="8" style="154" customWidth="1"/>
    <col min="15" max="15" width="2.25" style="154" customWidth="1"/>
    <col min="16" max="16" width="1.25" style="154" customWidth="1"/>
    <col min="17" max="17" width="2.5" style="16" customWidth="1"/>
    <col min="18" max="16384" width="9" style="16"/>
  </cols>
  <sheetData>
    <row r="1" spans="2:17" x14ac:dyDescent="0.15">
      <c r="B1" s="163" t="s">
        <v>696</v>
      </c>
      <c r="D1" s="215"/>
      <c r="E1" s="215"/>
    </row>
    <row r="2" spans="2:17" x14ac:dyDescent="0.15">
      <c r="B2" s="9"/>
      <c r="C2" s="9"/>
      <c r="D2" s="9"/>
      <c r="E2" s="9"/>
      <c r="F2" s="9"/>
      <c r="G2" s="9"/>
      <c r="H2" s="9"/>
      <c r="I2" s="9"/>
      <c r="J2" s="9"/>
      <c r="K2" s="84"/>
      <c r="L2" s="84"/>
      <c r="M2" s="153"/>
      <c r="N2" s="84"/>
      <c r="O2" s="153"/>
      <c r="Q2" s="154"/>
    </row>
    <row r="3" spans="2:17" ht="19.5" customHeight="1" x14ac:dyDescent="0.15">
      <c r="B3" s="9"/>
      <c r="C3" s="834" t="s">
        <v>697</v>
      </c>
      <c r="D3" s="834"/>
      <c r="E3" s="834"/>
      <c r="F3" s="834"/>
      <c r="G3" s="834"/>
      <c r="H3" s="834"/>
      <c r="I3" s="834"/>
      <c r="J3" s="834"/>
      <c r="K3" s="834"/>
      <c r="L3" s="834"/>
      <c r="M3" s="834"/>
      <c r="N3" s="834"/>
      <c r="O3" s="153"/>
    </row>
    <row r="4" spans="2:17" x14ac:dyDescent="0.15">
      <c r="B4" s="9"/>
      <c r="C4" s="9"/>
      <c r="D4" s="9"/>
      <c r="E4" s="9"/>
      <c r="F4" s="9"/>
      <c r="G4" s="153"/>
      <c r="H4" s="153"/>
      <c r="I4" s="153"/>
      <c r="J4" s="9"/>
      <c r="K4" s="9"/>
      <c r="L4" s="9"/>
      <c r="M4" s="153"/>
      <c r="N4" s="153"/>
      <c r="O4" s="153"/>
    </row>
    <row r="5" spans="2:17" ht="15.75" customHeight="1" x14ac:dyDescent="0.15">
      <c r="B5" s="216" t="s">
        <v>698</v>
      </c>
      <c r="D5" s="53"/>
      <c r="E5" s="53"/>
      <c r="F5" s="216"/>
      <c r="G5" s="53"/>
      <c r="H5" s="53"/>
      <c r="I5" s="217"/>
      <c r="J5" s="9"/>
      <c r="K5" s="9"/>
      <c r="L5" s="9"/>
      <c r="M5" s="153"/>
      <c r="N5" s="153"/>
      <c r="O5" s="153"/>
    </row>
    <row r="6" spans="2:17" ht="15.75" customHeight="1" x14ac:dyDescent="0.15">
      <c r="B6" s="9"/>
      <c r="C6" s="10" t="s">
        <v>699</v>
      </c>
      <c r="D6" s="70" t="s">
        <v>700</v>
      </c>
      <c r="E6" s="218"/>
      <c r="F6" s="70"/>
      <c r="G6" s="858" t="str">
        <f>IF(基本!F21="","",基本!F21)</f>
        <v/>
      </c>
      <c r="H6" s="858"/>
      <c r="I6" s="858"/>
      <c r="J6" s="858"/>
      <c r="K6" s="858"/>
      <c r="L6" s="858"/>
      <c r="M6" s="858"/>
      <c r="N6" s="859"/>
      <c r="O6" s="153"/>
    </row>
    <row r="7" spans="2:17" ht="15.75" customHeight="1" x14ac:dyDescent="0.15">
      <c r="B7" s="9"/>
      <c r="C7" s="11" t="s">
        <v>701</v>
      </c>
      <c r="D7" s="854" t="s">
        <v>546</v>
      </c>
      <c r="E7" s="779"/>
      <c r="F7" s="169"/>
      <c r="G7" s="858" t="str">
        <f>IF(基本!F22="","",基本!F22)</f>
        <v/>
      </c>
      <c r="H7" s="858"/>
      <c r="I7" s="858"/>
      <c r="J7" s="858"/>
      <c r="K7" s="858"/>
      <c r="L7" s="858"/>
      <c r="M7" s="858"/>
      <c r="N7" s="860"/>
      <c r="O7" s="152"/>
      <c r="P7" s="219"/>
    </row>
    <row r="8" spans="2:17" ht="30.75" customHeight="1" x14ac:dyDescent="0.15">
      <c r="B8" s="9"/>
      <c r="C8" s="11" t="s">
        <v>702</v>
      </c>
      <c r="D8" s="855" t="s">
        <v>570</v>
      </c>
      <c r="E8" s="856"/>
      <c r="F8" s="9"/>
      <c r="G8" s="835" t="str">
        <f>IF(基本!F23="","","〒"&amp;基本!F23&amp;"－"&amp;基本!H23)</f>
        <v/>
      </c>
      <c r="H8" s="835"/>
      <c r="I8" s="858" t="str">
        <f>IF(基本!F24="","","　東京都"&amp;基本!F24&amp;"  "&amp;基本!F25)</f>
        <v/>
      </c>
      <c r="J8" s="858"/>
      <c r="K8" s="858"/>
      <c r="L8" s="858"/>
      <c r="M8" s="858"/>
      <c r="N8" s="859"/>
      <c r="O8" s="151"/>
      <c r="P8" s="151"/>
      <c r="Q8" s="53"/>
    </row>
    <row r="9" spans="2:17" ht="17.45" customHeight="1" x14ac:dyDescent="0.15">
      <c r="B9" s="9"/>
      <c r="C9" s="814" t="s">
        <v>703</v>
      </c>
      <c r="D9" s="817" t="s">
        <v>548</v>
      </c>
      <c r="E9" s="818"/>
      <c r="F9" s="157"/>
      <c r="G9" s="222" t="str">
        <f>IF(H9="","",1)</f>
        <v/>
      </c>
      <c r="H9" s="771" t="str">
        <f>IF(基本!F35="","",基本!F35)</f>
        <v/>
      </c>
      <c r="I9" s="771"/>
      <c r="J9" s="771"/>
      <c r="K9" s="771"/>
      <c r="L9" s="771"/>
      <c r="M9" s="771"/>
      <c r="N9" s="846"/>
      <c r="O9" s="153"/>
      <c r="Q9" s="16" t="s">
        <v>262</v>
      </c>
    </row>
    <row r="10" spans="2:17" ht="60.75" customHeight="1" x14ac:dyDescent="0.15">
      <c r="B10" s="9"/>
      <c r="C10" s="815"/>
      <c r="D10" s="819"/>
      <c r="E10" s="820"/>
      <c r="F10" s="157"/>
      <c r="G10" s="223"/>
      <c r="H10" s="823"/>
      <c r="I10" s="824"/>
      <c r="J10" s="824"/>
      <c r="K10" s="824"/>
      <c r="L10" s="824"/>
      <c r="M10" s="824"/>
      <c r="N10" s="825"/>
      <c r="O10" s="153"/>
      <c r="Q10" s="224" t="s">
        <v>966</v>
      </c>
    </row>
    <row r="11" spans="2:17" ht="17.45" customHeight="1" x14ac:dyDescent="0.15">
      <c r="B11" s="9"/>
      <c r="C11" s="815"/>
      <c r="D11" s="819"/>
      <c r="E11" s="820"/>
      <c r="F11" s="157"/>
      <c r="G11" s="222" t="str">
        <f>IF(H11="","",G9+1)</f>
        <v/>
      </c>
      <c r="H11" s="771" t="str">
        <f>IF(基本!F36="","",基本!F36)</f>
        <v/>
      </c>
      <c r="I11" s="771"/>
      <c r="J11" s="771"/>
      <c r="K11" s="771"/>
      <c r="L11" s="771"/>
      <c r="M11" s="771"/>
      <c r="N11" s="846"/>
      <c r="O11" s="153"/>
      <c r="Q11" s="16" t="s">
        <v>262</v>
      </c>
    </row>
    <row r="12" spans="2:17" ht="47.25" customHeight="1" x14ac:dyDescent="0.15">
      <c r="B12" s="9"/>
      <c r="C12" s="815"/>
      <c r="D12" s="819"/>
      <c r="E12" s="820"/>
      <c r="F12" s="157"/>
      <c r="G12" s="223"/>
      <c r="H12" s="823"/>
      <c r="I12" s="824"/>
      <c r="J12" s="824"/>
      <c r="K12" s="824"/>
      <c r="L12" s="824"/>
      <c r="M12" s="824"/>
      <c r="N12" s="825"/>
      <c r="O12" s="153"/>
      <c r="Q12" s="224" t="s">
        <v>475</v>
      </c>
    </row>
    <row r="13" spans="2:17" ht="17.45" customHeight="1" x14ac:dyDescent="0.15">
      <c r="B13" s="9"/>
      <c r="C13" s="815"/>
      <c r="D13" s="819"/>
      <c r="E13" s="820"/>
      <c r="F13" s="157"/>
      <c r="G13" s="222" t="str">
        <f>IF(H13="","",G11+1)</f>
        <v/>
      </c>
      <c r="H13" s="771" t="str">
        <f>IF(基本!F37="","",基本!F37)</f>
        <v/>
      </c>
      <c r="I13" s="771"/>
      <c r="J13" s="771"/>
      <c r="K13" s="771"/>
      <c r="L13" s="771"/>
      <c r="M13" s="771"/>
      <c r="N13" s="846"/>
      <c r="O13" s="153"/>
      <c r="Q13" s="16" t="s">
        <v>262</v>
      </c>
    </row>
    <row r="14" spans="2:17" ht="54" customHeight="1" x14ac:dyDescent="0.15">
      <c r="B14" s="9"/>
      <c r="C14" s="815"/>
      <c r="D14" s="819"/>
      <c r="E14" s="820"/>
      <c r="F14" s="157"/>
      <c r="G14" s="223"/>
      <c r="H14" s="823"/>
      <c r="I14" s="824"/>
      <c r="J14" s="824"/>
      <c r="K14" s="824"/>
      <c r="L14" s="824"/>
      <c r="M14" s="824"/>
      <c r="N14" s="825"/>
      <c r="O14" s="153"/>
      <c r="Q14" s="224" t="s">
        <v>344</v>
      </c>
    </row>
    <row r="15" spans="2:17" ht="17.45" customHeight="1" x14ac:dyDescent="0.15">
      <c r="B15" s="9"/>
      <c r="C15" s="815"/>
      <c r="D15" s="819"/>
      <c r="E15" s="820"/>
      <c r="F15" s="157"/>
      <c r="G15" s="222" t="str">
        <f>IF(H15="","",G13+1)</f>
        <v/>
      </c>
      <c r="H15" s="771" t="str">
        <f>IF(基本!F38="","",基本!F38)</f>
        <v/>
      </c>
      <c r="I15" s="771"/>
      <c r="J15" s="771"/>
      <c r="K15" s="771"/>
      <c r="L15" s="771"/>
      <c r="M15" s="771"/>
      <c r="N15" s="846"/>
      <c r="O15" s="153"/>
      <c r="Q15" s="16" t="s">
        <v>262</v>
      </c>
    </row>
    <row r="16" spans="2:17" ht="63" customHeight="1" x14ac:dyDescent="0.15">
      <c r="B16" s="9"/>
      <c r="C16" s="815"/>
      <c r="D16" s="819"/>
      <c r="E16" s="820"/>
      <c r="F16" s="157"/>
      <c r="G16" s="223"/>
      <c r="H16" s="823"/>
      <c r="I16" s="824"/>
      <c r="J16" s="824"/>
      <c r="K16" s="824"/>
      <c r="L16" s="824"/>
      <c r="M16" s="824"/>
      <c r="N16" s="825"/>
      <c r="O16" s="153"/>
      <c r="Q16" s="224" t="s">
        <v>344</v>
      </c>
    </row>
    <row r="17" spans="2:18" ht="17.45" customHeight="1" x14ac:dyDescent="0.15">
      <c r="B17" s="9"/>
      <c r="C17" s="815"/>
      <c r="D17" s="819"/>
      <c r="E17" s="820"/>
      <c r="F17" s="157"/>
      <c r="G17" s="222" t="str">
        <f>IF(H17="","",G15+1)</f>
        <v/>
      </c>
      <c r="H17" s="771" t="str">
        <f>IF(基本!F39="","",基本!F39)</f>
        <v/>
      </c>
      <c r="I17" s="771"/>
      <c r="J17" s="771"/>
      <c r="K17" s="771"/>
      <c r="L17" s="771"/>
      <c r="M17" s="771"/>
      <c r="N17" s="846"/>
      <c r="O17" s="153"/>
      <c r="Q17" s="16" t="s">
        <v>262</v>
      </c>
    </row>
    <row r="18" spans="2:18" ht="62.25" customHeight="1" x14ac:dyDescent="0.15">
      <c r="B18" s="9"/>
      <c r="C18" s="816"/>
      <c r="D18" s="821"/>
      <c r="E18" s="822"/>
      <c r="F18" s="171"/>
      <c r="G18" s="225"/>
      <c r="H18" s="850"/>
      <c r="I18" s="851"/>
      <c r="J18" s="851"/>
      <c r="K18" s="851"/>
      <c r="L18" s="851"/>
      <c r="M18" s="851"/>
      <c r="N18" s="852"/>
      <c r="O18" s="153"/>
      <c r="Q18" s="224" t="s">
        <v>344</v>
      </c>
    </row>
    <row r="19" spans="2:18" x14ac:dyDescent="0.15">
      <c r="B19" s="9"/>
      <c r="C19" s="226"/>
      <c r="D19" s="9"/>
      <c r="E19" s="9"/>
      <c r="F19" s="9"/>
      <c r="G19" s="9"/>
      <c r="H19" s="9"/>
      <c r="I19" s="9"/>
      <c r="J19" s="9"/>
      <c r="K19" s="9"/>
      <c r="L19" s="9"/>
      <c r="M19" s="153"/>
      <c r="N19" s="153"/>
      <c r="O19" s="153"/>
    </row>
    <row r="20" spans="2:18" x14ac:dyDescent="0.15">
      <c r="B20" s="9" t="s">
        <v>704</v>
      </c>
      <c r="C20" s="9"/>
      <c r="D20" s="9"/>
      <c r="E20" s="9"/>
      <c r="F20" s="9"/>
      <c r="G20" s="9"/>
      <c r="H20" s="9"/>
      <c r="I20" s="9"/>
      <c r="J20" s="9"/>
      <c r="K20" s="9"/>
      <c r="L20" s="9"/>
      <c r="M20" s="153"/>
      <c r="N20" s="153"/>
      <c r="O20" s="153"/>
    </row>
    <row r="21" spans="2:18" x14ac:dyDescent="0.15">
      <c r="B21" s="9"/>
      <c r="C21" s="9" t="s">
        <v>705</v>
      </c>
      <c r="D21" s="9"/>
      <c r="E21" s="9"/>
      <c r="F21" s="9"/>
      <c r="G21" s="9"/>
      <c r="H21" s="9"/>
      <c r="I21" s="9"/>
      <c r="J21" s="9"/>
      <c r="K21" s="9"/>
      <c r="L21" s="9"/>
      <c r="M21" s="153"/>
      <c r="N21" s="153"/>
      <c r="O21" s="153"/>
    </row>
    <row r="22" spans="2:18" ht="29.25" customHeight="1" x14ac:dyDescent="0.15">
      <c r="B22" s="9"/>
      <c r="C22" s="9"/>
      <c r="D22" s="861" t="s">
        <v>706</v>
      </c>
      <c r="E22" s="862"/>
      <c r="F22" s="862"/>
      <c r="G22" s="862"/>
      <c r="H22" s="862"/>
      <c r="I22" s="862"/>
      <c r="J22" s="862"/>
      <c r="K22" s="862"/>
      <c r="L22" s="862"/>
      <c r="M22" s="862"/>
      <c r="N22" s="862"/>
      <c r="O22" s="153"/>
    </row>
    <row r="23" spans="2:18" ht="6" customHeight="1" x14ac:dyDescent="0.15">
      <c r="B23" s="9"/>
      <c r="C23" s="9"/>
      <c r="D23" s="9"/>
      <c r="E23" s="9"/>
      <c r="F23" s="9"/>
      <c r="G23" s="9"/>
      <c r="H23" s="9"/>
      <c r="I23" s="9"/>
      <c r="J23" s="9"/>
      <c r="K23" s="9"/>
      <c r="L23" s="9"/>
      <c r="M23" s="153"/>
      <c r="N23" s="153"/>
      <c r="O23" s="153"/>
    </row>
    <row r="24" spans="2:18" ht="17.45" customHeight="1" x14ac:dyDescent="0.15">
      <c r="B24" s="9"/>
      <c r="C24" s="809" t="s">
        <v>707</v>
      </c>
      <c r="D24" s="810"/>
      <c r="E24" s="811"/>
      <c r="F24" s="227"/>
      <c r="G24" s="847" t="str">
        <f>IF(基本!F40="","",基本!F40)</f>
        <v/>
      </c>
      <c r="H24" s="847"/>
      <c r="I24" s="847"/>
      <c r="J24" s="847"/>
      <c r="K24" s="847"/>
      <c r="L24" s="847"/>
      <c r="M24" s="847"/>
      <c r="N24" s="848"/>
      <c r="O24" s="153"/>
      <c r="Q24" s="16" t="s">
        <v>262</v>
      </c>
    </row>
    <row r="25" spans="2:18" ht="17.45" customHeight="1" x14ac:dyDescent="0.15">
      <c r="B25" s="9"/>
      <c r="C25" s="809" t="s">
        <v>708</v>
      </c>
      <c r="D25" s="810"/>
      <c r="E25" s="811"/>
      <c r="F25" s="227"/>
      <c r="G25" s="826" t="str">
        <f>IF(基本!F45="","","〒"&amp;基本!F45&amp;"－"&amp;基本!H45)</f>
        <v/>
      </c>
      <c r="H25" s="826"/>
      <c r="I25" s="826"/>
      <c r="J25" s="228"/>
      <c r="K25" s="827" t="str">
        <f>IF(基本!F46="","",基本!F46)</f>
        <v/>
      </c>
      <c r="L25" s="827"/>
      <c r="M25" s="827"/>
      <c r="N25" s="828"/>
      <c r="O25" s="153"/>
      <c r="Q25" s="804" t="s">
        <v>295</v>
      </c>
      <c r="R25" s="804"/>
    </row>
    <row r="26" spans="2:18" ht="17.45" customHeight="1" x14ac:dyDescent="0.15">
      <c r="B26" s="9"/>
      <c r="C26" s="809" t="s">
        <v>709</v>
      </c>
      <c r="D26" s="810"/>
      <c r="E26" s="811"/>
      <c r="F26" s="227"/>
      <c r="G26" s="812" t="str">
        <f>IF(基本!F41="","",基本!F41)</f>
        <v/>
      </c>
      <c r="H26" s="812"/>
      <c r="I26" s="812"/>
      <c r="J26" s="229"/>
      <c r="K26" s="812" t="str">
        <f>IF(基本!F42="","",基本!F42)</f>
        <v/>
      </c>
      <c r="L26" s="812"/>
      <c r="M26" s="812"/>
      <c r="N26" s="813"/>
      <c r="O26" s="153"/>
      <c r="Q26" s="804" t="s">
        <v>295</v>
      </c>
      <c r="R26" s="804"/>
    </row>
    <row r="27" spans="2:18" ht="17.45" customHeight="1" x14ac:dyDescent="0.15">
      <c r="B27" s="9"/>
      <c r="C27" s="849" t="s">
        <v>273</v>
      </c>
      <c r="D27" s="776"/>
      <c r="E27" s="777"/>
      <c r="F27" s="227"/>
      <c r="G27" s="829" t="str">
        <f>IF(基本!F43="","",基本!F43)</f>
        <v/>
      </c>
      <c r="H27" s="829"/>
      <c r="I27" s="829"/>
      <c r="J27" s="829"/>
      <c r="K27" s="829"/>
      <c r="L27" s="829"/>
      <c r="M27" s="829"/>
      <c r="N27" s="830"/>
      <c r="O27" s="153"/>
      <c r="Q27" s="804" t="s">
        <v>295</v>
      </c>
      <c r="R27" s="804"/>
    </row>
    <row r="28" spans="2:18" ht="17.45" customHeight="1" x14ac:dyDescent="0.15">
      <c r="B28" s="9"/>
      <c r="C28" s="809" t="s">
        <v>710</v>
      </c>
      <c r="D28" s="810"/>
      <c r="E28" s="811"/>
      <c r="F28" s="227"/>
      <c r="G28" s="829" t="str">
        <f>IF(基本!F44="","",基本!F44)</f>
        <v/>
      </c>
      <c r="H28" s="829"/>
      <c r="I28" s="829"/>
      <c r="J28" s="829"/>
      <c r="K28" s="829"/>
      <c r="L28" s="829"/>
      <c r="M28" s="829"/>
      <c r="N28" s="830"/>
      <c r="O28" s="153"/>
      <c r="Q28" s="804" t="s">
        <v>295</v>
      </c>
      <c r="R28" s="804"/>
    </row>
    <row r="29" spans="2:18" ht="17.45" customHeight="1" x14ac:dyDescent="0.15">
      <c r="B29" s="9"/>
      <c r="C29" s="837" t="s">
        <v>272</v>
      </c>
      <c r="D29" s="838"/>
      <c r="E29" s="839"/>
      <c r="F29" s="170"/>
      <c r="G29" s="831" t="s">
        <v>711</v>
      </c>
      <c r="H29" s="831"/>
      <c r="I29" s="831"/>
      <c r="J29" s="833" t="str">
        <f>IF(基本!F47="","",基本!F47)</f>
        <v/>
      </c>
      <c r="K29" s="833"/>
      <c r="L29" s="833"/>
      <c r="M29" s="833"/>
      <c r="N29" s="230"/>
      <c r="O29" s="153"/>
      <c r="Q29" s="804" t="s">
        <v>295</v>
      </c>
      <c r="R29" s="804"/>
    </row>
    <row r="30" spans="2:18" ht="17.45" customHeight="1" x14ac:dyDescent="0.15">
      <c r="B30" s="9"/>
      <c r="C30" s="840"/>
      <c r="D30" s="841"/>
      <c r="E30" s="842"/>
      <c r="F30" s="171"/>
      <c r="G30" s="832" t="s">
        <v>712</v>
      </c>
      <c r="H30" s="832"/>
      <c r="I30" s="832"/>
      <c r="J30" s="833" t="str">
        <f>IF(基本!F48="","",基本!F48)</f>
        <v/>
      </c>
      <c r="K30" s="833"/>
      <c r="L30" s="833"/>
      <c r="M30" s="833"/>
      <c r="N30" s="232"/>
      <c r="O30" s="153"/>
      <c r="Q30" s="804" t="s">
        <v>295</v>
      </c>
      <c r="R30" s="804"/>
    </row>
    <row r="31" spans="2:18" ht="17.45" customHeight="1" x14ac:dyDescent="0.15">
      <c r="B31" s="9"/>
      <c r="C31" s="840"/>
      <c r="D31" s="841"/>
      <c r="E31" s="842"/>
      <c r="F31" s="227"/>
      <c r="G31" s="857" t="s">
        <v>126</v>
      </c>
      <c r="H31" s="857"/>
      <c r="I31" s="857"/>
      <c r="J31" s="833" t="str">
        <f>IF(基本!F49="","",基本!F49)</f>
        <v/>
      </c>
      <c r="K31" s="833"/>
      <c r="L31" s="833"/>
      <c r="M31" s="833"/>
      <c r="N31" s="233"/>
      <c r="O31" s="153"/>
      <c r="Q31" s="804" t="s">
        <v>295</v>
      </c>
      <c r="R31" s="804"/>
    </row>
    <row r="32" spans="2:18" ht="17.45" customHeight="1" x14ac:dyDescent="0.15">
      <c r="B32" s="9"/>
      <c r="C32" s="843"/>
      <c r="D32" s="844"/>
      <c r="E32" s="845"/>
      <c r="F32" s="227"/>
      <c r="G32" s="831" t="s">
        <v>713</v>
      </c>
      <c r="H32" s="831"/>
      <c r="I32" s="831"/>
      <c r="J32" s="835" t="str">
        <f>IF(基本!F50="","",基本!F50)</f>
        <v/>
      </c>
      <c r="K32" s="835"/>
      <c r="L32" s="835"/>
      <c r="M32" s="835"/>
      <c r="N32" s="836"/>
      <c r="O32" s="153"/>
      <c r="Q32" s="804" t="s">
        <v>295</v>
      </c>
      <c r="R32" s="804"/>
    </row>
    <row r="33" spans="2:18" ht="33.75" customHeight="1" x14ac:dyDescent="0.15">
      <c r="B33" s="9"/>
      <c r="C33" s="853" t="s">
        <v>549</v>
      </c>
      <c r="D33" s="853"/>
      <c r="E33" s="853"/>
      <c r="F33" s="853"/>
      <c r="G33" s="853"/>
      <c r="H33" s="853"/>
      <c r="I33" s="853"/>
      <c r="J33" s="853"/>
      <c r="K33" s="853"/>
      <c r="L33" s="853"/>
      <c r="M33" s="853"/>
      <c r="N33" s="853"/>
      <c r="O33" s="153"/>
      <c r="Q33" s="154"/>
      <c r="R33" s="154"/>
    </row>
    <row r="34" spans="2:18" ht="16.5" customHeight="1" x14ac:dyDescent="0.15">
      <c r="N34" s="365" t="s">
        <v>1014</v>
      </c>
    </row>
    <row r="1717" spans="17:17" x14ac:dyDescent="0.15">
      <c r="Q1717" s="16">
        <v>1</v>
      </c>
    </row>
  </sheetData>
  <sheetProtection password="A4DE" sheet="1" objects="1" scenarios="1"/>
  <mergeCells count="50">
    <mergeCell ref="G6:N6"/>
    <mergeCell ref="G7:N7"/>
    <mergeCell ref="G8:H8"/>
    <mergeCell ref="I8:N8"/>
    <mergeCell ref="D22:N22"/>
    <mergeCell ref="C33:N33"/>
    <mergeCell ref="D7:E7"/>
    <mergeCell ref="Q31:R31"/>
    <mergeCell ref="Q32:R32"/>
    <mergeCell ref="H15:N15"/>
    <mergeCell ref="H9:N9"/>
    <mergeCell ref="H10:N10"/>
    <mergeCell ref="Q30:R30"/>
    <mergeCell ref="Q25:R25"/>
    <mergeCell ref="Q26:R26"/>
    <mergeCell ref="Q27:R27"/>
    <mergeCell ref="Q28:R28"/>
    <mergeCell ref="Q29:R29"/>
    <mergeCell ref="D8:E8"/>
    <mergeCell ref="G31:I31"/>
    <mergeCell ref="J31:M31"/>
    <mergeCell ref="C3:N3"/>
    <mergeCell ref="J32:N32"/>
    <mergeCell ref="G32:I32"/>
    <mergeCell ref="C29:E32"/>
    <mergeCell ref="C28:E28"/>
    <mergeCell ref="G28:N28"/>
    <mergeCell ref="H11:N11"/>
    <mergeCell ref="G24:N24"/>
    <mergeCell ref="C25:E25"/>
    <mergeCell ref="H12:N12"/>
    <mergeCell ref="H13:N13"/>
    <mergeCell ref="C24:E24"/>
    <mergeCell ref="C27:E27"/>
    <mergeCell ref="H16:N16"/>
    <mergeCell ref="H17:N17"/>
    <mergeCell ref="H18:N18"/>
    <mergeCell ref="G27:N27"/>
    <mergeCell ref="G29:I29"/>
    <mergeCell ref="G30:I30"/>
    <mergeCell ref="J30:M30"/>
    <mergeCell ref="J29:M29"/>
    <mergeCell ref="C26:E26"/>
    <mergeCell ref="G26:I26"/>
    <mergeCell ref="K26:N26"/>
    <mergeCell ref="C9:C18"/>
    <mergeCell ref="D9:E18"/>
    <mergeCell ref="H14:N14"/>
    <mergeCell ref="G25:I25"/>
    <mergeCell ref="K25:N25"/>
  </mergeCells>
  <phoneticPr fontId="1"/>
  <pageMargins left="0.98425196850393704" right="0.59055118110236227" top="0.78740157480314965" bottom="0.78740157480314965"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7"/>
  <sheetViews>
    <sheetView view="pageBreakPreview" topLeftCell="A25" zoomScale="85" zoomScaleNormal="100" zoomScaleSheetLayoutView="85" workbookViewId="0">
      <selection activeCell="M54" sqref="M54"/>
    </sheetView>
  </sheetViews>
  <sheetFormatPr defaultRowHeight="13.5" x14ac:dyDescent="0.15"/>
  <cols>
    <col min="1" max="1" width="1.25" style="16" customWidth="1"/>
    <col min="2" max="2" width="1.625" style="16" customWidth="1"/>
    <col min="3" max="3" width="3.75" style="16" customWidth="1"/>
    <col min="4" max="4" width="6.625" style="16" customWidth="1"/>
    <col min="5" max="5" width="8.75" style="16" customWidth="1"/>
    <col min="6" max="6" width="0.625" style="16" customWidth="1"/>
    <col min="7" max="7" width="9.25" style="16" customWidth="1"/>
    <col min="8" max="8" width="10.125" style="16" customWidth="1"/>
    <col min="9" max="9" width="7.375" style="16" customWidth="1"/>
    <col min="10" max="10" width="9.625" style="16" customWidth="1"/>
    <col min="11" max="11" width="8" style="16" customWidth="1"/>
    <col min="12" max="12" width="10.25" style="154" customWidth="1"/>
    <col min="13" max="13" width="8.125" style="154" customWidth="1"/>
    <col min="14" max="14" width="2.25" style="154" customWidth="1"/>
    <col min="15" max="15" width="1.25" style="154" customWidth="1"/>
    <col min="16" max="16" width="7.25" style="16" customWidth="1"/>
    <col min="17" max="18" width="9" style="16"/>
    <col min="19" max="19" width="10.125" style="16" customWidth="1"/>
    <col min="20" max="16384" width="9" style="16"/>
  </cols>
  <sheetData>
    <row r="1" spans="2:16" ht="15" customHeight="1" x14ac:dyDescent="0.15">
      <c r="B1" s="163" t="s">
        <v>714</v>
      </c>
      <c r="D1" s="215"/>
      <c r="E1" s="215"/>
    </row>
    <row r="2" spans="2:16" ht="8.25" customHeight="1" x14ac:dyDescent="0.15">
      <c r="B2" s="9"/>
      <c r="C2" s="9"/>
      <c r="D2" s="53"/>
      <c r="E2" s="53"/>
      <c r="F2" s="53"/>
      <c r="G2" s="53"/>
      <c r="H2" s="53"/>
      <c r="I2" s="9"/>
      <c r="J2" s="9"/>
      <c r="K2" s="9"/>
      <c r="L2" s="153"/>
      <c r="M2" s="153"/>
      <c r="N2" s="153"/>
    </row>
    <row r="3" spans="2:16" ht="19.5" customHeight="1" x14ac:dyDescent="0.15">
      <c r="B3" s="163" t="s">
        <v>715</v>
      </c>
      <c r="C3" s="9"/>
      <c r="D3" s="9"/>
      <c r="E3" s="9"/>
      <c r="F3" s="9"/>
      <c r="G3" s="9"/>
      <c r="H3" s="9"/>
      <c r="I3" s="9"/>
      <c r="J3" s="9"/>
      <c r="K3" s="9"/>
      <c r="L3" s="153"/>
      <c r="M3" s="153"/>
      <c r="N3" s="153"/>
    </row>
    <row r="4" spans="2:16" ht="9.75" customHeight="1" x14ac:dyDescent="0.15">
      <c r="B4" s="9"/>
      <c r="C4" s="9"/>
      <c r="D4" s="235" t="s">
        <v>716</v>
      </c>
      <c r="E4" s="9"/>
      <c r="F4" s="9"/>
      <c r="G4" s="9"/>
      <c r="H4" s="9"/>
      <c r="I4" s="9"/>
      <c r="J4" s="55"/>
      <c r="K4" s="55"/>
      <c r="L4" s="152"/>
      <c r="M4" s="152"/>
      <c r="N4" s="152"/>
      <c r="O4" s="219"/>
      <c r="P4" s="236"/>
    </row>
    <row r="5" spans="2:16" ht="16.5" customHeight="1" x14ac:dyDescent="0.15">
      <c r="B5" s="9"/>
      <c r="C5" s="809" t="s">
        <v>717</v>
      </c>
      <c r="D5" s="810"/>
      <c r="E5" s="811"/>
      <c r="F5" s="227"/>
      <c r="G5" s="829" t="str">
        <f>IF(基本!F3="","",基本!F3)</f>
        <v/>
      </c>
      <c r="H5" s="829"/>
      <c r="I5" s="829"/>
      <c r="J5" s="829"/>
      <c r="K5" s="829"/>
      <c r="L5" s="829"/>
      <c r="M5" s="830"/>
      <c r="N5" s="152"/>
      <c r="O5" s="219"/>
      <c r="P5" s="16" t="s">
        <v>262</v>
      </c>
    </row>
    <row r="6" spans="2:16" ht="16.5" customHeight="1" x14ac:dyDescent="0.15">
      <c r="B6" s="9"/>
      <c r="C6" s="809" t="s">
        <v>725</v>
      </c>
      <c r="D6" s="810"/>
      <c r="E6" s="811"/>
      <c r="F6" s="227"/>
      <c r="G6" s="829" t="str">
        <f>IF(基本!F3="","",基本!F6)</f>
        <v/>
      </c>
      <c r="H6" s="829"/>
      <c r="I6" s="829"/>
      <c r="J6" s="829"/>
      <c r="K6" s="829"/>
      <c r="L6" s="829"/>
      <c r="M6" s="830"/>
      <c r="N6" s="153"/>
      <c r="P6" s="154" t="s">
        <v>295</v>
      </c>
    </row>
    <row r="7" spans="2:16" ht="16.5" customHeight="1" x14ac:dyDescent="0.15">
      <c r="B7" s="9"/>
      <c r="C7" s="809" t="s">
        <v>718</v>
      </c>
      <c r="D7" s="810"/>
      <c r="E7" s="811"/>
      <c r="F7" s="227"/>
      <c r="G7" s="829" t="str">
        <f>IF(基本!F3="","",基本!G4&amp;"  "&amp;基本!L4)</f>
        <v/>
      </c>
      <c r="H7" s="829"/>
      <c r="I7" s="829"/>
      <c r="J7" s="829"/>
      <c r="K7" s="829"/>
      <c r="L7" s="829"/>
      <c r="M7" s="830"/>
      <c r="N7" s="153"/>
      <c r="P7" s="154" t="s">
        <v>295</v>
      </c>
    </row>
    <row r="8" spans="2:16" ht="16.5" customHeight="1" x14ac:dyDescent="0.15">
      <c r="B8" s="9"/>
      <c r="C8" s="809" t="s">
        <v>719</v>
      </c>
      <c r="D8" s="810"/>
      <c r="E8" s="811"/>
      <c r="F8" s="227"/>
      <c r="G8" s="829" t="str">
        <f>IF(基本!F3="","",基本!G5&amp;"   "&amp;基本!L5)</f>
        <v/>
      </c>
      <c r="H8" s="829"/>
      <c r="I8" s="829"/>
      <c r="J8" s="829"/>
      <c r="K8" s="829"/>
      <c r="L8" s="829"/>
      <c r="M8" s="830"/>
      <c r="N8" s="153"/>
      <c r="P8" s="154" t="s">
        <v>295</v>
      </c>
    </row>
    <row r="9" spans="2:16" ht="16.5" customHeight="1" x14ac:dyDescent="0.15">
      <c r="B9" s="9"/>
      <c r="C9" s="849" t="s">
        <v>726</v>
      </c>
      <c r="D9" s="776"/>
      <c r="E9" s="777"/>
      <c r="F9" s="168"/>
      <c r="G9" s="15" t="s">
        <v>129</v>
      </c>
      <c r="H9" s="869" t="str">
        <f>IF(基本!F3="","",基本!G7)</f>
        <v/>
      </c>
      <c r="I9" s="869"/>
      <c r="J9" s="237" t="s">
        <v>130</v>
      </c>
      <c r="K9" s="869" t="str">
        <f>IF(基本!F3="","",基本!L7)</f>
        <v/>
      </c>
      <c r="L9" s="869"/>
      <c r="M9" s="870"/>
      <c r="N9" s="153"/>
      <c r="P9" s="154" t="s">
        <v>295</v>
      </c>
    </row>
    <row r="10" spans="2:16" ht="16.5" customHeight="1" x14ac:dyDescent="0.15">
      <c r="B10" s="9"/>
      <c r="C10" s="809" t="s">
        <v>727</v>
      </c>
      <c r="D10" s="810"/>
      <c r="E10" s="811"/>
      <c r="F10" s="227"/>
      <c r="G10" s="867" t="str">
        <f>IF(基本!F3="","",基本!F8)</f>
        <v/>
      </c>
      <c r="H10" s="867"/>
      <c r="I10" s="867"/>
      <c r="J10" s="867"/>
      <c r="K10" s="867"/>
      <c r="L10" s="867"/>
      <c r="M10" s="868"/>
      <c r="N10" s="153"/>
      <c r="P10" s="154" t="s">
        <v>295</v>
      </c>
    </row>
    <row r="11" spans="2:16" ht="16.5" customHeight="1" x14ac:dyDescent="0.15">
      <c r="B11" s="9"/>
      <c r="C11" s="849" t="s">
        <v>720</v>
      </c>
      <c r="D11" s="776"/>
      <c r="E11" s="777"/>
      <c r="F11" s="865" t="s">
        <v>525</v>
      </c>
      <c r="G11" s="866"/>
      <c r="H11" s="238" t="str">
        <f>IF(基本!F116="","",基本!F116)</f>
        <v/>
      </c>
      <c r="I11" s="82" t="s">
        <v>526</v>
      </c>
      <c r="J11" s="238" t="str">
        <f>IF(基本!F117="","",基本!F117)</f>
        <v/>
      </c>
      <c r="K11" s="82" t="s">
        <v>527</v>
      </c>
      <c r="L11" s="239" t="e">
        <f>IF(OR(H11="",J11="")=TRUE,"",J11-H11)/365</f>
        <v>#VALUE!</v>
      </c>
      <c r="M11" s="83" t="s">
        <v>528</v>
      </c>
      <c r="N11" s="153"/>
      <c r="P11" s="154"/>
    </row>
    <row r="12" spans="2:16" ht="13.5" customHeight="1" x14ac:dyDescent="0.15">
      <c r="B12" s="9"/>
      <c r="C12" s="240"/>
      <c r="D12" s="241" t="s">
        <v>728</v>
      </c>
      <c r="E12" s="863" t="str">
        <f>G64</f>
        <v>①商業登記簿謄本、②決算報告書（直近3か年分）、③納税証明書、④会社概要書（パンフレット）、⑤ESCO契約書（案）、⑥ESCO料金計算書（案）、⑦東京ビジネス事業者の登録通知書・一般社団法人ESCO推進協議会会員を証する書類又は国・地方自治体その他の公的機関等と交付申請から起算して過去３か年度以内に、省エネルギーに関する包括的なサービスに係る契約書（写し）</v>
      </c>
      <c r="F12" s="863"/>
      <c r="G12" s="863"/>
      <c r="H12" s="863"/>
      <c r="I12" s="863"/>
      <c r="J12" s="863"/>
      <c r="K12" s="863"/>
      <c r="L12" s="863"/>
      <c r="M12" s="863"/>
      <c r="N12" s="242"/>
    </row>
    <row r="13" spans="2:16" ht="42" customHeight="1" x14ac:dyDescent="0.15">
      <c r="B13" s="9"/>
      <c r="C13" s="84"/>
      <c r="D13" s="84"/>
      <c r="E13" s="864"/>
      <c r="F13" s="864"/>
      <c r="G13" s="864"/>
      <c r="H13" s="864"/>
      <c r="I13" s="864"/>
      <c r="J13" s="864"/>
      <c r="K13" s="864"/>
      <c r="L13" s="864"/>
      <c r="M13" s="864"/>
      <c r="N13" s="242"/>
    </row>
    <row r="14" spans="2:16" ht="21.75" customHeight="1" x14ac:dyDescent="0.15">
      <c r="B14" s="163" t="s">
        <v>721</v>
      </c>
      <c r="C14" s="9"/>
      <c r="D14" s="53"/>
      <c r="E14" s="53"/>
      <c r="F14" s="53"/>
      <c r="G14" s="53"/>
      <c r="H14" s="53"/>
      <c r="I14" s="9"/>
      <c r="J14" s="9"/>
      <c r="K14" s="9"/>
      <c r="L14" s="153"/>
      <c r="M14" s="153"/>
      <c r="N14" s="153"/>
    </row>
    <row r="15" spans="2:16" ht="11.25" customHeight="1" x14ac:dyDescent="0.15">
      <c r="B15" s="9"/>
      <c r="C15" s="9"/>
      <c r="D15" s="235" t="s">
        <v>716</v>
      </c>
      <c r="E15" s="9"/>
      <c r="F15" s="9"/>
      <c r="G15" s="9"/>
      <c r="H15" s="9"/>
      <c r="I15" s="9"/>
      <c r="J15" s="55"/>
      <c r="K15" s="55"/>
      <c r="L15" s="152"/>
      <c r="M15" s="152"/>
      <c r="N15" s="153"/>
    </row>
    <row r="16" spans="2:16" ht="16.5" customHeight="1" x14ac:dyDescent="0.15">
      <c r="B16" s="9"/>
      <c r="C16" s="809" t="s">
        <v>631</v>
      </c>
      <c r="D16" s="810"/>
      <c r="E16" s="811"/>
      <c r="F16" s="227"/>
      <c r="G16" s="829" t="str">
        <f>IF(基本!B9="施設の運営者",基本!F9,"")</f>
        <v/>
      </c>
      <c r="H16" s="829"/>
      <c r="I16" s="829"/>
      <c r="J16" s="829"/>
      <c r="K16" s="829"/>
      <c r="L16" s="829"/>
      <c r="M16" s="830"/>
      <c r="N16" s="153"/>
    </row>
    <row r="17" spans="2:16" ht="16.5" customHeight="1" x14ac:dyDescent="0.15">
      <c r="B17" s="9"/>
      <c r="C17" s="809" t="s">
        <v>722</v>
      </c>
      <c r="D17" s="810"/>
      <c r="E17" s="811"/>
      <c r="F17" s="227"/>
      <c r="G17" s="829" t="str">
        <f>IF(基本!B9="施設の運営者",基本!F12,"")</f>
        <v/>
      </c>
      <c r="H17" s="829"/>
      <c r="I17" s="829"/>
      <c r="J17" s="829"/>
      <c r="K17" s="829"/>
      <c r="L17" s="829"/>
      <c r="M17" s="830"/>
      <c r="N17" s="153"/>
    </row>
    <row r="18" spans="2:16" ht="16.5" customHeight="1" x14ac:dyDescent="0.15">
      <c r="B18" s="9"/>
      <c r="C18" s="809" t="s">
        <v>718</v>
      </c>
      <c r="D18" s="810"/>
      <c r="E18" s="811"/>
      <c r="F18" s="227"/>
      <c r="G18" s="829" t="str">
        <f>IF(基本!B9="施設の運営者",基本!G10&amp;"     "&amp;基本!L10,"")</f>
        <v/>
      </c>
      <c r="H18" s="829"/>
      <c r="I18" s="829"/>
      <c r="J18" s="829"/>
      <c r="K18" s="829"/>
      <c r="L18" s="829"/>
      <c r="M18" s="830"/>
      <c r="N18" s="153"/>
    </row>
    <row r="19" spans="2:16" ht="16.5" customHeight="1" x14ac:dyDescent="0.15">
      <c r="B19" s="9"/>
      <c r="C19" s="809" t="s">
        <v>719</v>
      </c>
      <c r="D19" s="810"/>
      <c r="E19" s="811"/>
      <c r="F19" s="227"/>
      <c r="G19" s="829" t="str">
        <f>IF(基本!B9="施設の運営者",基本!G11&amp;"    "&amp;基本!L11,"")</f>
        <v/>
      </c>
      <c r="H19" s="829"/>
      <c r="I19" s="829"/>
      <c r="J19" s="829"/>
      <c r="K19" s="829"/>
      <c r="L19" s="829"/>
      <c r="M19" s="830"/>
      <c r="N19" s="153"/>
    </row>
    <row r="20" spans="2:16" ht="16.5" customHeight="1" x14ac:dyDescent="0.15">
      <c r="B20" s="9"/>
      <c r="C20" s="849" t="s">
        <v>726</v>
      </c>
      <c r="D20" s="776"/>
      <c r="E20" s="777"/>
      <c r="F20" s="168"/>
      <c r="G20" s="15" t="s">
        <v>129</v>
      </c>
      <c r="H20" s="869" t="str">
        <f>IF(基本!B9="施設の運営者",基本!G13,"")</f>
        <v/>
      </c>
      <c r="I20" s="869"/>
      <c r="J20" s="237" t="s">
        <v>130</v>
      </c>
      <c r="K20" s="869" t="str">
        <f>IF(基本!B9="施設の運営者",基本!L13,"")</f>
        <v/>
      </c>
      <c r="L20" s="869"/>
      <c r="M20" s="870"/>
      <c r="N20" s="153"/>
    </row>
    <row r="21" spans="2:16" ht="16.5" customHeight="1" x14ac:dyDescent="0.15">
      <c r="B21" s="9"/>
      <c r="C21" s="809" t="s">
        <v>727</v>
      </c>
      <c r="D21" s="810"/>
      <c r="E21" s="811"/>
      <c r="F21" s="227"/>
      <c r="G21" s="867" t="str">
        <f>IF(基本!B9="施設の運営者",基本!F14,"")</f>
        <v/>
      </c>
      <c r="H21" s="867"/>
      <c r="I21" s="867"/>
      <c r="J21" s="867"/>
      <c r="K21" s="867"/>
      <c r="L21" s="867"/>
      <c r="M21" s="868"/>
      <c r="N21" s="153"/>
    </row>
    <row r="22" spans="2:16" ht="6.75" customHeight="1" x14ac:dyDescent="0.15">
      <c r="B22" s="9"/>
      <c r="C22" s="9"/>
      <c r="D22" s="53"/>
      <c r="E22" s="53"/>
      <c r="F22" s="53"/>
      <c r="G22" s="53"/>
      <c r="H22" s="53"/>
      <c r="I22" s="9"/>
      <c r="J22" s="9"/>
      <c r="K22" s="9"/>
      <c r="L22" s="153"/>
      <c r="M22" s="153"/>
      <c r="N22" s="153"/>
    </row>
    <row r="23" spans="2:16" ht="14.25" customHeight="1" x14ac:dyDescent="0.15">
      <c r="B23" s="226" t="s">
        <v>729</v>
      </c>
      <c r="C23" s="9"/>
      <c r="D23" s="9" t="str">
        <f>IF(基本!B9="リース事業者",基本!B9,IF(基本!B15="リース事業者",基本!B15,""))</f>
        <v/>
      </c>
      <c r="E23" s="9"/>
      <c r="F23" s="9"/>
      <c r="G23" s="841" t="str">
        <f>IF(D23=C64,P64,IF(D23=C65,P65,IF(D23=C66,P66,IF(D23=C67,P67,""))))</f>
        <v/>
      </c>
      <c r="H23" s="841"/>
      <c r="I23" s="841"/>
      <c r="J23" s="841"/>
      <c r="K23" s="841"/>
      <c r="L23" s="841"/>
      <c r="M23" s="153"/>
      <c r="N23" s="153"/>
    </row>
    <row r="24" spans="2:16" s="31" customFormat="1" ht="6.75" customHeight="1" x14ac:dyDescent="0.15">
      <c r="D24" s="243"/>
      <c r="E24" s="243"/>
      <c r="F24" s="243"/>
      <c r="G24" s="243"/>
      <c r="H24" s="244"/>
      <c r="I24" s="244"/>
      <c r="J24" s="245"/>
      <c r="K24" s="245"/>
      <c r="L24" s="245"/>
      <c r="M24" s="245"/>
      <c r="N24" s="244"/>
      <c r="O24" s="246"/>
    </row>
    <row r="25" spans="2:16" ht="18" customHeight="1" x14ac:dyDescent="0.15">
      <c r="B25" s="9"/>
      <c r="C25" s="9"/>
      <c r="D25" s="235" t="s">
        <v>730</v>
      </c>
      <c r="E25" s="9"/>
      <c r="F25" s="9"/>
      <c r="G25" s="9"/>
      <c r="H25" s="9"/>
      <c r="I25" s="9"/>
      <c r="J25" s="9"/>
      <c r="K25" s="9"/>
      <c r="L25" s="153"/>
      <c r="M25" s="153"/>
      <c r="N25" s="153"/>
    </row>
    <row r="26" spans="2:16" ht="16.5" customHeight="1" x14ac:dyDescent="0.15">
      <c r="B26" s="9"/>
      <c r="C26" s="809" t="s">
        <v>717</v>
      </c>
      <c r="D26" s="810"/>
      <c r="E26" s="811"/>
      <c r="F26" s="227"/>
      <c r="G26" s="829" t="str">
        <f>IF(基本!B9="リース事業者",基本!F9,IF(基本!B15="リース事業者",基本!F15,""))</f>
        <v/>
      </c>
      <c r="H26" s="829"/>
      <c r="I26" s="829"/>
      <c r="J26" s="829"/>
      <c r="K26" s="829"/>
      <c r="L26" s="829"/>
      <c r="M26" s="830"/>
      <c r="N26" s="153"/>
      <c r="P26" s="16" t="s">
        <v>262</v>
      </c>
    </row>
    <row r="27" spans="2:16" ht="16.5" customHeight="1" x14ac:dyDescent="0.15">
      <c r="B27" s="9"/>
      <c r="C27" s="809" t="s">
        <v>725</v>
      </c>
      <c r="D27" s="810"/>
      <c r="E27" s="811"/>
      <c r="F27" s="227"/>
      <c r="G27" s="829" t="str">
        <f>IF(基本!B9="リース事業者",基本!F12,IF(基本!B15="リース事業者",基本!F18,""))</f>
        <v/>
      </c>
      <c r="H27" s="829"/>
      <c r="I27" s="829"/>
      <c r="J27" s="829"/>
      <c r="K27" s="829"/>
      <c r="L27" s="829"/>
      <c r="M27" s="830"/>
      <c r="N27" s="153"/>
      <c r="P27" s="154" t="s">
        <v>295</v>
      </c>
    </row>
    <row r="28" spans="2:16" ht="16.5" customHeight="1" x14ac:dyDescent="0.15">
      <c r="B28" s="9"/>
      <c r="C28" s="809" t="s">
        <v>718</v>
      </c>
      <c r="D28" s="810"/>
      <c r="E28" s="811"/>
      <c r="F28" s="227"/>
      <c r="G28" s="829" t="str">
        <f>IF(基本!B9="リース事業者",基本!G10&amp;"　"&amp;基本!L10, IF(基本!B15="リース事業者",基本!G16&amp;"  　"&amp;基本!L16,""))</f>
        <v/>
      </c>
      <c r="H28" s="829"/>
      <c r="I28" s="829"/>
      <c r="J28" s="829"/>
      <c r="K28" s="829"/>
      <c r="L28" s="829"/>
      <c r="M28" s="830"/>
      <c r="N28" s="153"/>
      <c r="P28" s="154" t="s">
        <v>295</v>
      </c>
    </row>
    <row r="29" spans="2:16" ht="16.5" customHeight="1" x14ac:dyDescent="0.15">
      <c r="B29" s="9"/>
      <c r="C29" s="893" t="s">
        <v>550</v>
      </c>
      <c r="D29" s="810"/>
      <c r="E29" s="811"/>
      <c r="F29" s="227"/>
      <c r="G29" s="829" t="str">
        <f>IF(基本!B9="リース事業者",基本!G11&amp;"　"&amp;基本!L11, IF(基本!B15="リース事業者",基本!G17&amp;"  　"&amp;基本!L17,""))</f>
        <v/>
      </c>
      <c r="H29" s="829"/>
      <c r="I29" s="829"/>
      <c r="J29" s="829"/>
      <c r="K29" s="829"/>
      <c r="L29" s="829"/>
      <c r="M29" s="830"/>
      <c r="N29" s="153"/>
      <c r="P29" s="154" t="s">
        <v>295</v>
      </c>
    </row>
    <row r="30" spans="2:16" ht="16.5" customHeight="1" x14ac:dyDescent="0.15">
      <c r="B30" s="9"/>
      <c r="C30" s="849" t="s">
        <v>726</v>
      </c>
      <c r="D30" s="776"/>
      <c r="E30" s="777"/>
      <c r="F30" s="168"/>
      <c r="G30" s="15" t="s">
        <v>129</v>
      </c>
      <c r="H30" s="896" t="str">
        <f>IF(基本!B9="リース事業者",基本!G13,IF(基本!B15="リース事業者",基本!G19,""))</f>
        <v/>
      </c>
      <c r="I30" s="869"/>
      <c r="J30" s="237" t="s">
        <v>130</v>
      </c>
      <c r="K30" s="896" t="str">
        <f>IF(基本!B9="リース事業者",基本!L13,IF(基本!B15="リース事業者",基本!L19,""))</f>
        <v/>
      </c>
      <c r="L30" s="869"/>
      <c r="M30" s="870"/>
      <c r="N30" s="153"/>
      <c r="P30" s="154" t="s">
        <v>295</v>
      </c>
    </row>
    <row r="31" spans="2:16" ht="16.5" customHeight="1" x14ac:dyDescent="0.15">
      <c r="B31" s="9"/>
      <c r="C31" s="809" t="s">
        <v>727</v>
      </c>
      <c r="D31" s="810"/>
      <c r="E31" s="811"/>
      <c r="F31" s="227"/>
      <c r="G31" s="829" t="str">
        <f>IF(基本!B9="リース事業者",基本!F14,IF(基本!B15="リース事業者",基本!F20,""))</f>
        <v/>
      </c>
      <c r="H31" s="829"/>
      <c r="I31" s="829"/>
      <c r="J31" s="829"/>
      <c r="K31" s="829"/>
      <c r="L31" s="829"/>
      <c r="M31" s="830"/>
      <c r="N31" s="153"/>
      <c r="P31" s="154" t="s">
        <v>295</v>
      </c>
    </row>
    <row r="32" spans="2:16" ht="16.5" customHeight="1" x14ac:dyDescent="0.15">
      <c r="B32" s="9"/>
      <c r="C32" s="849" t="s">
        <v>551</v>
      </c>
      <c r="D32" s="776"/>
      <c r="E32" s="777"/>
      <c r="F32" s="865" t="s">
        <v>525</v>
      </c>
      <c r="G32" s="866"/>
      <c r="H32" s="238" t="str">
        <f>IF(基本!F122="","",基本!F122)</f>
        <v/>
      </c>
      <c r="I32" s="82" t="s">
        <v>526</v>
      </c>
      <c r="J32" s="238" t="str">
        <f>IF(基本!F123="","",基本!F123)</f>
        <v/>
      </c>
      <c r="K32" s="82" t="s">
        <v>527</v>
      </c>
      <c r="L32" s="239" t="e">
        <f>IF(OR(H32="",J32="")=TRUE,"",J32-H32)/365</f>
        <v>#VALUE!</v>
      </c>
      <c r="M32" s="83" t="s">
        <v>528</v>
      </c>
      <c r="N32" s="153"/>
      <c r="P32" s="154"/>
    </row>
    <row r="33" spans="2:14" ht="15.75" customHeight="1" x14ac:dyDescent="0.15">
      <c r="B33" s="9"/>
      <c r="C33" s="247"/>
      <c r="D33" s="241" t="s">
        <v>723</v>
      </c>
      <c r="E33" s="863" t="str">
        <f>G65</f>
        <v>①商業登記簿謄本、②決算報告書（直近3か年分）、③納税証明書、④会社概要書（パンフレット）、⑤リ－ス（又は割賦販売の）契約書（案）、⑥リース料金（又は割賦販売価格）計算書（案）</v>
      </c>
      <c r="F33" s="863"/>
      <c r="G33" s="863"/>
      <c r="H33" s="863"/>
      <c r="I33" s="863"/>
      <c r="J33" s="863"/>
      <c r="K33" s="863"/>
      <c r="L33" s="863"/>
      <c r="M33" s="863"/>
      <c r="N33" s="242"/>
    </row>
    <row r="34" spans="2:14" ht="16.5" customHeight="1" x14ac:dyDescent="0.15">
      <c r="B34" s="9"/>
      <c r="C34" s="84"/>
      <c r="D34" s="84"/>
      <c r="E34" s="864"/>
      <c r="F34" s="864"/>
      <c r="G34" s="864"/>
      <c r="H34" s="864"/>
      <c r="I34" s="864"/>
      <c r="J34" s="864"/>
      <c r="K34" s="864"/>
      <c r="L34" s="864"/>
      <c r="M34" s="864"/>
      <c r="N34" s="242"/>
    </row>
    <row r="35" spans="2:14" ht="13.5" customHeight="1" x14ac:dyDescent="0.15">
      <c r="B35" s="248" t="s">
        <v>630</v>
      </c>
      <c r="D35" s="84" t="s">
        <v>590</v>
      </c>
      <c r="E35" s="249"/>
      <c r="F35" s="249"/>
      <c r="G35" s="249"/>
      <c r="H35" s="249"/>
      <c r="I35" s="249"/>
      <c r="J35" s="249"/>
      <c r="K35" s="249"/>
      <c r="L35" s="249"/>
      <c r="M35" s="249"/>
      <c r="N35" s="242"/>
    </row>
    <row r="36" spans="2:14" ht="7.5" customHeight="1" x14ac:dyDescent="0.15">
      <c r="B36" s="9"/>
      <c r="C36" s="248"/>
      <c r="D36" s="84"/>
      <c r="E36" s="249"/>
      <c r="F36" s="249"/>
      <c r="G36" s="249"/>
      <c r="H36" s="249"/>
      <c r="I36" s="249"/>
      <c r="J36" s="249"/>
      <c r="K36" s="249"/>
      <c r="L36" s="249"/>
      <c r="M36" s="249"/>
      <c r="N36" s="242"/>
    </row>
    <row r="37" spans="2:14" ht="13.5" customHeight="1" x14ac:dyDescent="0.15">
      <c r="B37" s="9"/>
      <c r="C37" s="872" t="s">
        <v>529</v>
      </c>
      <c r="D37" s="872"/>
      <c r="E37" s="872"/>
      <c r="F37" s="873" t="s">
        <v>530</v>
      </c>
      <c r="G37" s="874"/>
      <c r="H37" s="874"/>
      <c r="I37" s="874"/>
      <c r="J37" s="874"/>
      <c r="K37" s="874"/>
      <c r="L37" s="874"/>
      <c r="M37" s="875"/>
      <c r="N37" s="242"/>
    </row>
    <row r="38" spans="2:14" ht="13.5" customHeight="1" x14ac:dyDescent="0.15">
      <c r="B38" s="9"/>
      <c r="C38" s="876" t="s">
        <v>531</v>
      </c>
      <c r="D38" s="877"/>
      <c r="E38" s="878"/>
      <c r="F38" s="884"/>
      <c r="G38" s="885"/>
      <c r="H38" s="885"/>
      <c r="I38" s="885"/>
      <c r="J38" s="885"/>
      <c r="K38" s="885"/>
      <c r="L38" s="885"/>
      <c r="M38" s="886"/>
      <c r="N38" s="242"/>
    </row>
    <row r="39" spans="2:14" ht="13.5" customHeight="1" x14ac:dyDescent="0.15">
      <c r="B39" s="9"/>
      <c r="C39" s="879"/>
      <c r="D39" s="802"/>
      <c r="E39" s="880"/>
      <c r="F39" s="887"/>
      <c r="G39" s="888"/>
      <c r="H39" s="888"/>
      <c r="I39" s="888"/>
      <c r="J39" s="888"/>
      <c r="K39" s="888"/>
      <c r="L39" s="888"/>
      <c r="M39" s="889"/>
      <c r="N39" s="242"/>
    </row>
    <row r="40" spans="2:14" ht="13.5" customHeight="1" x14ac:dyDescent="0.15">
      <c r="B40" s="9"/>
      <c r="C40" s="879"/>
      <c r="D40" s="802"/>
      <c r="E40" s="880"/>
      <c r="F40" s="887"/>
      <c r="G40" s="888"/>
      <c r="H40" s="888"/>
      <c r="I40" s="888"/>
      <c r="J40" s="888"/>
      <c r="K40" s="888"/>
      <c r="L40" s="888"/>
      <c r="M40" s="889"/>
      <c r="N40" s="242"/>
    </row>
    <row r="41" spans="2:14" ht="13.5" customHeight="1" x14ac:dyDescent="0.15">
      <c r="B41" s="9"/>
      <c r="C41" s="879"/>
      <c r="D41" s="802"/>
      <c r="E41" s="880"/>
      <c r="F41" s="887"/>
      <c r="G41" s="888"/>
      <c r="H41" s="888"/>
      <c r="I41" s="888"/>
      <c r="J41" s="888"/>
      <c r="K41" s="888"/>
      <c r="L41" s="888"/>
      <c r="M41" s="889"/>
      <c r="N41" s="242"/>
    </row>
    <row r="42" spans="2:14" ht="13.5" customHeight="1" x14ac:dyDescent="0.15">
      <c r="B42" s="9"/>
      <c r="C42" s="879"/>
      <c r="D42" s="802"/>
      <c r="E42" s="880"/>
      <c r="F42" s="887"/>
      <c r="G42" s="888"/>
      <c r="H42" s="888"/>
      <c r="I42" s="888"/>
      <c r="J42" s="888"/>
      <c r="K42" s="888"/>
      <c r="L42" s="888"/>
      <c r="M42" s="889"/>
      <c r="N42" s="242"/>
    </row>
    <row r="43" spans="2:14" ht="13.5" customHeight="1" x14ac:dyDescent="0.15">
      <c r="B43" s="9"/>
      <c r="C43" s="879"/>
      <c r="D43" s="802"/>
      <c r="E43" s="880"/>
      <c r="F43" s="887"/>
      <c r="G43" s="888"/>
      <c r="H43" s="888"/>
      <c r="I43" s="888"/>
      <c r="J43" s="888"/>
      <c r="K43" s="888"/>
      <c r="L43" s="888"/>
      <c r="M43" s="889"/>
      <c r="N43" s="242"/>
    </row>
    <row r="44" spans="2:14" ht="13.5" customHeight="1" x14ac:dyDescent="0.15">
      <c r="B44" s="9"/>
      <c r="C44" s="879"/>
      <c r="D44" s="802"/>
      <c r="E44" s="880"/>
      <c r="F44" s="887"/>
      <c r="G44" s="888"/>
      <c r="H44" s="888"/>
      <c r="I44" s="888"/>
      <c r="J44" s="888"/>
      <c r="K44" s="888"/>
      <c r="L44" s="888"/>
      <c r="M44" s="889"/>
      <c r="N44" s="242"/>
    </row>
    <row r="45" spans="2:14" ht="13.5" customHeight="1" x14ac:dyDescent="0.15">
      <c r="B45" s="9"/>
      <c r="C45" s="881"/>
      <c r="D45" s="882"/>
      <c r="E45" s="883"/>
      <c r="F45" s="890"/>
      <c r="G45" s="891"/>
      <c r="H45" s="891"/>
      <c r="I45" s="891"/>
      <c r="J45" s="891"/>
      <c r="K45" s="891"/>
      <c r="L45" s="891"/>
      <c r="M45" s="892"/>
      <c r="N45" s="242"/>
    </row>
    <row r="46" spans="2:14" ht="13.5" customHeight="1" x14ac:dyDescent="0.15">
      <c r="B46" s="9"/>
      <c r="C46" s="876" t="s">
        <v>588</v>
      </c>
      <c r="D46" s="877"/>
      <c r="E46" s="878"/>
      <c r="F46" s="884"/>
      <c r="G46" s="885"/>
      <c r="H46" s="885"/>
      <c r="I46" s="885"/>
      <c r="J46" s="885"/>
      <c r="K46" s="885"/>
      <c r="L46" s="885"/>
      <c r="M46" s="886"/>
      <c r="N46" s="242"/>
    </row>
    <row r="47" spans="2:14" ht="13.5" customHeight="1" x14ac:dyDescent="0.15">
      <c r="B47" s="9"/>
      <c r="C47" s="879"/>
      <c r="D47" s="802"/>
      <c r="E47" s="880"/>
      <c r="F47" s="887"/>
      <c r="G47" s="888"/>
      <c r="H47" s="888"/>
      <c r="I47" s="888"/>
      <c r="J47" s="888"/>
      <c r="K47" s="888"/>
      <c r="L47" s="888"/>
      <c r="M47" s="889"/>
      <c r="N47" s="242"/>
    </row>
    <row r="48" spans="2:14" ht="13.5" customHeight="1" x14ac:dyDescent="0.15">
      <c r="B48" s="9"/>
      <c r="C48" s="879"/>
      <c r="D48" s="802"/>
      <c r="E48" s="880"/>
      <c r="F48" s="887"/>
      <c r="G48" s="888"/>
      <c r="H48" s="888"/>
      <c r="I48" s="888"/>
      <c r="J48" s="888"/>
      <c r="K48" s="888"/>
      <c r="L48" s="888"/>
      <c r="M48" s="889"/>
      <c r="N48" s="242"/>
    </row>
    <row r="49" spans="2:19" ht="13.5" customHeight="1" x14ac:dyDescent="0.15">
      <c r="B49" s="9"/>
      <c r="C49" s="879"/>
      <c r="D49" s="802"/>
      <c r="E49" s="880"/>
      <c r="F49" s="887"/>
      <c r="G49" s="888"/>
      <c r="H49" s="888"/>
      <c r="I49" s="888"/>
      <c r="J49" s="888"/>
      <c r="K49" s="888"/>
      <c r="L49" s="888"/>
      <c r="M49" s="889"/>
      <c r="N49" s="242"/>
    </row>
    <row r="50" spans="2:19" ht="13.5" customHeight="1" x14ac:dyDescent="0.15">
      <c r="B50" s="9"/>
      <c r="C50" s="879"/>
      <c r="D50" s="802"/>
      <c r="E50" s="880"/>
      <c r="F50" s="887"/>
      <c r="G50" s="888"/>
      <c r="H50" s="888"/>
      <c r="I50" s="888"/>
      <c r="J50" s="888"/>
      <c r="K50" s="888"/>
      <c r="L50" s="888"/>
      <c r="M50" s="889"/>
      <c r="N50" s="242"/>
    </row>
    <row r="51" spans="2:19" ht="13.5" customHeight="1" x14ac:dyDescent="0.15">
      <c r="B51" s="9"/>
      <c r="C51" s="879"/>
      <c r="D51" s="802"/>
      <c r="E51" s="880"/>
      <c r="F51" s="887"/>
      <c r="G51" s="888"/>
      <c r="H51" s="888"/>
      <c r="I51" s="888"/>
      <c r="J51" s="888"/>
      <c r="K51" s="888"/>
      <c r="L51" s="888"/>
      <c r="M51" s="889"/>
      <c r="N51" s="242"/>
    </row>
    <row r="52" spans="2:19" ht="13.5" customHeight="1" x14ac:dyDescent="0.15">
      <c r="B52" s="9"/>
      <c r="C52" s="879"/>
      <c r="D52" s="802"/>
      <c r="E52" s="880"/>
      <c r="F52" s="887"/>
      <c r="G52" s="888"/>
      <c r="H52" s="888"/>
      <c r="I52" s="888"/>
      <c r="J52" s="888"/>
      <c r="K52" s="888"/>
      <c r="L52" s="888"/>
      <c r="M52" s="889"/>
      <c r="N52" s="242"/>
    </row>
    <row r="53" spans="2:19" ht="13.5" customHeight="1" x14ac:dyDescent="0.15">
      <c r="B53" s="9"/>
      <c r="C53" s="881"/>
      <c r="D53" s="882"/>
      <c r="E53" s="883"/>
      <c r="F53" s="890"/>
      <c r="G53" s="891"/>
      <c r="H53" s="891"/>
      <c r="I53" s="891"/>
      <c r="J53" s="891"/>
      <c r="K53" s="891"/>
      <c r="L53" s="891"/>
      <c r="M53" s="892"/>
      <c r="N53" s="250"/>
    </row>
    <row r="54" spans="2:19" ht="15.75" customHeight="1" x14ac:dyDescent="0.15">
      <c r="B54" s="9"/>
      <c r="C54" s="84"/>
      <c r="D54" s="84"/>
      <c r="E54" s="250"/>
      <c r="F54" s="250"/>
      <c r="G54" s="250"/>
      <c r="H54" s="250"/>
      <c r="I54" s="250"/>
      <c r="J54" s="250"/>
      <c r="K54" s="250"/>
      <c r="L54" s="250"/>
      <c r="M54" s="365" t="s">
        <v>1014</v>
      </c>
    </row>
    <row r="64" spans="2:19" ht="83.25" customHeight="1" x14ac:dyDescent="0.15">
      <c r="C64" s="804" t="s">
        <v>274</v>
      </c>
      <c r="D64" s="804"/>
      <c r="E64" s="804"/>
      <c r="G64" s="871" t="s">
        <v>586</v>
      </c>
      <c r="H64" s="871"/>
      <c r="I64" s="871"/>
      <c r="J64" s="871"/>
      <c r="K64" s="871"/>
      <c r="L64" s="871"/>
      <c r="M64" s="871"/>
      <c r="P64" s="895" t="s">
        <v>724</v>
      </c>
      <c r="Q64" s="895"/>
      <c r="R64" s="895"/>
      <c r="S64" s="895"/>
    </row>
    <row r="65" spans="3:19" ht="45.75" customHeight="1" x14ac:dyDescent="0.15">
      <c r="C65" s="804" t="s">
        <v>278</v>
      </c>
      <c r="D65" s="804"/>
      <c r="E65" s="804"/>
      <c r="G65" s="871" t="s">
        <v>532</v>
      </c>
      <c r="H65" s="871"/>
      <c r="I65" s="871"/>
      <c r="J65" s="871"/>
      <c r="K65" s="871"/>
      <c r="L65" s="871"/>
      <c r="M65" s="871"/>
      <c r="P65" s="894" t="s">
        <v>587</v>
      </c>
      <c r="Q65" s="894"/>
      <c r="R65" s="894"/>
      <c r="S65" s="894"/>
    </row>
    <row r="66" spans="3:19" ht="44.25" customHeight="1" x14ac:dyDescent="0.15">
      <c r="C66" s="804" t="s">
        <v>275</v>
      </c>
      <c r="D66" s="804"/>
      <c r="E66" s="804"/>
      <c r="G66" s="871" t="s">
        <v>281</v>
      </c>
      <c r="H66" s="871"/>
      <c r="I66" s="871"/>
      <c r="J66" s="871"/>
      <c r="K66" s="871"/>
      <c r="L66" s="871"/>
      <c r="M66" s="871"/>
      <c r="P66" s="895" t="s">
        <v>279</v>
      </c>
      <c r="Q66" s="895"/>
      <c r="R66" s="895"/>
      <c r="S66" s="895"/>
    </row>
    <row r="67" spans="3:19" ht="30.75" customHeight="1" x14ac:dyDescent="0.15">
      <c r="C67" s="804" t="s">
        <v>276</v>
      </c>
      <c r="D67" s="804"/>
      <c r="E67" s="804"/>
      <c r="G67" s="871" t="s">
        <v>277</v>
      </c>
      <c r="H67" s="871"/>
      <c r="I67" s="871"/>
      <c r="J67" s="871"/>
      <c r="K67" s="871"/>
      <c r="L67" s="871"/>
      <c r="M67" s="871"/>
      <c r="P67" s="895" t="s">
        <v>280</v>
      </c>
      <c r="Q67" s="895"/>
      <c r="R67" s="895"/>
      <c r="S67" s="895"/>
    </row>
  </sheetData>
  <sheetProtection password="A4DE" sheet="1" objects="1" scenarios="1"/>
  <mergeCells count="78">
    <mergeCell ref="G21:M21"/>
    <mergeCell ref="C19:E19"/>
    <mergeCell ref="G19:M19"/>
    <mergeCell ref="C20:E20"/>
    <mergeCell ref="H20:I20"/>
    <mergeCell ref="K20:M20"/>
    <mergeCell ref="C29:E29"/>
    <mergeCell ref="G29:M29"/>
    <mergeCell ref="G66:M66"/>
    <mergeCell ref="G67:M67"/>
    <mergeCell ref="P65:S65"/>
    <mergeCell ref="P66:S66"/>
    <mergeCell ref="P67:S67"/>
    <mergeCell ref="G65:M65"/>
    <mergeCell ref="P64:S64"/>
    <mergeCell ref="C66:E66"/>
    <mergeCell ref="C67:E67"/>
    <mergeCell ref="H30:I30"/>
    <mergeCell ref="K30:M30"/>
    <mergeCell ref="C30:E30"/>
    <mergeCell ref="C32:E32"/>
    <mergeCell ref="C64:E64"/>
    <mergeCell ref="F43:M43"/>
    <mergeCell ref="F49:M49"/>
    <mergeCell ref="F45:M45"/>
    <mergeCell ref="C46:E53"/>
    <mergeCell ref="F46:M46"/>
    <mergeCell ref="F47:M47"/>
    <mergeCell ref="F48:M48"/>
    <mergeCell ref="F51:M51"/>
    <mergeCell ref="F52:M52"/>
    <mergeCell ref="F53:M53"/>
    <mergeCell ref="F50:M50"/>
    <mergeCell ref="C65:E65"/>
    <mergeCell ref="G64:M64"/>
    <mergeCell ref="G31:M31"/>
    <mergeCell ref="G23:L23"/>
    <mergeCell ref="C31:E31"/>
    <mergeCell ref="E33:M34"/>
    <mergeCell ref="F32:G32"/>
    <mergeCell ref="C37:E37"/>
    <mergeCell ref="F37:M37"/>
    <mergeCell ref="C38:E45"/>
    <mergeCell ref="F38:M38"/>
    <mergeCell ref="F39:M39"/>
    <mergeCell ref="F40:M40"/>
    <mergeCell ref="F41:M41"/>
    <mergeCell ref="F42:M42"/>
    <mergeCell ref="F44:M44"/>
    <mergeCell ref="C8:E8"/>
    <mergeCell ref="G8:M8"/>
    <mergeCell ref="C9:E9"/>
    <mergeCell ref="C10:E10"/>
    <mergeCell ref="G10:M10"/>
    <mergeCell ref="H9:I9"/>
    <mergeCell ref="K9:M9"/>
    <mergeCell ref="C5:E5"/>
    <mergeCell ref="G5:M5"/>
    <mergeCell ref="C6:E6"/>
    <mergeCell ref="G6:M6"/>
    <mergeCell ref="C7:E7"/>
    <mergeCell ref="G7:M7"/>
    <mergeCell ref="E12:M13"/>
    <mergeCell ref="G27:M27"/>
    <mergeCell ref="C28:E28"/>
    <mergeCell ref="G28:M28"/>
    <mergeCell ref="C11:E11"/>
    <mergeCell ref="F11:G11"/>
    <mergeCell ref="C26:E26"/>
    <mergeCell ref="G26:M26"/>
    <mergeCell ref="C27:E27"/>
    <mergeCell ref="C16:E16"/>
    <mergeCell ref="G16:M16"/>
    <mergeCell ref="C17:E17"/>
    <mergeCell ref="G17:M17"/>
    <mergeCell ref="C18:E18"/>
    <mergeCell ref="G18:M18"/>
    <mergeCell ref="C21:E21"/>
  </mergeCells>
  <phoneticPr fontId="1"/>
  <pageMargins left="0.98425196850393704" right="0.39370078740157483" top="0.78740157480314965" bottom="0.59055118110236227"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38"/>
  <sheetViews>
    <sheetView view="pageBreakPreview" zoomScale="70" zoomScaleNormal="100" zoomScaleSheetLayoutView="70" workbookViewId="0">
      <selection activeCell="K3" sqref="K3"/>
    </sheetView>
  </sheetViews>
  <sheetFormatPr defaultRowHeight="13.5" x14ac:dyDescent="0.15"/>
  <cols>
    <col min="1" max="1" width="1.75" style="16" customWidth="1"/>
    <col min="2" max="2" width="1" style="16" customWidth="1"/>
    <col min="3" max="3" width="2.5" style="16" customWidth="1"/>
    <col min="4" max="7" width="5.125" style="16" customWidth="1"/>
    <col min="8" max="8" width="1.25" style="16" customWidth="1"/>
    <col min="9" max="9" width="8.375" style="16" customWidth="1"/>
    <col min="10" max="10" width="9.625" style="16" customWidth="1"/>
    <col min="11" max="11" width="10.5" style="16" customWidth="1"/>
    <col min="12" max="12" width="9.625" style="16" customWidth="1"/>
    <col min="13" max="13" width="10.5" style="16" customWidth="1"/>
    <col min="14" max="14" width="10.5" style="203" customWidth="1"/>
    <col min="15" max="16" width="1.25" style="203" customWidth="1"/>
    <col min="17" max="17" width="5.25" style="16" customWidth="1"/>
    <col min="18" max="16384" width="9" style="16"/>
  </cols>
  <sheetData>
    <row r="1" spans="2:18" x14ac:dyDescent="0.15">
      <c r="B1" s="163" t="s">
        <v>750</v>
      </c>
      <c r="D1" s="215"/>
      <c r="E1" s="215"/>
      <c r="F1" s="215"/>
      <c r="G1" s="215"/>
    </row>
    <row r="2" spans="2:18" x14ac:dyDescent="0.15">
      <c r="B2" s="9"/>
      <c r="C2" s="9"/>
      <c r="D2" s="9"/>
      <c r="E2" s="9"/>
      <c r="F2" s="9"/>
      <c r="G2" s="9"/>
      <c r="H2" s="9"/>
      <c r="I2" s="9"/>
      <c r="J2" s="9"/>
      <c r="K2" s="9"/>
      <c r="L2" s="84"/>
      <c r="M2" s="84"/>
      <c r="N2" s="202"/>
      <c r="O2" s="202"/>
      <c r="Q2" s="203"/>
    </row>
    <row r="3" spans="2:18" x14ac:dyDescent="0.15">
      <c r="B3" s="9" t="s">
        <v>751</v>
      </c>
      <c r="C3" s="9"/>
      <c r="D3" s="231"/>
      <c r="E3" s="231"/>
      <c r="F3" s="231"/>
      <c r="G3" s="231"/>
      <c r="H3" s="231"/>
      <c r="I3" s="231"/>
      <c r="J3" s="231"/>
      <c r="K3" s="231"/>
      <c r="L3" s="231"/>
      <c r="M3" s="231"/>
      <c r="N3" s="231"/>
      <c r="O3" s="202"/>
      <c r="Q3" s="203"/>
    </row>
    <row r="4" spans="2:18" ht="18" customHeight="1" x14ac:dyDescent="0.15">
      <c r="B4" s="9"/>
      <c r="C4" s="251" t="s">
        <v>731</v>
      </c>
      <c r="D4" s="252"/>
      <c r="E4" s="252"/>
      <c r="F4" s="252"/>
      <c r="G4" s="242"/>
      <c r="H4" s="242"/>
      <c r="I4" s="242"/>
      <c r="J4" s="242"/>
      <c r="K4" s="242"/>
      <c r="L4" s="242"/>
      <c r="M4" s="242"/>
      <c r="N4" s="242"/>
      <c r="O4" s="202"/>
    </row>
    <row r="5" spans="2:18" ht="19.899999999999999" customHeight="1" x14ac:dyDescent="0.15">
      <c r="B5" s="9"/>
      <c r="C5" s="253" t="s">
        <v>743</v>
      </c>
      <c r="D5" s="254"/>
      <c r="E5" s="254"/>
      <c r="F5" s="254"/>
      <c r="G5" s="255"/>
      <c r="H5" s="515"/>
      <c r="I5" s="940"/>
      <c r="J5" s="940"/>
      <c r="K5" s="940"/>
      <c r="L5" s="940"/>
      <c r="M5" s="940"/>
      <c r="N5" s="941"/>
      <c r="O5" s="202"/>
    </row>
    <row r="6" spans="2:18" ht="23.25" customHeight="1" x14ac:dyDescent="0.15">
      <c r="B6" s="9"/>
      <c r="C6" s="947" t="s">
        <v>752</v>
      </c>
      <c r="D6" s="948"/>
      <c r="E6" s="948"/>
      <c r="F6" s="948"/>
      <c r="G6" s="949"/>
      <c r="H6" s="257"/>
      <c r="I6" s="942" t="str">
        <f>IF(基本!F22="","",基本!F22)</f>
        <v/>
      </c>
      <c r="J6" s="942"/>
      <c r="K6" s="942"/>
      <c r="L6" s="942"/>
      <c r="M6" s="942"/>
      <c r="N6" s="943"/>
      <c r="O6" s="166"/>
      <c r="Q6" s="16" t="s">
        <v>266</v>
      </c>
    </row>
    <row r="7" spans="2:18" ht="25.5" customHeight="1" x14ac:dyDescent="0.15">
      <c r="B7" s="9"/>
      <c r="C7" s="952" t="s">
        <v>553</v>
      </c>
      <c r="D7" s="953"/>
      <c r="E7" s="953"/>
      <c r="F7" s="953"/>
      <c r="G7" s="954"/>
      <c r="H7" s="258"/>
      <c r="I7" s="944" t="str">
        <f>IF(基本!F23="","","〒"&amp;基本!F23&amp;"－"&amp;基本!H23&amp;""&amp;"  "&amp;"  "&amp;基本!F24&amp;"  "&amp;基本!F25)</f>
        <v/>
      </c>
      <c r="J7" s="944"/>
      <c r="K7" s="944"/>
      <c r="L7" s="944"/>
      <c r="M7" s="944"/>
      <c r="N7" s="955"/>
      <c r="O7" s="191"/>
      <c r="Q7" s="43" t="s">
        <v>295</v>
      </c>
    </row>
    <row r="8" spans="2:18" ht="25.5" customHeight="1" x14ac:dyDescent="0.15">
      <c r="B8" s="9"/>
      <c r="C8" s="956" t="s">
        <v>552</v>
      </c>
      <c r="D8" s="957"/>
      <c r="E8" s="957"/>
      <c r="F8" s="957"/>
      <c r="G8" s="958"/>
      <c r="H8" s="258"/>
      <c r="I8" s="944" t="str">
        <f>IF(基本!F29="","",基本!F29)</f>
        <v/>
      </c>
      <c r="J8" s="944"/>
      <c r="K8" s="944"/>
      <c r="L8" s="944"/>
      <c r="M8" s="944"/>
      <c r="N8" s="945"/>
      <c r="O8" s="191"/>
      <c r="Q8" s="43"/>
    </row>
    <row r="9" spans="2:18" ht="31.5" customHeight="1" x14ac:dyDescent="0.15">
      <c r="B9" s="9"/>
      <c r="C9" s="921" t="s">
        <v>589</v>
      </c>
      <c r="D9" s="922"/>
      <c r="E9" s="922"/>
      <c r="F9" s="922"/>
      <c r="G9" s="923"/>
      <c r="H9" s="259"/>
      <c r="I9" s="18" t="s">
        <v>343</v>
      </c>
      <c r="J9" s="904" t="str">
        <f>IF(基本!H53="","",基本!H53)</f>
        <v/>
      </c>
      <c r="K9" s="905"/>
      <c r="L9" s="19" t="s">
        <v>342</v>
      </c>
      <c r="M9" s="900" t="str">
        <f>IF(基本!M53="","",基本!M53)</f>
        <v/>
      </c>
      <c r="N9" s="901"/>
      <c r="O9" s="191"/>
      <c r="Q9" s="43" t="s">
        <v>295</v>
      </c>
    </row>
    <row r="10" spans="2:18" ht="49.5" customHeight="1" x14ac:dyDescent="0.15">
      <c r="B10" s="9"/>
      <c r="C10" s="921" t="s">
        <v>732</v>
      </c>
      <c r="D10" s="922"/>
      <c r="E10" s="922"/>
      <c r="F10" s="922"/>
      <c r="G10" s="923"/>
      <c r="H10" s="259"/>
      <c r="I10" s="18" t="s">
        <v>343</v>
      </c>
      <c r="J10" s="902" t="str">
        <f>IF(基本!H55="","",基本!H55)</f>
        <v/>
      </c>
      <c r="K10" s="903"/>
      <c r="L10" s="19" t="s">
        <v>342</v>
      </c>
      <c r="M10" s="902" t="str">
        <f>IF(基本!M55="","",基本!M55)</f>
        <v/>
      </c>
      <c r="N10" s="903"/>
      <c r="O10" s="191"/>
      <c r="Q10" s="43" t="s">
        <v>295</v>
      </c>
    </row>
    <row r="11" spans="2:18" ht="22.5" customHeight="1" x14ac:dyDescent="0.15">
      <c r="B11" s="9"/>
      <c r="C11" s="909" t="s">
        <v>744</v>
      </c>
      <c r="D11" s="910"/>
      <c r="E11" s="910"/>
      <c r="F11" s="910"/>
      <c r="G11" s="911"/>
      <c r="H11" s="259"/>
      <c r="I11" s="20" t="s">
        <v>139</v>
      </c>
      <c r="J11" s="260" t="str">
        <f>IF(基本!H56="","",基本!H56)</f>
        <v/>
      </c>
      <c r="K11" s="21" t="s">
        <v>141</v>
      </c>
      <c r="L11" s="22" t="s">
        <v>140</v>
      </c>
      <c r="M11" s="541" t="str">
        <f>IF(基本!M56="","",基本!M56)</f>
        <v/>
      </c>
      <c r="N11" s="21" t="s">
        <v>141</v>
      </c>
      <c r="O11" s="166"/>
      <c r="Q11" s="43" t="s">
        <v>295</v>
      </c>
    </row>
    <row r="12" spans="2:18" ht="22.5" customHeight="1" x14ac:dyDescent="0.15">
      <c r="B12" s="9"/>
      <c r="C12" s="261" t="s">
        <v>745</v>
      </c>
      <c r="D12" s="262"/>
      <c r="E12" s="262"/>
      <c r="F12" s="262"/>
      <c r="G12" s="263"/>
      <c r="H12" s="264"/>
      <c r="I12" s="538" t="s">
        <v>1000</v>
      </c>
      <c r="J12" s="540" t="str">
        <f>IF(基本!H54="","",基本!H54)</f>
        <v/>
      </c>
      <c r="K12" s="265" t="s">
        <v>753</v>
      </c>
      <c r="L12" s="16" t="s">
        <v>1001</v>
      </c>
      <c r="M12" s="540" t="str">
        <f>IF(基本!M54="","",基本!M54)</f>
        <v/>
      </c>
      <c r="N12" s="230" t="s">
        <v>1002</v>
      </c>
      <c r="O12" s="166"/>
      <c r="Q12" s="43" t="s">
        <v>295</v>
      </c>
    </row>
    <row r="13" spans="2:18" ht="22.5" customHeight="1" x14ac:dyDescent="0.15">
      <c r="B13" s="9"/>
      <c r="C13" s="960" t="s">
        <v>746</v>
      </c>
      <c r="D13" s="961"/>
      <c r="E13" s="961"/>
      <c r="F13" s="961"/>
      <c r="G13" s="962"/>
      <c r="H13" s="259"/>
      <c r="I13" s="18"/>
      <c r="J13" s="918" t="str">
        <f>IF(基本!F57="","",基本!F57)</f>
        <v/>
      </c>
      <c r="K13" s="918"/>
      <c r="L13" s="918"/>
      <c r="M13" s="266"/>
      <c r="N13" s="21"/>
      <c r="O13" s="166"/>
      <c r="Q13" s="43" t="s">
        <v>295</v>
      </c>
    </row>
    <row r="14" spans="2:18" s="203" customFormat="1" ht="19.5" customHeight="1" x14ac:dyDescent="0.15">
      <c r="B14" s="9"/>
      <c r="C14" s="267"/>
      <c r="D14" s="268" t="s">
        <v>733</v>
      </c>
      <c r="E14" s="269"/>
      <c r="F14" s="269"/>
      <c r="G14" s="269"/>
      <c r="H14" s="270"/>
      <c r="I14" s="270"/>
      <c r="J14" s="271"/>
      <c r="K14" s="272"/>
      <c r="L14" s="270"/>
      <c r="M14" s="273"/>
      <c r="N14" s="273"/>
      <c r="O14" s="166"/>
      <c r="Q14" s="16"/>
      <c r="R14" s="274"/>
    </row>
    <row r="15" spans="2:18" s="203" customFormat="1" ht="19.5" customHeight="1" x14ac:dyDescent="0.15">
      <c r="B15" s="9"/>
      <c r="C15" s="267"/>
      <c r="D15" s="924" t="s">
        <v>482</v>
      </c>
      <c r="E15" s="924"/>
      <c r="F15" s="946" t="s">
        <v>592</v>
      </c>
      <c r="G15" s="946"/>
      <c r="H15" s="946"/>
      <c r="I15" s="946"/>
      <c r="J15" s="946"/>
      <c r="K15" s="946"/>
      <c r="L15" s="946"/>
      <c r="M15" s="946"/>
      <c r="N15" s="946"/>
      <c r="O15" s="166"/>
      <c r="Q15" s="16"/>
      <c r="R15" s="274"/>
    </row>
    <row r="16" spans="2:18" s="203" customFormat="1" ht="28.5" customHeight="1" x14ac:dyDescent="0.15">
      <c r="B16" s="9"/>
      <c r="C16" s="267"/>
      <c r="D16" s="268"/>
      <c r="E16" s="269"/>
      <c r="F16" s="946"/>
      <c r="G16" s="946"/>
      <c r="H16" s="946"/>
      <c r="I16" s="946"/>
      <c r="J16" s="946"/>
      <c r="K16" s="946"/>
      <c r="L16" s="946"/>
      <c r="M16" s="946"/>
      <c r="N16" s="946"/>
      <c r="O16" s="166"/>
      <c r="Q16" s="16"/>
      <c r="R16" s="274"/>
    </row>
    <row r="17" spans="2:18" s="203" customFormat="1" ht="19.5" customHeight="1" x14ac:dyDescent="0.15">
      <c r="B17" s="9"/>
      <c r="C17" s="267"/>
      <c r="D17" s="268"/>
      <c r="E17" s="269"/>
      <c r="F17" s="269"/>
      <c r="G17" s="269"/>
      <c r="H17" s="270"/>
      <c r="I17" s="270"/>
      <c r="J17" s="271"/>
      <c r="K17" s="272"/>
      <c r="L17" s="270"/>
      <c r="M17" s="273"/>
      <c r="N17" s="273"/>
      <c r="O17" s="166"/>
      <c r="Q17" s="16"/>
      <c r="R17" s="274"/>
    </row>
    <row r="18" spans="2:18" s="203" customFormat="1" ht="15" customHeight="1" x14ac:dyDescent="0.15">
      <c r="B18" s="9"/>
      <c r="C18" s="275"/>
      <c r="D18" s="276"/>
      <c r="E18" s="276"/>
      <c r="F18" s="276"/>
      <c r="G18" s="276"/>
      <c r="H18" s="276"/>
      <c r="I18" s="276"/>
      <c r="J18" s="276"/>
      <c r="K18" s="276"/>
      <c r="L18" s="276"/>
      <c r="M18" s="276"/>
      <c r="N18" s="276"/>
      <c r="O18" s="166"/>
      <c r="Q18" s="16"/>
    </row>
    <row r="19" spans="2:18" s="203" customFormat="1" ht="15" customHeight="1" x14ac:dyDescent="0.15">
      <c r="B19" s="9"/>
      <c r="C19" s="277" t="s">
        <v>734</v>
      </c>
      <c r="D19" s="276"/>
      <c r="E19" s="276"/>
      <c r="F19" s="276"/>
      <c r="G19" s="276"/>
      <c r="H19" s="276"/>
      <c r="I19" s="276"/>
      <c r="J19" s="276"/>
      <c r="K19" s="276"/>
      <c r="L19" s="276"/>
      <c r="M19" s="276"/>
      <c r="N19" s="276"/>
      <c r="O19" s="166"/>
      <c r="Q19" s="16"/>
    </row>
    <row r="20" spans="2:18" s="203" customFormat="1" ht="15" customHeight="1" x14ac:dyDescent="0.15">
      <c r="B20" s="9"/>
      <c r="C20" s="275"/>
      <c r="D20" s="278" t="s">
        <v>735</v>
      </c>
      <c r="E20" s="276"/>
      <c r="F20" s="276"/>
      <c r="G20" s="276"/>
      <c r="H20" s="276"/>
      <c r="I20" s="276"/>
      <c r="J20" s="276"/>
      <c r="K20" s="276"/>
      <c r="L20" s="276"/>
      <c r="M20" s="276"/>
      <c r="N20" s="276"/>
      <c r="O20" s="166"/>
      <c r="Q20" s="16"/>
    </row>
    <row r="21" spans="2:18" s="203" customFormat="1" ht="25.5" customHeight="1" x14ac:dyDescent="0.15">
      <c r="B21" s="9"/>
      <c r="C21" s="275"/>
      <c r="D21" s="906" t="s">
        <v>736</v>
      </c>
      <c r="E21" s="907"/>
      <c r="F21" s="907"/>
      <c r="G21" s="907"/>
      <c r="H21" s="908"/>
      <c r="I21" s="937" t="s">
        <v>737</v>
      </c>
      <c r="J21" s="934"/>
      <c r="K21" s="935"/>
      <c r="L21" s="937" t="s">
        <v>738</v>
      </c>
      <c r="M21" s="934"/>
      <c r="N21" s="935"/>
      <c r="O21" s="166"/>
      <c r="Q21" s="16"/>
    </row>
    <row r="22" spans="2:18" s="203" customFormat="1" ht="23.25" customHeight="1" x14ac:dyDescent="0.15">
      <c r="B22" s="9"/>
      <c r="C22" s="275"/>
      <c r="D22" s="912" t="str">
        <f>IF(基本!F59="","",基本!F59)</f>
        <v/>
      </c>
      <c r="E22" s="913"/>
      <c r="F22" s="913"/>
      <c r="G22" s="928" t="s">
        <v>132</v>
      </c>
      <c r="H22" s="929"/>
      <c r="I22" s="897" t="s">
        <v>747</v>
      </c>
      <c r="J22" s="898"/>
      <c r="K22" s="899"/>
      <c r="L22" s="919" t="str">
        <f>IF(基本!K61="","",基本!K61)</f>
        <v/>
      </c>
      <c r="M22" s="920"/>
      <c r="N22" s="938" t="s">
        <v>133</v>
      </c>
      <c r="O22" s="166"/>
      <c r="Q22" s="16" t="s">
        <v>262</v>
      </c>
    </row>
    <row r="23" spans="2:18" s="203" customFormat="1" ht="23.25" customHeight="1" x14ac:dyDescent="0.15">
      <c r="B23" s="9"/>
      <c r="C23" s="275"/>
      <c r="D23" s="914"/>
      <c r="E23" s="915"/>
      <c r="F23" s="915"/>
      <c r="G23" s="950"/>
      <c r="H23" s="951"/>
      <c r="I23" s="897" t="s">
        <v>748</v>
      </c>
      <c r="J23" s="898"/>
      <c r="K23" s="899"/>
      <c r="L23" s="919" t="str">
        <f>IF(基本!K62="","",基本!K62)</f>
        <v/>
      </c>
      <c r="M23" s="920"/>
      <c r="N23" s="959"/>
      <c r="O23" s="166"/>
      <c r="Q23" s="43" t="s">
        <v>295</v>
      </c>
    </row>
    <row r="24" spans="2:18" s="203" customFormat="1" ht="23.25" customHeight="1" x14ac:dyDescent="0.15">
      <c r="B24" s="9"/>
      <c r="C24" s="275"/>
      <c r="D24" s="914"/>
      <c r="E24" s="915"/>
      <c r="F24" s="915"/>
      <c r="G24" s="950"/>
      <c r="H24" s="951"/>
      <c r="I24" s="897" t="s">
        <v>749</v>
      </c>
      <c r="J24" s="898"/>
      <c r="K24" s="899"/>
      <c r="L24" s="919" t="str">
        <f>IF(基本!K63="","",基本!K63)</f>
        <v/>
      </c>
      <c r="M24" s="920"/>
      <c r="N24" s="959"/>
      <c r="O24" s="166"/>
      <c r="Q24" s="43" t="s">
        <v>295</v>
      </c>
    </row>
    <row r="25" spans="2:18" s="203" customFormat="1" ht="23.25" customHeight="1" x14ac:dyDescent="0.15">
      <c r="B25" s="9"/>
      <c r="C25" s="275"/>
      <c r="D25" s="916"/>
      <c r="E25" s="917"/>
      <c r="F25" s="917"/>
      <c r="G25" s="930"/>
      <c r="H25" s="931"/>
      <c r="I25" s="897" t="s">
        <v>739</v>
      </c>
      <c r="J25" s="898"/>
      <c r="K25" s="899"/>
      <c r="L25" s="919" t="str">
        <f>IF(基本!K64="","",基本!K64)</f>
        <v/>
      </c>
      <c r="M25" s="920"/>
      <c r="N25" s="939"/>
      <c r="O25" s="166"/>
      <c r="Q25" s="43" t="s">
        <v>295</v>
      </c>
    </row>
    <row r="26" spans="2:18" s="203" customFormat="1" ht="15" customHeight="1" x14ac:dyDescent="0.15">
      <c r="B26" s="9"/>
      <c r="C26" s="275"/>
      <c r="D26" s="278"/>
      <c r="E26" s="276"/>
      <c r="F26" s="276"/>
      <c r="G26" s="276"/>
      <c r="H26" s="276"/>
      <c r="I26" s="276"/>
      <c r="J26" s="276"/>
      <c r="K26" s="276"/>
      <c r="L26" s="276"/>
      <c r="M26" s="276"/>
      <c r="N26" s="525"/>
      <c r="O26" s="166"/>
      <c r="Q26" s="16"/>
    </row>
    <row r="27" spans="2:18" s="203" customFormat="1" ht="15" customHeight="1" x14ac:dyDescent="0.15">
      <c r="B27" s="9"/>
      <c r="C27" s="275"/>
      <c r="D27" s="278" t="s">
        <v>740</v>
      </c>
      <c r="E27" s="278"/>
      <c r="F27" s="278"/>
      <c r="G27" s="278"/>
      <c r="H27" s="276"/>
      <c r="I27" s="276"/>
      <c r="J27" s="276"/>
      <c r="K27" s="276"/>
      <c r="L27" s="276"/>
      <c r="M27" s="276"/>
      <c r="N27" s="525"/>
      <c r="O27" s="166"/>
      <c r="Q27" s="16"/>
    </row>
    <row r="28" spans="2:18" s="203" customFormat="1" ht="24.75" customHeight="1" x14ac:dyDescent="0.15">
      <c r="B28" s="9"/>
      <c r="C28" s="275"/>
      <c r="D28" s="906" t="s">
        <v>736</v>
      </c>
      <c r="E28" s="907"/>
      <c r="F28" s="907"/>
      <c r="G28" s="907"/>
      <c r="H28" s="908"/>
      <c r="I28" s="937" t="s">
        <v>737</v>
      </c>
      <c r="J28" s="934"/>
      <c r="K28" s="935"/>
      <c r="L28" s="937" t="s">
        <v>738</v>
      </c>
      <c r="M28" s="934"/>
      <c r="N28" s="935"/>
      <c r="O28" s="166"/>
      <c r="Q28" s="16"/>
    </row>
    <row r="29" spans="2:18" s="203" customFormat="1" ht="24" customHeight="1" x14ac:dyDescent="0.15">
      <c r="B29" s="9"/>
      <c r="C29" s="275"/>
      <c r="D29" s="912" t="str">
        <f>IF(基本!F65="","",基本!F65)</f>
        <v/>
      </c>
      <c r="E29" s="913"/>
      <c r="F29" s="913"/>
      <c r="G29" s="928" t="s">
        <v>132</v>
      </c>
      <c r="H29" s="929"/>
      <c r="I29" s="897" t="s">
        <v>741</v>
      </c>
      <c r="J29" s="898"/>
      <c r="K29" s="899"/>
      <c r="L29" s="919" t="str">
        <f>IF(基本!K67="","",基本!K67)</f>
        <v/>
      </c>
      <c r="M29" s="920"/>
      <c r="N29" s="938" t="s">
        <v>133</v>
      </c>
      <c r="O29" s="166"/>
      <c r="Q29" s="16" t="s">
        <v>262</v>
      </c>
    </row>
    <row r="30" spans="2:18" s="203" customFormat="1" ht="24" customHeight="1" x14ac:dyDescent="0.15">
      <c r="B30" s="9"/>
      <c r="C30" s="275"/>
      <c r="D30" s="916"/>
      <c r="E30" s="917"/>
      <c r="F30" s="917"/>
      <c r="G30" s="930"/>
      <c r="H30" s="931"/>
      <c r="I30" s="897" t="s">
        <v>742</v>
      </c>
      <c r="J30" s="898"/>
      <c r="K30" s="899"/>
      <c r="L30" s="919" t="str">
        <f>IF(基本!K68="","",基本!K68)</f>
        <v/>
      </c>
      <c r="M30" s="920"/>
      <c r="N30" s="939"/>
      <c r="O30" s="166"/>
      <c r="Q30" s="43" t="s">
        <v>295</v>
      </c>
    </row>
    <row r="31" spans="2:18" s="203" customFormat="1" ht="15" customHeight="1" x14ac:dyDescent="0.15">
      <c r="B31" s="9"/>
      <c r="C31" s="275"/>
      <c r="D31" s="278"/>
      <c r="E31" s="278"/>
      <c r="F31" s="278"/>
      <c r="G31" s="278"/>
      <c r="H31" s="276"/>
      <c r="I31" s="276"/>
      <c r="J31" s="276"/>
      <c r="K31" s="276"/>
      <c r="L31" s="276"/>
      <c r="M31" s="276"/>
      <c r="N31" s="525"/>
      <c r="O31" s="166"/>
      <c r="Q31" s="16"/>
    </row>
    <row r="32" spans="2:18" s="203" customFormat="1" ht="15" customHeight="1" x14ac:dyDescent="0.15">
      <c r="B32" s="9"/>
      <c r="C32" s="275"/>
      <c r="D32" s="278" t="s">
        <v>134</v>
      </c>
      <c r="E32" s="278"/>
      <c r="F32" s="278"/>
      <c r="G32" s="278"/>
      <c r="H32" s="276"/>
      <c r="I32" s="276"/>
      <c r="J32" s="276"/>
      <c r="K32" s="276"/>
      <c r="L32" s="276"/>
      <c r="M32" s="276"/>
      <c r="N32" s="525"/>
      <c r="O32" s="166"/>
      <c r="Q32" s="16"/>
    </row>
    <row r="33" spans="2:17" s="203" customFormat="1" ht="27.75" customHeight="1" x14ac:dyDescent="0.15">
      <c r="B33" s="9"/>
      <c r="C33" s="275"/>
      <c r="D33" s="932" t="s">
        <v>135</v>
      </c>
      <c r="E33" s="932"/>
      <c r="F33" s="932"/>
      <c r="G33" s="932"/>
      <c r="H33" s="932"/>
      <c r="I33" s="932" t="s">
        <v>580</v>
      </c>
      <c r="J33" s="932"/>
      <c r="K33" s="934" t="s">
        <v>738</v>
      </c>
      <c r="L33" s="934"/>
      <c r="M33" s="934"/>
      <c r="N33" s="935"/>
      <c r="O33" s="166"/>
      <c r="Q33" s="16"/>
    </row>
    <row r="34" spans="2:17" s="203" customFormat="1" ht="27.75" customHeight="1" x14ac:dyDescent="0.15">
      <c r="B34" s="9"/>
      <c r="C34" s="275"/>
      <c r="D34" s="925" t="str">
        <f>IF(基本!F69="","",基本!F69)</f>
        <v/>
      </c>
      <c r="E34" s="926"/>
      <c r="F34" s="926"/>
      <c r="G34" s="926"/>
      <c r="H34" s="927"/>
      <c r="I34" s="936" t="str">
        <f>IF(基本!F70="","",基本!F70)</f>
        <v/>
      </c>
      <c r="J34" s="936"/>
      <c r="K34" s="919" t="str">
        <f>IF(基本!J70="","",基本!J70)</f>
        <v/>
      </c>
      <c r="L34" s="933"/>
      <c r="M34" s="920"/>
      <c r="N34" s="526" t="s">
        <v>136</v>
      </c>
      <c r="O34" s="166"/>
      <c r="Q34" s="16" t="s">
        <v>262</v>
      </c>
    </row>
    <row r="35" spans="2:17" s="203" customFormat="1" ht="15" customHeight="1" x14ac:dyDescent="0.15">
      <c r="B35" s="9"/>
      <c r="C35" s="275"/>
      <c r="D35" s="278"/>
      <c r="E35" s="278"/>
      <c r="F35" s="278"/>
      <c r="G35" s="278"/>
      <c r="H35" s="276"/>
      <c r="I35" s="276"/>
      <c r="J35" s="276"/>
      <c r="K35" s="276"/>
      <c r="L35" s="276"/>
      <c r="M35" s="276"/>
      <c r="N35" s="276"/>
      <c r="O35" s="166"/>
      <c r="Q35" s="16"/>
    </row>
    <row r="36" spans="2:17" s="203" customFormat="1" ht="15" customHeight="1" x14ac:dyDescent="0.15">
      <c r="B36" s="9"/>
      <c r="C36" s="275"/>
      <c r="D36" s="278"/>
      <c r="E36" s="278"/>
      <c r="F36" s="278"/>
      <c r="G36" s="278"/>
      <c r="H36" s="276"/>
      <c r="I36" s="276"/>
      <c r="J36" s="276"/>
      <c r="K36" s="276"/>
      <c r="L36" s="276"/>
      <c r="M36" s="276"/>
      <c r="N36" s="276"/>
      <c r="O36" s="166"/>
      <c r="Q36" s="16"/>
    </row>
    <row r="37" spans="2:17" s="203" customFormat="1" ht="15.75" customHeight="1" x14ac:dyDescent="0.15">
      <c r="B37" s="16"/>
      <c r="C37" s="160"/>
      <c r="D37" s="160"/>
      <c r="E37" s="160"/>
      <c r="F37" s="160"/>
      <c r="G37" s="160"/>
      <c r="H37" s="160"/>
      <c r="I37" s="160"/>
      <c r="J37" s="160"/>
      <c r="K37" s="160"/>
      <c r="L37" s="160"/>
      <c r="M37" s="160"/>
      <c r="N37" s="279"/>
      <c r="O37" s="279"/>
      <c r="Q37" s="16"/>
    </row>
    <row r="38" spans="2:17" x14ac:dyDescent="0.15">
      <c r="C38" s="160"/>
      <c r="D38" s="160"/>
      <c r="E38" s="160"/>
      <c r="F38" s="160"/>
      <c r="G38" s="160"/>
      <c r="H38" s="160"/>
      <c r="I38" s="160"/>
      <c r="J38" s="160"/>
      <c r="K38" s="160"/>
      <c r="L38" s="160"/>
      <c r="M38" s="160"/>
      <c r="N38" s="279"/>
      <c r="O38" s="279"/>
    </row>
  </sheetData>
  <sheetProtection password="A4DE" sheet="1" objects="1" scenarios="1"/>
  <mergeCells count="48">
    <mergeCell ref="I5:N5"/>
    <mergeCell ref="I6:N6"/>
    <mergeCell ref="I25:K25"/>
    <mergeCell ref="I21:K21"/>
    <mergeCell ref="L21:N21"/>
    <mergeCell ref="L25:M25"/>
    <mergeCell ref="I8:N8"/>
    <mergeCell ref="F15:N16"/>
    <mergeCell ref="C6:G6"/>
    <mergeCell ref="G22:H25"/>
    <mergeCell ref="C7:G7"/>
    <mergeCell ref="I7:N7"/>
    <mergeCell ref="C10:G10"/>
    <mergeCell ref="C8:G8"/>
    <mergeCell ref="N22:N25"/>
    <mergeCell ref="C13:G13"/>
    <mergeCell ref="I22:K22"/>
    <mergeCell ref="D34:H34"/>
    <mergeCell ref="I23:K23"/>
    <mergeCell ref="D29:F30"/>
    <mergeCell ref="G29:H30"/>
    <mergeCell ref="D33:H33"/>
    <mergeCell ref="K34:M34"/>
    <mergeCell ref="K33:N33"/>
    <mergeCell ref="I33:J33"/>
    <mergeCell ref="I34:J34"/>
    <mergeCell ref="L30:M30"/>
    <mergeCell ref="I28:K28"/>
    <mergeCell ref="L28:N28"/>
    <mergeCell ref="N29:N30"/>
    <mergeCell ref="L29:M29"/>
    <mergeCell ref="I29:K29"/>
    <mergeCell ref="I30:K30"/>
    <mergeCell ref="M9:N9"/>
    <mergeCell ref="M10:N10"/>
    <mergeCell ref="J9:K9"/>
    <mergeCell ref="D28:H28"/>
    <mergeCell ref="C11:G11"/>
    <mergeCell ref="D22:F25"/>
    <mergeCell ref="J13:L13"/>
    <mergeCell ref="L23:M23"/>
    <mergeCell ref="I24:K24"/>
    <mergeCell ref="D21:H21"/>
    <mergeCell ref="C9:G9"/>
    <mergeCell ref="D15:E15"/>
    <mergeCell ref="J10:K10"/>
    <mergeCell ref="L22:M22"/>
    <mergeCell ref="L24:M24"/>
  </mergeCells>
  <phoneticPr fontId="1"/>
  <pageMargins left="0.78740157480314965" right="0.59055118110236227"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defaultSize="0" autoFill="0" autoPict="0">
                <anchor moveWithCells="1">
                  <from>
                    <xdr:col>8</xdr:col>
                    <xdr:colOff>485775</xdr:colOff>
                    <xdr:row>12</xdr:row>
                    <xdr:rowOff>276225</xdr:rowOff>
                  </from>
                  <to>
                    <xdr:col>12</xdr:col>
                    <xdr:colOff>228600</xdr:colOff>
                    <xdr:row>14</xdr:row>
                    <xdr:rowOff>28575</xdr:rowOff>
                  </to>
                </anchor>
              </controlPr>
            </control>
          </mc:Choice>
        </mc:AlternateContent>
        <mc:AlternateContent xmlns:mc="http://schemas.openxmlformats.org/markup-compatibility/2006">
          <mc:Choice Requires="x14">
            <control shapeId="5127" r:id="rId5" name="Group Box 7">
              <controlPr defaultSize="0" autoFill="0" autoPict="0">
                <anchor moveWithCells="1">
                  <from>
                    <xdr:col>8</xdr:col>
                    <xdr:colOff>504825</xdr:colOff>
                    <xdr:row>12</xdr:row>
                    <xdr:rowOff>276225</xdr:rowOff>
                  </from>
                  <to>
                    <xdr:col>12</xdr:col>
                    <xdr:colOff>581025</xdr:colOff>
                    <xdr:row>14</xdr:row>
                    <xdr:rowOff>47625</xdr:rowOff>
                  </to>
                </anchor>
              </controlPr>
            </control>
          </mc:Choice>
        </mc:AlternateContent>
        <mc:AlternateContent xmlns:mc="http://schemas.openxmlformats.org/markup-compatibility/2006">
          <mc:Choice Requires="x14">
            <control shapeId="5129" r:id="rId6" name="Group Box 9">
              <controlPr defaultSize="0" autoFill="0" autoPict="0">
                <anchor moveWithCells="1">
                  <from>
                    <xdr:col>7</xdr:col>
                    <xdr:colOff>0</xdr:colOff>
                    <xdr:row>6</xdr:row>
                    <xdr:rowOff>219075</xdr:rowOff>
                  </from>
                  <to>
                    <xdr:col>17</xdr:col>
                    <xdr:colOff>57150</xdr:colOff>
                    <xdr:row>7</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4"/>
  <sheetViews>
    <sheetView view="pageBreakPreview" topLeftCell="A244" zoomScale="110" zoomScaleNormal="100" zoomScaleSheetLayoutView="110" workbookViewId="0">
      <selection activeCell="Q254" sqref="Q254"/>
    </sheetView>
  </sheetViews>
  <sheetFormatPr defaultColWidth="6.125" defaultRowHeight="13.5" x14ac:dyDescent="0.15"/>
  <cols>
    <col min="1" max="1" width="1.75" style="16" customWidth="1"/>
    <col min="2" max="2" width="1" style="16" customWidth="1"/>
    <col min="3" max="3" width="3.25" style="16" customWidth="1"/>
    <col min="4" max="4" width="5.5" style="16" customWidth="1"/>
    <col min="5" max="5" width="6.375" style="16" customWidth="1"/>
    <col min="6" max="6" width="8.25" style="16" customWidth="1"/>
    <col min="7" max="7" width="4.375" style="16" customWidth="1"/>
    <col min="8" max="10" width="3.75" style="16" customWidth="1"/>
    <col min="11" max="11" width="5.5" style="16" bestFit="1" customWidth="1"/>
    <col min="12" max="12" width="6.5" style="16" customWidth="1"/>
    <col min="13" max="15" width="6.25" style="16" customWidth="1"/>
    <col min="16" max="16" width="6" style="16" customWidth="1"/>
    <col min="17" max="17" width="6.75" style="16" customWidth="1"/>
    <col min="18" max="19" width="1.25" style="203" customWidth="1"/>
    <col min="20" max="20" width="13.25" style="16" customWidth="1"/>
    <col min="21" max="254" width="9" style="16" customWidth="1"/>
    <col min="255" max="255" width="1.75" style="16" customWidth="1"/>
    <col min="256" max="256" width="1" style="16" customWidth="1"/>
    <col min="257" max="257" width="4.625" style="16" customWidth="1"/>
    <col min="258" max="16384" width="6.125" style="16"/>
  </cols>
  <sheetData>
    <row r="1" spans="2:20" ht="17.25" customHeight="1" x14ac:dyDescent="0.15">
      <c r="B1" s="163" t="s">
        <v>754</v>
      </c>
      <c r="E1" s="281"/>
      <c r="F1" s="281"/>
      <c r="G1" s="281"/>
      <c r="H1" s="281"/>
      <c r="I1" s="281"/>
      <c r="J1" s="281"/>
      <c r="K1" s="281"/>
      <c r="L1" s="281"/>
      <c r="M1" s="281"/>
    </row>
    <row r="2" spans="2:20" ht="8.25" customHeight="1" x14ac:dyDescent="0.15">
      <c r="B2" s="9"/>
      <c r="C2" s="9"/>
      <c r="D2" s="9"/>
      <c r="E2" s="9"/>
      <c r="F2" s="9"/>
      <c r="G2" s="9"/>
      <c r="H2" s="9"/>
      <c r="I2" s="9"/>
      <c r="J2" s="9"/>
      <c r="K2" s="9"/>
      <c r="L2" s="9"/>
      <c r="M2" s="9"/>
      <c r="N2" s="9"/>
      <c r="O2" s="9"/>
      <c r="P2" s="9"/>
      <c r="Q2" s="9"/>
      <c r="R2" s="202"/>
      <c r="T2" s="203"/>
    </row>
    <row r="3" spans="2:20" ht="16.5" customHeight="1" x14ac:dyDescent="0.15">
      <c r="B3" s="9" t="s">
        <v>755</v>
      </c>
      <c r="C3" s="9"/>
      <c r="D3" s="231"/>
      <c r="E3" s="231"/>
      <c r="F3" s="231"/>
      <c r="G3" s="231"/>
      <c r="H3" s="231"/>
      <c r="I3" s="231"/>
      <c r="J3" s="231"/>
      <c r="K3" s="231"/>
      <c r="L3" s="231"/>
      <c r="M3" s="231"/>
      <c r="N3" s="231"/>
      <c r="O3" s="231"/>
      <c r="P3" s="231"/>
      <c r="Q3" s="231"/>
      <c r="R3" s="202"/>
      <c r="T3" s="203"/>
    </row>
    <row r="4" spans="2:20" ht="16.5" customHeight="1" x14ac:dyDescent="0.15">
      <c r="B4" s="9"/>
      <c r="C4" s="9" t="s">
        <v>756</v>
      </c>
      <c r="D4" s="9"/>
      <c r="E4" s="9"/>
      <c r="F4" s="9"/>
      <c r="G4" s="9"/>
      <c r="H4" s="9"/>
      <c r="I4" s="9"/>
      <c r="J4" s="9"/>
      <c r="K4" s="9"/>
      <c r="L4" s="9"/>
      <c r="M4" s="9"/>
      <c r="N4" s="9"/>
      <c r="O4" s="9"/>
      <c r="P4" s="9"/>
      <c r="Q4" s="9"/>
      <c r="R4" s="202"/>
      <c r="T4" s="203"/>
    </row>
    <row r="5" spans="2:20" ht="13.5" customHeight="1" x14ac:dyDescent="0.15">
      <c r="B5" s="9"/>
      <c r="C5" s="1062" t="s">
        <v>757</v>
      </c>
      <c r="D5" s="1063"/>
      <c r="E5" s="282" t="s">
        <v>758</v>
      </c>
      <c r="F5" s="283"/>
      <c r="G5" s="283"/>
      <c r="H5" s="283"/>
      <c r="I5" s="283"/>
      <c r="J5" s="283"/>
      <c r="K5" s="283"/>
      <c r="L5" s="283"/>
      <c r="M5" s="284" t="s">
        <v>759</v>
      </c>
      <c r="N5" s="963" t="str">
        <f>IF(基本!F26="","",基本!F26/1000)</f>
        <v/>
      </c>
      <c r="O5" s="964"/>
      <c r="P5" s="543"/>
      <c r="Q5" s="285" t="s">
        <v>760</v>
      </c>
      <c r="R5" s="201"/>
      <c r="S5" s="219"/>
      <c r="T5" s="16" t="s">
        <v>262</v>
      </c>
    </row>
    <row r="6" spans="2:20" ht="13.5" customHeight="1" x14ac:dyDescent="0.15">
      <c r="B6" s="9"/>
      <c r="C6" s="1064"/>
      <c r="D6" s="1065"/>
      <c r="E6" s="210" t="s">
        <v>761</v>
      </c>
      <c r="F6" s="102"/>
      <c r="G6" s="102"/>
      <c r="H6" s="102"/>
      <c r="I6" s="102"/>
      <c r="J6" s="102"/>
      <c r="K6" s="102"/>
      <c r="L6" s="102"/>
      <c r="M6" s="286" t="s">
        <v>762</v>
      </c>
      <c r="N6" s="963" t="str">
        <f>IF(基本!F27="","",ROUNDDOWN(基本!F27,-3)/1000)</f>
        <v/>
      </c>
      <c r="O6" s="964"/>
      <c r="P6" s="543"/>
      <c r="Q6" s="287" t="s">
        <v>760</v>
      </c>
      <c r="R6" s="201"/>
      <c r="S6" s="219"/>
      <c r="T6" s="203" t="s">
        <v>295</v>
      </c>
    </row>
    <row r="7" spans="2:20" ht="13.5" customHeight="1" x14ac:dyDescent="0.15">
      <c r="B7" s="9"/>
      <c r="C7" s="1066"/>
      <c r="D7" s="1067"/>
      <c r="E7" s="288" t="s">
        <v>763</v>
      </c>
      <c r="F7" s="289"/>
      <c r="G7" s="289"/>
      <c r="H7" s="289"/>
      <c r="I7" s="289"/>
      <c r="J7" s="289"/>
      <c r="K7" s="289"/>
      <c r="L7" s="289"/>
      <c r="M7" s="290" t="s">
        <v>764</v>
      </c>
      <c r="N7" s="963" t="str">
        <f>IF(基本!F28="","",ROUNDDOWN(基本!F28,-3)/1000)</f>
        <v/>
      </c>
      <c r="O7" s="964"/>
      <c r="P7" s="543"/>
      <c r="Q7" s="291" t="s">
        <v>760</v>
      </c>
      <c r="R7" s="202"/>
      <c r="T7" s="203" t="s">
        <v>295</v>
      </c>
    </row>
    <row r="8" spans="2:20" ht="13.5" customHeight="1" x14ac:dyDescent="0.15">
      <c r="B8" s="9"/>
      <c r="C8" s="1071" t="s">
        <v>505</v>
      </c>
      <c r="D8" s="1072"/>
      <c r="E8" s="1073"/>
      <c r="F8" s="1041" t="s">
        <v>349</v>
      </c>
      <c r="G8" s="1041"/>
      <c r="H8" s="1041"/>
      <c r="I8" s="1041"/>
      <c r="J8" s="1041"/>
      <c r="K8" s="1041"/>
      <c r="L8" s="1041"/>
      <c r="M8" s="1041"/>
      <c r="N8" s="1047" t="str">
        <f>IF(COUNT(基本!F80:M80,基本!F81:M81)=0,"",SUM(基本!F80:M80))</f>
        <v/>
      </c>
      <c r="O8" s="1054"/>
      <c r="P8" s="1054"/>
      <c r="Q8" s="197" t="s">
        <v>164</v>
      </c>
      <c r="R8" s="202"/>
      <c r="T8" s="203" t="s">
        <v>295</v>
      </c>
    </row>
    <row r="9" spans="2:20" ht="13.5" customHeight="1" x14ac:dyDescent="0.15">
      <c r="B9" s="9"/>
      <c r="C9" s="1074"/>
      <c r="D9" s="1075"/>
      <c r="E9" s="1076"/>
      <c r="F9" s="1041" t="s">
        <v>163</v>
      </c>
      <c r="G9" s="1041"/>
      <c r="H9" s="1041"/>
      <c r="I9" s="1041"/>
      <c r="J9" s="1041"/>
      <c r="K9" s="1041"/>
      <c r="L9" s="1041"/>
      <c r="M9" s="1041"/>
      <c r="N9" s="1047" t="str">
        <f>IF(COUNT(基本!F82:M82)=0,"",SUM(基本!F82:M82))</f>
        <v/>
      </c>
      <c r="O9" s="1054"/>
      <c r="P9" s="1054"/>
      <c r="Q9" s="197" t="s">
        <v>164</v>
      </c>
      <c r="R9" s="202"/>
      <c r="T9" s="203" t="s">
        <v>295</v>
      </c>
    </row>
    <row r="10" spans="2:20" ht="13.5" customHeight="1" x14ac:dyDescent="0.15">
      <c r="B10" s="9"/>
      <c r="C10" s="1074"/>
      <c r="D10" s="1075"/>
      <c r="E10" s="1076"/>
      <c r="F10" s="1041"/>
      <c r="G10" s="1041"/>
      <c r="H10" s="1041"/>
      <c r="I10" s="1041"/>
      <c r="J10" s="1041"/>
      <c r="K10" s="1041"/>
      <c r="L10" s="1041"/>
      <c r="M10" s="1041"/>
      <c r="N10" s="1052" t="str">
        <f>IF(N9="","",N9*3.6/1000)</f>
        <v/>
      </c>
      <c r="O10" s="1053"/>
      <c r="P10" s="1053"/>
      <c r="Q10" s="292" t="s">
        <v>165</v>
      </c>
      <c r="R10" s="202"/>
      <c r="T10" s="203" t="s">
        <v>295</v>
      </c>
    </row>
    <row r="11" spans="2:20" ht="13.5" customHeight="1" x14ac:dyDescent="0.15">
      <c r="B11" s="9"/>
      <c r="C11" s="1074"/>
      <c r="D11" s="1075"/>
      <c r="E11" s="1076"/>
      <c r="F11" s="1041" t="s">
        <v>166</v>
      </c>
      <c r="G11" s="1041"/>
      <c r="H11" s="1041"/>
      <c r="I11" s="1041"/>
      <c r="J11" s="1041"/>
      <c r="K11" s="1041"/>
      <c r="L11" s="1041"/>
      <c r="M11" s="1041"/>
      <c r="N11" s="1047" t="str">
        <f>IF(COUNT(基本!F78:M78)=0,"",SUM(基本!F78:M78))</f>
        <v/>
      </c>
      <c r="O11" s="1054"/>
      <c r="P11" s="1054"/>
      <c r="Q11" s="292" t="s">
        <v>167</v>
      </c>
      <c r="R11" s="202"/>
      <c r="T11" s="203" t="s">
        <v>295</v>
      </c>
    </row>
    <row r="12" spans="2:20" ht="13.5" customHeight="1" x14ac:dyDescent="0.15">
      <c r="B12" s="9"/>
      <c r="C12" s="1074"/>
      <c r="D12" s="1075"/>
      <c r="E12" s="1076"/>
      <c r="F12" s="1041"/>
      <c r="G12" s="1041"/>
      <c r="H12" s="1041"/>
      <c r="I12" s="1041"/>
      <c r="J12" s="1041"/>
      <c r="K12" s="1041"/>
      <c r="L12" s="1041"/>
      <c r="M12" s="1041"/>
      <c r="N12" s="1047" t="str">
        <f>IF(COUNT(基本!F76:M76)=0,"",SUM(基本!F76:M76))</f>
        <v/>
      </c>
      <c r="O12" s="1054"/>
      <c r="P12" s="1054"/>
      <c r="Q12" s="292" t="s">
        <v>765</v>
      </c>
      <c r="R12" s="202"/>
      <c r="T12" s="203" t="s">
        <v>295</v>
      </c>
    </row>
    <row r="13" spans="2:20" ht="13.5" customHeight="1" x14ac:dyDescent="0.15">
      <c r="B13" s="9"/>
      <c r="C13" s="1074"/>
      <c r="D13" s="1075"/>
      <c r="E13" s="1076"/>
      <c r="F13" s="1016" t="s">
        <v>142</v>
      </c>
      <c r="G13" s="1016"/>
      <c r="H13" s="1016"/>
      <c r="I13" s="1016"/>
      <c r="J13" s="1016"/>
      <c r="K13" s="1016"/>
      <c r="L13" s="1016"/>
      <c r="M13" s="1016"/>
      <c r="N13" s="1000" t="str">
        <f>IF(基本!F83="","",基本!F83)</f>
        <v/>
      </c>
      <c r="O13" s="1000"/>
      <c r="P13" s="1000"/>
      <c r="Q13" s="1000"/>
      <c r="R13" s="202"/>
      <c r="T13" s="203" t="s">
        <v>295</v>
      </c>
    </row>
    <row r="14" spans="2:20" ht="13.5" customHeight="1" x14ac:dyDescent="0.15">
      <c r="B14" s="9"/>
      <c r="C14" s="1074"/>
      <c r="D14" s="1075"/>
      <c r="E14" s="1076"/>
      <c r="F14" s="1016" t="s">
        <v>159</v>
      </c>
      <c r="G14" s="1016"/>
      <c r="H14" s="1016"/>
      <c r="I14" s="1016"/>
      <c r="J14" s="1016"/>
      <c r="K14" s="1016"/>
      <c r="L14" s="1016"/>
      <c r="M14" s="1016"/>
      <c r="N14" s="1000" t="str">
        <f>IF(基本!F84="","",基本!F84)</f>
        <v/>
      </c>
      <c r="O14" s="1000"/>
      <c r="P14" s="1000"/>
      <c r="Q14" s="1000"/>
      <c r="R14" s="202"/>
      <c r="T14" s="203" t="s">
        <v>295</v>
      </c>
    </row>
    <row r="15" spans="2:20" ht="13.5" customHeight="1" x14ac:dyDescent="0.15">
      <c r="B15" s="9"/>
      <c r="C15" s="1074"/>
      <c r="D15" s="1075"/>
      <c r="E15" s="1076"/>
      <c r="F15" s="1086" t="s">
        <v>384</v>
      </c>
      <c r="G15" s="1087"/>
      <c r="H15" s="1087"/>
      <c r="I15" s="1087"/>
      <c r="J15" s="1087"/>
      <c r="K15" s="1087"/>
      <c r="L15" s="1087"/>
      <c r="M15" s="1088"/>
      <c r="N15" s="1080" t="str">
        <f>IF(基本!F85="","",基本!F85)</f>
        <v/>
      </c>
      <c r="O15" s="1081"/>
      <c r="P15" s="1001" t="s">
        <v>766</v>
      </c>
      <c r="Q15" s="1002"/>
      <c r="R15" s="202"/>
      <c r="T15" s="203" t="s">
        <v>295</v>
      </c>
    </row>
    <row r="16" spans="2:20" ht="13.5" customHeight="1" x14ac:dyDescent="0.15">
      <c r="B16" s="9"/>
      <c r="C16" s="1074"/>
      <c r="D16" s="1075"/>
      <c r="E16" s="1076"/>
      <c r="F16" s="1016" t="s">
        <v>316</v>
      </c>
      <c r="G16" s="1016"/>
      <c r="H16" s="1016"/>
      <c r="I16" s="1016"/>
      <c r="J16" s="1016"/>
      <c r="K16" s="1016"/>
      <c r="L16" s="1016"/>
      <c r="M16" s="1016"/>
      <c r="N16" s="1000" t="str">
        <f>IF(基本!F87="","",基本!F87)</f>
        <v/>
      </c>
      <c r="O16" s="1000"/>
      <c r="P16" s="1000"/>
      <c r="Q16" s="1000"/>
      <c r="R16" s="202"/>
      <c r="T16" s="203" t="s">
        <v>295</v>
      </c>
    </row>
    <row r="17" spans="1:25" ht="13.5" customHeight="1" x14ac:dyDescent="0.15">
      <c r="B17" s="9"/>
      <c r="C17" s="1074"/>
      <c r="D17" s="1075"/>
      <c r="E17" s="1076"/>
      <c r="F17" s="1086" t="s">
        <v>250</v>
      </c>
      <c r="G17" s="1087"/>
      <c r="H17" s="1087"/>
      <c r="I17" s="1087"/>
      <c r="J17" s="1087"/>
      <c r="K17" s="1087"/>
      <c r="L17" s="1084" t="s">
        <v>767</v>
      </c>
      <c r="M17" s="1085"/>
      <c r="N17" s="1068" t="str">
        <f>IF(N16="","",N16/0.0138)</f>
        <v/>
      </c>
      <c r="O17" s="1069"/>
      <c r="P17" s="1069"/>
      <c r="Q17" s="1070"/>
      <c r="R17" s="202"/>
      <c r="T17" s="203" t="s">
        <v>295</v>
      </c>
    </row>
    <row r="18" spans="1:25" ht="13.5" customHeight="1" x14ac:dyDescent="0.15">
      <c r="B18" s="9"/>
      <c r="C18" s="1074"/>
      <c r="D18" s="1075"/>
      <c r="E18" s="1076"/>
      <c r="F18" s="1016" t="s">
        <v>768</v>
      </c>
      <c r="G18" s="1016"/>
      <c r="H18" s="1016"/>
      <c r="I18" s="1016"/>
      <c r="J18" s="1016"/>
      <c r="K18" s="1016"/>
      <c r="L18" s="1016"/>
      <c r="M18" s="1016"/>
      <c r="N18" s="1003" t="str">
        <f>IF(基本!F88="","",基本!F88)</f>
        <v/>
      </c>
      <c r="O18" s="1046"/>
      <c r="P18" s="1046"/>
      <c r="Q18" s="292" t="s">
        <v>814</v>
      </c>
      <c r="R18" s="202"/>
      <c r="T18" s="203" t="s">
        <v>295</v>
      </c>
    </row>
    <row r="19" spans="1:25" ht="13.5" customHeight="1" x14ac:dyDescent="0.15">
      <c r="B19" s="9"/>
      <c r="C19" s="1074"/>
      <c r="D19" s="1075"/>
      <c r="E19" s="1076"/>
      <c r="F19" s="1016" t="s">
        <v>769</v>
      </c>
      <c r="G19" s="1016"/>
      <c r="H19" s="1016"/>
      <c r="I19" s="1016"/>
      <c r="J19" s="1016"/>
      <c r="K19" s="1016"/>
      <c r="L19" s="1016"/>
      <c r="M19" s="1016"/>
      <c r="N19" s="1003" t="str">
        <f>IF(基本!F89="","",基本!F89)</f>
        <v/>
      </c>
      <c r="O19" s="1046"/>
      <c r="P19" s="1046"/>
      <c r="Q19" s="292" t="s">
        <v>815</v>
      </c>
      <c r="R19" s="202"/>
      <c r="T19" s="203" t="s">
        <v>295</v>
      </c>
    </row>
    <row r="20" spans="1:25" ht="13.5" customHeight="1" x14ac:dyDescent="0.15">
      <c r="B20" s="9"/>
      <c r="C20" s="1074"/>
      <c r="D20" s="1075"/>
      <c r="E20" s="1076"/>
      <c r="F20" s="1016" t="s">
        <v>770</v>
      </c>
      <c r="G20" s="1016"/>
      <c r="H20" s="1016"/>
      <c r="I20" s="1016"/>
      <c r="J20" s="1016"/>
      <c r="K20" s="1016"/>
      <c r="L20" s="1016"/>
      <c r="M20" s="1016"/>
      <c r="N20" s="1082" t="str">
        <f>IF(基本!F89="","",基本!F90)</f>
        <v/>
      </c>
      <c r="O20" s="1083"/>
      <c r="P20" s="1083"/>
      <c r="Q20" s="292" t="s">
        <v>816</v>
      </c>
      <c r="R20" s="202"/>
      <c r="T20" s="203" t="s">
        <v>295</v>
      </c>
    </row>
    <row r="21" spans="1:25" ht="13.5" customHeight="1" x14ac:dyDescent="0.15">
      <c r="B21" s="9"/>
      <c r="C21" s="1074"/>
      <c r="D21" s="1075"/>
      <c r="E21" s="1076"/>
      <c r="F21" s="1086" t="s">
        <v>771</v>
      </c>
      <c r="G21" s="1087"/>
      <c r="H21" s="1087"/>
      <c r="I21" s="1087"/>
      <c r="J21" s="1087"/>
      <c r="K21" s="1087"/>
      <c r="L21" s="1084" t="s">
        <v>999</v>
      </c>
      <c r="M21" s="1085"/>
      <c r="N21" s="1003" t="str">
        <f>IF('別紙2-3'!E79="","",'別紙2-3'!E79)</f>
        <v/>
      </c>
      <c r="O21" s="1046"/>
      <c r="P21" s="1046"/>
      <c r="Q21" s="292" t="s">
        <v>816</v>
      </c>
      <c r="R21" s="202"/>
      <c r="T21" s="203" t="s">
        <v>295</v>
      </c>
    </row>
    <row r="22" spans="1:25" ht="13.5" customHeight="1" x14ac:dyDescent="0.15">
      <c r="B22" s="9"/>
      <c r="C22" s="1074"/>
      <c r="D22" s="1075"/>
      <c r="E22" s="1076"/>
      <c r="F22" s="1016" t="s">
        <v>772</v>
      </c>
      <c r="G22" s="1016"/>
      <c r="H22" s="1016"/>
      <c r="I22" s="1016"/>
      <c r="J22" s="1016"/>
      <c r="K22" s="1016"/>
      <c r="L22" s="1016"/>
      <c r="M22" s="1016"/>
      <c r="N22" s="1003" t="str">
        <f>IF(基本!F91="","",基本!F91/1000)</f>
        <v/>
      </c>
      <c r="O22" s="1046"/>
      <c r="P22" s="1046"/>
      <c r="Q22" s="292" t="s">
        <v>144</v>
      </c>
      <c r="R22" s="202"/>
      <c r="T22" s="203" t="s">
        <v>295</v>
      </c>
    </row>
    <row r="23" spans="1:25" ht="13.5" customHeight="1" x14ac:dyDescent="0.15">
      <c r="B23" s="9"/>
      <c r="C23" s="1077"/>
      <c r="D23" s="1078"/>
      <c r="E23" s="1079"/>
      <c r="F23" s="1016" t="s">
        <v>151</v>
      </c>
      <c r="G23" s="1016"/>
      <c r="H23" s="1016"/>
      <c r="I23" s="1016"/>
      <c r="J23" s="1016"/>
      <c r="K23" s="1016"/>
      <c r="L23" s="1016"/>
      <c r="M23" s="1016"/>
      <c r="N23" s="1003" t="str">
        <f>IF(基本!F92="","",基本!F92)</f>
        <v/>
      </c>
      <c r="O23" s="1046"/>
      <c r="P23" s="1046"/>
      <c r="Q23" s="292" t="s">
        <v>152</v>
      </c>
      <c r="R23" s="202"/>
      <c r="T23" s="203" t="s">
        <v>295</v>
      </c>
    </row>
    <row r="24" spans="1:25" ht="13.5" customHeight="1" x14ac:dyDescent="0.15">
      <c r="B24" s="9"/>
      <c r="C24" s="854" t="s">
        <v>575</v>
      </c>
      <c r="D24" s="778"/>
      <c r="E24" s="778"/>
      <c r="F24" s="778"/>
      <c r="G24" s="778"/>
      <c r="H24" s="778"/>
      <c r="I24" s="778"/>
      <c r="J24" s="778"/>
      <c r="K24" s="778"/>
      <c r="L24" s="778"/>
      <c r="M24" s="779"/>
      <c r="N24" s="293"/>
      <c r="O24" s="1058" t="str">
        <f>IF(基本!G102="","",基本!G102)</f>
        <v/>
      </c>
      <c r="P24" s="1058"/>
      <c r="Q24" s="292" t="s">
        <v>315</v>
      </c>
      <c r="R24" s="202"/>
      <c r="T24" s="203"/>
    </row>
    <row r="25" spans="1:25" s="203" customFormat="1" ht="13.5" customHeight="1" x14ac:dyDescent="0.15">
      <c r="B25" s="9"/>
      <c r="C25" s="893" t="s">
        <v>773</v>
      </c>
      <c r="D25" s="1056"/>
      <c r="E25" s="1056"/>
      <c r="F25" s="1056"/>
      <c r="G25" s="1056"/>
      <c r="H25" s="1056"/>
      <c r="I25" s="1056"/>
      <c r="J25" s="1056"/>
      <c r="K25" s="1056"/>
      <c r="L25" s="1056"/>
      <c r="M25" s="1057"/>
      <c r="N25" s="1059" t="str">
        <f>IF(基本!F93="","",基本!F93)</f>
        <v/>
      </c>
      <c r="O25" s="1060"/>
      <c r="P25" s="1060"/>
      <c r="Q25" s="1061"/>
      <c r="R25" s="202"/>
      <c r="T25" s="203" t="s">
        <v>295</v>
      </c>
    </row>
    <row r="26" spans="1:25" s="203" customFormat="1" ht="27.75" customHeight="1" x14ac:dyDescent="0.15">
      <c r="B26" s="9"/>
      <c r="C26" s="893" t="s">
        <v>774</v>
      </c>
      <c r="D26" s="1056"/>
      <c r="E26" s="1056"/>
      <c r="F26" s="1056"/>
      <c r="G26" s="1056"/>
      <c r="H26" s="1056"/>
      <c r="I26" s="1056"/>
      <c r="J26" s="1056"/>
      <c r="K26" s="1056"/>
      <c r="L26" s="1056"/>
      <c r="M26" s="1057"/>
      <c r="N26" s="1091"/>
      <c r="O26" s="1092"/>
      <c r="P26" s="1092"/>
      <c r="Q26" s="1093"/>
      <c r="R26" s="202"/>
      <c r="T26" s="39" t="s">
        <v>264</v>
      </c>
    </row>
    <row r="27" spans="1:25" s="203" customFormat="1" ht="42.75" customHeight="1" x14ac:dyDescent="0.15">
      <c r="B27" s="9"/>
      <c r="C27" s="294" t="s">
        <v>775</v>
      </c>
      <c r="D27" s="863" t="s">
        <v>776</v>
      </c>
      <c r="E27" s="863"/>
      <c r="F27" s="863"/>
      <c r="G27" s="863"/>
      <c r="H27" s="863"/>
      <c r="I27" s="863"/>
      <c r="J27" s="863"/>
      <c r="K27" s="863"/>
      <c r="L27" s="863"/>
      <c r="M27" s="863"/>
      <c r="N27" s="863"/>
      <c r="O27" s="863"/>
      <c r="P27" s="863"/>
      <c r="Q27" s="863"/>
      <c r="R27" s="202"/>
      <c r="T27" s="16"/>
    </row>
    <row r="28" spans="1:25" s="203" customFormat="1" ht="11.25" customHeight="1" x14ac:dyDescent="0.15">
      <c r="A28" s="16"/>
      <c r="B28" s="9"/>
      <c r="C28" s="9"/>
      <c r="D28" s="295"/>
      <c r="E28" s="251"/>
      <c r="F28" s="251"/>
      <c r="G28" s="251"/>
      <c r="H28" s="251"/>
      <c r="I28" s="251"/>
      <c r="J28" s="251"/>
      <c r="K28" s="251"/>
      <c r="L28" s="251"/>
      <c r="M28" s="251"/>
      <c r="N28" s="252"/>
      <c r="O28" s="296"/>
      <c r="P28" s="296"/>
      <c r="Q28" s="296"/>
      <c r="R28" s="202"/>
      <c r="T28" s="16"/>
    </row>
    <row r="29" spans="1:25" s="203" customFormat="1" ht="17.25" customHeight="1" x14ac:dyDescent="0.15">
      <c r="B29" s="9"/>
      <c r="C29" s="1097" t="s">
        <v>777</v>
      </c>
      <c r="D29" s="1097"/>
      <c r="E29" s="1097"/>
      <c r="F29" s="1097"/>
      <c r="G29" s="1097"/>
      <c r="H29" s="1097"/>
      <c r="I29" s="1097"/>
      <c r="J29" s="1097"/>
      <c r="K29" s="1097"/>
      <c r="L29" s="1097"/>
      <c r="M29" s="1097"/>
      <c r="N29" s="9"/>
      <c r="O29" s="9"/>
      <c r="P29" s="9"/>
      <c r="Q29" s="9"/>
      <c r="R29" s="202"/>
      <c r="T29" s="196"/>
      <c r="U29" s="16"/>
      <c r="V29" s="16"/>
      <c r="W29" s="16"/>
      <c r="X29" s="16"/>
      <c r="Y29" s="16"/>
    </row>
    <row r="30" spans="1:25" s="203" customFormat="1" ht="29.25" customHeight="1" x14ac:dyDescent="0.15">
      <c r="B30" s="194"/>
      <c r="C30" s="281"/>
      <c r="D30" s="99" t="s">
        <v>554</v>
      </c>
      <c r="E30" s="1055" t="s">
        <v>778</v>
      </c>
      <c r="F30" s="1055"/>
      <c r="G30" s="1055"/>
      <c r="H30" s="1055"/>
      <c r="I30" s="1055"/>
      <c r="J30" s="1055"/>
      <c r="K30" s="1055"/>
      <c r="L30" s="1055"/>
      <c r="M30" s="1055"/>
      <c r="N30" s="1055"/>
      <c r="O30" s="1055"/>
      <c r="P30" s="1055"/>
      <c r="Q30" s="1055"/>
      <c r="R30" s="1055"/>
      <c r="T30" s="16"/>
      <c r="U30" s="16"/>
      <c r="V30" s="16"/>
      <c r="W30" s="84"/>
    </row>
    <row r="31" spans="1:25" s="203" customFormat="1" ht="15" customHeight="1" x14ac:dyDescent="0.15">
      <c r="B31" s="194"/>
      <c r="C31" s="1062" t="s">
        <v>162</v>
      </c>
      <c r="D31" s="1098"/>
      <c r="E31" s="1098"/>
      <c r="F31" s="1063"/>
      <c r="G31" s="876" t="s">
        <v>282</v>
      </c>
      <c r="H31" s="877"/>
      <c r="I31" s="877"/>
      <c r="J31" s="877"/>
      <c r="K31" s="877"/>
      <c r="L31" s="877"/>
      <c r="M31" s="878"/>
      <c r="N31" s="1094" t="s">
        <v>389</v>
      </c>
      <c r="O31" s="1095"/>
      <c r="P31" s="1095"/>
      <c r="Q31" s="1096"/>
      <c r="R31" s="202"/>
      <c r="T31" s="16"/>
      <c r="U31" s="16"/>
      <c r="V31" s="16"/>
      <c r="W31" s="84"/>
    </row>
    <row r="32" spans="1:25" s="203" customFormat="1" ht="15" customHeight="1" x14ac:dyDescent="0.15">
      <c r="B32" s="16"/>
      <c r="C32" s="1066"/>
      <c r="D32" s="1099"/>
      <c r="E32" s="1099"/>
      <c r="F32" s="1067"/>
      <c r="G32" s="881"/>
      <c r="H32" s="882"/>
      <c r="I32" s="882"/>
      <c r="J32" s="882"/>
      <c r="K32" s="882"/>
      <c r="L32" s="882"/>
      <c r="M32" s="883"/>
      <c r="N32" s="973" t="str">
        <f>IF(基本!G97="","",基本!G97)</f>
        <v>平成28年度</v>
      </c>
      <c r="O32" s="975"/>
      <c r="P32" s="981" t="str">
        <f>IF(基本!I97="","",基本!I97)</f>
        <v/>
      </c>
      <c r="Q32" s="983"/>
      <c r="T32" s="16"/>
      <c r="U32" s="16"/>
      <c r="V32" s="16"/>
      <c r="W32" s="84"/>
    </row>
    <row r="33" spans="1:23" s="203" customFormat="1" ht="15" customHeight="1" x14ac:dyDescent="0.15">
      <c r="A33" s="16"/>
      <c r="B33" s="16"/>
      <c r="C33" s="981" t="s">
        <v>647</v>
      </c>
      <c r="D33" s="982"/>
      <c r="E33" s="982"/>
      <c r="F33" s="983"/>
      <c r="G33" s="981" t="s">
        <v>160</v>
      </c>
      <c r="H33" s="982"/>
      <c r="I33" s="982"/>
      <c r="J33" s="982"/>
      <c r="K33" s="982"/>
      <c r="L33" s="982"/>
      <c r="M33" s="983"/>
      <c r="N33" s="1047">
        <f>IF(基本!G98="","",基本!G98)</f>
        <v>0</v>
      </c>
      <c r="O33" s="1048"/>
      <c r="P33" s="1047">
        <f>IF(基本!I98="","",基本!I98)</f>
        <v>0</v>
      </c>
      <c r="Q33" s="1048"/>
      <c r="T33" s="16" t="s">
        <v>262</v>
      </c>
      <c r="U33" s="16"/>
      <c r="V33" s="16"/>
      <c r="W33" s="84"/>
    </row>
    <row r="34" spans="1:23" s="203" customFormat="1" ht="15" customHeight="1" x14ac:dyDescent="0.15">
      <c r="A34" s="16"/>
      <c r="B34" s="16"/>
      <c r="C34" s="981" t="s">
        <v>574</v>
      </c>
      <c r="D34" s="982"/>
      <c r="E34" s="982"/>
      <c r="F34" s="983"/>
      <c r="G34" s="981" t="s">
        <v>160</v>
      </c>
      <c r="H34" s="982"/>
      <c r="I34" s="982"/>
      <c r="J34" s="982"/>
      <c r="K34" s="982"/>
      <c r="L34" s="982"/>
      <c r="M34" s="983"/>
      <c r="N34" s="1089" t="s">
        <v>390</v>
      </c>
      <c r="O34" s="1048"/>
      <c r="P34" s="1047">
        <f>IF(基本!I99="","",基本!I99)</f>
        <v>0</v>
      </c>
      <c r="Q34" s="1048"/>
      <c r="T34" s="16"/>
      <c r="U34" s="16"/>
      <c r="V34" s="16"/>
      <c r="W34" s="84"/>
    </row>
    <row r="35" spans="1:23" s="203" customFormat="1" ht="15" customHeight="1" x14ac:dyDescent="0.15">
      <c r="A35" s="16"/>
      <c r="B35" s="16"/>
      <c r="C35" s="876" t="s">
        <v>163</v>
      </c>
      <c r="D35" s="877"/>
      <c r="E35" s="877"/>
      <c r="F35" s="878"/>
      <c r="G35" s="981" t="s">
        <v>160</v>
      </c>
      <c r="H35" s="982"/>
      <c r="I35" s="982"/>
      <c r="J35" s="982"/>
      <c r="K35" s="982"/>
      <c r="L35" s="982"/>
      <c r="M35" s="983"/>
      <c r="N35" s="1047" t="str">
        <f>IF(基本!G100="","",基本!G100)</f>
        <v>－</v>
      </c>
      <c r="O35" s="1048"/>
      <c r="P35" s="1047">
        <f>IF(基本!I100="","",基本!I100)</f>
        <v>0</v>
      </c>
      <c r="Q35" s="1048"/>
      <c r="T35" s="203" t="s">
        <v>295</v>
      </c>
    </row>
    <row r="36" spans="1:23" s="203" customFormat="1" ht="15" customHeight="1" x14ac:dyDescent="0.15">
      <c r="A36" s="16"/>
      <c r="B36" s="16"/>
      <c r="C36" s="881"/>
      <c r="D36" s="882"/>
      <c r="E36" s="882"/>
      <c r="F36" s="883"/>
      <c r="G36" s="981" t="s">
        <v>161</v>
      </c>
      <c r="H36" s="982"/>
      <c r="I36" s="982"/>
      <c r="J36" s="982"/>
      <c r="K36" s="982"/>
      <c r="L36" s="982"/>
      <c r="M36" s="983"/>
      <c r="N36" s="1047" t="str">
        <f>IF(基本!G101="","",基本!G101)</f>
        <v>－</v>
      </c>
      <c r="O36" s="1048"/>
      <c r="P36" s="1047">
        <f>IF(基本!I101="","",基本!I101)</f>
        <v>0</v>
      </c>
      <c r="Q36" s="1048"/>
      <c r="T36" s="203" t="s">
        <v>295</v>
      </c>
    </row>
    <row r="37" spans="1:23" s="203" customFormat="1" ht="15" customHeight="1" x14ac:dyDescent="0.15">
      <c r="A37" s="16"/>
      <c r="B37" s="16"/>
      <c r="C37" s="981" t="s">
        <v>573</v>
      </c>
      <c r="D37" s="982"/>
      <c r="E37" s="982"/>
      <c r="F37" s="983"/>
      <c r="G37" s="1090" t="s">
        <v>31</v>
      </c>
      <c r="H37" s="982"/>
      <c r="I37" s="982"/>
      <c r="J37" s="982"/>
      <c r="K37" s="982"/>
      <c r="L37" s="982"/>
      <c r="M37" s="983"/>
      <c r="N37" s="1047" t="str">
        <f>IF(基本!G102="","",基本!G102)</f>
        <v/>
      </c>
      <c r="O37" s="1048"/>
      <c r="P37" s="1047" t="str">
        <f>IF(基本!I102="","",基本!I102)</f>
        <v/>
      </c>
      <c r="Q37" s="1048"/>
      <c r="T37" s="203" t="e">
        <f>IF(N37-P37=K48,"←自動表示","⇔基本シートの最大需要電力の計画値を見直してください！")</f>
        <v>#VALUE!</v>
      </c>
    </row>
    <row r="38" spans="1:23" ht="15" customHeight="1" x14ac:dyDescent="0.15">
      <c r="C38" s="981" t="s">
        <v>555</v>
      </c>
      <c r="D38" s="982"/>
      <c r="E38" s="982"/>
      <c r="F38" s="982"/>
      <c r="G38" s="982"/>
      <c r="H38" s="982"/>
      <c r="I38" s="982"/>
      <c r="J38" s="982"/>
      <c r="K38" s="982"/>
      <c r="L38" s="982"/>
      <c r="M38" s="983"/>
      <c r="N38" s="1047" t="str">
        <f>IF(基本!K102="","",基本!K102)</f>
        <v/>
      </c>
      <c r="O38" s="1054"/>
      <c r="P38" s="1054"/>
      <c r="Q38" s="1048"/>
    </row>
    <row r="39" spans="1:23" ht="13.5" customHeight="1" x14ac:dyDescent="0.15"/>
    <row r="40" spans="1:23" ht="13.5" customHeight="1" x14ac:dyDescent="0.15">
      <c r="C40" s="16" t="s">
        <v>779</v>
      </c>
    </row>
    <row r="41" spans="1:23" ht="13.5" customHeight="1" x14ac:dyDescent="0.15">
      <c r="C41" s="876" t="s">
        <v>653</v>
      </c>
      <c r="D41" s="877"/>
      <c r="E41" s="877"/>
      <c r="F41" s="877"/>
      <c r="G41" s="877"/>
      <c r="H41" s="877"/>
      <c r="I41" s="877"/>
      <c r="J41" s="878"/>
      <c r="K41" s="872" t="s">
        <v>780</v>
      </c>
      <c r="L41" s="872"/>
      <c r="M41" s="872" t="s">
        <v>781</v>
      </c>
      <c r="N41" s="872"/>
      <c r="O41" s="876" t="s">
        <v>650</v>
      </c>
      <c r="P41" s="877"/>
      <c r="Q41" s="878"/>
    </row>
    <row r="42" spans="1:23" ht="13.5" customHeight="1" x14ac:dyDescent="0.15">
      <c r="C42" s="881"/>
      <c r="D42" s="882"/>
      <c r="E42" s="882"/>
      <c r="F42" s="882"/>
      <c r="G42" s="882"/>
      <c r="H42" s="882"/>
      <c r="I42" s="882"/>
      <c r="J42" s="883"/>
      <c r="K42" s="981" t="s">
        <v>651</v>
      </c>
      <c r="L42" s="983"/>
      <c r="M42" s="981" t="s">
        <v>782</v>
      </c>
      <c r="N42" s="983"/>
      <c r="O42" s="881"/>
      <c r="P42" s="882"/>
      <c r="Q42" s="883"/>
    </row>
    <row r="43" spans="1:23" ht="13.5" customHeight="1" x14ac:dyDescent="0.15">
      <c r="C43" s="849" t="s">
        <v>648</v>
      </c>
      <c r="D43" s="776"/>
      <c r="E43" s="776"/>
      <c r="F43" s="776"/>
      <c r="G43" s="776"/>
      <c r="H43" s="776"/>
      <c r="I43" s="776"/>
      <c r="J43" s="777"/>
      <c r="K43" s="1049"/>
      <c r="L43" s="1049"/>
      <c r="M43" s="1050"/>
      <c r="N43" s="1050"/>
      <c r="O43" s="1029"/>
      <c r="P43" s="1038"/>
      <c r="Q43" s="1030"/>
    </row>
    <row r="44" spans="1:23" ht="13.5" customHeight="1" x14ac:dyDescent="0.15">
      <c r="C44" s="849" t="s">
        <v>783</v>
      </c>
      <c r="D44" s="776"/>
      <c r="E44" s="776"/>
      <c r="F44" s="776"/>
      <c r="G44" s="776"/>
      <c r="H44" s="776"/>
      <c r="I44" s="776"/>
      <c r="J44" s="777"/>
      <c r="K44" s="1049"/>
      <c r="L44" s="1049"/>
      <c r="M44" s="1050"/>
      <c r="N44" s="1050"/>
      <c r="O44" s="1029"/>
      <c r="P44" s="1038"/>
      <c r="Q44" s="1030"/>
    </row>
    <row r="45" spans="1:23" ht="13.5" customHeight="1" x14ac:dyDescent="0.15">
      <c r="C45" s="849" t="s">
        <v>784</v>
      </c>
      <c r="D45" s="776"/>
      <c r="E45" s="776"/>
      <c r="F45" s="776"/>
      <c r="G45" s="776"/>
      <c r="H45" s="776"/>
      <c r="I45" s="776"/>
      <c r="J45" s="777"/>
      <c r="K45" s="1049"/>
      <c r="L45" s="1049"/>
      <c r="M45" s="1050"/>
      <c r="N45" s="1050"/>
      <c r="O45" s="1029"/>
      <c r="P45" s="1038"/>
      <c r="Q45" s="1030"/>
    </row>
    <row r="46" spans="1:23" ht="13.5" customHeight="1" x14ac:dyDescent="0.15">
      <c r="C46" s="849" t="s">
        <v>785</v>
      </c>
      <c r="D46" s="776"/>
      <c r="E46" s="776"/>
      <c r="F46" s="776"/>
      <c r="G46" s="776"/>
      <c r="H46" s="776"/>
      <c r="I46" s="776"/>
      <c r="J46" s="777"/>
      <c r="K46" s="1049"/>
      <c r="L46" s="1049"/>
      <c r="M46" s="1050"/>
      <c r="N46" s="1050"/>
      <c r="O46" s="1029"/>
      <c r="P46" s="1038"/>
      <c r="Q46" s="1030"/>
    </row>
    <row r="47" spans="1:23" ht="13.5" customHeight="1" x14ac:dyDescent="0.15">
      <c r="C47" s="849" t="s">
        <v>786</v>
      </c>
      <c r="D47" s="776"/>
      <c r="E47" s="776"/>
      <c r="F47" s="776"/>
      <c r="G47" s="776"/>
      <c r="H47" s="776"/>
      <c r="I47" s="776"/>
      <c r="J47" s="777"/>
      <c r="K47" s="1031"/>
      <c r="L47" s="1032"/>
      <c r="M47" s="1033"/>
      <c r="N47" s="1034"/>
      <c r="O47" s="1029"/>
      <c r="P47" s="1038"/>
      <c r="Q47" s="1030"/>
    </row>
    <row r="48" spans="1:23" ht="13.5" customHeight="1" x14ac:dyDescent="0.15">
      <c r="C48" s="981" t="s">
        <v>649</v>
      </c>
      <c r="D48" s="982"/>
      <c r="E48" s="982"/>
      <c r="F48" s="982"/>
      <c r="G48" s="982"/>
      <c r="H48" s="982"/>
      <c r="I48" s="982"/>
      <c r="J48" s="983"/>
      <c r="K48" s="1039" t="str">
        <f>IF(SUM(K43:L47)=0,"",ROUND(SUM(K43:L47)*0.8,0))</f>
        <v/>
      </c>
      <c r="L48" s="1039"/>
      <c r="M48" s="1040" t="str">
        <f>IF(SUM(M43:N47)=0,"",ROUND(SUM(M43:N47),0))</f>
        <v/>
      </c>
      <c r="N48" s="1040"/>
      <c r="O48" s="1029"/>
      <c r="P48" s="1038"/>
      <c r="Q48" s="1030"/>
    </row>
    <row r="49" spans="2:21" ht="13.5" customHeight="1" x14ac:dyDescent="0.15">
      <c r="C49" s="838" t="s">
        <v>787</v>
      </c>
      <c r="D49" s="838"/>
      <c r="E49" s="838"/>
      <c r="F49" s="838"/>
      <c r="G49" s="838"/>
      <c r="H49" s="838"/>
      <c r="I49" s="838"/>
      <c r="J49" s="838"/>
      <c r="K49" s="838"/>
      <c r="L49" s="838"/>
      <c r="M49" s="838"/>
      <c r="N49" s="838"/>
      <c r="O49" s="838"/>
      <c r="P49" s="838"/>
      <c r="Q49" s="838"/>
    </row>
    <row r="50" spans="2:21" ht="13.5" customHeight="1" x14ac:dyDescent="0.15"/>
    <row r="51" spans="2:21" ht="13.5" customHeight="1" x14ac:dyDescent="0.15"/>
    <row r="52" spans="2:21" ht="13.5" customHeight="1" x14ac:dyDescent="0.15"/>
    <row r="53" spans="2:21" ht="13.5" customHeight="1" x14ac:dyDescent="0.15">
      <c r="Q53" s="365" t="s">
        <v>1013</v>
      </c>
    </row>
    <row r="54" spans="2:21" ht="13.5" customHeight="1" x14ac:dyDescent="0.15">
      <c r="B54" s="163" t="s">
        <v>788</v>
      </c>
      <c r="D54" s="297"/>
      <c r="E54" s="297"/>
      <c r="F54" s="251"/>
      <c r="G54" s="251"/>
      <c r="H54" s="251"/>
      <c r="I54" s="251"/>
      <c r="J54" s="251"/>
      <c r="K54" s="251"/>
      <c r="L54" s="251"/>
    </row>
    <row r="55" spans="2:21" ht="13.5" customHeight="1" x14ac:dyDescent="0.15"/>
    <row r="56" spans="2:21" ht="13.5" customHeight="1" x14ac:dyDescent="0.15">
      <c r="C56" s="251" t="s">
        <v>789</v>
      </c>
    </row>
    <row r="57" spans="2:21" ht="24" customHeight="1" x14ac:dyDescent="0.15">
      <c r="C57" s="1016" t="s">
        <v>790</v>
      </c>
      <c r="D57" s="1041"/>
      <c r="E57" s="1041"/>
      <c r="F57" s="1041"/>
      <c r="G57" s="1041"/>
      <c r="H57" s="1041"/>
      <c r="I57" s="1041"/>
      <c r="J57" s="1041"/>
      <c r="K57" s="1041"/>
      <c r="L57" s="1041"/>
      <c r="M57" s="1041"/>
      <c r="N57" s="1047" t="str">
        <f>IF(N8="","",N8)</f>
        <v/>
      </c>
      <c r="O57" s="1048"/>
      <c r="P57" s="981" t="s">
        <v>289</v>
      </c>
      <c r="Q57" s="983"/>
      <c r="T57" s="16" t="s">
        <v>262</v>
      </c>
    </row>
    <row r="58" spans="2:21" ht="24" customHeight="1" x14ac:dyDescent="0.15">
      <c r="C58" s="1016" t="s">
        <v>791</v>
      </c>
      <c r="D58" s="1041"/>
      <c r="E58" s="1041"/>
      <c r="F58" s="1041"/>
      <c r="G58" s="1041"/>
      <c r="H58" s="1041"/>
      <c r="I58" s="1041"/>
      <c r="J58" s="1041"/>
      <c r="K58" s="1041"/>
      <c r="L58" s="1041"/>
      <c r="M58" s="1041"/>
      <c r="N58" s="1047" t="str">
        <f>IF(O24="","",O24)</f>
        <v/>
      </c>
      <c r="O58" s="1048"/>
      <c r="P58" s="981" t="s">
        <v>289</v>
      </c>
      <c r="Q58" s="983"/>
      <c r="T58" s="203" t="s">
        <v>295</v>
      </c>
    </row>
    <row r="59" spans="2:21" ht="24" customHeight="1" x14ac:dyDescent="0.15">
      <c r="C59" s="1041" t="s">
        <v>792</v>
      </c>
      <c r="D59" s="1041"/>
      <c r="E59" s="1041"/>
      <c r="F59" s="1041"/>
      <c r="G59" s="1041"/>
      <c r="H59" s="1041"/>
      <c r="I59" s="1041"/>
      <c r="J59" s="1041"/>
      <c r="K59" s="1041"/>
      <c r="L59" s="1041"/>
      <c r="M59" s="1041"/>
      <c r="N59" s="1047" t="str">
        <f>IF(COUNT(N57:O58)=2,ROUNDDOWN(N57/N58*100,1),"")</f>
        <v/>
      </c>
      <c r="O59" s="1048"/>
      <c r="P59" s="981" t="s">
        <v>290</v>
      </c>
      <c r="Q59" s="983"/>
      <c r="T59" s="203" t="s">
        <v>295</v>
      </c>
      <c r="U59" s="298"/>
    </row>
    <row r="60" spans="2:21" ht="24" customHeight="1" x14ac:dyDescent="0.15"/>
    <row r="61" spans="2:21" ht="24" customHeight="1" x14ac:dyDescent="0.15">
      <c r="C61" s="16" t="s">
        <v>652</v>
      </c>
    </row>
    <row r="62" spans="2:21" ht="24" customHeight="1" x14ac:dyDescent="0.15">
      <c r="C62" s="1035" t="s">
        <v>149</v>
      </c>
      <c r="D62" s="1036"/>
      <c r="E62" s="1036"/>
      <c r="F62" s="1036"/>
      <c r="G62" s="1037"/>
      <c r="H62" s="1051" t="s">
        <v>145</v>
      </c>
      <c r="I62" s="1051"/>
      <c r="J62" s="1051"/>
      <c r="K62" s="1051"/>
      <c r="L62" s="1042" t="s">
        <v>146</v>
      </c>
      <c r="M62" s="1042"/>
      <c r="N62" s="1042" t="s">
        <v>147</v>
      </c>
      <c r="O62" s="1042"/>
      <c r="P62" s="1043" t="s">
        <v>148</v>
      </c>
      <c r="Q62" s="1043"/>
    </row>
    <row r="63" spans="2:21" ht="24" customHeight="1" x14ac:dyDescent="0.15">
      <c r="C63" s="1016" t="s">
        <v>313</v>
      </c>
      <c r="D63" s="1016"/>
      <c r="E63" s="1016"/>
      <c r="F63" s="1016"/>
      <c r="G63" s="1016"/>
      <c r="H63" s="996" t="str">
        <f>IF(基本!F72="","",基本!F72)</f>
        <v/>
      </c>
      <c r="I63" s="996"/>
      <c r="J63" s="996"/>
      <c r="K63" s="996"/>
      <c r="L63" s="996" t="str">
        <f>IF(基本!H72="","",基本!H72)</f>
        <v/>
      </c>
      <c r="M63" s="996"/>
      <c r="N63" s="996" t="str">
        <f>IF(基本!J72="","",基本!J72)</f>
        <v/>
      </c>
      <c r="O63" s="996"/>
      <c r="P63" s="1000" t="str">
        <f>IF(基本!M72="","",基本!M72)</f>
        <v/>
      </c>
      <c r="Q63" s="1000"/>
      <c r="T63" s="16" t="s">
        <v>262</v>
      </c>
    </row>
    <row r="64" spans="2:21" ht="24" customHeight="1" x14ac:dyDescent="0.15">
      <c r="C64" s="1016" t="s">
        <v>150</v>
      </c>
      <c r="D64" s="1016"/>
      <c r="E64" s="1016"/>
      <c r="F64" s="1016"/>
      <c r="G64" s="1016"/>
      <c r="H64" s="996" t="str">
        <f>IF(基本!F74="","",基本!F74)</f>
        <v/>
      </c>
      <c r="I64" s="996"/>
      <c r="J64" s="996"/>
      <c r="K64" s="996"/>
      <c r="L64" s="996" t="str">
        <f>IF(基本!H74="","",基本!H74)</f>
        <v/>
      </c>
      <c r="M64" s="996"/>
      <c r="N64" s="996" t="str">
        <f>IF(基本!J74="","",基本!J74)</f>
        <v/>
      </c>
      <c r="O64" s="996"/>
      <c r="P64" s="1000" t="str">
        <f>IF(基本!M74="","",基本!M74)</f>
        <v/>
      </c>
      <c r="Q64" s="1000"/>
      <c r="T64" s="203" t="s">
        <v>295</v>
      </c>
    </row>
    <row r="65" spans="2:20" ht="24" customHeight="1" x14ac:dyDescent="0.15">
      <c r="C65" s="1016" t="s">
        <v>793</v>
      </c>
      <c r="D65" s="1016"/>
      <c r="E65" s="1016"/>
      <c r="F65" s="1016"/>
      <c r="G65" s="1016"/>
      <c r="H65" s="999" t="str">
        <f>IF(基本!F78="","",基本!F78)</f>
        <v/>
      </c>
      <c r="I65" s="999"/>
      <c r="J65" s="999"/>
      <c r="K65" s="999"/>
      <c r="L65" s="999" t="str">
        <f>IF(基本!H78="","",基本!H78)</f>
        <v/>
      </c>
      <c r="M65" s="999"/>
      <c r="N65" s="999" t="str">
        <f>IF(基本!J78="","",基本!J78)</f>
        <v/>
      </c>
      <c r="O65" s="999"/>
      <c r="P65" s="999" t="str">
        <f>IF(基本!M78="","",基本!M78)</f>
        <v/>
      </c>
      <c r="Q65" s="999"/>
      <c r="T65" s="203" t="s">
        <v>295</v>
      </c>
    </row>
    <row r="66" spans="2:20" ht="24" customHeight="1" x14ac:dyDescent="0.15">
      <c r="C66" s="1016" t="s">
        <v>794</v>
      </c>
      <c r="D66" s="1016"/>
      <c r="E66" s="1016"/>
      <c r="F66" s="1016"/>
      <c r="G66" s="1016"/>
      <c r="H66" s="998" t="str">
        <f>IF(基本!F80="","",基本!F80)</f>
        <v/>
      </c>
      <c r="I66" s="998"/>
      <c r="J66" s="998"/>
      <c r="K66" s="998"/>
      <c r="L66" s="998" t="str">
        <f>IF(基本!H80="","",基本!H80)</f>
        <v/>
      </c>
      <c r="M66" s="998"/>
      <c r="N66" s="998" t="str">
        <f>IF(基本!J80="","",基本!J80)</f>
        <v/>
      </c>
      <c r="O66" s="998"/>
      <c r="P66" s="998" t="str">
        <f>IF(基本!M80="","",基本!M80)</f>
        <v/>
      </c>
      <c r="Q66" s="998"/>
      <c r="T66" s="203" t="s">
        <v>295</v>
      </c>
    </row>
    <row r="67" spans="2:20" ht="24" customHeight="1" x14ac:dyDescent="0.15">
      <c r="C67" s="1016" t="s">
        <v>795</v>
      </c>
      <c r="D67" s="1016"/>
      <c r="E67" s="1016"/>
      <c r="F67" s="1016"/>
      <c r="G67" s="1016"/>
      <c r="H67" s="998" t="str">
        <f>IF(基本!F82="","",基本!F82)</f>
        <v/>
      </c>
      <c r="I67" s="998"/>
      <c r="J67" s="998"/>
      <c r="K67" s="998"/>
      <c r="L67" s="998" t="str">
        <f>IF(基本!H82="","",基本!H82)</f>
        <v/>
      </c>
      <c r="M67" s="998"/>
      <c r="N67" s="998" t="str">
        <f>IF(基本!J82="","",基本!J82)</f>
        <v/>
      </c>
      <c r="O67" s="998"/>
      <c r="P67" s="998" t="str">
        <f>IF(基本!M82="","",基本!M82)</f>
        <v/>
      </c>
      <c r="Q67" s="998"/>
      <c r="T67" s="203" t="s">
        <v>295</v>
      </c>
    </row>
    <row r="68" spans="2:20" ht="24" customHeight="1" x14ac:dyDescent="0.15">
      <c r="C68" s="1045" t="s">
        <v>796</v>
      </c>
      <c r="D68" s="1045"/>
      <c r="E68" s="1045"/>
      <c r="F68" s="1016" t="s">
        <v>286</v>
      </c>
      <c r="G68" s="1016"/>
      <c r="H68" s="1003" t="str">
        <f>IF(基本!F78="","",基本!F80/基本!F78*100)</f>
        <v/>
      </c>
      <c r="I68" s="1046"/>
      <c r="J68" s="1046"/>
      <c r="K68" s="1004"/>
      <c r="L68" s="1003" t="str">
        <f>IF(基本!H78="","",基本!H80/基本!H78*100)</f>
        <v/>
      </c>
      <c r="M68" s="1004"/>
      <c r="N68" s="1003" t="str">
        <f>IF(基本!J78="","",基本!J80/基本!J78*100)</f>
        <v/>
      </c>
      <c r="O68" s="1004"/>
      <c r="P68" s="1003" t="str">
        <f>IF(基本!M78="","",基本!M80/基本!M78*100)</f>
        <v/>
      </c>
      <c r="Q68" s="1004"/>
      <c r="T68" s="203" t="s">
        <v>295</v>
      </c>
    </row>
    <row r="69" spans="2:20" ht="24" customHeight="1" x14ac:dyDescent="0.15">
      <c r="C69" s="1045"/>
      <c r="D69" s="1045"/>
      <c r="E69" s="1045"/>
      <c r="F69" s="1016" t="s">
        <v>287</v>
      </c>
      <c r="G69" s="1016"/>
      <c r="H69" s="1003" t="str">
        <f>IF(基本!F78="","",基本!F82/基本!F78*100)</f>
        <v/>
      </c>
      <c r="I69" s="1046"/>
      <c r="J69" s="1046"/>
      <c r="K69" s="1004"/>
      <c r="L69" s="1003" t="str">
        <f>IF(基本!H78="","",基本!H82/基本!H78*100)</f>
        <v/>
      </c>
      <c r="M69" s="1004"/>
      <c r="N69" s="1003" t="str">
        <f>IF(基本!J78="","",基本!J82/基本!J78*100)</f>
        <v/>
      </c>
      <c r="O69" s="1004"/>
      <c r="P69" s="1003" t="str">
        <f>IF(基本!M78="","",基本!M82/基本!M78*100)</f>
        <v/>
      </c>
      <c r="Q69" s="1004"/>
      <c r="T69" s="203" t="s">
        <v>295</v>
      </c>
    </row>
    <row r="70" spans="2:20" ht="24" customHeight="1" x14ac:dyDescent="0.15">
      <c r="C70" s="1045"/>
      <c r="D70" s="1045"/>
      <c r="E70" s="1045"/>
      <c r="F70" s="1016" t="s">
        <v>288</v>
      </c>
      <c r="G70" s="1016"/>
      <c r="H70" s="1003" t="str">
        <f>IF(H68="","",SUM(H68:K69))</f>
        <v/>
      </c>
      <c r="I70" s="1046"/>
      <c r="J70" s="1046"/>
      <c r="K70" s="1004"/>
      <c r="L70" s="1003" t="str">
        <f>IF(L68="","",SUM(L68:M69))</f>
        <v/>
      </c>
      <c r="M70" s="1004"/>
      <c r="N70" s="1003" t="str">
        <f>IF(N68="","",SUM(N68:O69))</f>
        <v/>
      </c>
      <c r="O70" s="1004"/>
      <c r="P70" s="1003" t="str">
        <f>IF(P68="","",SUM(P68:Q69))</f>
        <v/>
      </c>
      <c r="Q70" s="1004"/>
      <c r="T70" s="203" t="s">
        <v>295</v>
      </c>
    </row>
    <row r="71" spans="2:20" ht="24" customHeight="1" x14ac:dyDescent="0.15">
      <c r="C71" s="1045" t="s">
        <v>797</v>
      </c>
      <c r="D71" s="1045"/>
      <c r="E71" s="1045"/>
      <c r="F71" s="1016" t="s">
        <v>283</v>
      </c>
      <c r="G71" s="1016"/>
      <c r="H71" s="997" t="str">
        <f>IF(基本!F104="","",基本!F104)</f>
        <v/>
      </c>
      <c r="I71" s="997"/>
      <c r="J71" s="997"/>
      <c r="K71" s="997"/>
      <c r="L71" s="997" t="str">
        <f>IF(基本!H104="","",基本!H104)</f>
        <v/>
      </c>
      <c r="M71" s="997"/>
      <c r="N71" s="997" t="str">
        <f>IF(基本!J104="","",基本!J104)</f>
        <v/>
      </c>
      <c r="O71" s="997"/>
      <c r="P71" s="1005" t="str">
        <f>IF(基本!M104="","",基本!M104)</f>
        <v/>
      </c>
      <c r="Q71" s="1005"/>
      <c r="T71" s="203" t="s">
        <v>295</v>
      </c>
    </row>
    <row r="72" spans="2:20" ht="24" customHeight="1" x14ac:dyDescent="0.15">
      <c r="C72" s="1045"/>
      <c r="D72" s="1045"/>
      <c r="E72" s="1045"/>
      <c r="F72" s="1016" t="s">
        <v>284</v>
      </c>
      <c r="G72" s="1016"/>
      <c r="H72" s="997" t="str">
        <f>IF(基本!F105="","",基本!F105)</f>
        <v/>
      </c>
      <c r="I72" s="997"/>
      <c r="J72" s="997"/>
      <c r="K72" s="997"/>
      <c r="L72" s="997" t="str">
        <f>IF(基本!H105="","",基本!H105)</f>
        <v/>
      </c>
      <c r="M72" s="997"/>
      <c r="N72" s="997" t="str">
        <f>IF(基本!J105="","",基本!J105)</f>
        <v/>
      </c>
      <c r="O72" s="997"/>
      <c r="P72" s="1005" t="str">
        <f>IF(基本!M105="","",基本!M105)</f>
        <v/>
      </c>
      <c r="Q72" s="1005"/>
      <c r="T72" s="203" t="s">
        <v>295</v>
      </c>
    </row>
    <row r="73" spans="2:20" ht="24" customHeight="1" x14ac:dyDescent="0.15">
      <c r="C73" s="1045"/>
      <c r="D73" s="1045"/>
      <c r="E73" s="1045"/>
      <c r="F73" s="1016" t="s">
        <v>285</v>
      </c>
      <c r="G73" s="1016"/>
      <c r="H73" s="997" t="str">
        <f>IF(基本!F106="","",基本!F106)</f>
        <v/>
      </c>
      <c r="I73" s="997"/>
      <c r="J73" s="997"/>
      <c r="K73" s="997"/>
      <c r="L73" s="997" t="str">
        <f>IF(基本!H106="","",基本!H106)</f>
        <v/>
      </c>
      <c r="M73" s="997"/>
      <c r="N73" s="997" t="str">
        <f>IF(基本!J106="","",基本!J106)</f>
        <v/>
      </c>
      <c r="O73" s="997"/>
      <c r="P73" s="1005" t="str">
        <f>IF(基本!M106="","",基本!M106)</f>
        <v/>
      </c>
      <c r="Q73" s="1005"/>
      <c r="T73" s="203" t="s">
        <v>295</v>
      </c>
    </row>
    <row r="74" spans="2:20" ht="24" customHeight="1" x14ac:dyDescent="0.15">
      <c r="C74" s="1016" t="s">
        <v>798</v>
      </c>
      <c r="D74" s="1016"/>
      <c r="E74" s="1016"/>
      <c r="F74" s="1016"/>
      <c r="G74" s="1016"/>
      <c r="H74" s="997" t="str">
        <f>IF(基本!F108="","",基本!F108)</f>
        <v/>
      </c>
      <c r="I74" s="997"/>
      <c r="J74" s="997"/>
      <c r="K74" s="997"/>
      <c r="L74" s="997" t="str">
        <f>IF(基本!H108="","",基本!H108)</f>
        <v/>
      </c>
      <c r="M74" s="997"/>
      <c r="N74" s="997" t="str">
        <f>IF(基本!J108="","",基本!J108)</f>
        <v/>
      </c>
      <c r="O74" s="997"/>
      <c r="P74" s="1018" t="str">
        <f>IF(基本!M108="","",基本!M108)</f>
        <v/>
      </c>
      <c r="Q74" s="1018"/>
      <c r="T74" s="203" t="s">
        <v>295</v>
      </c>
    </row>
    <row r="75" spans="2:20" ht="24" customHeight="1" x14ac:dyDescent="0.15">
      <c r="C75" s="1044" t="s">
        <v>556</v>
      </c>
      <c r="D75" s="1044"/>
      <c r="E75" s="1044"/>
      <c r="F75" s="1114" t="s">
        <v>557</v>
      </c>
      <c r="G75" s="1114"/>
      <c r="H75" s="1114"/>
      <c r="I75" s="1114"/>
      <c r="J75" s="1114"/>
      <c r="K75" s="1114"/>
      <c r="L75" s="1114"/>
      <c r="M75" s="1114"/>
      <c r="N75" s="1114"/>
      <c r="O75" s="1114"/>
      <c r="P75" s="1114"/>
      <c r="Q75" s="1114"/>
      <c r="R75" s="101"/>
    </row>
    <row r="76" spans="2:20" ht="24" customHeight="1" x14ac:dyDescent="0.15">
      <c r="C76" s="100"/>
      <c r="D76" s="100"/>
      <c r="E76" s="100"/>
      <c r="F76" s="299"/>
      <c r="G76" s="299"/>
      <c r="H76" s="299"/>
      <c r="I76" s="299"/>
      <c r="J76" s="299"/>
      <c r="K76" s="299"/>
      <c r="L76" s="299"/>
      <c r="M76" s="299"/>
      <c r="N76" s="299"/>
      <c r="O76" s="299"/>
      <c r="P76" s="299"/>
      <c r="Q76" s="299"/>
      <c r="R76" s="299"/>
    </row>
    <row r="77" spans="2:20" ht="24" customHeight="1" x14ac:dyDescent="0.15">
      <c r="B77" s="9"/>
      <c r="C77" s="251" t="s">
        <v>799</v>
      </c>
      <c r="D77" s="297"/>
      <c r="E77" s="297"/>
      <c r="F77" s="251"/>
      <c r="G77" s="251"/>
      <c r="H77" s="251"/>
      <c r="I77" s="251"/>
      <c r="J77" s="251"/>
      <c r="K77" s="251"/>
      <c r="L77" s="251"/>
      <c r="M77" s="251"/>
      <c r="N77" s="300"/>
      <c r="O77" s="300"/>
      <c r="P77" s="300"/>
      <c r="Q77" s="300"/>
    </row>
    <row r="78" spans="2:20" ht="28.5" customHeight="1" x14ac:dyDescent="0.15">
      <c r="B78" s="9"/>
      <c r="C78" s="854" t="s">
        <v>172</v>
      </c>
      <c r="D78" s="778"/>
      <c r="E78" s="778"/>
      <c r="F78" s="778"/>
      <c r="G78" s="778"/>
      <c r="H78" s="1025" t="str">
        <f>IF(基本!F110="","",基本!F110)</f>
        <v/>
      </c>
      <c r="I78" s="1026"/>
      <c r="J78" s="1026"/>
      <c r="K78" s="1026"/>
      <c r="L78" s="1001" t="s">
        <v>170</v>
      </c>
      <c r="M78" s="1002"/>
      <c r="N78" s="1025" t="str">
        <f>IF(基本!J110="","",基本!J110)</f>
        <v/>
      </c>
      <c r="O78" s="1026"/>
      <c r="P78" s="1001" t="s">
        <v>171</v>
      </c>
      <c r="Q78" s="1002"/>
      <c r="T78" s="16" t="s">
        <v>262</v>
      </c>
    </row>
    <row r="79" spans="2:20" ht="28.5" customHeight="1" x14ac:dyDescent="0.15">
      <c r="B79" s="9"/>
      <c r="C79" s="854" t="s">
        <v>173</v>
      </c>
      <c r="D79" s="778"/>
      <c r="E79" s="778"/>
      <c r="F79" s="778"/>
      <c r="G79" s="778"/>
      <c r="H79" s="1025" t="str">
        <f>IF(基本!F111="","",基本!F111)</f>
        <v/>
      </c>
      <c r="I79" s="1026"/>
      <c r="J79" s="1026"/>
      <c r="K79" s="1026"/>
      <c r="L79" s="1001" t="s">
        <v>170</v>
      </c>
      <c r="M79" s="1002"/>
      <c r="N79" s="1025" t="str">
        <f>IF(基本!J111="","",基本!J111)</f>
        <v/>
      </c>
      <c r="O79" s="1026"/>
      <c r="P79" s="1001" t="s">
        <v>171</v>
      </c>
      <c r="Q79" s="1002"/>
      <c r="T79" s="203" t="s">
        <v>295</v>
      </c>
    </row>
    <row r="80" spans="2:20" ht="28.5" customHeight="1" x14ac:dyDescent="0.15">
      <c r="B80" s="9"/>
      <c r="C80" s="854" t="s">
        <v>174</v>
      </c>
      <c r="D80" s="778"/>
      <c r="E80" s="778"/>
      <c r="F80" s="778"/>
      <c r="G80" s="778"/>
      <c r="H80" s="1025" t="str">
        <f>IF(基本!F112="","",基本!F112)</f>
        <v/>
      </c>
      <c r="I80" s="1026"/>
      <c r="J80" s="1026"/>
      <c r="K80" s="1026"/>
      <c r="L80" s="1001" t="s">
        <v>170</v>
      </c>
      <c r="M80" s="1002"/>
      <c r="N80" s="1025" t="str">
        <f>IF(基本!J112="","",基本!J112)</f>
        <v/>
      </c>
      <c r="O80" s="1026"/>
      <c r="P80" s="1001" t="s">
        <v>171</v>
      </c>
      <c r="Q80" s="1002"/>
      <c r="T80" s="203" t="s">
        <v>295</v>
      </c>
    </row>
    <row r="81" spans="2:17" ht="34.5" customHeight="1" x14ac:dyDescent="0.15">
      <c r="B81" s="9"/>
      <c r="C81" s="1044" t="s">
        <v>556</v>
      </c>
      <c r="D81" s="1044"/>
      <c r="E81" s="1044"/>
      <c r="F81" s="1100" t="s">
        <v>558</v>
      </c>
      <c r="G81" s="1100"/>
      <c r="H81" s="1100"/>
      <c r="I81" s="1100"/>
      <c r="J81" s="1100"/>
      <c r="K81" s="1100"/>
      <c r="L81" s="1100"/>
      <c r="M81" s="1100"/>
      <c r="N81" s="1100"/>
      <c r="O81" s="1100"/>
      <c r="P81" s="1100"/>
      <c r="Q81" s="1100"/>
    </row>
    <row r="91" spans="2:17" x14ac:dyDescent="0.15">
      <c r="Q91" s="1294" t="s">
        <v>1013</v>
      </c>
    </row>
    <row r="92" spans="2:17" x14ac:dyDescent="0.15">
      <c r="B92" s="163" t="s">
        <v>800</v>
      </c>
    </row>
    <row r="94" spans="2:17" x14ac:dyDescent="0.15">
      <c r="C94" s="301" t="s">
        <v>801</v>
      </c>
    </row>
    <row r="95" spans="2:17" x14ac:dyDescent="0.15">
      <c r="C95" s="16" t="s">
        <v>430</v>
      </c>
    </row>
    <row r="96" spans="2:17" ht="15" customHeight="1" x14ac:dyDescent="0.15">
      <c r="C96" s="28" t="s">
        <v>507</v>
      </c>
    </row>
    <row r="97" spans="3:21" x14ac:dyDescent="0.15">
      <c r="C97" s="16" t="s">
        <v>802</v>
      </c>
    </row>
    <row r="98" spans="3:21" x14ac:dyDescent="0.15">
      <c r="D98" s="1012" t="s">
        <v>433</v>
      </c>
      <c r="E98" s="1013"/>
      <c r="F98" s="1012" t="s">
        <v>434</v>
      </c>
      <c r="G98" s="1013"/>
      <c r="H98" s="876" t="s">
        <v>438</v>
      </c>
      <c r="I98" s="877"/>
      <c r="J98" s="878"/>
      <c r="K98" s="1017" t="s">
        <v>435</v>
      </c>
      <c r="L98" s="1017"/>
      <c r="M98" s="1017" t="s">
        <v>472</v>
      </c>
      <c r="N98" s="1017"/>
      <c r="O98" s="1017" t="s">
        <v>436</v>
      </c>
      <c r="P98" s="1017"/>
      <c r="Q98" s="68" t="s">
        <v>437</v>
      </c>
      <c r="R98" s="202"/>
    </row>
    <row r="99" spans="3:21" ht="15.75" x14ac:dyDescent="0.15">
      <c r="D99" s="1014"/>
      <c r="E99" s="1015"/>
      <c r="F99" s="1014"/>
      <c r="G99" s="1015"/>
      <c r="H99" s="881"/>
      <c r="I99" s="882"/>
      <c r="J99" s="883"/>
      <c r="K99" s="973" t="s">
        <v>471</v>
      </c>
      <c r="L99" s="975"/>
      <c r="M99" s="981" t="s">
        <v>803</v>
      </c>
      <c r="N99" s="983"/>
      <c r="O99" s="209" t="s">
        <v>441</v>
      </c>
      <c r="P99" s="209" t="s">
        <v>442</v>
      </c>
      <c r="Q99" s="209" t="s">
        <v>439</v>
      </c>
      <c r="R99" s="202"/>
    </row>
    <row r="100" spans="3:21" x14ac:dyDescent="0.15">
      <c r="D100" s="993"/>
      <c r="E100" s="995"/>
      <c r="F100" s="993"/>
      <c r="G100" s="995"/>
      <c r="H100" s="993"/>
      <c r="I100" s="994"/>
      <c r="J100" s="995"/>
      <c r="K100" s="1027"/>
      <c r="L100" s="1028"/>
      <c r="M100" s="1027"/>
      <c r="N100" s="1028"/>
      <c r="O100" s="69"/>
      <c r="P100" s="69"/>
      <c r="Q100" s="302">
        <f>K100*P100/1000</f>
        <v>0</v>
      </c>
      <c r="R100" s="202"/>
      <c r="U100" s="16">
        <f>M100*P100</f>
        <v>0</v>
      </c>
    </row>
    <row r="101" spans="3:21" x14ac:dyDescent="0.15">
      <c r="D101" s="993"/>
      <c r="E101" s="995"/>
      <c r="F101" s="993"/>
      <c r="G101" s="995"/>
      <c r="H101" s="993"/>
      <c r="I101" s="994"/>
      <c r="J101" s="995"/>
      <c r="K101" s="1027"/>
      <c r="L101" s="1028"/>
      <c r="M101" s="1027"/>
      <c r="N101" s="1028"/>
      <c r="O101" s="69"/>
      <c r="P101" s="69"/>
      <c r="Q101" s="302">
        <f t="shared" ref="Q101:Q108" si="0">K101*P101/1000</f>
        <v>0</v>
      </c>
      <c r="R101" s="202"/>
      <c r="U101" s="16">
        <f t="shared" ref="U101:U108" si="1">M101*P101</f>
        <v>0</v>
      </c>
    </row>
    <row r="102" spans="3:21" x14ac:dyDescent="0.15">
      <c r="D102" s="993"/>
      <c r="E102" s="995"/>
      <c r="F102" s="993"/>
      <c r="G102" s="995"/>
      <c r="H102" s="993"/>
      <c r="I102" s="994"/>
      <c r="J102" s="995"/>
      <c r="K102" s="1027"/>
      <c r="L102" s="1028"/>
      <c r="M102" s="1027"/>
      <c r="N102" s="1028"/>
      <c r="O102" s="69"/>
      <c r="P102" s="69"/>
      <c r="Q102" s="302">
        <f t="shared" si="0"/>
        <v>0</v>
      </c>
      <c r="R102" s="202"/>
      <c r="U102" s="16">
        <f t="shared" si="1"/>
        <v>0</v>
      </c>
    </row>
    <row r="103" spans="3:21" x14ac:dyDescent="0.15">
      <c r="D103" s="993"/>
      <c r="E103" s="995"/>
      <c r="F103" s="993"/>
      <c r="G103" s="995"/>
      <c r="H103" s="993"/>
      <c r="I103" s="994"/>
      <c r="J103" s="995"/>
      <c r="K103" s="1027"/>
      <c r="L103" s="1028"/>
      <c r="M103" s="1027"/>
      <c r="N103" s="1028"/>
      <c r="O103" s="69"/>
      <c r="P103" s="69"/>
      <c r="Q103" s="302">
        <f t="shared" si="0"/>
        <v>0</v>
      </c>
      <c r="R103" s="202"/>
      <c r="U103" s="16">
        <f t="shared" si="1"/>
        <v>0</v>
      </c>
    </row>
    <row r="104" spans="3:21" x14ac:dyDescent="0.15">
      <c r="D104" s="993"/>
      <c r="E104" s="995"/>
      <c r="F104" s="993"/>
      <c r="G104" s="995"/>
      <c r="H104" s="993"/>
      <c r="I104" s="994"/>
      <c r="J104" s="995"/>
      <c r="K104" s="1027"/>
      <c r="L104" s="1028"/>
      <c r="M104" s="1027"/>
      <c r="N104" s="1028"/>
      <c r="O104" s="69"/>
      <c r="P104" s="69"/>
      <c r="Q104" s="302">
        <f t="shared" si="0"/>
        <v>0</v>
      </c>
      <c r="R104" s="202"/>
      <c r="U104" s="16">
        <f t="shared" si="1"/>
        <v>0</v>
      </c>
    </row>
    <row r="105" spans="3:21" x14ac:dyDescent="0.15">
      <c r="D105" s="993"/>
      <c r="E105" s="995"/>
      <c r="F105" s="993"/>
      <c r="G105" s="995"/>
      <c r="H105" s="993"/>
      <c r="I105" s="994"/>
      <c r="J105" s="995"/>
      <c r="K105" s="1027"/>
      <c r="L105" s="1028"/>
      <c r="M105" s="1027"/>
      <c r="N105" s="1028"/>
      <c r="O105" s="69"/>
      <c r="P105" s="69"/>
      <c r="Q105" s="302">
        <f t="shared" si="0"/>
        <v>0</v>
      </c>
      <c r="R105" s="202"/>
      <c r="U105" s="16">
        <f t="shared" si="1"/>
        <v>0</v>
      </c>
    </row>
    <row r="106" spans="3:21" x14ac:dyDescent="0.15">
      <c r="D106" s="993"/>
      <c r="E106" s="995"/>
      <c r="F106" s="993"/>
      <c r="G106" s="995"/>
      <c r="H106" s="993"/>
      <c r="I106" s="994"/>
      <c r="J106" s="995"/>
      <c r="K106" s="1027"/>
      <c r="L106" s="1028"/>
      <c r="M106" s="1027"/>
      <c r="N106" s="1028"/>
      <c r="O106" s="69"/>
      <c r="P106" s="69"/>
      <c r="Q106" s="302">
        <f t="shared" si="0"/>
        <v>0</v>
      </c>
      <c r="R106" s="202"/>
      <c r="U106" s="16">
        <f t="shared" si="1"/>
        <v>0</v>
      </c>
    </row>
    <row r="107" spans="3:21" x14ac:dyDescent="0.15">
      <c r="D107" s="993"/>
      <c r="E107" s="995"/>
      <c r="F107" s="993"/>
      <c r="G107" s="995"/>
      <c r="H107" s="993"/>
      <c r="I107" s="994"/>
      <c r="J107" s="995"/>
      <c r="K107" s="1027"/>
      <c r="L107" s="1028"/>
      <c r="M107" s="1027"/>
      <c r="N107" s="1028"/>
      <c r="O107" s="69"/>
      <c r="P107" s="69"/>
      <c r="Q107" s="302">
        <f t="shared" si="0"/>
        <v>0</v>
      </c>
      <c r="R107" s="202"/>
      <c r="U107" s="16">
        <f t="shared" si="1"/>
        <v>0</v>
      </c>
    </row>
    <row r="108" spans="3:21" x14ac:dyDescent="0.15">
      <c r="D108" s="993"/>
      <c r="E108" s="995"/>
      <c r="F108" s="993"/>
      <c r="G108" s="995"/>
      <c r="H108" s="993"/>
      <c r="I108" s="994"/>
      <c r="J108" s="995"/>
      <c r="K108" s="1027"/>
      <c r="L108" s="1028"/>
      <c r="M108" s="1027"/>
      <c r="N108" s="1028"/>
      <c r="O108" s="69"/>
      <c r="P108" s="69"/>
      <c r="Q108" s="302">
        <f t="shared" si="0"/>
        <v>0</v>
      </c>
      <c r="R108" s="202"/>
      <c r="U108" s="16">
        <f t="shared" si="1"/>
        <v>0</v>
      </c>
    </row>
    <row r="109" spans="3:21" x14ac:dyDescent="0.15">
      <c r="D109" s="973" t="s">
        <v>443</v>
      </c>
      <c r="E109" s="974"/>
      <c r="F109" s="974"/>
      <c r="G109" s="974"/>
      <c r="H109" s="974"/>
      <c r="I109" s="974"/>
      <c r="J109" s="974"/>
      <c r="K109" s="974"/>
      <c r="L109" s="975"/>
      <c r="M109" s="1102">
        <f>SUM(U100:U108)</f>
        <v>0</v>
      </c>
      <c r="N109" s="1103"/>
      <c r="O109" s="68"/>
      <c r="P109" s="68">
        <f>SUM(P100:P108)</f>
        <v>0</v>
      </c>
      <c r="Q109" s="302">
        <f>SUM(Q100:Q108)</f>
        <v>0</v>
      </c>
      <c r="R109" s="202"/>
    </row>
    <row r="110" spans="3:21" x14ac:dyDescent="0.15">
      <c r="R110" s="202"/>
    </row>
    <row r="111" spans="3:21" x14ac:dyDescent="0.15">
      <c r="C111" s="301" t="s">
        <v>804</v>
      </c>
    </row>
    <row r="112" spans="3:21" x14ac:dyDescent="0.15">
      <c r="D112" s="1012" t="s">
        <v>433</v>
      </c>
      <c r="E112" s="1013"/>
      <c r="F112" s="1012" t="s">
        <v>434</v>
      </c>
      <c r="G112" s="1013"/>
      <c r="H112" s="876" t="s">
        <v>438</v>
      </c>
      <c r="I112" s="877"/>
      <c r="J112" s="878"/>
      <c r="K112" s="1017" t="s">
        <v>435</v>
      </c>
      <c r="L112" s="1017"/>
      <c r="M112" s="1017" t="s">
        <v>472</v>
      </c>
      <c r="N112" s="1017"/>
      <c r="O112" s="1017" t="s">
        <v>436</v>
      </c>
      <c r="P112" s="1017"/>
      <c r="Q112" s="68" t="s">
        <v>437</v>
      </c>
    </row>
    <row r="113" spans="4:21" ht="15.75" x14ac:dyDescent="0.15">
      <c r="D113" s="1014"/>
      <c r="E113" s="1015"/>
      <c r="F113" s="1014"/>
      <c r="G113" s="1015"/>
      <c r="H113" s="881"/>
      <c r="I113" s="882"/>
      <c r="J113" s="883"/>
      <c r="K113" s="973" t="s">
        <v>471</v>
      </c>
      <c r="L113" s="975"/>
      <c r="M113" s="981" t="s">
        <v>803</v>
      </c>
      <c r="N113" s="983"/>
      <c r="O113" s="209" t="s">
        <v>441</v>
      </c>
      <c r="P113" s="209" t="s">
        <v>442</v>
      </c>
      <c r="Q113" s="209" t="s">
        <v>439</v>
      </c>
    </row>
    <row r="114" spans="4:21" x14ac:dyDescent="0.15">
      <c r="D114" s="1101" t="s">
        <v>483</v>
      </c>
      <c r="E114" s="69"/>
      <c r="F114" s="993"/>
      <c r="G114" s="995"/>
      <c r="H114" s="993"/>
      <c r="I114" s="994"/>
      <c r="J114" s="995"/>
      <c r="K114" s="1027"/>
      <c r="L114" s="1028"/>
      <c r="M114" s="1027"/>
      <c r="N114" s="1028"/>
      <c r="O114" s="69"/>
      <c r="P114" s="69"/>
      <c r="Q114" s="302">
        <f>K114*P114/1000</f>
        <v>0</v>
      </c>
      <c r="U114" s="16">
        <f t="shared" ref="U114:U130" si="2">M114*P114</f>
        <v>0</v>
      </c>
    </row>
    <row r="115" spans="4:21" x14ac:dyDescent="0.15">
      <c r="D115" s="1101"/>
      <c r="E115" s="69"/>
      <c r="F115" s="993"/>
      <c r="G115" s="995"/>
      <c r="H115" s="993"/>
      <c r="I115" s="994"/>
      <c r="J115" s="995"/>
      <c r="K115" s="1027"/>
      <c r="L115" s="1028"/>
      <c r="M115" s="1027"/>
      <c r="N115" s="1028"/>
      <c r="O115" s="69"/>
      <c r="P115" s="69"/>
      <c r="Q115" s="302">
        <f t="shared" ref="Q115:Q130" si="3">K115*P115/1000</f>
        <v>0</v>
      </c>
      <c r="U115" s="16">
        <f t="shared" si="2"/>
        <v>0</v>
      </c>
    </row>
    <row r="116" spans="4:21" x14ac:dyDescent="0.15">
      <c r="D116" s="1101"/>
      <c r="E116" s="69"/>
      <c r="F116" s="993"/>
      <c r="G116" s="995"/>
      <c r="H116" s="993"/>
      <c r="I116" s="994"/>
      <c r="J116" s="995"/>
      <c r="K116" s="1027"/>
      <c r="L116" s="1028"/>
      <c r="M116" s="1027"/>
      <c r="N116" s="1028"/>
      <c r="O116" s="69"/>
      <c r="P116" s="69"/>
      <c r="Q116" s="302">
        <f t="shared" si="3"/>
        <v>0</v>
      </c>
      <c r="U116" s="16">
        <f t="shared" si="2"/>
        <v>0</v>
      </c>
    </row>
    <row r="117" spans="4:21" x14ac:dyDescent="0.15">
      <c r="D117" s="1101"/>
      <c r="E117" s="69"/>
      <c r="F117" s="993"/>
      <c r="G117" s="995"/>
      <c r="H117" s="993"/>
      <c r="I117" s="994"/>
      <c r="J117" s="995"/>
      <c r="K117" s="1027"/>
      <c r="L117" s="1028"/>
      <c r="M117" s="1027"/>
      <c r="N117" s="1028"/>
      <c r="O117" s="69"/>
      <c r="P117" s="69"/>
      <c r="Q117" s="302">
        <f t="shared" si="3"/>
        <v>0</v>
      </c>
      <c r="U117" s="16">
        <f t="shared" si="2"/>
        <v>0</v>
      </c>
    </row>
    <row r="118" spans="4:21" x14ac:dyDescent="0.15">
      <c r="D118" s="1101"/>
      <c r="E118" s="69"/>
      <c r="F118" s="993"/>
      <c r="G118" s="995"/>
      <c r="H118" s="993"/>
      <c r="I118" s="994"/>
      <c r="J118" s="995"/>
      <c r="K118" s="1027"/>
      <c r="L118" s="1028"/>
      <c r="M118" s="1027"/>
      <c r="N118" s="1028"/>
      <c r="O118" s="69"/>
      <c r="P118" s="69"/>
      <c r="Q118" s="302">
        <f t="shared" si="3"/>
        <v>0</v>
      </c>
      <c r="U118" s="16">
        <f t="shared" si="2"/>
        <v>0</v>
      </c>
    </row>
    <row r="119" spans="4:21" x14ac:dyDescent="0.15">
      <c r="D119" s="1101"/>
      <c r="E119" s="69"/>
      <c r="F119" s="993"/>
      <c r="G119" s="995"/>
      <c r="H119" s="993"/>
      <c r="I119" s="994"/>
      <c r="J119" s="995"/>
      <c r="K119" s="1027"/>
      <c r="L119" s="1028"/>
      <c r="M119" s="1027"/>
      <c r="N119" s="1028"/>
      <c r="O119" s="69"/>
      <c r="P119" s="69"/>
      <c r="Q119" s="302">
        <f t="shared" si="3"/>
        <v>0</v>
      </c>
      <c r="U119" s="16">
        <f t="shared" si="2"/>
        <v>0</v>
      </c>
    </row>
    <row r="120" spans="4:21" x14ac:dyDescent="0.15">
      <c r="D120" s="1101"/>
      <c r="E120" s="69"/>
      <c r="F120" s="993"/>
      <c r="G120" s="995"/>
      <c r="H120" s="993"/>
      <c r="I120" s="994"/>
      <c r="J120" s="995"/>
      <c r="K120" s="1027"/>
      <c r="L120" s="1028"/>
      <c r="M120" s="303"/>
      <c r="N120" s="304"/>
      <c r="O120" s="69"/>
      <c r="P120" s="69"/>
      <c r="Q120" s="302">
        <f t="shared" si="3"/>
        <v>0</v>
      </c>
    </row>
    <row r="121" spans="4:21" x14ac:dyDescent="0.15">
      <c r="D121" s="1101"/>
      <c r="E121" s="69"/>
      <c r="F121" s="993"/>
      <c r="G121" s="995"/>
      <c r="H121" s="993"/>
      <c r="I121" s="994"/>
      <c r="J121" s="995"/>
      <c r="K121" s="1027"/>
      <c r="L121" s="1028"/>
      <c r="M121" s="303"/>
      <c r="N121" s="304"/>
      <c r="O121" s="69"/>
      <c r="P121" s="69"/>
      <c r="Q121" s="302">
        <f t="shared" si="3"/>
        <v>0</v>
      </c>
    </row>
    <row r="122" spans="4:21" x14ac:dyDescent="0.15">
      <c r="D122" s="1101"/>
      <c r="E122" s="69"/>
      <c r="F122" s="993"/>
      <c r="G122" s="995"/>
      <c r="H122" s="993"/>
      <c r="I122" s="994"/>
      <c r="J122" s="995"/>
      <c r="K122" s="1027"/>
      <c r="L122" s="1028"/>
      <c r="M122" s="1027"/>
      <c r="N122" s="1028"/>
      <c r="O122" s="69"/>
      <c r="P122" s="69"/>
      <c r="Q122" s="302">
        <f t="shared" si="3"/>
        <v>0</v>
      </c>
      <c r="U122" s="16">
        <f t="shared" si="2"/>
        <v>0</v>
      </c>
    </row>
    <row r="123" spans="4:21" x14ac:dyDescent="0.15">
      <c r="D123" s="1101"/>
      <c r="E123" s="973" t="s">
        <v>446</v>
      </c>
      <c r="F123" s="974"/>
      <c r="G123" s="974"/>
      <c r="H123" s="974"/>
      <c r="I123" s="974"/>
      <c r="J123" s="974"/>
      <c r="K123" s="974"/>
      <c r="L123" s="975"/>
      <c r="M123" s="1102">
        <f>SUM(U114:U122)</f>
        <v>0</v>
      </c>
      <c r="N123" s="1103"/>
      <c r="O123" s="68"/>
      <c r="P123" s="68">
        <f>SUM(P114:P122)</f>
        <v>0</v>
      </c>
      <c r="Q123" s="302">
        <f>SUM(Q114:Q122)</f>
        <v>0</v>
      </c>
    </row>
    <row r="124" spans="4:21" x14ac:dyDescent="0.15">
      <c r="D124" s="1101" t="s">
        <v>445</v>
      </c>
      <c r="E124" s="69"/>
      <c r="F124" s="993"/>
      <c r="G124" s="995"/>
      <c r="H124" s="993"/>
      <c r="I124" s="994"/>
      <c r="J124" s="995"/>
      <c r="K124" s="1027"/>
      <c r="L124" s="1028"/>
      <c r="M124" s="1027"/>
      <c r="N124" s="1028"/>
      <c r="O124" s="69"/>
      <c r="P124" s="69"/>
      <c r="Q124" s="305">
        <f t="shared" si="3"/>
        <v>0</v>
      </c>
      <c r="U124" s="16">
        <f>M124*P124</f>
        <v>0</v>
      </c>
    </row>
    <row r="125" spans="4:21" x14ac:dyDescent="0.15">
      <c r="D125" s="1101"/>
      <c r="E125" s="69"/>
      <c r="F125" s="993"/>
      <c r="G125" s="995"/>
      <c r="H125" s="993"/>
      <c r="I125" s="994"/>
      <c r="J125" s="995"/>
      <c r="K125" s="1027"/>
      <c r="L125" s="1028"/>
      <c r="M125" s="1027"/>
      <c r="N125" s="1028"/>
      <c r="O125" s="69"/>
      <c r="P125" s="69"/>
      <c r="Q125" s="302">
        <f t="shared" si="3"/>
        <v>0</v>
      </c>
      <c r="U125" s="16">
        <f t="shared" si="2"/>
        <v>0</v>
      </c>
    </row>
    <row r="126" spans="4:21" x14ac:dyDescent="0.15">
      <c r="D126" s="1101"/>
      <c r="E126" s="69"/>
      <c r="F126" s="993"/>
      <c r="G126" s="995"/>
      <c r="H126" s="993"/>
      <c r="I126" s="994"/>
      <c r="J126" s="995"/>
      <c r="K126" s="1027"/>
      <c r="L126" s="1028"/>
      <c r="M126" s="1027"/>
      <c r="N126" s="1028"/>
      <c r="O126" s="69"/>
      <c r="P126" s="69"/>
      <c r="Q126" s="302">
        <f t="shared" si="3"/>
        <v>0</v>
      </c>
      <c r="U126" s="16">
        <f t="shared" si="2"/>
        <v>0</v>
      </c>
    </row>
    <row r="127" spans="4:21" x14ac:dyDescent="0.15">
      <c r="D127" s="1101"/>
      <c r="E127" s="69"/>
      <c r="F127" s="993"/>
      <c r="G127" s="995"/>
      <c r="H127" s="993"/>
      <c r="I127" s="994"/>
      <c r="J127" s="995"/>
      <c r="K127" s="1027"/>
      <c r="L127" s="1028"/>
      <c r="M127" s="1027"/>
      <c r="N127" s="1028"/>
      <c r="O127" s="69"/>
      <c r="P127" s="69"/>
      <c r="Q127" s="302">
        <f t="shared" si="3"/>
        <v>0</v>
      </c>
      <c r="U127" s="16">
        <f t="shared" si="2"/>
        <v>0</v>
      </c>
    </row>
    <row r="128" spans="4:21" x14ac:dyDescent="0.15">
      <c r="D128" s="1101"/>
      <c r="E128" s="69"/>
      <c r="F128" s="993"/>
      <c r="G128" s="995"/>
      <c r="H128" s="993"/>
      <c r="I128" s="994"/>
      <c r="J128" s="995"/>
      <c r="K128" s="1027"/>
      <c r="L128" s="1028"/>
      <c r="M128" s="1027"/>
      <c r="N128" s="1028"/>
      <c r="O128" s="69"/>
      <c r="P128" s="69"/>
      <c r="Q128" s="302">
        <f t="shared" si="3"/>
        <v>0</v>
      </c>
      <c r="U128" s="16">
        <f t="shared" si="2"/>
        <v>0</v>
      </c>
    </row>
    <row r="129" spans="3:21" x14ac:dyDescent="0.15">
      <c r="D129" s="1101"/>
      <c r="E129" s="69"/>
      <c r="F129" s="993"/>
      <c r="G129" s="995"/>
      <c r="H129" s="993"/>
      <c r="I129" s="994"/>
      <c r="J129" s="995"/>
      <c r="K129" s="1027"/>
      <c r="L129" s="1028"/>
      <c r="M129" s="1027"/>
      <c r="N129" s="1028"/>
      <c r="O129" s="69"/>
      <c r="P129" s="69"/>
      <c r="Q129" s="302">
        <f t="shared" si="3"/>
        <v>0</v>
      </c>
      <c r="U129" s="16">
        <f t="shared" si="2"/>
        <v>0</v>
      </c>
    </row>
    <row r="130" spans="3:21" x14ac:dyDescent="0.15">
      <c r="D130" s="1101"/>
      <c r="E130" s="69"/>
      <c r="F130" s="993"/>
      <c r="G130" s="995"/>
      <c r="H130" s="993"/>
      <c r="I130" s="994"/>
      <c r="J130" s="995"/>
      <c r="K130" s="1027"/>
      <c r="L130" s="1028"/>
      <c r="M130" s="1027"/>
      <c r="N130" s="1028"/>
      <c r="O130" s="69"/>
      <c r="P130" s="69"/>
      <c r="Q130" s="302">
        <f t="shared" si="3"/>
        <v>0</v>
      </c>
      <c r="U130" s="16">
        <f t="shared" si="2"/>
        <v>0</v>
      </c>
    </row>
    <row r="131" spans="3:21" x14ac:dyDescent="0.15">
      <c r="D131" s="1101"/>
      <c r="E131" s="973" t="s">
        <v>446</v>
      </c>
      <c r="F131" s="974"/>
      <c r="G131" s="974"/>
      <c r="H131" s="974"/>
      <c r="I131" s="974"/>
      <c r="J131" s="974"/>
      <c r="K131" s="974"/>
      <c r="L131" s="975"/>
      <c r="M131" s="1102">
        <f>SUM(U124:U130)</f>
        <v>0</v>
      </c>
      <c r="N131" s="1103"/>
      <c r="O131" s="68"/>
      <c r="P131" s="68">
        <f>SUM(P124:P130)</f>
        <v>0</v>
      </c>
      <c r="Q131" s="302">
        <f>SUM(Q124:Q130)</f>
        <v>0</v>
      </c>
    </row>
    <row r="132" spans="3:21" x14ac:dyDescent="0.15">
      <c r="D132" s="973" t="s">
        <v>443</v>
      </c>
      <c r="E132" s="974"/>
      <c r="F132" s="974"/>
      <c r="G132" s="974"/>
      <c r="H132" s="974"/>
      <c r="I132" s="974"/>
      <c r="J132" s="974"/>
      <c r="K132" s="974"/>
      <c r="L132" s="975"/>
      <c r="M132" s="1102">
        <f>SUM(M123,M131)</f>
        <v>0</v>
      </c>
      <c r="N132" s="1103"/>
      <c r="O132" s="68"/>
      <c r="P132" s="68">
        <f>SUM(P123,P131)</f>
        <v>0</v>
      </c>
      <c r="Q132" s="302">
        <f>SUM(Q123,Q131)</f>
        <v>0</v>
      </c>
    </row>
    <row r="134" spans="3:21" x14ac:dyDescent="0.15">
      <c r="C134" s="301" t="s">
        <v>805</v>
      </c>
    </row>
    <row r="135" spans="3:21" x14ac:dyDescent="0.15">
      <c r="D135" s="876" t="s">
        <v>433</v>
      </c>
      <c r="E135" s="878"/>
      <c r="F135" s="876" t="s">
        <v>434</v>
      </c>
      <c r="G135" s="878"/>
      <c r="H135" s="981" t="s">
        <v>448</v>
      </c>
      <c r="I135" s="982"/>
      <c r="J135" s="983"/>
      <c r="K135" s="872" t="s">
        <v>447</v>
      </c>
      <c r="L135" s="872"/>
      <c r="M135" s="872" t="s">
        <v>449</v>
      </c>
      <c r="N135" s="872"/>
      <c r="O135" s="876" t="s">
        <v>450</v>
      </c>
      <c r="P135" s="877"/>
      <c r="Q135" s="878"/>
    </row>
    <row r="136" spans="3:21" x14ac:dyDescent="0.15">
      <c r="D136" s="881"/>
      <c r="E136" s="883"/>
      <c r="F136" s="881"/>
      <c r="G136" s="883"/>
      <c r="H136" s="981" t="s">
        <v>439</v>
      </c>
      <c r="I136" s="982"/>
      <c r="J136" s="983"/>
      <c r="K136" s="981" t="s">
        <v>473</v>
      </c>
      <c r="L136" s="983"/>
      <c r="M136" s="981" t="s">
        <v>474</v>
      </c>
      <c r="N136" s="983"/>
      <c r="O136" s="881"/>
      <c r="P136" s="882"/>
      <c r="Q136" s="883"/>
    </row>
    <row r="137" spans="3:21" ht="17.25" customHeight="1" x14ac:dyDescent="0.15">
      <c r="D137" s="1029"/>
      <c r="E137" s="1030"/>
      <c r="F137" s="1029"/>
      <c r="G137" s="1030"/>
      <c r="H137" s="1104"/>
      <c r="I137" s="1105"/>
      <c r="J137" s="1106"/>
      <c r="K137" s="1029"/>
      <c r="L137" s="1030"/>
      <c r="M137" s="965"/>
      <c r="N137" s="966"/>
      <c r="O137" s="1029"/>
      <c r="P137" s="1038"/>
      <c r="Q137" s="1030"/>
    </row>
    <row r="138" spans="3:21" ht="17.25" customHeight="1" x14ac:dyDescent="0.15">
      <c r="D138" s="1029"/>
      <c r="E138" s="1030"/>
      <c r="F138" s="1029"/>
      <c r="G138" s="1030"/>
      <c r="H138" s="1104"/>
      <c r="I138" s="1105"/>
      <c r="J138" s="1106"/>
      <c r="K138" s="1029"/>
      <c r="L138" s="1030"/>
      <c r="M138" s="965"/>
      <c r="N138" s="966"/>
      <c r="O138" s="1029"/>
      <c r="P138" s="1038"/>
      <c r="Q138" s="1030"/>
    </row>
    <row r="139" spans="3:21" ht="17.25" customHeight="1" x14ac:dyDescent="0.15">
      <c r="D139" s="1029"/>
      <c r="E139" s="1030"/>
      <c r="F139" s="1029"/>
      <c r="G139" s="1030"/>
      <c r="H139" s="1104"/>
      <c r="I139" s="1105"/>
      <c r="J139" s="1106"/>
      <c r="K139" s="1029"/>
      <c r="L139" s="1030"/>
      <c r="M139" s="965"/>
      <c r="N139" s="966"/>
      <c r="O139" s="1029"/>
      <c r="P139" s="1038"/>
      <c r="Q139" s="1030"/>
    </row>
    <row r="140" spans="3:21" ht="17.25" customHeight="1" x14ac:dyDescent="0.15">
      <c r="D140" s="981" t="s">
        <v>443</v>
      </c>
      <c r="E140" s="983"/>
      <c r="F140" s="849"/>
      <c r="G140" s="777"/>
      <c r="H140" s="1107">
        <f>SUM(H137:H139)</f>
        <v>0</v>
      </c>
      <c r="I140" s="1108"/>
      <c r="J140" s="1109"/>
      <c r="K140" s="849">
        <f>SUM(K137:L139)</f>
        <v>0</v>
      </c>
      <c r="L140" s="777"/>
      <c r="M140" s="981"/>
      <c r="N140" s="983"/>
      <c r="O140" s="849"/>
      <c r="P140" s="776"/>
      <c r="Q140" s="777"/>
    </row>
    <row r="148" spans="2:17" x14ac:dyDescent="0.15">
      <c r="Q148" s="1294" t="s">
        <v>1013</v>
      </c>
    </row>
    <row r="149" spans="2:17" x14ac:dyDescent="0.15">
      <c r="B149" s="163" t="s">
        <v>806</v>
      </c>
    </row>
    <row r="151" spans="2:17" x14ac:dyDescent="0.15">
      <c r="C151" s="301" t="s">
        <v>801</v>
      </c>
    </row>
    <row r="152" spans="2:17" x14ac:dyDescent="0.15">
      <c r="C152" s="16" t="s">
        <v>431</v>
      </c>
    </row>
    <row r="153" spans="2:17" x14ac:dyDescent="0.15">
      <c r="C153" s="28" t="s">
        <v>507</v>
      </c>
    </row>
    <row r="154" spans="2:17" x14ac:dyDescent="0.15">
      <c r="C154" s="16" t="s">
        <v>807</v>
      </c>
    </row>
    <row r="155" spans="2:17" x14ac:dyDescent="0.15">
      <c r="D155" s="876" t="s">
        <v>451</v>
      </c>
      <c r="E155" s="877"/>
      <c r="F155" s="878"/>
      <c r="G155" s="872" t="s">
        <v>452</v>
      </c>
      <c r="H155" s="872"/>
      <c r="I155" s="973" t="s">
        <v>659</v>
      </c>
      <c r="J155" s="975"/>
      <c r="K155" s="872" t="s">
        <v>453</v>
      </c>
      <c r="L155" s="872"/>
      <c r="M155" s="208" t="s">
        <v>455</v>
      </c>
      <c r="N155" s="981" t="s">
        <v>456</v>
      </c>
      <c r="O155" s="983"/>
      <c r="P155" s="981" t="s">
        <v>450</v>
      </c>
      <c r="Q155" s="983"/>
    </row>
    <row r="156" spans="2:17" x14ac:dyDescent="0.15">
      <c r="D156" s="881"/>
      <c r="E156" s="882"/>
      <c r="F156" s="883"/>
      <c r="G156" s="872" t="s">
        <v>440</v>
      </c>
      <c r="H156" s="872"/>
      <c r="I156" s="981" t="s">
        <v>660</v>
      </c>
      <c r="J156" s="983"/>
      <c r="K156" s="872" t="s">
        <v>454</v>
      </c>
      <c r="L156" s="872"/>
      <c r="M156" s="306" t="s">
        <v>390</v>
      </c>
      <c r="N156" s="981" t="s">
        <v>439</v>
      </c>
      <c r="O156" s="983"/>
      <c r="P156" s="1090" t="s">
        <v>390</v>
      </c>
      <c r="Q156" s="983"/>
    </row>
    <row r="157" spans="2:17" x14ac:dyDescent="0.15">
      <c r="D157" s="984"/>
      <c r="E157" s="1022"/>
      <c r="F157" s="985"/>
      <c r="G157" s="1010"/>
      <c r="H157" s="1011"/>
      <c r="I157" s="965"/>
      <c r="J157" s="966"/>
      <c r="K157" s="1006"/>
      <c r="L157" s="1007"/>
      <c r="M157" s="527"/>
      <c r="N157" s="1023">
        <f>G157*M157/1000</f>
        <v>0</v>
      </c>
      <c r="O157" s="1024"/>
      <c r="P157" s="1029"/>
      <c r="Q157" s="1030"/>
    </row>
    <row r="158" spans="2:17" x14ac:dyDescent="0.15">
      <c r="D158" s="984"/>
      <c r="E158" s="1022"/>
      <c r="F158" s="985"/>
      <c r="G158" s="1010"/>
      <c r="H158" s="1011"/>
      <c r="I158" s="965"/>
      <c r="J158" s="966"/>
      <c r="K158" s="1006"/>
      <c r="L158" s="1007"/>
      <c r="M158" s="527"/>
      <c r="N158" s="1023">
        <f t="shared" ref="N158:N169" si="4">G158*M158/1000</f>
        <v>0</v>
      </c>
      <c r="O158" s="1024"/>
      <c r="P158" s="1029"/>
      <c r="Q158" s="1030"/>
    </row>
    <row r="159" spans="2:17" x14ac:dyDescent="0.15">
      <c r="D159" s="984"/>
      <c r="E159" s="1022"/>
      <c r="F159" s="985"/>
      <c r="G159" s="1010"/>
      <c r="H159" s="1011"/>
      <c r="I159" s="965"/>
      <c r="J159" s="966"/>
      <c r="K159" s="1006"/>
      <c r="L159" s="1007"/>
      <c r="M159" s="527"/>
      <c r="N159" s="1023">
        <f t="shared" si="4"/>
        <v>0</v>
      </c>
      <c r="O159" s="1024"/>
      <c r="P159" s="1029"/>
      <c r="Q159" s="1030"/>
    </row>
    <row r="160" spans="2:17" x14ac:dyDescent="0.15">
      <c r="D160" s="984"/>
      <c r="E160" s="1022"/>
      <c r="F160" s="985"/>
      <c r="G160" s="1010"/>
      <c r="H160" s="1011"/>
      <c r="I160" s="965"/>
      <c r="J160" s="966"/>
      <c r="K160" s="1006"/>
      <c r="L160" s="1007"/>
      <c r="M160" s="527"/>
      <c r="N160" s="1023">
        <f t="shared" si="4"/>
        <v>0</v>
      </c>
      <c r="O160" s="1024"/>
      <c r="P160" s="1029"/>
      <c r="Q160" s="1030"/>
    </row>
    <row r="161" spans="3:17" x14ac:dyDescent="0.15">
      <c r="D161" s="984"/>
      <c r="E161" s="1022"/>
      <c r="F161" s="985"/>
      <c r="G161" s="1010"/>
      <c r="H161" s="1011"/>
      <c r="I161" s="965"/>
      <c r="J161" s="966"/>
      <c r="K161" s="1006"/>
      <c r="L161" s="1007"/>
      <c r="M161" s="527"/>
      <c r="N161" s="1023">
        <f t="shared" si="4"/>
        <v>0</v>
      </c>
      <c r="O161" s="1024"/>
      <c r="P161" s="1029"/>
      <c r="Q161" s="1030"/>
    </row>
    <row r="162" spans="3:17" x14ac:dyDescent="0.15">
      <c r="D162" s="984"/>
      <c r="E162" s="1022"/>
      <c r="F162" s="985"/>
      <c r="G162" s="1010"/>
      <c r="H162" s="1011"/>
      <c r="I162" s="965"/>
      <c r="J162" s="966"/>
      <c r="K162" s="1006"/>
      <c r="L162" s="1007"/>
      <c r="M162" s="527"/>
      <c r="N162" s="1023">
        <f t="shared" si="4"/>
        <v>0</v>
      </c>
      <c r="O162" s="1024"/>
      <c r="P162" s="1029"/>
      <c r="Q162" s="1030"/>
    </row>
    <row r="163" spans="3:17" x14ac:dyDescent="0.15">
      <c r="D163" s="984"/>
      <c r="E163" s="1022"/>
      <c r="F163" s="985"/>
      <c r="G163" s="1010"/>
      <c r="H163" s="1011"/>
      <c r="I163" s="965"/>
      <c r="J163" s="966"/>
      <c r="K163" s="1006"/>
      <c r="L163" s="1007"/>
      <c r="M163" s="527"/>
      <c r="N163" s="1023">
        <f t="shared" si="4"/>
        <v>0</v>
      </c>
      <c r="O163" s="1024"/>
      <c r="P163" s="1029"/>
      <c r="Q163" s="1030"/>
    </row>
    <row r="164" spans="3:17" x14ac:dyDescent="0.15">
      <c r="D164" s="984"/>
      <c r="E164" s="1022"/>
      <c r="F164" s="985"/>
      <c r="G164" s="1010"/>
      <c r="H164" s="1011"/>
      <c r="I164" s="965"/>
      <c r="J164" s="966"/>
      <c r="K164" s="1006"/>
      <c r="L164" s="1007"/>
      <c r="M164" s="527"/>
      <c r="N164" s="1023">
        <f t="shared" si="4"/>
        <v>0</v>
      </c>
      <c r="O164" s="1024"/>
      <c r="P164" s="1029"/>
      <c r="Q164" s="1030"/>
    </row>
    <row r="165" spans="3:17" x14ac:dyDescent="0.15">
      <c r="D165" s="984"/>
      <c r="E165" s="1022"/>
      <c r="F165" s="985"/>
      <c r="G165" s="1010"/>
      <c r="H165" s="1011"/>
      <c r="I165" s="965"/>
      <c r="J165" s="966"/>
      <c r="K165" s="1006"/>
      <c r="L165" s="1007"/>
      <c r="M165" s="527"/>
      <c r="N165" s="1023">
        <f t="shared" si="4"/>
        <v>0</v>
      </c>
      <c r="O165" s="1024"/>
      <c r="P165" s="1029"/>
      <c r="Q165" s="1030"/>
    </row>
    <row r="166" spans="3:17" x14ac:dyDescent="0.15">
      <c r="D166" s="984"/>
      <c r="E166" s="1022"/>
      <c r="F166" s="985"/>
      <c r="G166" s="1010"/>
      <c r="H166" s="1011"/>
      <c r="I166" s="965"/>
      <c r="J166" s="966"/>
      <c r="K166" s="1006"/>
      <c r="L166" s="1007"/>
      <c r="M166" s="527"/>
      <c r="N166" s="1023">
        <f t="shared" si="4"/>
        <v>0</v>
      </c>
      <c r="O166" s="1024"/>
      <c r="P166" s="1029"/>
      <c r="Q166" s="1030"/>
    </row>
    <row r="167" spans="3:17" x14ac:dyDescent="0.15">
      <c r="D167" s="984"/>
      <c r="E167" s="1022"/>
      <c r="F167" s="985"/>
      <c r="G167" s="1010"/>
      <c r="H167" s="1011"/>
      <c r="I167" s="965"/>
      <c r="J167" s="966"/>
      <c r="K167" s="1006"/>
      <c r="L167" s="1007"/>
      <c r="M167" s="527"/>
      <c r="N167" s="1023">
        <f t="shared" si="4"/>
        <v>0</v>
      </c>
      <c r="O167" s="1024"/>
      <c r="P167" s="1029"/>
      <c r="Q167" s="1030"/>
    </row>
    <row r="168" spans="3:17" x14ac:dyDescent="0.15">
      <c r="D168" s="984"/>
      <c r="E168" s="1022"/>
      <c r="F168" s="985"/>
      <c r="G168" s="1010"/>
      <c r="H168" s="1011"/>
      <c r="I168" s="965"/>
      <c r="J168" s="966"/>
      <c r="K168" s="1006"/>
      <c r="L168" s="1007"/>
      <c r="M168" s="527"/>
      <c r="N168" s="1023">
        <f t="shared" si="4"/>
        <v>0</v>
      </c>
      <c r="O168" s="1024"/>
      <c r="P168" s="1029"/>
      <c r="Q168" s="1030"/>
    </row>
    <row r="169" spans="3:17" x14ac:dyDescent="0.15">
      <c r="D169" s="984"/>
      <c r="E169" s="1022"/>
      <c r="F169" s="985"/>
      <c r="G169" s="1010"/>
      <c r="H169" s="1011"/>
      <c r="I169" s="965"/>
      <c r="J169" s="966"/>
      <c r="K169" s="1006"/>
      <c r="L169" s="1007"/>
      <c r="M169" s="527"/>
      <c r="N169" s="1023">
        <f t="shared" si="4"/>
        <v>0</v>
      </c>
      <c r="O169" s="1024"/>
      <c r="P169" s="1029"/>
      <c r="Q169" s="1030"/>
    </row>
    <row r="170" spans="3:17" x14ac:dyDescent="0.15">
      <c r="D170" s="981" t="s">
        <v>443</v>
      </c>
      <c r="E170" s="982"/>
      <c r="F170" s="982"/>
      <c r="G170" s="982"/>
      <c r="H170" s="982"/>
      <c r="I170" s="982"/>
      <c r="J170" s="982"/>
      <c r="K170" s="982"/>
      <c r="L170" s="983"/>
      <c r="M170" s="528">
        <f>SUM(M157:M169)</f>
        <v>0</v>
      </c>
      <c r="N170" s="1023">
        <f>SUM(N157:O169)</f>
        <v>0</v>
      </c>
      <c r="O170" s="1024"/>
      <c r="P170" s="849"/>
      <c r="Q170" s="777"/>
    </row>
    <row r="171" spans="3:17" ht="13.5" customHeight="1" x14ac:dyDescent="0.15"/>
    <row r="172" spans="3:17" ht="7.5" customHeight="1" x14ac:dyDescent="0.15"/>
    <row r="173" spans="3:17" x14ac:dyDescent="0.15">
      <c r="C173" s="16" t="s">
        <v>808</v>
      </c>
    </row>
    <row r="174" spans="3:17" ht="13.5" customHeight="1" x14ac:dyDescent="0.15">
      <c r="D174" s="876" t="s">
        <v>451</v>
      </c>
      <c r="E174" s="877"/>
      <c r="F174" s="878"/>
      <c r="G174" s="872" t="s">
        <v>452</v>
      </c>
      <c r="H174" s="872"/>
      <c r="I174" s="973" t="s">
        <v>659</v>
      </c>
      <c r="J174" s="975"/>
      <c r="K174" s="872" t="s">
        <v>453</v>
      </c>
      <c r="L174" s="872"/>
      <c r="M174" s="208" t="s">
        <v>455</v>
      </c>
      <c r="N174" s="981" t="s">
        <v>456</v>
      </c>
      <c r="O174" s="983"/>
      <c r="P174" s="981" t="s">
        <v>450</v>
      </c>
      <c r="Q174" s="983"/>
    </row>
    <row r="175" spans="3:17" ht="13.5" customHeight="1" x14ac:dyDescent="0.15">
      <c r="D175" s="881"/>
      <c r="E175" s="882"/>
      <c r="F175" s="883"/>
      <c r="G175" s="872" t="s">
        <v>440</v>
      </c>
      <c r="H175" s="872"/>
      <c r="I175" s="981" t="s">
        <v>661</v>
      </c>
      <c r="J175" s="983"/>
      <c r="K175" s="872" t="s">
        <v>454</v>
      </c>
      <c r="L175" s="872"/>
      <c r="M175" s="306" t="s">
        <v>390</v>
      </c>
      <c r="N175" s="981" t="s">
        <v>439</v>
      </c>
      <c r="O175" s="983"/>
      <c r="P175" s="1090" t="s">
        <v>390</v>
      </c>
      <c r="Q175" s="983"/>
    </row>
    <row r="176" spans="3:17" ht="13.5" customHeight="1" x14ac:dyDescent="0.15">
      <c r="D176" s="1019" t="s">
        <v>444</v>
      </c>
      <c r="E176" s="1008"/>
      <c r="F176" s="1009"/>
      <c r="G176" s="1010"/>
      <c r="H176" s="1011"/>
      <c r="I176" s="965"/>
      <c r="J176" s="966"/>
      <c r="K176" s="1006"/>
      <c r="L176" s="1007"/>
      <c r="M176" s="527"/>
      <c r="N176" s="1023">
        <f>G176*M176/1000</f>
        <v>0</v>
      </c>
      <c r="O176" s="1024"/>
      <c r="P176" s="1029"/>
      <c r="Q176" s="1030"/>
    </row>
    <row r="177" spans="4:17" ht="13.5" customHeight="1" x14ac:dyDescent="0.15">
      <c r="D177" s="1020"/>
      <c r="E177" s="1008"/>
      <c r="F177" s="1009"/>
      <c r="G177" s="1010"/>
      <c r="H177" s="1011"/>
      <c r="I177" s="965"/>
      <c r="J177" s="966"/>
      <c r="K177" s="1006"/>
      <c r="L177" s="1007"/>
      <c r="M177" s="527"/>
      <c r="N177" s="1023">
        <f t="shared" ref="N177:N191" si="5">G177*M177/1000</f>
        <v>0</v>
      </c>
      <c r="O177" s="1024"/>
      <c r="P177" s="1029"/>
      <c r="Q177" s="1030"/>
    </row>
    <row r="178" spans="4:17" ht="13.5" customHeight="1" x14ac:dyDescent="0.15">
      <c r="D178" s="1020"/>
      <c r="E178" s="1008"/>
      <c r="F178" s="1009"/>
      <c r="G178" s="1010"/>
      <c r="H178" s="1011"/>
      <c r="I178" s="965"/>
      <c r="J178" s="966"/>
      <c r="K178" s="1006"/>
      <c r="L178" s="1007"/>
      <c r="M178" s="527"/>
      <c r="N178" s="1023">
        <f t="shared" si="5"/>
        <v>0</v>
      </c>
      <c r="O178" s="1024"/>
      <c r="P178" s="1029"/>
      <c r="Q178" s="1030"/>
    </row>
    <row r="179" spans="4:17" ht="13.5" customHeight="1" x14ac:dyDescent="0.15">
      <c r="D179" s="1020"/>
      <c r="E179" s="1008"/>
      <c r="F179" s="1009"/>
      <c r="G179" s="1010"/>
      <c r="H179" s="1011"/>
      <c r="I179" s="965"/>
      <c r="J179" s="966"/>
      <c r="K179" s="1006"/>
      <c r="L179" s="1007"/>
      <c r="M179" s="527"/>
      <c r="N179" s="1023">
        <f t="shared" si="5"/>
        <v>0</v>
      </c>
      <c r="O179" s="1024"/>
      <c r="P179" s="1029"/>
      <c r="Q179" s="1030"/>
    </row>
    <row r="180" spans="4:17" ht="13.5" customHeight="1" x14ac:dyDescent="0.15">
      <c r="D180" s="1020"/>
      <c r="E180" s="1008"/>
      <c r="F180" s="1009"/>
      <c r="G180" s="1010"/>
      <c r="H180" s="1011"/>
      <c r="I180" s="965"/>
      <c r="J180" s="966"/>
      <c r="K180" s="1006"/>
      <c r="L180" s="1007"/>
      <c r="M180" s="527"/>
      <c r="N180" s="1023">
        <f t="shared" si="5"/>
        <v>0</v>
      </c>
      <c r="O180" s="1024"/>
      <c r="P180" s="1029"/>
      <c r="Q180" s="1030"/>
    </row>
    <row r="181" spans="4:17" ht="13.5" customHeight="1" x14ac:dyDescent="0.15">
      <c r="D181" s="1020"/>
      <c r="E181" s="1008"/>
      <c r="F181" s="1009"/>
      <c r="G181" s="1010"/>
      <c r="H181" s="1011"/>
      <c r="I181" s="965"/>
      <c r="J181" s="966"/>
      <c r="K181" s="1006"/>
      <c r="L181" s="1007"/>
      <c r="M181" s="527"/>
      <c r="N181" s="1023">
        <f t="shared" si="5"/>
        <v>0</v>
      </c>
      <c r="O181" s="1024"/>
      <c r="P181" s="1029"/>
      <c r="Q181" s="1030"/>
    </row>
    <row r="182" spans="4:17" ht="13.5" customHeight="1" x14ac:dyDescent="0.15">
      <c r="D182" s="1020"/>
      <c r="E182" s="1008"/>
      <c r="F182" s="1009"/>
      <c r="G182" s="1010"/>
      <c r="H182" s="1011"/>
      <c r="I182" s="965"/>
      <c r="J182" s="966"/>
      <c r="K182" s="1006"/>
      <c r="L182" s="1007"/>
      <c r="M182" s="527"/>
      <c r="N182" s="1023">
        <f t="shared" si="5"/>
        <v>0</v>
      </c>
      <c r="O182" s="1024"/>
      <c r="P182" s="1029"/>
      <c r="Q182" s="1030"/>
    </row>
    <row r="183" spans="4:17" ht="13.5" customHeight="1" x14ac:dyDescent="0.15">
      <c r="D183" s="1020"/>
      <c r="E183" s="1008"/>
      <c r="F183" s="1009"/>
      <c r="G183" s="1010"/>
      <c r="H183" s="1011"/>
      <c r="I183" s="965"/>
      <c r="J183" s="966"/>
      <c r="K183" s="1006"/>
      <c r="L183" s="1007"/>
      <c r="M183" s="527"/>
      <c r="N183" s="1023">
        <f t="shared" si="5"/>
        <v>0</v>
      </c>
      <c r="O183" s="1024"/>
      <c r="P183" s="1029"/>
      <c r="Q183" s="1030"/>
    </row>
    <row r="184" spans="4:17" ht="13.5" customHeight="1" x14ac:dyDescent="0.15">
      <c r="D184" s="1020"/>
      <c r="E184" s="1008"/>
      <c r="F184" s="1009"/>
      <c r="G184" s="1010"/>
      <c r="H184" s="1011"/>
      <c r="I184" s="965"/>
      <c r="J184" s="966"/>
      <c r="K184" s="1006"/>
      <c r="L184" s="1007"/>
      <c r="M184" s="527"/>
      <c r="N184" s="1023">
        <f t="shared" si="5"/>
        <v>0</v>
      </c>
      <c r="O184" s="1024"/>
      <c r="P184" s="1029"/>
      <c r="Q184" s="1030"/>
    </row>
    <row r="185" spans="4:17" ht="13.5" customHeight="1" x14ac:dyDescent="0.15">
      <c r="D185" s="1020"/>
      <c r="E185" s="1008"/>
      <c r="F185" s="1009"/>
      <c r="G185" s="1010"/>
      <c r="H185" s="1011"/>
      <c r="I185" s="965"/>
      <c r="J185" s="966"/>
      <c r="K185" s="1006"/>
      <c r="L185" s="1007"/>
      <c r="M185" s="527"/>
      <c r="N185" s="1023">
        <f t="shared" si="5"/>
        <v>0</v>
      </c>
      <c r="O185" s="1024"/>
      <c r="P185" s="1029"/>
      <c r="Q185" s="1030"/>
    </row>
    <row r="186" spans="4:17" ht="13.5" customHeight="1" x14ac:dyDescent="0.15">
      <c r="D186" s="1020"/>
      <c r="E186" s="1008"/>
      <c r="F186" s="1009"/>
      <c r="G186" s="1010"/>
      <c r="H186" s="1011"/>
      <c r="I186" s="965"/>
      <c r="J186" s="966"/>
      <c r="K186" s="1006"/>
      <c r="L186" s="1007"/>
      <c r="M186" s="527"/>
      <c r="N186" s="1023">
        <f t="shared" si="5"/>
        <v>0</v>
      </c>
      <c r="O186" s="1024"/>
      <c r="P186" s="1029"/>
      <c r="Q186" s="1030"/>
    </row>
    <row r="187" spans="4:17" ht="13.5" customHeight="1" x14ac:dyDescent="0.15">
      <c r="D187" s="1020"/>
      <c r="E187" s="1008"/>
      <c r="F187" s="1009"/>
      <c r="G187" s="1010"/>
      <c r="H187" s="1011"/>
      <c r="I187" s="965"/>
      <c r="J187" s="966"/>
      <c r="K187" s="1006"/>
      <c r="L187" s="1007"/>
      <c r="M187" s="527"/>
      <c r="N187" s="1023">
        <f t="shared" si="5"/>
        <v>0</v>
      </c>
      <c r="O187" s="1024"/>
      <c r="P187" s="1029"/>
      <c r="Q187" s="1030"/>
    </row>
    <row r="188" spans="4:17" ht="13.5" customHeight="1" x14ac:dyDescent="0.15">
      <c r="D188" s="1020"/>
      <c r="E188" s="1008"/>
      <c r="F188" s="1009"/>
      <c r="G188" s="1010"/>
      <c r="H188" s="1011"/>
      <c r="I188" s="965"/>
      <c r="J188" s="966"/>
      <c r="K188" s="1006"/>
      <c r="L188" s="1007"/>
      <c r="M188" s="527"/>
      <c r="N188" s="1023">
        <f>G188*M188/1000</f>
        <v>0</v>
      </c>
      <c r="O188" s="1024"/>
      <c r="P188" s="1029"/>
      <c r="Q188" s="1030"/>
    </row>
    <row r="189" spans="4:17" ht="13.5" customHeight="1" x14ac:dyDescent="0.15">
      <c r="D189" s="1020"/>
      <c r="E189" s="1008"/>
      <c r="F189" s="1009"/>
      <c r="G189" s="1010"/>
      <c r="H189" s="1011"/>
      <c r="I189" s="965"/>
      <c r="J189" s="966"/>
      <c r="K189" s="1006"/>
      <c r="L189" s="1007"/>
      <c r="M189" s="527"/>
      <c r="N189" s="1023">
        <f t="shared" si="5"/>
        <v>0</v>
      </c>
      <c r="O189" s="1024"/>
      <c r="P189" s="1029"/>
      <c r="Q189" s="1030"/>
    </row>
    <row r="190" spans="4:17" ht="13.5" customHeight="1" x14ac:dyDescent="0.15">
      <c r="D190" s="1020"/>
      <c r="E190" s="1008"/>
      <c r="F190" s="1009"/>
      <c r="G190" s="1010"/>
      <c r="H190" s="1011"/>
      <c r="I190" s="965"/>
      <c r="J190" s="966"/>
      <c r="K190" s="1006"/>
      <c r="L190" s="1007"/>
      <c r="M190" s="527"/>
      <c r="N190" s="1023">
        <f t="shared" si="5"/>
        <v>0</v>
      </c>
      <c r="O190" s="1024"/>
      <c r="P190" s="1029"/>
      <c r="Q190" s="1030"/>
    </row>
    <row r="191" spans="4:17" ht="13.5" customHeight="1" x14ac:dyDescent="0.15">
      <c r="D191" s="1020"/>
      <c r="E191" s="1008"/>
      <c r="F191" s="1009"/>
      <c r="G191" s="1010"/>
      <c r="H191" s="1011"/>
      <c r="I191" s="965"/>
      <c r="J191" s="966"/>
      <c r="K191" s="1006"/>
      <c r="L191" s="1007"/>
      <c r="M191" s="527"/>
      <c r="N191" s="1023">
        <f t="shared" si="5"/>
        <v>0</v>
      </c>
      <c r="O191" s="1024"/>
      <c r="P191" s="1029"/>
      <c r="Q191" s="1030"/>
    </row>
    <row r="192" spans="4:17" ht="13.5" customHeight="1" x14ac:dyDescent="0.15">
      <c r="D192" s="1021"/>
      <c r="E192" s="981" t="s">
        <v>446</v>
      </c>
      <c r="F192" s="982"/>
      <c r="G192" s="982"/>
      <c r="H192" s="982"/>
      <c r="I192" s="982"/>
      <c r="J192" s="982"/>
      <c r="K192" s="982"/>
      <c r="L192" s="983"/>
      <c r="M192" s="528">
        <f>SUM(M176:M191)</f>
        <v>0</v>
      </c>
      <c r="N192" s="1023">
        <f>SUM(N176:O191)</f>
        <v>0</v>
      </c>
      <c r="O192" s="1024"/>
      <c r="P192" s="849"/>
      <c r="Q192" s="777"/>
    </row>
    <row r="193" spans="2:17" ht="13.5" customHeight="1" x14ac:dyDescent="0.15">
      <c r="D193" s="1019" t="s">
        <v>445</v>
      </c>
      <c r="E193" s="1008"/>
      <c r="F193" s="1009"/>
      <c r="G193" s="1010"/>
      <c r="H193" s="1011"/>
      <c r="I193" s="965"/>
      <c r="J193" s="966"/>
      <c r="K193" s="1006"/>
      <c r="L193" s="1007"/>
      <c r="M193" s="307"/>
      <c r="N193" s="1023">
        <f t="shared" ref="N193:N200" si="6">G193*M193/1000</f>
        <v>0</v>
      </c>
      <c r="O193" s="1024"/>
      <c r="P193" s="1029"/>
      <c r="Q193" s="1030"/>
    </row>
    <row r="194" spans="2:17" ht="13.5" customHeight="1" x14ac:dyDescent="0.15">
      <c r="D194" s="1020"/>
      <c r="E194" s="1008"/>
      <c r="F194" s="1009"/>
      <c r="G194" s="1010"/>
      <c r="H194" s="1011"/>
      <c r="I194" s="965"/>
      <c r="J194" s="966"/>
      <c r="K194" s="1006"/>
      <c r="L194" s="1007"/>
      <c r="M194" s="307"/>
      <c r="N194" s="1023">
        <f t="shared" si="6"/>
        <v>0</v>
      </c>
      <c r="O194" s="1024"/>
      <c r="P194" s="1029"/>
      <c r="Q194" s="1030"/>
    </row>
    <row r="195" spans="2:17" ht="13.5" customHeight="1" x14ac:dyDescent="0.15">
      <c r="D195" s="1020"/>
      <c r="E195" s="1008"/>
      <c r="F195" s="1009"/>
      <c r="G195" s="1010"/>
      <c r="H195" s="1011"/>
      <c r="I195" s="965"/>
      <c r="J195" s="966"/>
      <c r="K195" s="1006"/>
      <c r="L195" s="1007"/>
      <c r="M195" s="307"/>
      <c r="N195" s="1023">
        <f t="shared" si="6"/>
        <v>0</v>
      </c>
      <c r="O195" s="1024"/>
      <c r="P195" s="1029"/>
      <c r="Q195" s="1030"/>
    </row>
    <row r="196" spans="2:17" ht="13.5" customHeight="1" x14ac:dyDescent="0.15">
      <c r="D196" s="1020"/>
      <c r="E196" s="1008"/>
      <c r="F196" s="1009"/>
      <c r="G196" s="1010"/>
      <c r="H196" s="1011"/>
      <c r="I196" s="965"/>
      <c r="J196" s="966"/>
      <c r="K196" s="1006"/>
      <c r="L196" s="1007"/>
      <c r="M196" s="307"/>
      <c r="N196" s="1023">
        <f t="shared" si="6"/>
        <v>0</v>
      </c>
      <c r="O196" s="1024"/>
      <c r="P196" s="1029"/>
      <c r="Q196" s="1030"/>
    </row>
    <row r="197" spans="2:17" ht="13.5" customHeight="1" x14ac:dyDescent="0.15">
      <c r="D197" s="1020"/>
      <c r="E197" s="1008"/>
      <c r="F197" s="1009"/>
      <c r="G197" s="1010"/>
      <c r="H197" s="1011"/>
      <c r="I197" s="965"/>
      <c r="J197" s="966"/>
      <c r="K197" s="1006"/>
      <c r="L197" s="1007"/>
      <c r="M197" s="307"/>
      <c r="N197" s="1023">
        <f t="shared" si="6"/>
        <v>0</v>
      </c>
      <c r="O197" s="1024"/>
      <c r="P197" s="1029"/>
      <c r="Q197" s="1030"/>
    </row>
    <row r="198" spans="2:17" ht="13.5" customHeight="1" x14ac:dyDescent="0.15">
      <c r="D198" s="1020"/>
      <c r="E198" s="1008"/>
      <c r="F198" s="1009"/>
      <c r="G198" s="1010"/>
      <c r="H198" s="1011"/>
      <c r="I198" s="965"/>
      <c r="J198" s="966"/>
      <c r="K198" s="1006"/>
      <c r="L198" s="1007"/>
      <c r="M198" s="307"/>
      <c r="N198" s="1023">
        <f t="shared" si="6"/>
        <v>0</v>
      </c>
      <c r="O198" s="1024"/>
      <c r="P198" s="1029"/>
      <c r="Q198" s="1030"/>
    </row>
    <row r="199" spans="2:17" ht="13.5" customHeight="1" x14ac:dyDescent="0.15">
      <c r="D199" s="1020"/>
      <c r="E199" s="1008"/>
      <c r="F199" s="1009"/>
      <c r="G199" s="1010"/>
      <c r="H199" s="1011"/>
      <c r="I199" s="965"/>
      <c r="J199" s="966"/>
      <c r="K199" s="1006"/>
      <c r="L199" s="1007"/>
      <c r="M199" s="307"/>
      <c r="N199" s="1023">
        <f t="shared" si="6"/>
        <v>0</v>
      </c>
      <c r="O199" s="1024"/>
      <c r="P199" s="1029"/>
      <c r="Q199" s="1030"/>
    </row>
    <row r="200" spans="2:17" ht="13.5" customHeight="1" x14ac:dyDescent="0.15">
      <c r="D200" s="1020"/>
      <c r="E200" s="1008"/>
      <c r="F200" s="1009"/>
      <c r="G200" s="1010"/>
      <c r="H200" s="1011"/>
      <c r="I200" s="965"/>
      <c r="J200" s="966"/>
      <c r="K200" s="1006"/>
      <c r="L200" s="1007"/>
      <c r="M200" s="307"/>
      <c r="N200" s="1023">
        <f t="shared" si="6"/>
        <v>0</v>
      </c>
      <c r="O200" s="1024"/>
      <c r="P200" s="1029"/>
      <c r="Q200" s="1030"/>
    </row>
    <row r="201" spans="2:17" ht="13.5" customHeight="1" x14ac:dyDescent="0.15">
      <c r="D201" s="1021"/>
      <c r="E201" s="981" t="s">
        <v>446</v>
      </c>
      <c r="F201" s="982"/>
      <c r="G201" s="982"/>
      <c r="H201" s="982"/>
      <c r="I201" s="982"/>
      <c r="J201" s="982"/>
      <c r="K201" s="982"/>
      <c r="L201" s="983"/>
      <c r="M201" s="308">
        <f>SUM(M193:M200)</f>
        <v>0</v>
      </c>
      <c r="N201" s="1023">
        <f>SUM(N193:O200)</f>
        <v>0</v>
      </c>
      <c r="O201" s="1024"/>
      <c r="P201" s="849"/>
      <c r="Q201" s="777"/>
    </row>
    <row r="202" spans="2:17" x14ac:dyDescent="0.15">
      <c r="D202" s="981" t="s">
        <v>443</v>
      </c>
      <c r="E202" s="982"/>
      <c r="F202" s="982"/>
      <c r="G202" s="982"/>
      <c r="H202" s="982"/>
      <c r="I202" s="982"/>
      <c r="J202" s="982"/>
      <c r="K202" s="982"/>
      <c r="L202" s="983"/>
      <c r="M202" s="308">
        <f>SUM(M192,M201)</f>
        <v>0</v>
      </c>
      <c r="N202" s="1023">
        <f>SUM(N192,N201)</f>
        <v>0</v>
      </c>
      <c r="O202" s="1024"/>
      <c r="P202" s="849"/>
      <c r="Q202" s="777"/>
    </row>
    <row r="203" spans="2:17" ht="6.75" customHeight="1" x14ac:dyDescent="0.15"/>
    <row r="204" spans="2:17" ht="15" customHeight="1" x14ac:dyDescent="0.15"/>
    <row r="205" spans="2:17" ht="15" customHeight="1" x14ac:dyDescent="0.15"/>
    <row r="206" spans="2:17" ht="15" customHeight="1" x14ac:dyDescent="0.15"/>
    <row r="207" spans="2:17" ht="15" customHeight="1" x14ac:dyDescent="0.15">
      <c r="Q207" s="1294" t="s">
        <v>1013</v>
      </c>
    </row>
    <row r="208" spans="2:17" ht="15" customHeight="1" x14ac:dyDescent="0.15">
      <c r="B208" s="163" t="s">
        <v>809</v>
      </c>
      <c r="Q208" s="280"/>
    </row>
    <row r="209" spans="3:25" ht="15" customHeight="1" x14ac:dyDescent="0.15"/>
    <row r="210" spans="3:25" ht="15" customHeight="1" x14ac:dyDescent="0.15">
      <c r="C210" s="301" t="s">
        <v>801</v>
      </c>
    </row>
    <row r="211" spans="3:25" x14ac:dyDescent="0.15">
      <c r="C211" s="16" t="s">
        <v>432</v>
      </c>
    </row>
    <row r="212" spans="3:25" x14ac:dyDescent="0.15">
      <c r="C212" s="28" t="s">
        <v>507</v>
      </c>
    </row>
    <row r="213" spans="3:25" x14ac:dyDescent="0.15">
      <c r="C213" s="16" t="s">
        <v>810</v>
      </c>
    </row>
    <row r="214" spans="3:25" ht="13.5" customHeight="1" x14ac:dyDescent="0.15">
      <c r="D214" s="876" t="s">
        <v>457</v>
      </c>
      <c r="E214" s="877"/>
      <c r="F214" s="878"/>
      <c r="G214" s="981" t="s">
        <v>458</v>
      </c>
      <c r="H214" s="982"/>
      <c r="I214" s="982"/>
      <c r="J214" s="982"/>
      <c r="K214" s="983"/>
      <c r="L214" s="485" t="s">
        <v>455</v>
      </c>
      <c r="M214" s="981" t="s">
        <v>460</v>
      </c>
      <c r="N214" s="983"/>
      <c r="O214" s="487" t="s">
        <v>461</v>
      </c>
      <c r="P214" s="485" t="s">
        <v>463</v>
      </c>
      <c r="Q214" s="988" t="s">
        <v>462</v>
      </c>
    </row>
    <row r="215" spans="3:25" ht="44.25" customHeight="1" x14ac:dyDescent="0.15">
      <c r="D215" s="881"/>
      <c r="E215" s="882"/>
      <c r="F215" s="883"/>
      <c r="G215" s="981" t="s">
        <v>466</v>
      </c>
      <c r="H215" s="983"/>
      <c r="I215" s="981" t="s">
        <v>467</v>
      </c>
      <c r="J215" s="983"/>
      <c r="K215" s="485" t="s">
        <v>459</v>
      </c>
      <c r="L215" s="306" t="s">
        <v>811</v>
      </c>
      <c r="M215" s="485" t="s">
        <v>466</v>
      </c>
      <c r="N215" s="485" t="s">
        <v>467</v>
      </c>
      <c r="O215" s="309" t="s">
        <v>469</v>
      </c>
      <c r="P215" s="306" t="s">
        <v>439</v>
      </c>
      <c r="Q215" s="989"/>
    </row>
    <row r="216" spans="3:25" ht="13.5" customHeight="1" x14ac:dyDescent="0.15">
      <c r="D216" s="976" t="s">
        <v>464</v>
      </c>
      <c r="E216" s="984"/>
      <c r="F216" s="985"/>
      <c r="G216" s="969"/>
      <c r="H216" s="970"/>
      <c r="I216" s="969"/>
      <c r="J216" s="970"/>
      <c r="K216" s="486" t="s">
        <v>439</v>
      </c>
      <c r="L216" s="488"/>
      <c r="M216" s="529"/>
      <c r="N216" s="529"/>
      <c r="O216" s="305" t="str">
        <f t="shared" ref="O216:O224" si="7">IF(G216="","",(G216/M216+I216/N216)/2)</f>
        <v/>
      </c>
      <c r="P216" s="302">
        <f t="shared" ref="P216:P224" si="8">(M216+N216)/2*L216</f>
        <v>0</v>
      </c>
      <c r="Q216" s="488"/>
      <c r="U216" s="16">
        <f t="shared" ref="U216:U224" si="9">G216*L216</f>
        <v>0</v>
      </c>
      <c r="V216" s="16">
        <f>I216*N216</f>
        <v>0</v>
      </c>
      <c r="X216" s="16">
        <f t="shared" ref="X216:X224" si="10">L216*M216</f>
        <v>0</v>
      </c>
      <c r="Y216" s="16">
        <f t="shared" ref="Y216:Y224" si="11">L216*N216</f>
        <v>0</v>
      </c>
    </row>
    <row r="217" spans="3:25" ht="13.5" customHeight="1" x14ac:dyDescent="0.15">
      <c r="D217" s="977"/>
      <c r="E217" s="984"/>
      <c r="F217" s="985"/>
      <c r="G217" s="969"/>
      <c r="H217" s="970"/>
      <c r="I217" s="969"/>
      <c r="J217" s="970"/>
      <c r="K217" s="486" t="s">
        <v>439</v>
      </c>
      <c r="L217" s="488"/>
      <c r="M217" s="529"/>
      <c r="N217" s="529"/>
      <c r="O217" s="511" t="str">
        <f t="shared" si="7"/>
        <v/>
      </c>
      <c r="P217" s="302">
        <f t="shared" si="8"/>
        <v>0</v>
      </c>
      <c r="Q217" s="488"/>
      <c r="U217" s="16">
        <f t="shared" si="9"/>
        <v>0</v>
      </c>
      <c r="V217" s="16">
        <f t="shared" ref="V217:V224" si="12">I217*N217</f>
        <v>0</v>
      </c>
      <c r="X217" s="16">
        <f t="shared" si="10"/>
        <v>0</v>
      </c>
      <c r="Y217" s="16">
        <f t="shared" si="11"/>
        <v>0</v>
      </c>
    </row>
    <row r="218" spans="3:25" ht="13.5" customHeight="1" x14ac:dyDescent="0.15">
      <c r="D218" s="977"/>
      <c r="E218" s="984"/>
      <c r="F218" s="985"/>
      <c r="G218" s="969"/>
      <c r="H218" s="970"/>
      <c r="I218" s="969"/>
      <c r="J218" s="970"/>
      <c r="K218" s="486" t="s">
        <v>439</v>
      </c>
      <c r="L218" s="488"/>
      <c r="M218" s="529"/>
      <c r="N218" s="529"/>
      <c r="O218" s="511" t="str">
        <f t="shared" si="7"/>
        <v/>
      </c>
      <c r="P218" s="302">
        <f t="shared" si="8"/>
        <v>0</v>
      </c>
      <c r="Q218" s="488"/>
      <c r="U218" s="16">
        <f t="shared" si="9"/>
        <v>0</v>
      </c>
      <c r="V218" s="16">
        <f t="shared" si="12"/>
        <v>0</v>
      </c>
      <c r="X218" s="16">
        <f t="shared" si="10"/>
        <v>0</v>
      </c>
      <c r="Y218" s="16">
        <f t="shared" si="11"/>
        <v>0</v>
      </c>
    </row>
    <row r="219" spans="3:25" ht="13.5" customHeight="1" x14ac:dyDescent="0.15">
      <c r="D219" s="977"/>
      <c r="E219" s="984"/>
      <c r="F219" s="985"/>
      <c r="G219" s="969"/>
      <c r="H219" s="970"/>
      <c r="I219" s="969"/>
      <c r="J219" s="970"/>
      <c r="K219" s="486" t="s">
        <v>439</v>
      </c>
      <c r="L219" s="488"/>
      <c r="M219" s="529"/>
      <c r="N219" s="529"/>
      <c r="O219" s="511" t="str">
        <f t="shared" si="7"/>
        <v/>
      </c>
      <c r="P219" s="302">
        <f t="shared" si="8"/>
        <v>0</v>
      </c>
      <c r="Q219" s="488"/>
      <c r="U219" s="16">
        <f t="shared" si="9"/>
        <v>0</v>
      </c>
      <c r="V219" s="16">
        <f t="shared" si="12"/>
        <v>0</v>
      </c>
      <c r="X219" s="16">
        <f t="shared" si="10"/>
        <v>0</v>
      </c>
      <c r="Y219" s="16">
        <f t="shared" si="11"/>
        <v>0</v>
      </c>
    </row>
    <row r="220" spans="3:25" ht="13.5" customHeight="1" x14ac:dyDescent="0.15">
      <c r="D220" s="977"/>
      <c r="E220" s="984"/>
      <c r="F220" s="985"/>
      <c r="G220" s="969"/>
      <c r="H220" s="970"/>
      <c r="I220" s="969"/>
      <c r="J220" s="970"/>
      <c r="K220" s="486" t="s">
        <v>439</v>
      </c>
      <c r="L220" s="488"/>
      <c r="M220" s="529"/>
      <c r="N220" s="529"/>
      <c r="O220" s="511" t="str">
        <f t="shared" si="7"/>
        <v/>
      </c>
      <c r="P220" s="302">
        <f t="shared" si="8"/>
        <v>0</v>
      </c>
      <c r="Q220" s="488"/>
      <c r="U220" s="16">
        <f t="shared" si="9"/>
        <v>0</v>
      </c>
      <c r="V220" s="16">
        <f t="shared" si="12"/>
        <v>0</v>
      </c>
      <c r="X220" s="16">
        <f t="shared" si="10"/>
        <v>0</v>
      </c>
      <c r="Y220" s="16">
        <f t="shared" si="11"/>
        <v>0</v>
      </c>
    </row>
    <row r="221" spans="3:25" ht="13.5" customHeight="1" x14ac:dyDescent="0.15">
      <c r="D221" s="977"/>
      <c r="E221" s="984"/>
      <c r="F221" s="985"/>
      <c r="G221" s="969"/>
      <c r="H221" s="970"/>
      <c r="I221" s="969"/>
      <c r="J221" s="970"/>
      <c r="K221" s="486" t="s">
        <v>439</v>
      </c>
      <c r="L221" s="488"/>
      <c r="M221" s="529"/>
      <c r="N221" s="529"/>
      <c r="O221" s="511" t="str">
        <f t="shared" si="7"/>
        <v/>
      </c>
      <c r="P221" s="302">
        <f t="shared" si="8"/>
        <v>0</v>
      </c>
      <c r="Q221" s="488"/>
      <c r="U221" s="16">
        <f t="shared" si="9"/>
        <v>0</v>
      </c>
      <c r="V221" s="16">
        <f t="shared" si="12"/>
        <v>0</v>
      </c>
      <c r="X221" s="16">
        <f t="shared" si="10"/>
        <v>0</v>
      </c>
      <c r="Y221" s="16">
        <f t="shared" si="11"/>
        <v>0</v>
      </c>
    </row>
    <row r="222" spans="3:25" ht="13.5" customHeight="1" x14ac:dyDescent="0.15">
      <c r="D222" s="977"/>
      <c r="E222" s="984"/>
      <c r="F222" s="985"/>
      <c r="G222" s="969"/>
      <c r="H222" s="970"/>
      <c r="I222" s="969"/>
      <c r="J222" s="970"/>
      <c r="K222" s="486" t="s">
        <v>439</v>
      </c>
      <c r="L222" s="488"/>
      <c r="M222" s="529"/>
      <c r="N222" s="529"/>
      <c r="O222" s="511" t="str">
        <f t="shared" si="7"/>
        <v/>
      </c>
      <c r="P222" s="302">
        <f t="shared" si="8"/>
        <v>0</v>
      </c>
      <c r="Q222" s="488"/>
      <c r="U222" s="16">
        <f t="shared" si="9"/>
        <v>0</v>
      </c>
      <c r="V222" s="16">
        <f t="shared" si="12"/>
        <v>0</v>
      </c>
      <c r="X222" s="16">
        <f t="shared" si="10"/>
        <v>0</v>
      </c>
      <c r="Y222" s="16">
        <f t="shared" si="11"/>
        <v>0</v>
      </c>
    </row>
    <row r="223" spans="3:25" ht="13.5" customHeight="1" x14ac:dyDescent="0.15">
      <c r="D223" s="977"/>
      <c r="E223" s="984"/>
      <c r="F223" s="985"/>
      <c r="G223" s="969"/>
      <c r="H223" s="970"/>
      <c r="I223" s="969"/>
      <c r="J223" s="970"/>
      <c r="K223" s="486" t="s">
        <v>439</v>
      </c>
      <c r="L223" s="488"/>
      <c r="M223" s="529"/>
      <c r="N223" s="529"/>
      <c r="O223" s="511" t="str">
        <f t="shared" si="7"/>
        <v/>
      </c>
      <c r="P223" s="302">
        <f t="shared" si="8"/>
        <v>0</v>
      </c>
      <c r="Q223" s="488"/>
      <c r="U223" s="16">
        <f t="shared" si="9"/>
        <v>0</v>
      </c>
      <c r="V223" s="16">
        <f t="shared" si="12"/>
        <v>0</v>
      </c>
      <c r="X223" s="16">
        <f t="shared" si="10"/>
        <v>0</v>
      </c>
      <c r="Y223" s="16">
        <f t="shared" si="11"/>
        <v>0</v>
      </c>
    </row>
    <row r="224" spans="3:25" ht="13.5" customHeight="1" x14ac:dyDescent="0.15">
      <c r="D224" s="978"/>
      <c r="E224" s="984"/>
      <c r="F224" s="985"/>
      <c r="G224" s="969"/>
      <c r="H224" s="970"/>
      <c r="I224" s="969"/>
      <c r="J224" s="970"/>
      <c r="K224" s="486" t="s">
        <v>439</v>
      </c>
      <c r="L224" s="488"/>
      <c r="M224" s="529"/>
      <c r="N224" s="529"/>
      <c r="O224" s="511" t="str">
        <f t="shared" si="7"/>
        <v/>
      </c>
      <c r="P224" s="302">
        <f t="shared" si="8"/>
        <v>0</v>
      </c>
      <c r="Q224" s="488"/>
      <c r="U224" s="16">
        <f t="shared" si="9"/>
        <v>0</v>
      </c>
      <c r="V224" s="16">
        <f t="shared" si="12"/>
        <v>0</v>
      </c>
      <c r="X224" s="16">
        <f t="shared" si="10"/>
        <v>0</v>
      </c>
      <c r="Y224" s="16">
        <f t="shared" si="11"/>
        <v>0</v>
      </c>
    </row>
    <row r="225" spans="3:24" ht="15.75" customHeight="1" x14ac:dyDescent="0.15">
      <c r="D225" s="979" t="s">
        <v>470</v>
      </c>
      <c r="E225" s="984"/>
      <c r="F225" s="985"/>
      <c r="G225" s="990"/>
      <c r="H225" s="991"/>
      <c r="I225" s="991"/>
      <c r="J225" s="992"/>
      <c r="K225" s="486" t="s">
        <v>812</v>
      </c>
      <c r="L225" s="516"/>
      <c r="M225" s="986"/>
      <c r="N225" s="987"/>
      <c r="O225" s="310"/>
      <c r="P225" s="302">
        <f>M225*L225</f>
        <v>0</v>
      </c>
      <c r="Q225" s="488"/>
    </row>
    <row r="226" spans="3:24" ht="15.75" x14ac:dyDescent="0.15">
      <c r="D226" s="980"/>
      <c r="E226" s="984"/>
      <c r="F226" s="985"/>
      <c r="G226" s="990"/>
      <c r="H226" s="991"/>
      <c r="I226" s="991"/>
      <c r="J226" s="992"/>
      <c r="K226" s="486" t="s">
        <v>812</v>
      </c>
      <c r="L226" s="516"/>
      <c r="M226" s="986"/>
      <c r="N226" s="987"/>
      <c r="O226" s="310"/>
      <c r="P226" s="302">
        <f>M226*L226</f>
        <v>0</v>
      </c>
      <c r="Q226" s="488"/>
    </row>
    <row r="227" spans="3:24" ht="13.5" customHeight="1" x14ac:dyDescent="0.15">
      <c r="D227" s="973" t="s">
        <v>465</v>
      </c>
      <c r="E227" s="974"/>
      <c r="F227" s="975"/>
      <c r="G227" s="971">
        <f>SUM(U216:U224)</f>
        <v>0</v>
      </c>
      <c r="H227" s="972"/>
      <c r="I227" s="971">
        <f>SUM(V216:V224)</f>
        <v>0</v>
      </c>
      <c r="J227" s="972"/>
      <c r="K227" s="507" t="s">
        <v>468</v>
      </c>
      <c r="L227" s="506">
        <f>SUM(L216:L226)</f>
        <v>0</v>
      </c>
      <c r="M227" s="512">
        <f>SUM(X216:X224)</f>
        <v>0</v>
      </c>
      <c r="N227" s="512">
        <f>SUM(Y216:Y224)</f>
        <v>0</v>
      </c>
      <c r="O227" s="511" t="e">
        <f>IF(G227="","",(G227/M227+I227/N227)/2)</f>
        <v>#DIV/0!</v>
      </c>
      <c r="P227" s="508">
        <f>SUM(P216:P224)</f>
        <v>0</v>
      </c>
      <c r="Q227" s="506"/>
    </row>
    <row r="228" spans="3:24" x14ac:dyDescent="0.15">
      <c r="D228" s="1115" t="s">
        <v>591</v>
      </c>
      <c r="E228" s="1115"/>
      <c r="F228" s="1115"/>
      <c r="G228" s="1115"/>
      <c r="H228" s="1115"/>
      <c r="I228" s="1115"/>
      <c r="J228" s="1115"/>
      <c r="K228" s="1115"/>
      <c r="L228" s="1115"/>
      <c r="M228" s="1115"/>
      <c r="N228" s="1115"/>
      <c r="O228" s="1115"/>
      <c r="P228" s="1115"/>
      <c r="Q228" s="1115"/>
    </row>
    <row r="229" spans="3:24" x14ac:dyDescent="0.15">
      <c r="D229" s="109"/>
      <c r="E229" s="109"/>
      <c r="F229" s="109"/>
      <c r="G229" s="109"/>
      <c r="H229" s="109"/>
      <c r="I229" s="109"/>
      <c r="J229" s="109"/>
      <c r="K229" s="109"/>
      <c r="L229" s="109"/>
      <c r="M229" s="109"/>
      <c r="N229" s="109"/>
      <c r="O229" s="109"/>
      <c r="P229" s="109"/>
      <c r="Q229" s="109"/>
    </row>
    <row r="230" spans="3:24" x14ac:dyDescent="0.15">
      <c r="C230" s="301" t="s">
        <v>813</v>
      </c>
    </row>
    <row r="231" spans="3:24" x14ac:dyDescent="0.15">
      <c r="D231" s="876" t="s">
        <v>457</v>
      </c>
      <c r="E231" s="877"/>
      <c r="F231" s="877"/>
      <c r="G231" s="981" t="s">
        <v>458</v>
      </c>
      <c r="H231" s="982"/>
      <c r="I231" s="982"/>
      <c r="J231" s="982"/>
      <c r="K231" s="983"/>
      <c r="L231" s="509" t="s">
        <v>455</v>
      </c>
      <c r="M231" s="981" t="s">
        <v>460</v>
      </c>
      <c r="N231" s="983"/>
      <c r="O231" s="505" t="s">
        <v>461</v>
      </c>
      <c r="P231" s="208" t="s">
        <v>463</v>
      </c>
      <c r="Q231" s="872" t="s">
        <v>994</v>
      </c>
    </row>
    <row r="232" spans="3:24" ht="45" customHeight="1" x14ac:dyDescent="0.15">
      <c r="D232" s="881"/>
      <c r="E232" s="882"/>
      <c r="F232" s="882"/>
      <c r="G232" s="981" t="s">
        <v>466</v>
      </c>
      <c r="H232" s="983"/>
      <c r="I232" s="981" t="s">
        <v>467</v>
      </c>
      <c r="J232" s="983"/>
      <c r="K232" s="509" t="s">
        <v>407</v>
      </c>
      <c r="L232" s="306" t="s">
        <v>390</v>
      </c>
      <c r="M232" s="509" t="s">
        <v>466</v>
      </c>
      <c r="N232" s="509" t="s">
        <v>467</v>
      </c>
      <c r="O232" s="309" t="s">
        <v>469</v>
      </c>
      <c r="P232" s="306" t="s">
        <v>439</v>
      </c>
      <c r="Q232" s="872"/>
    </row>
    <row r="233" spans="3:24" ht="13.5" customHeight="1" x14ac:dyDescent="0.15">
      <c r="D233" s="1111" t="s">
        <v>464</v>
      </c>
      <c r="E233" s="1113"/>
      <c r="F233" s="1113"/>
      <c r="G233" s="969"/>
      <c r="H233" s="970"/>
      <c r="I233" s="969"/>
      <c r="J233" s="970"/>
      <c r="K233" s="510" t="s">
        <v>31</v>
      </c>
      <c r="L233" s="529"/>
      <c r="M233" s="529"/>
      <c r="N233" s="529"/>
      <c r="O233" s="305" t="str">
        <f t="shared" ref="O233:O241" si="13">IF(G233="","",(G233/M233+I233/N233)/2)</f>
        <v/>
      </c>
      <c r="P233" s="302">
        <f t="shared" ref="P233:P241" si="14">(M233+N233)/2*L233</f>
        <v>0</v>
      </c>
      <c r="Q233" s="872" t="s">
        <v>993</v>
      </c>
      <c r="S233" s="16"/>
      <c r="T233" s="16">
        <f t="shared" ref="T233:T241" si="15">G233*L233</f>
        <v>0</v>
      </c>
      <c r="U233" s="16">
        <f t="shared" ref="U233:U241" si="16">J233*N233</f>
        <v>0</v>
      </c>
      <c r="W233" s="16">
        <f t="shared" ref="W233:W241" si="17">L233*M233</f>
        <v>0</v>
      </c>
      <c r="X233" s="16">
        <f t="shared" ref="X233:X241" si="18">L233*N233</f>
        <v>0</v>
      </c>
    </row>
    <row r="234" spans="3:24" x14ac:dyDescent="0.15">
      <c r="D234" s="1111"/>
      <c r="E234" s="1113"/>
      <c r="F234" s="1113"/>
      <c r="G234" s="969"/>
      <c r="H234" s="970"/>
      <c r="I234" s="969"/>
      <c r="J234" s="970"/>
      <c r="K234" s="510" t="s">
        <v>31</v>
      </c>
      <c r="L234" s="529"/>
      <c r="M234" s="529"/>
      <c r="N234" s="529"/>
      <c r="O234" s="511" t="str">
        <f t="shared" si="13"/>
        <v/>
      </c>
      <c r="P234" s="302">
        <f t="shared" si="14"/>
        <v>0</v>
      </c>
      <c r="Q234" s="872"/>
      <c r="S234" s="16"/>
      <c r="T234" s="16">
        <f t="shared" si="15"/>
        <v>0</v>
      </c>
      <c r="U234" s="16">
        <f t="shared" si="16"/>
        <v>0</v>
      </c>
      <c r="W234" s="16">
        <f t="shared" si="17"/>
        <v>0</v>
      </c>
      <c r="X234" s="16">
        <f t="shared" si="18"/>
        <v>0</v>
      </c>
    </row>
    <row r="235" spans="3:24" x14ac:dyDescent="0.15">
      <c r="D235" s="1111"/>
      <c r="E235" s="1113"/>
      <c r="F235" s="1113"/>
      <c r="G235" s="969"/>
      <c r="H235" s="970"/>
      <c r="I235" s="969"/>
      <c r="J235" s="970"/>
      <c r="K235" s="510" t="s">
        <v>31</v>
      </c>
      <c r="L235" s="529"/>
      <c r="M235" s="529"/>
      <c r="N235" s="529"/>
      <c r="O235" s="511" t="str">
        <f>IF(G235="","",(G235/M235+I235/N235)/2)</f>
        <v/>
      </c>
      <c r="P235" s="302">
        <f t="shared" si="14"/>
        <v>0</v>
      </c>
      <c r="Q235" s="872"/>
      <c r="S235" s="16"/>
      <c r="T235" s="16">
        <f t="shared" si="15"/>
        <v>0</v>
      </c>
      <c r="U235" s="16">
        <f t="shared" si="16"/>
        <v>0</v>
      </c>
      <c r="W235" s="16">
        <f t="shared" si="17"/>
        <v>0</v>
      </c>
      <c r="X235" s="16">
        <f t="shared" si="18"/>
        <v>0</v>
      </c>
    </row>
    <row r="236" spans="3:24" x14ac:dyDescent="0.15">
      <c r="D236" s="1111"/>
      <c r="E236" s="1113"/>
      <c r="F236" s="1113"/>
      <c r="G236" s="969"/>
      <c r="H236" s="970"/>
      <c r="I236" s="969"/>
      <c r="J236" s="970"/>
      <c r="K236" s="510" t="s">
        <v>31</v>
      </c>
      <c r="L236" s="529"/>
      <c r="M236" s="529"/>
      <c r="N236" s="529"/>
      <c r="O236" s="511" t="str">
        <f t="shared" si="13"/>
        <v/>
      </c>
      <c r="P236" s="302">
        <f t="shared" si="14"/>
        <v>0</v>
      </c>
      <c r="Q236" s="872"/>
      <c r="S236" s="16"/>
      <c r="T236" s="16">
        <f t="shared" si="15"/>
        <v>0</v>
      </c>
      <c r="U236" s="16">
        <f t="shared" si="16"/>
        <v>0</v>
      </c>
      <c r="W236" s="16">
        <f t="shared" si="17"/>
        <v>0</v>
      </c>
      <c r="X236" s="16">
        <f t="shared" si="18"/>
        <v>0</v>
      </c>
    </row>
    <row r="237" spans="3:24" x14ac:dyDescent="0.15">
      <c r="D237" s="1111"/>
      <c r="E237" s="1113"/>
      <c r="F237" s="1113"/>
      <c r="G237" s="969"/>
      <c r="H237" s="970"/>
      <c r="I237" s="969"/>
      <c r="J237" s="970"/>
      <c r="K237" s="510" t="s">
        <v>31</v>
      </c>
      <c r="L237" s="529"/>
      <c r="M237" s="529"/>
      <c r="N237" s="529"/>
      <c r="O237" s="511" t="str">
        <f t="shared" si="13"/>
        <v/>
      </c>
      <c r="P237" s="302">
        <f t="shared" si="14"/>
        <v>0</v>
      </c>
      <c r="Q237" s="872"/>
      <c r="S237" s="16"/>
      <c r="T237" s="16">
        <f t="shared" si="15"/>
        <v>0</v>
      </c>
      <c r="U237" s="16">
        <f t="shared" si="16"/>
        <v>0</v>
      </c>
      <c r="W237" s="16">
        <f t="shared" si="17"/>
        <v>0</v>
      </c>
      <c r="X237" s="16">
        <f t="shared" si="18"/>
        <v>0</v>
      </c>
    </row>
    <row r="238" spans="3:24" x14ac:dyDescent="0.15">
      <c r="D238" s="1111"/>
      <c r="E238" s="1113"/>
      <c r="F238" s="1113"/>
      <c r="G238" s="969"/>
      <c r="H238" s="970"/>
      <c r="I238" s="969"/>
      <c r="J238" s="970"/>
      <c r="K238" s="510" t="s">
        <v>31</v>
      </c>
      <c r="L238" s="529"/>
      <c r="M238" s="529"/>
      <c r="N238" s="529"/>
      <c r="O238" s="511" t="str">
        <f t="shared" si="13"/>
        <v/>
      </c>
      <c r="P238" s="302">
        <f t="shared" si="14"/>
        <v>0</v>
      </c>
      <c r="Q238" s="872"/>
      <c r="S238" s="16"/>
      <c r="T238" s="16">
        <f t="shared" si="15"/>
        <v>0</v>
      </c>
      <c r="U238" s="16">
        <f t="shared" si="16"/>
        <v>0</v>
      </c>
      <c r="W238" s="16">
        <f t="shared" si="17"/>
        <v>0</v>
      </c>
      <c r="X238" s="16">
        <f t="shared" si="18"/>
        <v>0</v>
      </c>
    </row>
    <row r="239" spans="3:24" x14ac:dyDescent="0.15">
      <c r="D239" s="1111"/>
      <c r="E239" s="1113"/>
      <c r="F239" s="1113"/>
      <c r="G239" s="969"/>
      <c r="H239" s="970"/>
      <c r="I239" s="969"/>
      <c r="J239" s="970"/>
      <c r="K239" s="510" t="s">
        <v>31</v>
      </c>
      <c r="L239" s="529"/>
      <c r="M239" s="529"/>
      <c r="N239" s="529"/>
      <c r="O239" s="511" t="str">
        <f t="shared" si="13"/>
        <v/>
      </c>
      <c r="P239" s="302">
        <f t="shared" si="14"/>
        <v>0</v>
      </c>
      <c r="Q239" s="872"/>
      <c r="S239" s="16"/>
      <c r="T239" s="16">
        <f t="shared" si="15"/>
        <v>0</v>
      </c>
      <c r="U239" s="16">
        <f t="shared" si="16"/>
        <v>0</v>
      </c>
      <c r="W239" s="16">
        <f t="shared" si="17"/>
        <v>0</v>
      </c>
      <c r="X239" s="16">
        <f t="shared" si="18"/>
        <v>0</v>
      </c>
    </row>
    <row r="240" spans="3:24" x14ac:dyDescent="0.15">
      <c r="D240" s="1111"/>
      <c r="E240" s="1113"/>
      <c r="F240" s="1113"/>
      <c r="G240" s="969"/>
      <c r="H240" s="970"/>
      <c r="I240" s="969"/>
      <c r="J240" s="970"/>
      <c r="K240" s="510" t="s">
        <v>31</v>
      </c>
      <c r="L240" s="529"/>
      <c r="M240" s="529"/>
      <c r="N240" s="529"/>
      <c r="O240" s="511" t="str">
        <f t="shared" si="13"/>
        <v/>
      </c>
      <c r="P240" s="302">
        <f t="shared" si="14"/>
        <v>0</v>
      </c>
      <c r="Q240" s="872"/>
      <c r="S240" s="16"/>
      <c r="T240" s="16">
        <f t="shared" si="15"/>
        <v>0</v>
      </c>
      <c r="U240" s="16">
        <f t="shared" si="16"/>
        <v>0</v>
      </c>
      <c r="W240" s="16">
        <f t="shared" si="17"/>
        <v>0</v>
      </c>
      <c r="X240" s="16">
        <f t="shared" si="18"/>
        <v>0</v>
      </c>
    </row>
    <row r="241" spans="4:24" x14ac:dyDescent="0.15">
      <c r="D241" s="1111"/>
      <c r="E241" s="1113"/>
      <c r="F241" s="1113"/>
      <c r="G241" s="969"/>
      <c r="H241" s="970"/>
      <c r="I241" s="969"/>
      <c r="J241" s="970"/>
      <c r="K241" s="510" t="s">
        <v>31</v>
      </c>
      <c r="L241" s="529"/>
      <c r="M241" s="529"/>
      <c r="N241" s="529"/>
      <c r="O241" s="511" t="str">
        <f t="shared" si="13"/>
        <v/>
      </c>
      <c r="P241" s="302">
        <f t="shared" si="14"/>
        <v>0</v>
      </c>
      <c r="Q241" s="872"/>
      <c r="S241" s="16"/>
      <c r="T241" s="16">
        <f t="shared" si="15"/>
        <v>0</v>
      </c>
      <c r="U241" s="16">
        <f t="shared" si="16"/>
        <v>0</v>
      </c>
      <c r="W241" s="16">
        <f t="shared" si="17"/>
        <v>0</v>
      </c>
      <c r="X241" s="16">
        <f t="shared" si="18"/>
        <v>0</v>
      </c>
    </row>
    <row r="242" spans="4:24" ht="15.75" customHeight="1" x14ac:dyDescent="0.15">
      <c r="D242" s="1112" t="s">
        <v>470</v>
      </c>
      <c r="E242" s="1113"/>
      <c r="F242" s="1113"/>
      <c r="G242" s="969"/>
      <c r="H242" s="1110"/>
      <c r="I242" s="1110"/>
      <c r="J242" s="970"/>
      <c r="K242" s="209" t="s">
        <v>812</v>
      </c>
      <c r="L242" s="529"/>
      <c r="M242" s="969"/>
      <c r="N242" s="970"/>
      <c r="O242" s="311"/>
      <c r="P242" s="302">
        <f>L242*M242</f>
        <v>0</v>
      </c>
      <c r="Q242" s="872"/>
      <c r="S242" s="16"/>
    </row>
    <row r="243" spans="4:24" ht="15.75" x14ac:dyDescent="0.15">
      <c r="D243" s="1111"/>
      <c r="E243" s="1113"/>
      <c r="F243" s="1113"/>
      <c r="G243" s="969"/>
      <c r="H243" s="1110"/>
      <c r="I243" s="1110"/>
      <c r="J243" s="970"/>
      <c r="K243" s="209" t="s">
        <v>812</v>
      </c>
      <c r="L243" s="529"/>
      <c r="M243" s="969"/>
      <c r="N243" s="970"/>
      <c r="O243" s="311"/>
      <c r="P243" s="302">
        <f>L243*M243</f>
        <v>0</v>
      </c>
      <c r="Q243" s="872"/>
      <c r="S243" s="16"/>
    </row>
    <row r="244" spans="4:24" ht="15.75" x14ac:dyDescent="0.15">
      <c r="D244" s="1111"/>
      <c r="E244" s="1113"/>
      <c r="F244" s="1113"/>
      <c r="G244" s="969"/>
      <c r="H244" s="1110"/>
      <c r="I244" s="1110"/>
      <c r="J244" s="970"/>
      <c r="K244" s="209" t="s">
        <v>812</v>
      </c>
      <c r="L244" s="529"/>
      <c r="M244" s="969"/>
      <c r="N244" s="970"/>
      <c r="O244" s="311"/>
      <c r="P244" s="302">
        <f>L244*M244</f>
        <v>0</v>
      </c>
      <c r="Q244" s="872"/>
      <c r="S244" s="16"/>
    </row>
    <row r="245" spans="4:24" ht="14.25" customHeight="1" x14ac:dyDescent="0.15">
      <c r="D245" s="1112" t="s">
        <v>464</v>
      </c>
      <c r="E245" s="1113"/>
      <c r="F245" s="1113"/>
      <c r="G245" s="969"/>
      <c r="H245" s="970"/>
      <c r="I245" s="969"/>
      <c r="J245" s="970"/>
      <c r="K245" s="209" t="s">
        <v>439</v>
      </c>
      <c r="L245" s="529"/>
      <c r="M245" s="529"/>
      <c r="N245" s="529"/>
      <c r="O245" s="511" t="str">
        <f>IF(G245="","",(G245/M245+I245/N245)/2)</f>
        <v/>
      </c>
      <c r="P245" s="302">
        <f>(M245+N245)/2*L245</f>
        <v>0</v>
      </c>
      <c r="Q245" s="872" t="s">
        <v>995</v>
      </c>
      <c r="S245" s="16"/>
      <c r="T245" s="16">
        <f>G245*L245</f>
        <v>0</v>
      </c>
      <c r="U245" s="16">
        <f>J245*N245</f>
        <v>0</v>
      </c>
      <c r="W245" s="16">
        <f>L245*M245</f>
        <v>0</v>
      </c>
      <c r="X245" s="16">
        <f>L245*N245</f>
        <v>0</v>
      </c>
    </row>
    <row r="246" spans="4:24" x14ac:dyDescent="0.15">
      <c r="D246" s="1111"/>
      <c r="E246" s="1113"/>
      <c r="F246" s="1113"/>
      <c r="G246" s="969"/>
      <c r="H246" s="970"/>
      <c r="I246" s="969"/>
      <c r="J246" s="970"/>
      <c r="K246" s="209" t="s">
        <v>439</v>
      </c>
      <c r="L246" s="529"/>
      <c r="M246" s="529"/>
      <c r="N246" s="529"/>
      <c r="O246" s="511" t="str">
        <f t="shared" ref="O246:O247" si="19">IF(G246="","",(G246/M246+I246/N246)/2)</f>
        <v/>
      </c>
      <c r="P246" s="302">
        <f>(M246+N246)/2*L246</f>
        <v>0</v>
      </c>
      <c r="Q246" s="872"/>
      <c r="S246" s="16"/>
      <c r="T246" s="16">
        <f>G246*L246</f>
        <v>0</v>
      </c>
      <c r="U246" s="16">
        <f>J246*N246</f>
        <v>0</v>
      </c>
      <c r="W246" s="16">
        <f>L246*M246</f>
        <v>0</v>
      </c>
      <c r="X246" s="16">
        <f>L246*N246</f>
        <v>0</v>
      </c>
    </row>
    <row r="247" spans="4:24" x14ac:dyDescent="0.15">
      <c r="D247" s="1111"/>
      <c r="E247" s="1113"/>
      <c r="F247" s="1113"/>
      <c r="G247" s="969"/>
      <c r="H247" s="970"/>
      <c r="I247" s="969"/>
      <c r="J247" s="970"/>
      <c r="K247" s="209" t="s">
        <v>439</v>
      </c>
      <c r="L247" s="529"/>
      <c r="M247" s="529"/>
      <c r="N247" s="529"/>
      <c r="O247" s="511" t="str">
        <f t="shared" si="19"/>
        <v/>
      </c>
      <c r="P247" s="302">
        <f>(M247+N247)/2*L247</f>
        <v>0</v>
      </c>
      <c r="Q247" s="872"/>
      <c r="S247" s="16"/>
      <c r="T247" s="16">
        <f>G247*L247</f>
        <v>0</v>
      </c>
      <c r="U247" s="16">
        <f>J247*N247</f>
        <v>0</v>
      </c>
      <c r="W247" s="16">
        <f>L247*M247</f>
        <v>0</v>
      </c>
      <c r="X247" s="16">
        <f>L247*N247</f>
        <v>0</v>
      </c>
    </row>
    <row r="248" spans="4:24" x14ac:dyDescent="0.15">
      <c r="D248" s="1111"/>
      <c r="E248" s="1113"/>
      <c r="F248" s="1113"/>
      <c r="G248" s="969"/>
      <c r="H248" s="970"/>
      <c r="I248" s="969"/>
      <c r="J248" s="970"/>
      <c r="K248" s="209" t="s">
        <v>439</v>
      </c>
      <c r="L248" s="529"/>
      <c r="M248" s="529"/>
      <c r="N248" s="529"/>
      <c r="O248" s="511" t="str">
        <f>IF(G248="","",(G248/M248+I248/N248)/2)</f>
        <v/>
      </c>
      <c r="P248" s="302">
        <f>(M248+N248)/2*L248</f>
        <v>0</v>
      </c>
      <c r="Q248" s="872"/>
      <c r="S248" s="16"/>
      <c r="T248" s="16">
        <f>G248*L248</f>
        <v>0</v>
      </c>
      <c r="U248" s="16">
        <f>J248*N248</f>
        <v>0</v>
      </c>
      <c r="W248" s="16">
        <f>L248*M248</f>
        <v>0</v>
      </c>
      <c r="X248" s="16">
        <f>L248*N248</f>
        <v>0</v>
      </c>
    </row>
    <row r="249" spans="4:24" ht="15.75" x14ac:dyDescent="0.15">
      <c r="D249" s="1112" t="s">
        <v>470</v>
      </c>
      <c r="E249" s="1113"/>
      <c r="F249" s="1113"/>
      <c r="G249" s="969"/>
      <c r="H249" s="1110"/>
      <c r="I249" s="1110"/>
      <c r="J249" s="970"/>
      <c r="K249" s="209" t="s">
        <v>812</v>
      </c>
      <c r="L249" s="529"/>
      <c r="M249" s="969"/>
      <c r="N249" s="970"/>
      <c r="O249" s="311"/>
      <c r="P249" s="302">
        <f>L249*M249</f>
        <v>0</v>
      </c>
      <c r="Q249" s="872"/>
      <c r="S249" s="16"/>
    </row>
    <row r="250" spans="4:24" ht="15.75" x14ac:dyDescent="0.15">
      <c r="D250" s="1111"/>
      <c r="E250" s="1113"/>
      <c r="F250" s="1113"/>
      <c r="G250" s="969"/>
      <c r="H250" s="1110"/>
      <c r="I250" s="1110"/>
      <c r="J250" s="970"/>
      <c r="K250" s="209" t="s">
        <v>812</v>
      </c>
      <c r="L250" s="529"/>
      <c r="M250" s="969"/>
      <c r="N250" s="970"/>
      <c r="O250" s="311"/>
      <c r="P250" s="302">
        <f>L250*M250</f>
        <v>0</v>
      </c>
      <c r="Q250" s="872"/>
      <c r="S250" s="16"/>
    </row>
    <row r="251" spans="4:24" ht="15.75" x14ac:dyDescent="0.15">
      <c r="D251" s="1111"/>
      <c r="E251" s="1113"/>
      <c r="F251" s="1113"/>
      <c r="G251" s="969"/>
      <c r="H251" s="1110"/>
      <c r="I251" s="1110"/>
      <c r="J251" s="970"/>
      <c r="K251" s="209" t="s">
        <v>812</v>
      </c>
      <c r="L251" s="529"/>
      <c r="M251" s="969"/>
      <c r="N251" s="970"/>
      <c r="O251" s="311"/>
      <c r="P251" s="302">
        <f>L251*M251</f>
        <v>0</v>
      </c>
      <c r="Q251" s="872"/>
      <c r="S251" s="16"/>
    </row>
    <row r="252" spans="4:24" x14ac:dyDescent="0.15">
      <c r="D252" s="504" t="s">
        <v>465</v>
      </c>
      <c r="E252" s="502"/>
      <c r="F252" s="503"/>
      <c r="G252" s="967">
        <f>SUM(T233:T248)</f>
        <v>0</v>
      </c>
      <c r="H252" s="968"/>
      <c r="I252" s="967">
        <f>SUM(U233:U248)</f>
        <v>0</v>
      </c>
      <c r="J252" s="968"/>
      <c r="K252" s="209" t="s">
        <v>439</v>
      </c>
      <c r="L252" s="513">
        <f>SUM(L245:L248,L233:L241)</f>
        <v>0</v>
      </c>
      <c r="M252" s="512">
        <f>SUM(W233:W248)</f>
        <v>0</v>
      </c>
      <c r="N252" s="512">
        <f>SUM(X233:X248)</f>
        <v>0</v>
      </c>
      <c r="O252" s="512" t="e">
        <f>IF(G252="","",(G252/M252+I252/N252)/2)</f>
        <v>#DIV/0!</v>
      </c>
      <c r="P252" s="302">
        <f>SUM(P233:P241,P245:P248)</f>
        <v>0</v>
      </c>
      <c r="Q252" s="872"/>
      <c r="S252" s="16"/>
    </row>
    <row r="253" spans="4:24" x14ac:dyDescent="0.15">
      <c r="D253" s="1115" t="s">
        <v>591</v>
      </c>
      <c r="E253" s="1115"/>
      <c r="F253" s="1115"/>
      <c r="G253" s="1115"/>
      <c r="H253" s="1115"/>
      <c r="I253" s="1115"/>
      <c r="J253" s="1115"/>
      <c r="K253" s="1115"/>
      <c r="L253" s="1115"/>
      <c r="M253" s="1115"/>
      <c r="N253" s="1115"/>
      <c r="O253" s="1115"/>
      <c r="P253" s="1115"/>
      <c r="Q253" s="1115"/>
    </row>
    <row r="254" spans="4:24" x14ac:dyDescent="0.15">
      <c r="Q254" s="1294" t="s">
        <v>1013</v>
      </c>
    </row>
  </sheetData>
  <sheetProtection password="A4DE" sheet="1" objects="1" scenarios="1"/>
  <mergeCells count="740">
    <mergeCell ref="Q233:Q244"/>
    <mergeCell ref="Q245:Q252"/>
    <mergeCell ref="G231:K231"/>
    <mergeCell ref="M231:N231"/>
    <mergeCell ref="G232:H232"/>
    <mergeCell ref="I232:J232"/>
    <mergeCell ref="Q231:Q232"/>
    <mergeCell ref="D253:Q253"/>
    <mergeCell ref="D228:Q228"/>
    <mergeCell ref="E235:F235"/>
    <mergeCell ref="M244:N244"/>
    <mergeCell ref="M242:N242"/>
    <mergeCell ref="M249:N249"/>
    <mergeCell ref="M250:N250"/>
    <mergeCell ref="M243:N243"/>
    <mergeCell ref="M251:N251"/>
    <mergeCell ref="E233:F233"/>
    <mergeCell ref="E234:F234"/>
    <mergeCell ref="E243:F243"/>
    <mergeCell ref="E244:F244"/>
    <mergeCell ref="E236:F236"/>
    <mergeCell ref="E242:F242"/>
    <mergeCell ref="G233:H233"/>
    <mergeCell ref="I233:J233"/>
    <mergeCell ref="F75:Q75"/>
    <mergeCell ref="P188:Q188"/>
    <mergeCell ref="K136:L136"/>
    <mergeCell ref="M136:N136"/>
    <mergeCell ref="O135:Q136"/>
    <mergeCell ref="E188:F188"/>
    <mergeCell ref="G188:H188"/>
    <mergeCell ref="K188:L188"/>
    <mergeCell ref="N188:O188"/>
    <mergeCell ref="P186:Q186"/>
    <mergeCell ref="E187:F187"/>
    <mergeCell ref="G187:H187"/>
    <mergeCell ref="K187:L187"/>
    <mergeCell ref="N187:O187"/>
    <mergeCell ref="P187:Q187"/>
    <mergeCell ref="E186:F186"/>
    <mergeCell ref="G186:H186"/>
    <mergeCell ref="K186:L186"/>
    <mergeCell ref="N186:O186"/>
    <mergeCell ref="E184:F184"/>
    <mergeCell ref="G184:H184"/>
    <mergeCell ref="K184:L184"/>
    <mergeCell ref="N184:O184"/>
    <mergeCell ref="P184:Q184"/>
    <mergeCell ref="D202:L202"/>
    <mergeCell ref="G249:J249"/>
    <mergeCell ref="G250:J250"/>
    <mergeCell ref="G251:J251"/>
    <mergeCell ref="D233:D241"/>
    <mergeCell ref="D242:D244"/>
    <mergeCell ref="D245:D248"/>
    <mergeCell ref="D249:D251"/>
    <mergeCell ref="D231:F232"/>
    <mergeCell ref="E248:F248"/>
    <mergeCell ref="E249:F249"/>
    <mergeCell ref="E250:F250"/>
    <mergeCell ref="E251:F251"/>
    <mergeCell ref="G244:J244"/>
    <mergeCell ref="G242:J242"/>
    <mergeCell ref="G243:J243"/>
    <mergeCell ref="E246:F246"/>
    <mergeCell ref="E247:F247"/>
    <mergeCell ref="E237:F237"/>
    <mergeCell ref="E238:F238"/>
    <mergeCell ref="E239:F239"/>
    <mergeCell ref="E245:F245"/>
    <mergeCell ref="E240:F240"/>
    <mergeCell ref="E241:F241"/>
    <mergeCell ref="E201:L201"/>
    <mergeCell ref="E192:L192"/>
    <mergeCell ref="N201:O201"/>
    <mergeCell ref="P201:Q201"/>
    <mergeCell ref="N202:O202"/>
    <mergeCell ref="P202:Q202"/>
    <mergeCell ref="E199:F199"/>
    <mergeCell ref="G199:H199"/>
    <mergeCell ref="E198:F198"/>
    <mergeCell ref="G198:H198"/>
    <mergeCell ref="K198:L198"/>
    <mergeCell ref="N198:O198"/>
    <mergeCell ref="P198:Q198"/>
    <mergeCell ref="K199:L199"/>
    <mergeCell ref="N199:O199"/>
    <mergeCell ref="P199:Q199"/>
    <mergeCell ref="E200:F200"/>
    <mergeCell ref="G200:H200"/>
    <mergeCell ref="K200:L200"/>
    <mergeCell ref="N200:O200"/>
    <mergeCell ref="P200:Q200"/>
    <mergeCell ref="E196:F196"/>
    <mergeCell ref="G196:H196"/>
    <mergeCell ref="K196:L196"/>
    <mergeCell ref="N197:O197"/>
    <mergeCell ref="P197:Q197"/>
    <mergeCell ref="E194:F194"/>
    <mergeCell ref="G194:H194"/>
    <mergeCell ref="K194:L194"/>
    <mergeCell ref="N194:O194"/>
    <mergeCell ref="P194:Q194"/>
    <mergeCell ref="E195:F195"/>
    <mergeCell ref="G195:H195"/>
    <mergeCell ref="K195:L195"/>
    <mergeCell ref="N195:O195"/>
    <mergeCell ref="P195:Q195"/>
    <mergeCell ref="I197:J197"/>
    <mergeCell ref="N192:O192"/>
    <mergeCell ref="P192:Q192"/>
    <mergeCell ref="E193:F193"/>
    <mergeCell ref="G193:H193"/>
    <mergeCell ref="K193:L193"/>
    <mergeCell ref="N193:O193"/>
    <mergeCell ref="P193:Q193"/>
    <mergeCell ref="N196:O196"/>
    <mergeCell ref="P196:Q196"/>
    <mergeCell ref="I196:J196"/>
    <mergeCell ref="I195:J195"/>
    <mergeCell ref="I193:J193"/>
    <mergeCell ref="I194:J194"/>
    <mergeCell ref="N189:O189"/>
    <mergeCell ref="P189:Q189"/>
    <mergeCell ref="E190:F190"/>
    <mergeCell ref="G190:H190"/>
    <mergeCell ref="K190:L190"/>
    <mergeCell ref="N190:O190"/>
    <mergeCell ref="P190:Q190"/>
    <mergeCell ref="E191:F191"/>
    <mergeCell ref="G191:H191"/>
    <mergeCell ref="K191:L191"/>
    <mergeCell ref="N191:O191"/>
    <mergeCell ref="P191:Q191"/>
    <mergeCell ref="I191:J191"/>
    <mergeCell ref="E185:F185"/>
    <mergeCell ref="G185:H185"/>
    <mergeCell ref="K185:L185"/>
    <mergeCell ref="N185:O185"/>
    <mergeCell ref="P185:Q185"/>
    <mergeCell ref="K181:L181"/>
    <mergeCell ref="N181:O181"/>
    <mergeCell ref="P181:Q181"/>
    <mergeCell ref="E182:F182"/>
    <mergeCell ref="G182:H182"/>
    <mergeCell ref="K182:L182"/>
    <mergeCell ref="N182:O182"/>
    <mergeCell ref="P182:Q182"/>
    <mergeCell ref="E183:F183"/>
    <mergeCell ref="G183:H183"/>
    <mergeCell ref="K183:L183"/>
    <mergeCell ref="N183:O183"/>
    <mergeCell ref="P183:Q183"/>
    <mergeCell ref="I185:J185"/>
    <mergeCell ref="P178:Q178"/>
    <mergeCell ref="D174:F175"/>
    <mergeCell ref="E179:F179"/>
    <mergeCell ref="G179:H179"/>
    <mergeCell ref="K179:L179"/>
    <mergeCell ref="N179:O179"/>
    <mergeCell ref="P179:Q179"/>
    <mergeCell ref="E180:F180"/>
    <mergeCell ref="G180:H180"/>
    <mergeCell ref="K180:L180"/>
    <mergeCell ref="N180:O180"/>
    <mergeCell ref="P180:Q180"/>
    <mergeCell ref="P174:Q174"/>
    <mergeCell ref="G175:H175"/>
    <mergeCell ref="K175:L175"/>
    <mergeCell ref="N175:O175"/>
    <mergeCell ref="P175:Q175"/>
    <mergeCell ref="N176:O176"/>
    <mergeCell ref="P176:Q176"/>
    <mergeCell ref="E177:F177"/>
    <mergeCell ref="G177:H177"/>
    <mergeCell ref="K177:L177"/>
    <mergeCell ref="N177:O177"/>
    <mergeCell ref="P177:Q177"/>
    <mergeCell ref="P166:Q166"/>
    <mergeCell ref="N167:O167"/>
    <mergeCell ref="P167:Q167"/>
    <mergeCell ref="N168:O168"/>
    <mergeCell ref="P168:Q168"/>
    <mergeCell ref="N169:O169"/>
    <mergeCell ref="P169:Q169"/>
    <mergeCell ref="N170:O170"/>
    <mergeCell ref="P170:Q170"/>
    <mergeCell ref="N166:O166"/>
    <mergeCell ref="P161:Q161"/>
    <mergeCell ref="N158:O158"/>
    <mergeCell ref="N162:O162"/>
    <mergeCell ref="P162:Q162"/>
    <mergeCell ref="N163:O163"/>
    <mergeCell ref="P163:Q163"/>
    <mergeCell ref="N164:O164"/>
    <mergeCell ref="P164:Q164"/>
    <mergeCell ref="N165:O165"/>
    <mergeCell ref="P165:Q165"/>
    <mergeCell ref="N161:O161"/>
    <mergeCell ref="P155:Q155"/>
    <mergeCell ref="P156:Q156"/>
    <mergeCell ref="P157:Q157"/>
    <mergeCell ref="N157:O157"/>
    <mergeCell ref="P158:Q158"/>
    <mergeCell ref="N159:O159"/>
    <mergeCell ref="P159:Q159"/>
    <mergeCell ref="N160:O160"/>
    <mergeCell ref="P160:Q160"/>
    <mergeCell ref="N155:O155"/>
    <mergeCell ref="N156:O156"/>
    <mergeCell ref="K163:L163"/>
    <mergeCell ref="D164:F164"/>
    <mergeCell ref="G164:H164"/>
    <mergeCell ref="K164:L164"/>
    <mergeCell ref="D165:F165"/>
    <mergeCell ref="G165:H165"/>
    <mergeCell ref="K165:L165"/>
    <mergeCell ref="D166:F166"/>
    <mergeCell ref="G166:H166"/>
    <mergeCell ref="K166:L166"/>
    <mergeCell ref="D163:F163"/>
    <mergeCell ref="G163:H163"/>
    <mergeCell ref="F119:G119"/>
    <mergeCell ref="F120:G120"/>
    <mergeCell ref="K120:L120"/>
    <mergeCell ref="K162:L162"/>
    <mergeCell ref="K155:L155"/>
    <mergeCell ref="K156:L156"/>
    <mergeCell ref="G156:H156"/>
    <mergeCell ref="D157:F157"/>
    <mergeCell ref="G157:H157"/>
    <mergeCell ref="K157:L157"/>
    <mergeCell ref="G155:H155"/>
    <mergeCell ref="D158:F158"/>
    <mergeCell ref="G158:H158"/>
    <mergeCell ref="K158:L158"/>
    <mergeCell ref="D155:F156"/>
    <mergeCell ref="F135:G136"/>
    <mergeCell ref="F121:G121"/>
    <mergeCell ref="F122:G122"/>
    <mergeCell ref="K125:L125"/>
    <mergeCell ref="K124:L124"/>
    <mergeCell ref="D132:L132"/>
    <mergeCell ref="D161:F161"/>
    <mergeCell ref="G161:H161"/>
    <mergeCell ref="K161:L161"/>
    <mergeCell ref="F128:G128"/>
    <mergeCell ref="K128:L128"/>
    <mergeCell ref="K159:L159"/>
    <mergeCell ref="D160:F160"/>
    <mergeCell ref="G160:H160"/>
    <mergeCell ref="D124:D131"/>
    <mergeCell ref="E131:L131"/>
    <mergeCell ref="F129:G129"/>
    <mergeCell ref="F126:G126"/>
    <mergeCell ref="K126:L126"/>
    <mergeCell ref="K160:L160"/>
    <mergeCell ref="D139:E139"/>
    <mergeCell ref="F139:G139"/>
    <mergeCell ref="D159:F159"/>
    <mergeCell ref="G159:H159"/>
    <mergeCell ref="H136:J136"/>
    <mergeCell ref="H137:J137"/>
    <mergeCell ref="H138:J138"/>
    <mergeCell ref="H139:J139"/>
    <mergeCell ref="H140:J140"/>
    <mergeCell ref="D138:E138"/>
    <mergeCell ref="D135:E136"/>
    <mergeCell ref="F138:G138"/>
    <mergeCell ref="D140:E140"/>
    <mergeCell ref="O140:Q140"/>
    <mergeCell ref="M119:N119"/>
    <mergeCell ref="M123:N123"/>
    <mergeCell ref="M124:N124"/>
    <mergeCell ref="K137:L137"/>
    <mergeCell ref="M137:N137"/>
    <mergeCell ref="K138:L138"/>
    <mergeCell ref="K140:L140"/>
    <mergeCell ref="O139:Q139"/>
    <mergeCell ref="M140:N140"/>
    <mergeCell ref="M138:N138"/>
    <mergeCell ref="O138:Q138"/>
    <mergeCell ref="K135:L135"/>
    <mergeCell ref="M135:N135"/>
    <mergeCell ref="K139:L139"/>
    <mergeCell ref="M139:N139"/>
    <mergeCell ref="O137:Q137"/>
    <mergeCell ref="M131:N131"/>
    <mergeCell ref="M132:N132"/>
    <mergeCell ref="M130:N130"/>
    <mergeCell ref="M127:N127"/>
    <mergeCell ref="M126:N126"/>
    <mergeCell ref="K112:L112"/>
    <mergeCell ref="M112:N112"/>
    <mergeCell ref="K129:L129"/>
    <mergeCell ref="M129:N129"/>
    <mergeCell ref="M118:N118"/>
    <mergeCell ref="F115:G115"/>
    <mergeCell ref="K115:L115"/>
    <mergeCell ref="M115:N115"/>
    <mergeCell ref="F117:G117"/>
    <mergeCell ref="F118:G118"/>
    <mergeCell ref="K118:L118"/>
    <mergeCell ref="K119:L119"/>
    <mergeCell ref="F124:G124"/>
    <mergeCell ref="F125:G125"/>
    <mergeCell ref="K121:L121"/>
    <mergeCell ref="K122:L122"/>
    <mergeCell ref="E123:L123"/>
    <mergeCell ref="F127:G127"/>
    <mergeCell ref="K127:L127"/>
    <mergeCell ref="M128:N128"/>
    <mergeCell ref="M122:N122"/>
    <mergeCell ref="M125:N125"/>
    <mergeCell ref="F116:G116"/>
    <mergeCell ref="M117:N117"/>
    <mergeCell ref="O112:P112"/>
    <mergeCell ref="K113:L113"/>
    <mergeCell ref="M113:N113"/>
    <mergeCell ref="F114:G114"/>
    <mergeCell ref="K114:L114"/>
    <mergeCell ref="M114:N114"/>
    <mergeCell ref="M106:N106"/>
    <mergeCell ref="D107:E107"/>
    <mergeCell ref="F107:G107"/>
    <mergeCell ref="K107:L107"/>
    <mergeCell ref="M107:N107"/>
    <mergeCell ref="D108:E108"/>
    <mergeCell ref="F108:G108"/>
    <mergeCell ref="K108:L108"/>
    <mergeCell ref="M108:N108"/>
    <mergeCell ref="D112:E113"/>
    <mergeCell ref="F112:G113"/>
    <mergeCell ref="D106:E106"/>
    <mergeCell ref="F106:G106"/>
    <mergeCell ref="K106:L106"/>
    <mergeCell ref="D109:L109"/>
    <mergeCell ref="D114:D123"/>
    <mergeCell ref="M116:N116"/>
    <mergeCell ref="M109:N109"/>
    <mergeCell ref="M103:N103"/>
    <mergeCell ref="D104:E104"/>
    <mergeCell ref="F104:G104"/>
    <mergeCell ref="K104:L104"/>
    <mergeCell ref="M104:N104"/>
    <mergeCell ref="D105:E105"/>
    <mergeCell ref="F105:G105"/>
    <mergeCell ref="K105:L105"/>
    <mergeCell ref="M105:N105"/>
    <mergeCell ref="L80:M80"/>
    <mergeCell ref="M100:N100"/>
    <mergeCell ref="D101:E101"/>
    <mergeCell ref="F101:G101"/>
    <mergeCell ref="K101:L101"/>
    <mergeCell ref="M101:N101"/>
    <mergeCell ref="D102:E102"/>
    <mergeCell ref="F102:G102"/>
    <mergeCell ref="K102:L102"/>
    <mergeCell ref="M102:N102"/>
    <mergeCell ref="C81:E81"/>
    <mergeCell ref="F81:Q81"/>
    <mergeCell ref="N38:Q38"/>
    <mergeCell ref="C34:F34"/>
    <mergeCell ref="G34:M34"/>
    <mergeCell ref="N34:O34"/>
    <mergeCell ref="G37:M37"/>
    <mergeCell ref="C26:M26"/>
    <mergeCell ref="N26:Q26"/>
    <mergeCell ref="D27:Q27"/>
    <mergeCell ref="N31:Q31"/>
    <mergeCell ref="C29:M29"/>
    <mergeCell ref="G35:M35"/>
    <mergeCell ref="P34:Q34"/>
    <mergeCell ref="C31:F32"/>
    <mergeCell ref="C35:F36"/>
    <mergeCell ref="N35:O35"/>
    <mergeCell ref="P33:Q33"/>
    <mergeCell ref="P35:Q35"/>
    <mergeCell ref="P36:Q36"/>
    <mergeCell ref="N33:O33"/>
    <mergeCell ref="C5:D7"/>
    <mergeCell ref="N17:Q17"/>
    <mergeCell ref="N16:Q16"/>
    <mergeCell ref="C8:E23"/>
    <mergeCell ref="F18:M18"/>
    <mergeCell ref="F19:M19"/>
    <mergeCell ref="N15:O15"/>
    <mergeCell ref="N20:P20"/>
    <mergeCell ref="N23:P23"/>
    <mergeCell ref="F23:M23"/>
    <mergeCell ref="L21:M21"/>
    <mergeCell ref="F8:M8"/>
    <mergeCell ref="N8:P8"/>
    <mergeCell ref="F9:M10"/>
    <mergeCell ref="F11:M12"/>
    <mergeCell ref="F15:M15"/>
    <mergeCell ref="F14:M14"/>
    <mergeCell ref="N14:Q14"/>
    <mergeCell ref="N9:P9"/>
    <mergeCell ref="N21:P21"/>
    <mergeCell ref="N22:P22"/>
    <mergeCell ref="F17:K17"/>
    <mergeCell ref="L17:M17"/>
    <mergeCell ref="F21:K21"/>
    <mergeCell ref="H74:K74"/>
    <mergeCell ref="G36:M36"/>
    <mergeCell ref="H80:K80"/>
    <mergeCell ref="P15:Q15"/>
    <mergeCell ref="N10:P10"/>
    <mergeCell ref="N11:P11"/>
    <mergeCell ref="N12:P12"/>
    <mergeCell ref="F13:M13"/>
    <mergeCell ref="N13:Q13"/>
    <mergeCell ref="N18:P18"/>
    <mergeCell ref="N19:P19"/>
    <mergeCell ref="H66:K66"/>
    <mergeCell ref="P32:Q32"/>
    <mergeCell ref="E30:R30"/>
    <mergeCell ref="C25:M25"/>
    <mergeCell ref="O24:P24"/>
    <mergeCell ref="N25:Q25"/>
    <mergeCell ref="N32:O32"/>
    <mergeCell ref="C24:M24"/>
    <mergeCell ref="N70:O70"/>
    <mergeCell ref="F20:M20"/>
    <mergeCell ref="F22:M22"/>
    <mergeCell ref="P37:Q37"/>
    <mergeCell ref="N36:O36"/>
    <mergeCell ref="H71:K71"/>
    <mergeCell ref="L68:M68"/>
    <mergeCell ref="H64:K64"/>
    <mergeCell ref="F71:G71"/>
    <mergeCell ref="F72:G72"/>
    <mergeCell ref="C63:G63"/>
    <mergeCell ref="C64:G64"/>
    <mergeCell ref="H62:K62"/>
    <mergeCell ref="F16:M16"/>
    <mergeCell ref="L62:M62"/>
    <mergeCell ref="L65:M65"/>
    <mergeCell ref="L72:M72"/>
    <mergeCell ref="C38:M38"/>
    <mergeCell ref="G31:M32"/>
    <mergeCell ref="G33:M33"/>
    <mergeCell ref="C33:F33"/>
    <mergeCell ref="P58:Q58"/>
    <mergeCell ref="P59:Q59"/>
    <mergeCell ref="N58:O58"/>
    <mergeCell ref="C37:F37"/>
    <mergeCell ref="N37:O37"/>
    <mergeCell ref="N57:O57"/>
    <mergeCell ref="K41:L41"/>
    <mergeCell ref="M41:N41"/>
    <mergeCell ref="K43:L43"/>
    <mergeCell ref="M43:N43"/>
    <mergeCell ref="K44:L44"/>
    <mergeCell ref="M44:N44"/>
    <mergeCell ref="K45:L45"/>
    <mergeCell ref="M45:N45"/>
    <mergeCell ref="K46:L46"/>
    <mergeCell ref="M46:N46"/>
    <mergeCell ref="C49:Q49"/>
    <mergeCell ref="K42:L42"/>
    <mergeCell ref="M42:N42"/>
    <mergeCell ref="O41:Q42"/>
    <mergeCell ref="C41:J42"/>
    <mergeCell ref="C75:E75"/>
    <mergeCell ref="C68:E70"/>
    <mergeCell ref="C71:E73"/>
    <mergeCell ref="H69:K69"/>
    <mergeCell ref="F70:G70"/>
    <mergeCell ref="H68:K68"/>
    <mergeCell ref="C58:M58"/>
    <mergeCell ref="N59:O59"/>
    <mergeCell ref="L63:M63"/>
    <mergeCell ref="F73:G73"/>
    <mergeCell ref="N63:O63"/>
    <mergeCell ref="H63:K63"/>
    <mergeCell ref="H65:K65"/>
    <mergeCell ref="H72:K72"/>
    <mergeCell ref="F69:G69"/>
    <mergeCell ref="H73:K73"/>
    <mergeCell ref="H70:K70"/>
    <mergeCell ref="L73:M73"/>
    <mergeCell ref="C59:M59"/>
    <mergeCell ref="L69:M69"/>
    <mergeCell ref="L71:M71"/>
    <mergeCell ref="C65:G65"/>
    <mergeCell ref="C66:G66"/>
    <mergeCell ref="C67:G67"/>
    <mergeCell ref="C43:J43"/>
    <mergeCell ref="C44:J44"/>
    <mergeCell ref="C45:J45"/>
    <mergeCell ref="C46:J46"/>
    <mergeCell ref="C47:J47"/>
    <mergeCell ref="K47:L47"/>
    <mergeCell ref="M47:N47"/>
    <mergeCell ref="C62:G62"/>
    <mergeCell ref="O47:Q47"/>
    <mergeCell ref="K48:L48"/>
    <mergeCell ref="M48:N48"/>
    <mergeCell ref="O43:Q43"/>
    <mergeCell ref="O44:Q44"/>
    <mergeCell ref="O45:Q45"/>
    <mergeCell ref="O46:Q46"/>
    <mergeCell ref="O48:Q48"/>
    <mergeCell ref="C57:M57"/>
    <mergeCell ref="N62:O62"/>
    <mergeCell ref="C48:J48"/>
    <mergeCell ref="P62:Q62"/>
    <mergeCell ref="N178:O178"/>
    <mergeCell ref="D162:F162"/>
    <mergeCell ref="G162:H162"/>
    <mergeCell ref="C78:G78"/>
    <mergeCell ref="C79:G79"/>
    <mergeCell ref="C80:G80"/>
    <mergeCell ref="H79:K79"/>
    <mergeCell ref="H78:K78"/>
    <mergeCell ref="D100:E100"/>
    <mergeCell ref="F100:G100"/>
    <mergeCell ref="K100:L100"/>
    <mergeCell ref="D103:E103"/>
    <mergeCell ref="F103:G103"/>
    <mergeCell ref="K103:L103"/>
    <mergeCell ref="K117:L117"/>
    <mergeCell ref="K116:L116"/>
    <mergeCell ref="F130:G130"/>
    <mergeCell ref="K130:L130"/>
    <mergeCell ref="D137:E137"/>
    <mergeCell ref="F137:G137"/>
    <mergeCell ref="D98:E99"/>
    <mergeCell ref="N78:O78"/>
    <mergeCell ref="N79:O79"/>
    <mergeCell ref="N80:O80"/>
    <mergeCell ref="H114:J114"/>
    <mergeCell ref="H115:J115"/>
    <mergeCell ref="H116:J116"/>
    <mergeCell ref="H120:J120"/>
    <mergeCell ref="H121:J121"/>
    <mergeCell ref="I155:J155"/>
    <mergeCell ref="I156:J156"/>
    <mergeCell ref="H122:J122"/>
    <mergeCell ref="H124:J124"/>
    <mergeCell ref="H101:J101"/>
    <mergeCell ref="H102:J102"/>
    <mergeCell ref="H103:J103"/>
    <mergeCell ref="H104:J104"/>
    <mergeCell ref="H105:J105"/>
    <mergeCell ref="H106:J106"/>
    <mergeCell ref="H107:J107"/>
    <mergeCell ref="H108:J108"/>
    <mergeCell ref="H112:J113"/>
    <mergeCell ref="D193:D201"/>
    <mergeCell ref="G174:H174"/>
    <mergeCell ref="K174:L174"/>
    <mergeCell ref="E176:F176"/>
    <mergeCell ref="K167:L167"/>
    <mergeCell ref="D168:F168"/>
    <mergeCell ref="G168:H168"/>
    <mergeCell ref="K168:L168"/>
    <mergeCell ref="D169:F169"/>
    <mergeCell ref="G169:H169"/>
    <mergeCell ref="K169:L169"/>
    <mergeCell ref="G176:H176"/>
    <mergeCell ref="K176:L176"/>
    <mergeCell ref="E178:F178"/>
    <mergeCell ref="G178:H178"/>
    <mergeCell ref="I174:J174"/>
    <mergeCell ref="I175:J175"/>
    <mergeCell ref="E189:F189"/>
    <mergeCell ref="G189:H189"/>
    <mergeCell ref="K189:L189"/>
    <mergeCell ref="E197:F197"/>
    <mergeCell ref="G197:H197"/>
    <mergeCell ref="K197:L197"/>
    <mergeCell ref="D167:F167"/>
    <mergeCell ref="E181:F181"/>
    <mergeCell ref="G181:H181"/>
    <mergeCell ref="F140:G140"/>
    <mergeCell ref="N66:O66"/>
    <mergeCell ref="L67:M67"/>
    <mergeCell ref="F98:G99"/>
    <mergeCell ref="F68:G68"/>
    <mergeCell ref="K98:L98"/>
    <mergeCell ref="O98:P98"/>
    <mergeCell ref="M98:N98"/>
    <mergeCell ref="M99:N99"/>
    <mergeCell ref="K99:L99"/>
    <mergeCell ref="P67:Q67"/>
    <mergeCell ref="P68:Q68"/>
    <mergeCell ref="C74:G74"/>
    <mergeCell ref="P78:Q78"/>
    <mergeCell ref="P79:Q79"/>
    <mergeCell ref="P80:Q80"/>
    <mergeCell ref="P69:Q69"/>
    <mergeCell ref="N71:O71"/>
    <mergeCell ref="P74:Q74"/>
    <mergeCell ref="P70:Q70"/>
    <mergeCell ref="D176:D192"/>
    <mergeCell ref="G167:H167"/>
    <mergeCell ref="P63:Q63"/>
    <mergeCell ref="P57:Q57"/>
    <mergeCell ref="H125:J125"/>
    <mergeCell ref="H126:J126"/>
    <mergeCell ref="H127:J127"/>
    <mergeCell ref="H128:J128"/>
    <mergeCell ref="H129:J129"/>
    <mergeCell ref="H130:J130"/>
    <mergeCell ref="H135:J135"/>
    <mergeCell ref="H119:J119"/>
    <mergeCell ref="P64:Q64"/>
    <mergeCell ref="P65:Q65"/>
    <mergeCell ref="L78:M78"/>
    <mergeCell ref="N69:O69"/>
    <mergeCell ref="P72:Q72"/>
    <mergeCell ref="P73:Q73"/>
    <mergeCell ref="N72:O72"/>
    <mergeCell ref="P71:Q71"/>
    <mergeCell ref="N74:O74"/>
    <mergeCell ref="H67:K67"/>
    <mergeCell ref="L66:M66"/>
    <mergeCell ref="L70:M70"/>
    <mergeCell ref="N67:O67"/>
    <mergeCell ref="N68:O68"/>
    <mergeCell ref="H117:J117"/>
    <mergeCell ref="H118:J118"/>
    <mergeCell ref="L64:M64"/>
    <mergeCell ref="N64:O64"/>
    <mergeCell ref="N73:O73"/>
    <mergeCell ref="L74:M74"/>
    <mergeCell ref="P66:Q66"/>
    <mergeCell ref="N65:O65"/>
    <mergeCell ref="M225:N225"/>
    <mergeCell ref="I176:J176"/>
    <mergeCell ref="I177:J177"/>
    <mergeCell ref="I178:J178"/>
    <mergeCell ref="I179:J179"/>
    <mergeCell ref="I180:J180"/>
    <mergeCell ref="I181:J181"/>
    <mergeCell ref="I182:J182"/>
    <mergeCell ref="I183:J183"/>
    <mergeCell ref="I184:J184"/>
    <mergeCell ref="N174:O174"/>
    <mergeCell ref="K178:L178"/>
    <mergeCell ref="D170:L170"/>
    <mergeCell ref="L79:M79"/>
    <mergeCell ref="H98:J99"/>
    <mergeCell ref="H100:J100"/>
    <mergeCell ref="M226:N226"/>
    <mergeCell ref="Q214:Q215"/>
    <mergeCell ref="I216:J216"/>
    <mergeCell ref="I217:J217"/>
    <mergeCell ref="M214:N214"/>
    <mergeCell ref="I215:J215"/>
    <mergeCell ref="G218:H218"/>
    <mergeCell ref="I218:J218"/>
    <mergeCell ref="I222:J222"/>
    <mergeCell ref="G220:H220"/>
    <mergeCell ref="G223:H223"/>
    <mergeCell ref="I223:J223"/>
    <mergeCell ref="G224:H224"/>
    <mergeCell ref="I224:J224"/>
    <mergeCell ref="G225:J225"/>
    <mergeCell ref="G226:J226"/>
    <mergeCell ref="D216:D224"/>
    <mergeCell ref="D225:D226"/>
    <mergeCell ref="G214:K214"/>
    <mergeCell ref="E216:F216"/>
    <mergeCell ref="E217:F217"/>
    <mergeCell ref="E218:F218"/>
    <mergeCell ref="E219:F219"/>
    <mergeCell ref="E220:F220"/>
    <mergeCell ref="E221:F221"/>
    <mergeCell ref="E222:F222"/>
    <mergeCell ref="E226:F226"/>
    <mergeCell ref="E223:F223"/>
    <mergeCell ref="E224:F224"/>
    <mergeCell ref="E225:F225"/>
    <mergeCell ref="D214:F215"/>
    <mergeCell ref="G215:H215"/>
    <mergeCell ref="G219:H219"/>
    <mergeCell ref="I219:J219"/>
    <mergeCell ref="I220:J220"/>
    <mergeCell ref="G221:H221"/>
    <mergeCell ref="I221:J221"/>
    <mergeCell ref="G222:H222"/>
    <mergeCell ref="G217:H217"/>
    <mergeCell ref="G216:H216"/>
    <mergeCell ref="G227:H227"/>
    <mergeCell ref="I227:J227"/>
    <mergeCell ref="D227:F227"/>
    <mergeCell ref="G234:H234"/>
    <mergeCell ref="I234:J234"/>
    <mergeCell ref="G235:H235"/>
    <mergeCell ref="I235:J235"/>
    <mergeCell ref="G236:H236"/>
    <mergeCell ref="I236:J236"/>
    <mergeCell ref="G237:H237"/>
    <mergeCell ref="I237:J237"/>
    <mergeCell ref="G238:H238"/>
    <mergeCell ref="I238:J238"/>
    <mergeCell ref="G239:H239"/>
    <mergeCell ref="I239:J239"/>
    <mergeCell ref="G240:H240"/>
    <mergeCell ref="I240:J240"/>
    <mergeCell ref="G241:H241"/>
    <mergeCell ref="I241:J241"/>
    <mergeCell ref="G252:H252"/>
    <mergeCell ref="I252:J252"/>
    <mergeCell ref="G245:H245"/>
    <mergeCell ref="G246:H246"/>
    <mergeCell ref="G247:H247"/>
    <mergeCell ref="G248:H248"/>
    <mergeCell ref="I245:J245"/>
    <mergeCell ref="I246:J246"/>
    <mergeCell ref="I247:J247"/>
    <mergeCell ref="I248:J248"/>
    <mergeCell ref="N5:O5"/>
    <mergeCell ref="N6:O6"/>
    <mergeCell ref="N7:O7"/>
    <mergeCell ref="I198:J198"/>
    <mergeCell ref="I199:J199"/>
    <mergeCell ref="I200:J200"/>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86:J186"/>
    <mergeCell ref="I187:J187"/>
    <mergeCell ref="I188:J188"/>
    <mergeCell ref="I189:J189"/>
    <mergeCell ref="I190:J190"/>
  </mergeCells>
  <phoneticPr fontId="1"/>
  <pageMargins left="0.98425196850393704" right="0.59055118110236227" top="0.78740157480314965" bottom="0.78740157480314965"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view="pageBreakPreview" topLeftCell="A34" zoomScale="85" zoomScaleNormal="100" zoomScaleSheetLayoutView="85" workbookViewId="0">
      <selection activeCell="L61" sqref="L61"/>
    </sheetView>
  </sheetViews>
  <sheetFormatPr defaultRowHeight="13.5" x14ac:dyDescent="0.15"/>
  <cols>
    <col min="1" max="3" width="1.75" style="16" customWidth="1"/>
    <col min="4" max="4" width="2.625" style="16" customWidth="1"/>
    <col min="5" max="6" width="8" style="16" customWidth="1"/>
    <col min="7" max="7" width="8.75" style="16" customWidth="1"/>
    <col min="8" max="12" width="10.25" style="16" customWidth="1"/>
    <col min="13" max="13" width="3.375" style="16" customWidth="1"/>
    <col min="14" max="14" width="4.5" style="16" customWidth="1"/>
    <col min="15" max="15" width="7.75" style="16" customWidth="1"/>
    <col min="16" max="16384" width="9" style="16"/>
  </cols>
  <sheetData>
    <row r="1" spans="1:20" x14ac:dyDescent="0.15">
      <c r="A1" s="312" t="s">
        <v>817</v>
      </c>
    </row>
    <row r="2" spans="1:20" ht="9" customHeight="1" x14ac:dyDescent="0.15"/>
    <row r="3" spans="1:20" x14ac:dyDescent="0.15">
      <c r="B3" s="16" t="s">
        <v>818</v>
      </c>
    </row>
    <row r="4" spans="1:20" x14ac:dyDescent="0.15">
      <c r="C4" s="16" t="s">
        <v>819</v>
      </c>
      <c r="G4" s="204"/>
      <c r="H4" s="204"/>
      <c r="I4" s="804" t="str">
        <f>IF(基本!M138="","",IF(基本!M138="G","ギャランティード・セイビングス契約",IF(基本!M138="S","シェアード・セイビングス契約")))</f>
        <v/>
      </c>
      <c r="J4" s="804"/>
      <c r="K4" s="804"/>
      <c r="L4" s="804"/>
    </row>
    <row r="5" spans="1:20" ht="7.5" customHeight="1" x14ac:dyDescent="0.15"/>
    <row r="6" spans="1:20" x14ac:dyDescent="0.15">
      <c r="C6" s="16" t="s">
        <v>606</v>
      </c>
    </row>
    <row r="7" spans="1:20" ht="13.5" customHeight="1" x14ac:dyDescent="0.15">
      <c r="D7" s="872"/>
      <c r="E7" s="872"/>
      <c r="F7" s="872"/>
      <c r="G7" s="872"/>
      <c r="H7" s="872"/>
      <c r="I7" s="208" t="s">
        <v>611</v>
      </c>
      <c r="J7" s="208" t="s">
        <v>610</v>
      </c>
      <c r="K7" s="872" t="s">
        <v>614</v>
      </c>
      <c r="L7" s="872"/>
    </row>
    <row r="8" spans="1:20" ht="13.5" customHeight="1" x14ac:dyDescent="0.15">
      <c r="D8" s="1111" t="s">
        <v>607</v>
      </c>
      <c r="E8" s="1118" t="str">
        <f>IF(基本!E139="","",基本!E139)</f>
        <v/>
      </c>
      <c r="F8" s="1118"/>
      <c r="G8" s="1118"/>
      <c r="H8" s="1118"/>
      <c r="I8" s="208" t="s">
        <v>593</v>
      </c>
      <c r="J8" s="134"/>
      <c r="K8" s="1120"/>
      <c r="L8" s="1120"/>
    </row>
    <row r="9" spans="1:20" ht="13.5" customHeight="1" x14ac:dyDescent="0.15">
      <c r="D9" s="1111"/>
      <c r="E9" s="1118" t="str">
        <f>IF(基本!E140="","",基本!E140)</f>
        <v/>
      </c>
      <c r="F9" s="1118"/>
      <c r="G9" s="1118"/>
      <c r="H9" s="1118"/>
      <c r="I9" s="208" t="s">
        <v>593</v>
      </c>
      <c r="J9" s="134"/>
      <c r="K9" s="1120"/>
      <c r="L9" s="1120"/>
    </row>
    <row r="10" spans="1:20" ht="13.5" customHeight="1" x14ac:dyDescent="0.15">
      <c r="D10" s="1111"/>
      <c r="E10" s="1118" t="str">
        <f>IF(基本!E141="","",基本!E141)</f>
        <v/>
      </c>
      <c r="F10" s="1118"/>
      <c r="G10" s="1118"/>
      <c r="H10" s="1118"/>
      <c r="I10" s="208" t="s">
        <v>593</v>
      </c>
      <c r="J10" s="134"/>
      <c r="K10" s="1120"/>
      <c r="L10" s="1120"/>
    </row>
    <row r="11" spans="1:20" ht="13.5" customHeight="1" x14ac:dyDescent="0.15">
      <c r="D11" s="1111"/>
      <c r="E11" s="1118" t="str">
        <f>IF(基本!E142="","",基本!E142)</f>
        <v/>
      </c>
      <c r="F11" s="1118"/>
      <c r="G11" s="1118"/>
      <c r="H11" s="1118"/>
      <c r="I11" s="208" t="s">
        <v>593</v>
      </c>
      <c r="J11" s="134"/>
      <c r="K11" s="1120"/>
      <c r="L11" s="1120"/>
    </row>
    <row r="12" spans="1:20" ht="13.5" customHeight="1" x14ac:dyDescent="0.15">
      <c r="D12" s="1111"/>
      <c r="E12" s="1118" t="str">
        <f>IF(基本!E143="","",基本!E143)</f>
        <v/>
      </c>
      <c r="F12" s="1118"/>
      <c r="G12" s="1118"/>
      <c r="H12" s="1118"/>
      <c r="I12" s="208" t="s">
        <v>593</v>
      </c>
      <c r="J12" s="134"/>
      <c r="K12" s="1120"/>
      <c r="L12" s="1120"/>
      <c r="O12" s="1122" t="s">
        <v>623</v>
      </c>
      <c r="P12" s="1122"/>
      <c r="Q12" s="1122"/>
      <c r="R12" s="1122"/>
      <c r="S12" s="1122"/>
      <c r="T12" s="1122"/>
    </row>
    <row r="13" spans="1:20" ht="13.5" customHeight="1" x14ac:dyDescent="0.15">
      <c r="D13" s="1111"/>
      <c r="E13" s="1118" t="str">
        <f>IF(基本!E144="","",基本!E144)</f>
        <v/>
      </c>
      <c r="F13" s="1118"/>
      <c r="G13" s="1118"/>
      <c r="H13" s="1118"/>
      <c r="I13" s="208" t="s">
        <v>593</v>
      </c>
      <c r="J13" s="134"/>
      <c r="K13" s="1120"/>
      <c r="L13" s="1120"/>
      <c r="O13" s="1122"/>
      <c r="P13" s="1122"/>
      <c r="Q13" s="1122"/>
      <c r="R13" s="1122"/>
      <c r="S13" s="1122"/>
      <c r="T13" s="1122"/>
    </row>
    <row r="14" spans="1:20" ht="13.5" customHeight="1" x14ac:dyDescent="0.15">
      <c r="D14" s="1111" t="s">
        <v>608</v>
      </c>
      <c r="E14" s="1118" t="str">
        <f>IF(基本!E145="","",基本!E145)</f>
        <v/>
      </c>
      <c r="F14" s="1118"/>
      <c r="G14" s="1118"/>
      <c r="H14" s="1118"/>
      <c r="I14" s="208" t="s">
        <v>820</v>
      </c>
      <c r="J14" s="134"/>
      <c r="K14" s="1120"/>
      <c r="L14" s="1120"/>
    </row>
    <row r="15" spans="1:20" ht="13.5" customHeight="1" x14ac:dyDescent="0.15">
      <c r="D15" s="1111"/>
      <c r="E15" s="1118" t="str">
        <f>IF(基本!E146="","",基本!E146)</f>
        <v/>
      </c>
      <c r="F15" s="1118"/>
      <c r="G15" s="1118"/>
      <c r="H15" s="1118"/>
      <c r="I15" s="208" t="s">
        <v>820</v>
      </c>
      <c r="J15" s="134"/>
      <c r="K15" s="1120"/>
      <c r="L15" s="1120"/>
    </row>
    <row r="16" spans="1:20" ht="13.5" customHeight="1" x14ac:dyDescent="0.15">
      <c r="D16" s="1111"/>
      <c r="E16" s="1118" t="str">
        <f>IF(基本!E147="","",基本!E147)</f>
        <v/>
      </c>
      <c r="F16" s="1118"/>
      <c r="G16" s="1118"/>
      <c r="H16" s="1118"/>
      <c r="I16" s="530"/>
      <c r="J16" s="134"/>
      <c r="K16" s="1120"/>
      <c r="L16" s="1120"/>
    </row>
    <row r="17" spans="3:20" ht="13.5" customHeight="1" x14ac:dyDescent="0.15">
      <c r="D17" s="1111" t="s">
        <v>609</v>
      </c>
      <c r="E17" s="1118" t="str">
        <f>IF(基本!E148="","",基本!E148)</f>
        <v/>
      </c>
      <c r="F17" s="1118"/>
      <c r="G17" s="1118"/>
      <c r="H17" s="1118"/>
      <c r="I17" s="530"/>
      <c r="J17" s="134"/>
      <c r="K17" s="1120"/>
      <c r="L17" s="1120"/>
    </row>
    <row r="18" spans="3:20" ht="13.5" customHeight="1" x14ac:dyDescent="0.15">
      <c r="D18" s="1111"/>
      <c r="E18" s="1118" t="str">
        <f>IF(基本!E149="","",基本!E149)</f>
        <v/>
      </c>
      <c r="F18" s="1118"/>
      <c r="G18" s="1118"/>
      <c r="H18" s="1118"/>
      <c r="I18" s="530"/>
      <c r="J18" s="134"/>
      <c r="K18" s="1120"/>
      <c r="L18" s="1120"/>
    </row>
    <row r="19" spans="3:20" ht="13.5" customHeight="1" x14ac:dyDescent="0.15">
      <c r="D19" s="1111"/>
      <c r="E19" s="1118" t="str">
        <f>IF(基本!E150="","",基本!E150)</f>
        <v/>
      </c>
      <c r="F19" s="1118"/>
      <c r="G19" s="1118"/>
      <c r="H19" s="1118"/>
      <c r="I19" s="530"/>
      <c r="J19" s="134"/>
      <c r="K19" s="1120"/>
      <c r="L19" s="1120"/>
    </row>
    <row r="20" spans="3:20" ht="6" customHeight="1" x14ac:dyDescent="0.15"/>
    <row r="21" spans="3:20" x14ac:dyDescent="0.15">
      <c r="C21" s="16" t="s">
        <v>615</v>
      </c>
    </row>
    <row r="22" spans="3:20" ht="13.5" customHeight="1" x14ac:dyDescent="0.15">
      <c r="D22" s="872"/>
      <c r="E22" s="872"/>
      <c r="F22" s="872"/>
      <c r="G22" s="872"/>
      <c r="H22" s="981" t="s">
        <v>601</v>
      </c>
      <c r="I22" s="983"/>
      <c r="J22" s="1123" t="s">
        <v>617</v>
      </c>
      <c r="K22" s="981" t="s">
        <v>602</v>
      </c>
      <c r="L22" s="111" t="s">
        <v>603</v>
      </c>
    </row>
    <row r="23" spans="3:20" ht="13.5" customHeight="1" x14ac:dyDescent="0.15">
      <c r="D23" s="872"/>
      <c r="E23" s="872"/>
      <c r="F23" s="872"/>
      <c r="G23" s="872"/>
      <c r="H23" s="313" t="s">
        <v>1009</v>
      </c>
      <c r="I23" s="208" t="s">
        <v>600</v>
      </c>
      <c r="J23" s="1124"/>
      <c r="K23" s="981"/>
      <c r="L23" s="111" t="s">
        <v>604</v>
      </c>
    </row>
    <row r="24" spans="3:20" ht="13.5" customHeight="1" x14ac:dyDescent="0.15">
      <c r="D24" s="1111" t="s">
        <v>594</v>
      </c>
      <c r="E24" s="1041" t="s">
        <v>595</v>
      </c>
      <c r="F24" s="1041"/>
      <c r="G24" s="208" t="s">
        <v>593</v>
      </c>
      <c r="H24" s="315" t="str">
        <f>IF(SUM(基本!F211:G222)=0,"",SUM(基本!F211:G222)/1000)</f>
        <v/>
      </c>
      <c r="I24" s="314"/>
      <c r="J24" s="315">
        <f>IF(I24="",0,I24-J30)</f>
        <v>0</v>
      </c>
      <c r="K24" s="316">
        <f>IF(I24="",0,I24-K30)</f>
        <v>0</v>
      </c>
      <c r="L24" s="317"/>
    </row>
    <row r="25" spans="3:20" ht="13.5" customHeight="1" x14ac:dyDescent="0.15">
      <c r="D25" s="1111"/>
      <c r="E25" s="1041" t="s">
        <v>821</v>
      </c>
      <c r="F25" s="1041"/>
      <c r="G25" s="308" t="s">
        <v>820</v>
      </c>
      <c r="H25" s="315" t="str">
        <f>IF(SUM(基本!H211:I222)=0,"",SUM(基本!H211:I222)/1000)</f>
        <v/>
      </c>
      <c r="I25" s="314"/>
      <c r="J25" s="315">
        <f t="shared" ref="J25:J28" si="0">IF(I25="",0,I25-J31)</f>
        <v>0</v>
      </c>
      <c r="K25" s="316">
        <f t="shared" ref="K25:K28" si="1">IF(I25="",0,I25-K31)</f>
        <v>0</v>
      </c>
      <c r="L25" s="317"/>
    </row>
    <row r="26" spans="3:20" ht="13.5" customHeight="1" x14ac:dyDescent="0.15">
      <c r="D26" s="1111"/>
      <c r="E26" s="1041" t="s">
        <v>822</v>
      </c>
      <c r="F26" s="1041"/>
      <c r="G26" s="308" t="s">
        <v>823</v>
      </c>
      <c r="H26" s="315">
        <f>IF(SUM(基本!J211:L222)=0,0,SUM(基本!J211:L222)/1000)</f>
        <v>0</v>
      </c>
      <c r="I26" s="307"/>
      <c r="J26" s="315">
        <f t="shared" si="0"/>
        <v>0</v>
      </c>
      <c r="K26" s="316">
        <f t="shared" si="1"/>
        <v>0</v>
      </c>
      <c r="L26" s="317"/>
    </row>
    <row r="27" spans="3:20" ht="13.5" customHeight="1" x14ac:dyDescent="0.15">
      <c r="D27" s="1111"/>
      <c r="E27" s="1041" t="s">
        <v>596</v>
      </c>
      <c r="F27" s="1041"/>
      <c r="G27" s="308" t="s">
        <v>597</v>
      </c>
      <c r="H27" s="315">
        <f>IF(SUM(基本!F242:G253)=0,0,SUM(基本!F242:G253))</f>
        <v>0</v>
      </c>
      <c r="I27" s="307"/>
      <c r="J27" s="315">
        <f t="shared" si="0"/>
        <v>0</v>
      </c>
      <c r="K27" s="316">
        <f t="shared" si="1"/>
        <v>0</v>
      </c>
      <c r="L27" s="317"/>
    </row>
    <row r="28" spans="3:20" ht="13.5" customHeight="1" x14ac:dyDescent="0.15">
      <c r="D28" s="1111"/>
      <c r="E28" s="1041" t="s">
        <v>598</v>
      </c>
      <c r="F28" s="1041"/>
      <c r="G28" s="308" t="s">
        <v>597</v>
      </c>
      <c r="H28" s="315">
        <f>IF(SUM(基本!H242:I253)=0,0,SUM(基本!H242:I253))</f>
        <v>0</v>
      </c>
      <c r="I28" s="307"/>
      <c r="J28" s="315">
        <f t="shared" si="0"/>
        <v>0</v>
      </c>
      <c r="K28" s="316">
        <f t="shared" si="1"/>
        <v>0</v>
      </c>
      <c r="L28" s="317"/>
      <c r="O28" s="131"/>
      <c r="P28" s="131"/>
      <c r="Q28" s="131"/>
      <c r="R28" s="131"/>
      <c r="S28" s="131"/>
      <c r="T28" s="131"/>
    </row>
    <row r="29" spans="3:20" ht="13.5" customHeight="1" x14ac:dyDescent="0.15">
      <c r="D29" s="1111"/>
      <c r="E29" s="1116" t="s">
        <v>646</v>
      </c>
      <c r="F29" s="1117"/>
      <c r="G29" s="308"/>
      <c r="H29" s="319" t="str">
        <f>IF(SUM(H24:H28)=0,"",H24*0.252+H25*1.16+H26*1.3+H26*0.947+H28*1.01)</f>
        <v/>
      </c>
      <c r="I29" s="319" t="str">
        <f t="shared" ref="I29:J29" si="2">IF(SUM(I24:I28)=0,"",I24*0.252+I25*1.16+I26*1.3+I26*0.947+I28*1.01)</f>
        <v/>
      </c>
      <c r="J29" s="319" t="str">
        <f t="shared" si="2"/>
        <v/>
      </c>
      <c r="K29" s="319" t="str">
        <f>IF(SUM(K24:K28)=0,"",K24*0.252+K25*1.16+K26*1.3+K26*0.947+K28*1.01)</f>
        <v/>
      </c>
      <c r="L29" s="317"/>
      <c r="O29" s="1122" t="s">
        <v>623</v>
      </c>
      <c r="P29" s="1122"/>
      <c r="Q29" s="1122"/>
      <c r="R29" s="1122"/>
      <c r="S29" s="1122"/>
      <c r="T29" s="1122"/>
    </row>
    <row r="30" spans="3:20" ht="13.5" customHeight="1" x14ac:dyDescent="0.15">
      <c r="D30" s="1111" t="s">
        <v>599</v>
      </c>
      <c r="E30" s="1041" t="s">
        <v>595</v>
      </c>
      <c r="F30" s="1041"/>
      <c r="G30" s="208" t="s">
        <v>593</v>
      </c>
      <c r="H30" s="320"/>
      <c r="I30" s="320"/>
      <c r="J30" s="314"/>
      <c r="K30" s="321"/>
      <c r="L30" s="322" t="str">
        <f t="shared" ref="L30:L31" si="3">IF(J30=0,"",K30/J30*100)</f>
        <v/>
      </c>
      <c r="O30" s="1122"/>
      <c r="P30" s="1122"/>
      <c r="Q30" s="1122"/>
      <c r="R30" s="1122"/>
      <c r="S30" s="1122"/>
      <c r="T30" s="1122"/>
    </row>
    <row r="31" spans="3:20" ht="13.5" customHeight="1" x14ac:dyDescent="0.15">
      <c r="D31" s="1111"/>
      <c r="E31" s="1041" t="s">
        <v>824</v>
      </c>
      <c r="F31" s="1041"/>
      <c r="G31" s="308" t="s">
        <v>820</v>
      </c>
      <c r="H31" s="320"/>
      <c r="I31" s="320"/>
      <c r="J31" s="314"/>
      <c r="K31" s="321"/>
      <c r="L31" s="322" t="str">
        <f t="shared" si="3"/>
        <v/>
      </c>
      <c r="O31" s="131"/>
      <c r="P31" s="131"/>
      <c r="Q31" s="131"/>
      <c r="R31" s="131"/>
      <c r="S31" s="131"/>
      <c r="T31" s="131"/>
    </row>
    <row r="32" spans="3:20" ht="13.5" customHeight="1" x14ac:dyDescent="0.15">
      <c r="D32" s="1111"/>
      <c r="E32" s="1041" t="s">
        <v>825</v>
      </c>
      <c r="F32" s="1041"/>
      <c r="G32" s="308" t="s">
        <v>823</v>
      </c>
      <c r="H32" s="320"/>
      <c r="I32" s="320"/>
      <c r="J32" s="314"/>
      <c r="K32" s="321"/>
      <c r="L32" s="322" t="str">
        <f>IF(J32=0,"",K32/J32*100)</f>
        <v/>
      </c>
    </row>
    <row r="33" spans="3:20" ht="13.5" customHeight="1" x14ac:dyDescent="0.15">
      <c r="D33" s="1111"/>
      <c r="E33" s="1041" t="s">
        <v>596</v>
      </c>
      <c r="F33" s="1041"/>
      <c r="G33" s="308" t="s">
        <v>597</v>
      </c>
      <c r="H33" s="320"/>
      <c r="I33" s="320"/>
      <c r="J33" s="314"/>
      <c r="K33" s="321"/>
      <c r="L33" s="322" t="str">
        <f t="shared" ref="L33:L34" si="4">IF(J33=0,"",K33/J33*100)</f>
        <v/>
      </c>
    </row>
    <row r="34" spans="3:20" ht="13.5" customHeight="1" x14ac:dyDescent="0.15">
      <c r="D34" s="1111"/>
      <c r="E34" s="1041" t="s">
        <v>598</v>
      </c>
      <c r="F34" s="1041"/>
      <c r="G34" s="308" t="s">
        <v>597</v>
      </c>
      <c r="H34" s="320"/>
      <c r="I34" s="320"/>
      <c r="J34" s="314"/>
      <c r="K34" s="321"/>
      <c r="L34" s="322" t="str">
        <f t="shared" si="4"/>
        <v/>
      </c>
    </row>
    <row r="35" spans="3:20" ht="13.5" customHeight="1" x14ac:dyDescent="0.15">
      <c r="D35" s="1111"/>
      <c r="E35" s="1116" t="s">
        <v>645</v>
      </c>
      <c r="F35" s="1117"/>
      <c r="G35" s="308"/>
      <c r="H35" s="320"/>
      <c r="I35" s="320"/>
      <c r="J35" s="315" t="str">
        <f>IF(SUM(J30:J34)=0,"",J30*0.252+J31*1.16+J32*1.3+J33*0.947+J34*1.01)</f>
        <v/>
      </c>
      <c r="K35" s="315" t="str">
        <f>IF(SUM(K30:K34)=0,"",K30*0.252+K31*1.16+K32*1.3+K33*0.947+K34*1.01)</f>
        <v/>
      </c>
      <c r="L35" s="322" t="str">
        <f t="shared" ref="L35" si="5">IF(J35="","",K35/J35*100)</f>
        <v/>
      </c>
      <c r="N35" s="16" t="str">
        <f>IF(L35&gt;=70,"","←省エネ保証率を70%以上に確保してください。")</f>
        <v/>
      </c>
    </row>
    <row r="36" spans="3:20" ht="8.25" customHeight="1" x14ac:dyDescent="0.15"/>
    <row r="37" spans="3:20" x14ac:dyDescent="0.15">
      <c r="C37" s="16" t="s">
        <v>605</v>
      </c>
    </row>
    <row r="38" spans="3:20" ht="13.5" customHeight="1" x14ac:dyDescent="0.15">
      <c r="D38" s="872"/>
      <c r="E38" s="872"/>
      <c r="F38" s="872"/>
      <c r="G38" s="872"/>
      <c r="H38" s="872"/>
      <c r="I38" s="208" t="s">
        <v>611</v>
      </c>
      <c r="J38" s="209" t="s">
        <v>612</v>
      </c>
      <c r="K38" s="872" t="s">
        <v>614</v>
      </c>
      <c r="L38" s="872"/>
    </row>
    <row r="39" spans="3:20" ht="13.5" customHeight="1" x14ac:dyDescent="0.15">
      <c r="D39" s="1111" t="s">
        <v>607</v>
      </c>
      <c r="E39" s="1119" t="str">
        <f>IF(E8="","",E8)</f>
        <v/>
      </c>
      <c r="F39" s="1119"/>
      <c r="G39" s="1119"/>
      <c r="H39" s="1119"/>
      <c r="I39" s="208" t="s">
        <v>613</v>
      </c>
      <c r="J39" s="134"/>
      <c r="K39" s="1120"/>
      <c r="L39" s="1120"/>
    </row>
    <row r="40" spans="3:20" ht="13.5" customHeight="1" x14ac:dyDescent="0.15">
      <c r="D40" s="1111"/>
      <c r="E40" s="1119" t="str">
        <f t="shared" ref="E40:E50" si="6">IF(E9="","",E9)</f>
        <v/>
      </c>
      <c r="F40" s="1119"/>
      <c r="G40" s="1119"/>
      <c r="H40" s="1119"/>
      <c r="I40" s="208" t="s">
        <v>613</v>
      </c>
      <c r="J40" s="134"/>
      <c r="K40" s="1120"/>
      <c r="L40" s="1120"/>
    </row>
    <row r="41" spans="3:20" ht="13.5" customHeight="1" x14ac:dyDescent="0.15">
      <c r="D41" s="1111"/>
      <c r="E41" s="1119" t="str">
        <f t="shared" si="6"/>
        <v/>
      </c>
      <c r="F41" s="1119"/>
      <c r="G41" s="1119"/>
      <c r="H41" s="1119"/>
      <c r="I41" s="208" t="s">
        <v>613</v>
      </c>
      <c r="J41" s="134"/>
      <c r="K41" s="1120"/>
      <c r="L41" s="1120"/>
    </row>
    <row r="42" spans="3:20" ht="13.5" customHeight="1" x14ac:dyDescent="0.15">
      <c r="D42" s="1111"/>
      <c r="E42" s="1119" t="str">
        <f t="shared" si="6"/>
        <v/>
      </c>
      <c r="F42" s="1119"/>
      <c r="G42" s="1119"/>
      <c r="H42" s="1119"/>
      <c r="I42" s="208" t="s">
        <v>613</v>
      </c>
      <c r="J42" s="134"/>
      <c r="K42" s="1120"/>
      <c r="L42" s="1120"/>
    </row>
    <row r="43" spans="3:20" ht="13.5" customHeight="1" x14ac:dyDescent="0.15">
      <c r="D43" s="1111"/>
      <c r="E43" s="1119" t="str">
        <f t="shared" si="6"/>
        <v/>
      </c>
      <c r="F43" s="1119"/>
      <c r="G43" s="1119"/>
      <c r="H43" s="1119"/>
      <c r="I43" s="208" t="s">
        <v>613</v>
      </c>
      <c r="J43" s="134"/>
      <c r="K43" s="1120"/>
      <c r="L43" s="1120"/>
    </row>
    <row r="44" spans="3:20" ht="13.5" customHeight="1" x14ac:dyDescent="0.15">
      <c r="D44" s="1111"/>
      <c r="E44" s="1119" t="str">
        <f t="shared" si="6"/>
        <v/>
      </c>
      <c r="F44" s="1119"/>
      <c r="G44" s="1119"/>
      <c r="H44" s="1119"/>
      <c r="I44" s="208" t="s">
        <v>613</v>
      </c>
      <c r="J44" s="134"/>
      <c r="K44" s="1120"/>
      <c r="L44" s="1120"/>
      <c r="O44" s="1122" t="s">
        <v>623</v>
      </c>
      <c r="P44" s="1122"/>
      <c r="Q44" s="1122"/>
      <c r="R44" s="1122"/>
      <c r="S44" s="1122"/>
      <c r="T44" s="1122"/>
    </row>
    <row r="45" spans="3:20" ht="13.5" customHeight="1" x14ac:dyDescent="0.15">
      <c r="D45" s="1111" t="s">
        <v>608</v>
      </c>
      <c r="E45" s="1119" t="str">
        <f t="shared" si="6"/>
        <v/>
      </c>
      <c r="F45" s="1119"/>
      <c r="G45" s="1119"/>
      <c r="H45" s="1119"/>
      <c r="I45" s="208" t="s">
        <v>613</v>
      </c>
      <c r="J45" s="134"/>
      <c r="K45" s="1120"/>
      <c r="L45" s="1120"/>
      <c r="O45" s="1122"/>
      <c r="P45" s="1122"/>
      <c r="Q45" s="1122"/>
      <c r="R45" s="1122"/>
      <c r="S45" s="1122"/>
      <c r="T45" s="1122"/>
    </row>
    <row r="46" spans="3:20" ht="13.5" customHeight="1" x14ac:dyDescent="0.15">
      <c r="D46" s="1111"/>
      <c r="E46" s="1119" t="str">
        <f t="shared" si="6"/>
        <v/>
      </c>
      <c r="F46" s="1119"/>
      <c r="G46" s="1119"/>
      <c r="H46" s="1119"/>
      <c r="I46" s="208" t="s">
        <v>613</v>
      </c>
      <c r="J46" s="134"/>
      <c r="K46" s="1120"/>
      <c r="L46" s="1120"/>
    </row>
    <row r="47" spans="3:20" ht="13.5" customHeight="1" x14ac:dyDescent="0.15">
      <c r="D47" s="1111"/>
      <c r="E47" s="1119" t="str">
        <f t="shared" si="6"/>
        <v/>
      </c>
      <c r="F47" s="1119"/>
      <c r="G47" s="1119"/>
      <c r="H47" s="1119"/>
      <c r="I47" s="208" t="s">
        <v>613</v>
      </c>
      <c r="J47" s="134"/>
      <c r="K47" s="1120"/>
      <c r="L47" s="1120"/>
    </row>
    <row r="48" spans="3:20" ht="13.5" customHeight="1" x14ac:dyDescent="0.15">
      <c r="D48" s="1111" t="s">
        <v>609</v>
      </c>
      <c r="E48" s="1119" t="str">
        <f t="shared" si="6"/>
        <v/>
      </c>
      <c r="F48" s="1119"/>
      <c r="G48" s="1119"/>
      <c r="H48" s="1119"/>
      <c r="I48" s="208" t="s">
        <v>613</v>
      </c>
      <c r="J48" s="134"/>
      <c r="K48" s="1120"/>
      <c r="L48" s="1120"/>
    </row>
    <row r="49" spans="3:12" ht="13.5" customHeight="1" x14ac:dyDescent="0.15">
      <c r="D49" s="1111"/>
      <c r="E49" s="1119" t="str">
        <f t="shared" si="6"/>
        <v/>
      </c>
      <c r="F49" s="1119"/>
      <c r="G49" s="1119"/>
      <c r="H49" s="1119"/>
      <c r="I49" s="208" t="s">
        <v>613</v>
      </c>
      <c r="J49" s="134"/>
      <c r="K49" s="1120"/>
      <c r="L49" s="1120"/>
    </row>
    <row r="50" spans="3:12" ht="13.5" customHeight="1" x14ac:dyDescent="0.15">
      <c r="D50" s="1111"/>
      <c r="E50" s="1119" t="str">
        <f t="shared" si="6"/>
        <v/>
      </c>
      <c r="F50" s="1119"/>
      <c r="G50" s="1119"/>
      <c r="H50" s="1119"/>
      <c r="I50" s="208" t="s">
        <v>613</v>
      </c>
      <c r="J50" s="134"/>
      <c r="K50" s="1120"/>
      <c r="L50" s="1120"/>
    </row>
    <row r="51" spans="3:12" ht="13.5" customHeight="1" x14ac:dyDescent="0.15">
      <c r="D51" s="981" t="s">
        <v>616</v>
      </c>
      <c r="E51" s="982"/>
      <c r="F51" s="982"/>
      <c r="G51" s="982"/>
      <c r="H51" s="983"/>
      <c r="I51" s="208" t="s">
        <v>613</v>
      </c>
      <c r="J51" s="138" t="str">
        <f>IF(SUM(J39:J50)=0,"",SUM(J39:J50))</f>
        <v/>
      </c>
      <c r="K51" s="1121"/>
      <c r="L51" s="1121"/>
    </row>
    <row r="52" spans="3:12" ht="6" customHeight="1" x14ac:dyDescent="0.15">
      <c r="D52" s="202"/>
      <c r="E52" s="202"/>
      <c r="F52" s="202"/>
      <c r="G52" s="202"/>
      <c r="H52" s="202"/>
      <c r="I52" s="202"/>
      <c r="J52" s="132"/>
      <c r="K52" s="199"/>
      <c r="L52" s="199"/>
    </row>
    <row r="53" spans="3:12" ht="13.5" customHeight="1" x14ac:dyDescent="0.15">
      <c r="C53" s="16" t="s">
        <v>826</v>
      </c>
      <c r="D53" s="202"/>
      <c r="E53" s="202"/>
      <c r="F53" s="202"/>
      <c r="G53" s="202"/>
      <c r="H53" s="202"/>
      <c r="I53" s="202"/>
      <c r="J53" s="132"/>
      <c r="K53" s="199"/>
      <c r="L53" s="199"/>
    </row>
    <row r="54" spans="3:12" ht="13.5" customHeight="1" x14ac:dyDescent="0.15">
      <c r="E54" s="135"/>
      <c r="F54" s="136"/>
      <c r="G54" s="136"/>
      <c r="H54" s="136"/>
      <c r="I54" s="136"/>
      <c r="J54" s="137"/>
      <c r="K54" s="135"/>
      <c r="L54" s="135"/>
    </row>
    <row r="55" spans="3:12" ht="13.5" customHeight="1" x14ac:dyDescent="0.15">
      <c r="E55" s="135"/>
      <c r="F55" s="136"/>
      <c r="G55" s="136"/>
      <c r="H55" s="136"/>
      <c r="I55" s="136"/>
      <c r="J55" s="137"/>
      <c r="K55" s="135"/>
      <c r="L55" s="135"/>
    </row>
    <row r="56" spans="3:12" ht="13.5" customHeight="1" x14ac:dyDescent="0.15">
      <c r="E56" s="135"/>
      <c r="F56" s="136"/>
      <c r="G56" s="136"/>
      <c r="H56" s="136"/>
      <c r="I56" s="136"/>
      <c r="J56" s="137"/>
      <c r="K56" s="135"/>
      <c r="L56" s="135"/>
    </row>
    <row r="57" spans="3:12" ht="13.5" customHeight="1" x14ac:dyDescent="0.15">
      <c r="E57" s="135"/>
      <c r="F57" s="136"/>
      <c r="G57" s="136"/>
      <c r="H57" s="136"/>
      <c r="I57" s="136"/>
      <c r="J57" s="137"/>
      <c r="K57" s="135"/>
      <c r="L57" s="135"/>
    </row>
    <row r="58" spans="3:12" ht="13.5" customHeight="1" x14ac:dyDescent="0.15">
      <c r="E58" s="135"/>
      <c r="F58" s="136"/>
      <c r="G58" s="136"/>
      <c r="H58" s="136"/>
      <c r="I58" s="136"/>
      <c r="J58" s="137"/>
      <c r="K58" s="135"/>
      <c r="L58" s="135"/>
    </row>
    <row r="59" spans="3:12" ht="13.5" customHeight="1" x14ac:dyDescent="0.15">
      <c r="D59" s="231"/>
      <c r="E59" s="136"/>
      <c r="F59" s="136"/>
      <c r="G59" s="136"/>
      <c r="H59" s="136"/>
      <c r="I59" s="136"/>
      <c r="J59" s="137"/>
      <c r="K59" s="135"/>
      <c r="L59" s="135"/>
    </row>
    <row r="60" spans="3:12" ht="13.5" customHeight="1" x14ac:dyDescent="0.15">
      <c r="D60" s="204"/>
    </row>
    <row r="61" spans="3:12" x14ac:dyDescent="0.15">
      <c r="L61" s="365" t="s">
        <v>1016</v>
      </c>
    </row>
  </sheetData>
  <sheetProtection password="A4DE" sheet="1" objects="1" scenarios="1"/>
  <mergeCells count="82">
    <mergeCell ref="O29:T30"/>
    <mergeCell ref="I4:L4"/>
    <mergeCell ref="O12:T13"/>
    <mergeCell ref="O44:T45"/>
    <mergeCell ref="K18:L18"/>
    <mergeCell ref="K19:L19"/>
    <mergeCell ref="H22:I22"/>
    <mergeCell ref="J22:J23"/>
    <mergeCell ref="E12:H12"/>
    <mergeCell ref="K12:L12"/>
    <mergeCell ref="E15:H15"/>
    <mergeCell ref="D7:H7"/>
    <mergeCell ref="D38:H38"/>
    <mergeCell ref="K7:L7"/>
    <mergeCell ref="K8:L8"/>
    <mergeCell ref="K9:L9"/>
    <mergeCell ref="D51:H51"/>
    <mergeCell ref="K38:L38"/>
    <mergeCell ref="K39:L39"/>
    <mergeCell ref="K40:L40"/>
    <mergeCell ref="K41:L41"/>
    <mergeCell ref="K42:L42"/>
    <mergeCell ref="K44:L44"/>
    <mergeCell ref="K45:L45"/>
    <mergeCell ref="K46:L46"/>
    <mergeCell ref="K47:L47"/>
    <mergeCell ref="K48:L48"/>
    <mergeCell ref="K49:L49"/>
    <mergeCell ref="K50:L50"/>
    <mergeCell ref="K51:L51"/>
    <mergeCell ref="E43:H43"/>
    <mergeCell ref="K43:L43"/>
    <mergeCell ref="K10:L10"/>
    <mergeCell ref="K11:L11"/>
    <mergeCell ref="K13:L13"/>
    <mergeCell ref="K14:L14"/>
    <mergeCell ref="K15:L15"/>
    <mergeCell ref="K16:L16"/>
    <mergeCell ref="K17:L17"/>
    <mergeCell ref="D45:D47"/>
    <mergeCell ref="E45:H45"/>
    <mergeCell ref="E46:H46"/>
    <mergeCell ref="E47:H47"/>
    <mergeCell ref="D39:D44"/>
    <mergeCell ref="E39:H39"/>
    <mergeCell ref="E40:H40"/>
    <mergeCell ref="E41:H41"/>
    <mergeCell ref="E42:H42"/>
    <mergeCell ref="E44:H44"/>
    <mergeCell ref="K22:K23"/>
    <mergeCell ref="D22:G23"/>
    <mergeCell ref="E18:H18"/>
    <mergeCell ref="E19:H19"/>
    <mergeCell ref="D48:D50"/>
    <mergeCell ref="E48:H48"/>
    <mergeCell ref="E49:H49"/>
    <mergeCell ref="E50:H50"/>
    <mergeCell ref="E35:F35"/>
    <mergeCell ref="D8:D13"/>
    <mergeCell ref="D14:D16"/>
    <mergeCell ref="E16:H16"/>
    <mergeCell ref="E9:H9"/>
    <mergeCell ref="E17:H17"/>
    <mergeCell ref="E14:H14"/>
    <mergeCell ref="D17:D19"/>
    <mergeCell ref="E10:H10"/>
    <mergeCell ref="E8:H8"/>
    <mergeCell ref="E11:H11"/>
    <mergeCell ref="E13:H13"/>
    <mergeCell ref="E33:F33"/>
    <mergeCell ref="E34:F34"/>
    <mergeCell ref="D24:D29"/>
    <mergeCell ref="D30:D35"/>
    <mergeCell ref="E29:F29"/>
    <mergeCell ref="E28:F28"/>
    <mergeCell ref="E27:F27"/>
    <mergeCell ref="E24:F24"/>
    <mergeCell ref="E26:F26"/>
    <mergeCell ref="E25:F25"/>
    <mergeCell ref="E30:F30"/>
    <mergeCell ref="E31:F31"/>
    <mergeCell ref="E32:F32"/>
  </mergeCells>
  <phoneticPr fontId="30"/>
  <pageMargins left="0.9055118110236221" right="0.51181102362204722" top="0.94488188976377963" bottom="0.55118110236220474"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2"/>
  <sheetViews>
    <sheetView view="pageBreakPreview" topLeftCell="A25" zoomScale="85" zoomScaleNormal="100" zoomScaleSheetLayoutView="85" workbookViewId="0">
      <selection activeCell="T42" sqref="T42"/>
    </sheetView>
  </sheetViews>
  <sheetFormatPr defaultRowHeight="13.5" x14ac:dyDescent="0.15"/>
  <cols>
    <col min="1" max="1" width="1" style="16" customWidth="1"/>
    <col min="2" max="2" width="1.75" style="16" customWidth="1"/>
    <col min="3" max="3" width="2.75" style="16" customWidth="1"/>
    <col min="4" max="4" width="6.625" style="16" customWidth="1"/>
    <col min="5" max="5" width="8.25" style="16" customWidth="1"/>
    <col min="6" max="6" width="7.75" style="16" customWidth="1"/>
    <col min="7" max="7" width="9" style="16" customWidth="1"/>
    <col min="8" max="8" width="9.125" style="16" customWidth="1"/>
    <col min="9" max="11" width="5.625" style="16" customWidth="1"/>
    <col min="12" max="12" width="1" style="16" customWidth="1"/>
    <col min="13" max="13" width="4.625" style="16" customWidth="1"/>
    <col min="14" max="20" width="2" style="16" customWidth="1"/>
    <col min="21" max="22" width="1.25" style="203" customWidth="1"/>
    <col min="23" max="23" width="13.25" style="16" hidden="1" customWidth="1"/>
    <col min="24" max="25" width="9" style="16" hidden="1" customWidth="1"/>
    <col min="26" max="26" width="0" style="16" hidden="1" customWidth="1"/>
    <col min="27" max="27" width="6" style="16" customWidth="1"/>
    <col min="28" max="28" width="4.75" style="16" customWidth="1"/>
    <col min="29" max="29" width="5.75" style="16" customWidth="1"/>
    <col min="30" max="16384" width="9" style="16"/>
  </cols>
  <sheetData>
    <row r="1" spans="1:27" ht="13.5" customHeight="1" x14ac:dyDescent="0.15">
      <c r="A1" s="312" t="s">
        <v>827</v>
      </c>
      <c r="B1" s="194"/>
      <c r="F1" s="215"/>
      <c r="G1" s="215"/>
      <c r="H1" s="215"/>
      <c r="I1" s="215"/>
      <c r="J1" s="215"/>
    </row>
    <row r="2" spans="1:27" ht="13.5" customHeight="1" x14ac:dyDescent="0.15">
      <c r="A2" s="194"/>
      <c r="B2" s="194"/>
      <c r="C2" s="9"/>
      <c r="D2" s="9"/>
      <c r="E2" s="9"/>
      <c r="F2" s="9"/>
      <c r="G2" s="9"/>
      <c r="H2" s="9"/>
      <c r="I2" s="9"/>
      <c r="J2" s="9"/>
      <c r="K2" s="9"/>
      <c r="L2" s="9"/>
      <c r="M2" s="9"/>
      <c r="N2" s="9"/>
      <c r="O2" s="9"/>
      <c r="P2" s="9"/>
      <c r="Q2" s="9"/>
      <c r="R2" s="9"/>
      <c r="S2" s="9"/>
      <c r="T2" s="84"/>
      <c r="U2" s="202"/>
    </row>
    <row r="3" spans="1:27" ht="13.5" customHeight="1" x14ac:dyDescent="0.15">
      <c r="A3" s="194" t="s">
        <v>828</v>
      </c>
      <c r="B3" s="194"/>
      <c r="C3" s="9"/>
      <c r="D3" s="231"/>
      <c r="E3" s="231"/>
      <c r="F3" s="231"/>
      <c r="G3" s="231"/>
      <c r="H3" s="231"/>
      <c r="I3" s="231"/>
      <c r="J3" s="231"/>
      <c r="K3" s="231"/>
      <c r="L3" s="231"/>
      <c r="M3" s="231"/>
      <c r="N3" s="231"/>
      <c r="O3" s="9"/>
      <c r="P3" s="9"/>
      <c r="Q3" s="9"/>
      <c r="R3" s="9"/>
      <c r="S3" s="9"/>
      <c r="T3" s="84"/>
      <c r="U3" s="202"/>
    </row>
    <row r="4" spans="1:27" ht="20.25" customHeight="1" x14ac:dyDescent="0.15">
      <c r="A4" s="194"/>
      <c r="B4" s="194"/>
      <c r="C4" s="9"/>
      <c r="D4" s="9"/>
      <c r="E4" s="9"/>
      <c r="F4" s="9"/>
      <c r="G4" s="9"/>
      <c r="H4" s="9"/>
      <c r="I4" s="9"/>
      <c r="J4" s="9"/>
      <c r="K4" s="9"/>
      <c r="L4" s="9"/>
      <c r="M4" s="9"/>
      <c r="N4" s="9"/>
      <c r="O4" s="9"/>
      <c r="P4" s="9"/>
      <c r="Q4" s="9"/>
      <c r="R4" s="9"/>
      <c r="S4" s="9"/>
      <c r="T4" s="84"/>
      <c r="U4" s="202"/>
    </row>
    <row r="5" spans="1:27" ht="20.25" customHeight="1" x14ac:dyDescent="0.15">
      <c r="A5" s="194"/>
      <c r="B5" s="194"/>
      <c r="C5" s="323" t="s">
        <v>829</v>
      </c>
      <c r="D5" s="9"/>
      <c r="E5" s="9"/>
      <c r="F5" s="9"/>
      <c r="G5" s="9"/>
      <c r="H5" s="9"/>
      <c r="I5" s="9"/>
      <c r="J5" s="9"/>
      <c r="K5" s="9"/>
      <c r="L5" s="9"/>
      <c r="M5" s="9"/>
      <c r="N5" s="9"/>
      <c r="O5" s="9"/>
      <c r="P5" s="9"/>
      <c r="Q5" s="9"/>
      <c r="R5" s="9"/>
      <c r="S5" s="9"/>
      <c r="T5" s="84"/>
      <c r="U5" s="202"/>
    </row>
    <row r="6" spans="1:27" ht="20.25" customHeight="1" x14ac:dyDescent="0.15">
      <c r="D6" s="324"/>
      <c r="E6" s="324"/>
      <c r="F6" s="324"/>
      <c r="G6" s="324"/>
      <c r="H6" s="324"/>
      <c r="I6" s="324"/>
      <c r="J6" s="324"/>
      <c r="K6" s="324"/>
      <c r="L6" s="324"/>
      <c r="M6" s="324"/>
      <c r="N6" s="324"/>
      <c r="O6" s="324"/>
      <c r="P6" s="324"/>
      <c r="Q6" s="324"/>
      <c r="R6" s="324"/>
      <c r="S6" s="324"/>
      <c r="T6" s="324"/>
      <c r="U6" s="202"/>
    </row>
    <row r="7" spans="1:27" ht="20.25" customHeight="1" x14ac:dyDescent="0.15">
      <c r="B7" s="894" t="s">
        <v>830</v>
      </c>
      <c r="C7" s="894"/>
      <c r="D7" s="894"/>
      <c r="E7" s="894"/>
      <c r="F7" s="894"/>
      <c r="G7" s="894"/>
      <c r="H7" s="894"/>
      <c r="I7" s="1144" t="str">
        <f>IF(基本!F151="","",基本!F151)</f>
        <v/>
      </c>
      <c r="J7" s="1144"/>
      <c r="K7" s="1144"/>
      <c r="L7" s="325"/>
      <c r="M7" s="326"/>
      <c r="N7" s="326"/>
      <c r="O7" s="326"/>
      <c r="P7" s="326"/>
      <c r="Q7" s="324"/>
      <c r="R7" s="324"/>
      <c r="S7" s="324"/>
      <c r="T7" s="324"/>
      <c r="U7" s="202"/>
      <c r="AA7" s="16" t="s">
        <v>262</v>
      </c>
    </row>
    <row r="8" spans="1:27" ht="20.25" customHeight="1" x14ac:dyDescent="0.15">
      <c r="B8" s="194"/>
      <c r="C8" s="194"/>
      <c r="D8" s="9"/>
      <c r="E8" s="327"/>
      <c r="F8" s="324"/>
      <c r="G8" s="324"/>
      <c r="H8" s="324"/>
      <c r="I8" s="324"/>
      <c r="J8" s="328"/>
      <c r="K8" s="329"/>
      <c r="L8" s="330"/>
      <c r="M8" s="330"/>
      <c r="N8" s="236"/>
      <c r="O8" s="330"/>
      <c r="P8" s="329"/>
      <c r="Q8" s="324"/>
      <c r="R8" s="324"/>
      <c r="S8" s="324"/>
      <c r="T8" s="324"/>
      <c r="U8" s="202"/>
    </row>
    <row r="9" spans="1:27" ht="20.25" customHeight="1" x14ac:dyDescent="0.15">
      <c r="B9" s="194" t="s">
        <v>831</v>
      </c>
      <c r="C9" s="194"/>
      <c r="D9" s="331"/>
      <c r="E9" s="331"/>
      <c r="F9" s="331"/>
      <c r="G9" s="331"/>
      <c r="H9" s="331"/>
      <c r="I9" s="1144" t="str">
        <f>IF(基本!F152="","",基本!F152)</f>
        <v/>
      </c>
      <c r="J9" s="1144"/>
      <c r="K9" s="1144"/>
      <c r="L9" s="325"/>
      <c r="M9" s="326"/>
      <c r="N9" s="326"/>
      <c r="O9" s="326"/>
      <c r="P9" s="326"/>
      <c r="Q9" s="324"/>
      <c r="R9" s="324"/>
      <c r="S9" s="324"/>
      <c r="T9" s="324"/>
      <c r="U9" s="202"/>
      <c r="AA9" s="16" t="s">
        <v>262</v>
      </c>
    </row>
    <row r="10" spans="1:27" ht="20.25" customHeight="1" x14ac:dyDescent="0.15">
      <c r="B10" s="194"/>
      <c r="C10" s="194"/>
      <c r="D10" s="331"/>
      <c r="E10" s="331"/>
      <c r="F10" s="331"/>
      <c r="G10" s="331"/>
      <c r="H10" s="331"/>
      <c r="I10" s="331"/>
      <c r="J10" s="332"/>
      <c r="K10" s="333"/>
      <c r="L10" s="333"/>
      <c r="M10" s="333"/>
      <c r="N10" s="333"/>
      <c r="O10" s="333"/>
      <c r="P10" s="333"/>
      <c r="Q10" s="333"/>
      <c r="R10" s="333"/>
      <c r="S10" s="333"/>
      <c r="T10" s="324"/>
      <c r="U10" s="202"/>
      <c r="AA10" s="334"/>
    </row>
    <row r="11" spans="1:27" ht="20.25" customHeight="1" x14ac:dyDescent="0.15">
      <c r="B11" s="894" t="s">
        <v>832</v>
      </c>
      <c r="C11" s="894"/>
      <c r="D11" s="894"/>
      <c r="E11" s="894"/>
      <c r="F11" s="894"/>
      <c r="G11" s="894"/>
      <c r="H11" s="894"/>
      <c r="I11" s="799" t="str">
        <f>IF(基本!F153="","",基本!F153)</f>
        <v/>
      </c>
      <c r="J11" s="799"/>
      <c r="K11" s="301" t="s">
        <v>308</v>
      </c>
      <c r="U11" s="202"/>
      <c r="AA11" s="16" t="s">
        <v>262</v>
      </c>
    </row>
    <row r="12" spans="1:27" ht="20.25" customHeight="1" x14ac:dyDescent="0.15">
      <c r="B12" s="194"/>
      <c r="C12" s="194"/>
      <c r="F12" s="16" t="s">
        <v>576</v>
      </c>
      <c r="I12" s="1148"/>
      <c r="J12" s="1148"/>
      <c r="K12" s="301" t="s">
        <v>577</v>
      </c>
      <c r="U12" s="202"/>
      <c r="AA12" s="16" t="s">
        <v>578</v>
      </c>
    </row>
    <row r="13" spans="1:27" ht="20.25" customHeight="1" x14ac:dyDescent="0.15">
      <c r="B13" s="194"/>
      <c r="C13" s="194"/>
      <c r="I13" s="1134"/>
      <c r="J13" s="1134"/>
      <c r="K13" s="301"/>
      <c r="U13" s="202"/>
    </row>
    <row r="14" spans="1:27" ht="20.25" customHeight="1" x14ac:dyDescent="0.15">
      <c r="B14" s="194" t="s">
        <v>833</v>
      </c>
      <c r="C14" s="194"/>
      <c r="U14" s="202"/>
    </row>
    <row r="15" spans="1:27" ht="20.25" customHeight="1" x14ac:dyDescent="0.15">
      <c r="B15" s="194"/>
      <c r="C15" s="194"/>
      <c r="U15" s="202"/>
    </row>
    <row r="16" spans="1:27" s="203" customFormat="1" ht="20.25" customHeight="1" x14ac:dyDescent="0.15">
      <c r="A16" s="16"/>
      <c r="B16" s="194" t="s">
        <v>834</v>
      </c>
      <c r="C16" s="194"/>
      <c r="D16" s="16"/>
      <c r="E16" s="16"/>
      <c r="F16" s="16"/>
      <c r="G16" s="16"/>
      <c r="H16" s="16"/>
      <c r="I16" s="16"/>
      <c r="J16" s="16"/>
      <c r="K16" s="16"/>
      <c r="L16" s="16"/>
      <c r="M16" s="16"/>
      <c r="N16" s="16"/>
      <c r="O16" s="16"/>
      <c r="P16" s="16"/>
      <c r="Q16" s="16"/>
      <c r="R16" s="16"/>
      <c r="S16" s="16"/>
      <c r="T16" s="16"/>
      <c r="U16" s="202"/>
      <c r="W16" s="16"/>
    </row>
    <row r="17" spans="1:30" s="203" customFormat="1" ht="20.25" customHeight="1" x14ac:dyDescent="0.15">
      <c r="A17" s="9"/>
      <c r="B17" s="9"/>
      <c r="C17" s="9"/>
      <c r="D17" s="9"/>
      <c r="E17" s="9"/>
      <c r="F17" s="9"/>
      <c r="G17" s="9"/>
      <c r="H17" s="9"/>
      <c r="I17" s="9"/>
      <c r="J17" s="9"/>
      <c r="K17" s="9"/>
      <c r="L17" s="9"/>
      <c r="M17" s="9"/>
      <c r="N17" s="122"/>
      <c r="O17" s="9"/>
      <c r="P17" s="9"/>
      <c r="Q17" s="9"/>
      <c r="R17" s="9"/>
      <c r="S17" s="9"/>
      <c r="T17" s="9"/>
      <c r="U17" s="202"/>
      <c r="W17" s="16"/>
    </row>
    <row r="18" spans="1:30" s="203" customFormat="1" ht="20.25" customHeight="1" x14ac:dyDescent="0.15">
      <c r="A18" s="9"/>
      <c r="B18" s="1145" t="s">
        <v>835</v>
      </c>
      <c r="C18" s="1146"/>
      <c r="D18" s="1146"/>
      <c r="E18" s="1146"/>
      <c r="F18" s="1146"/>
      <c r="G18" s="1146"/>
      <c r="H18" s="1147"/>
      <c r="I18" s="1145" t="s">
        <v>654</v>
      </c>
      <c r="J18" s="1146"/>
      <c r="K18" s="1147"/>
      <c r="L18" s="1145" t="s">
        <v>836</v>
      </c>
      <c r="M18" s="1146"/>
      <c r="N18" s="1146"/>
      <c r="O18" s="1146"/>
      <c r="P18" s="1146"/>
      <c r="Q18" s="1146"/>
      <c r="R18" s="1146"/>
      <c r="S18" s="1146"/>
      <c r="T18" s="1147"/>
      <c r="U18" s="202"/>
      <c r="W18" s="16"/>
    </row>
    <row r="19" spans="1:30" s="203" customFormat="1" ht="20.25" customHeight="1" x14ac:dyDescent="0.15">
      <c r="A19" s="9"/>
      <c r="B19" s="335"/>
      <c r="C19" s="336" t="s">
        <v>291</v>
      </c>
      <c r="D19" s="337"/>
      <c r="E19" s="337"/>
      <c r="F19" s="337"/>
      <c r="G19" s="337"/>
      <c r="H19" s="205"/>
      <c r="I19" s="1139"/>
      <c r="J19" s="1140"/>
      <c r="K19" s="1141"/>
      <c r="L19" s="338"/>
      <c r="M19" s="1142"/>
      <c r="N19" s="1142"/>
      <c r="O19" s="1142"/>
      <c r="P19" s="1142"/>
      <c r="Q19" s="1142"/>
      <c r="R19" s="1142"/>
      <c r="S19" s="1142"/>
      <c r="T19" s="1143"/>
      <c r="U19" s="202"/>
      <c r="W19" s="16"/>
    </row>
    <row r="20" spans="1:30" s="203" customFormat="1" ht="20.25" customHeight="1" x14ac:dyDescent="0.15">
      <c r="A20" s="9"/>
      <c r="B20" s="339"/>
      <c r="D20" s="340" t="s">
        <v>837</v>
      </c>
      <c r="E20" s="341"/>
      <c r="F20" s="341"/>
      <c r="G20" s="341"/>
      <c r="H20" s="207"/>
      <c r="I20" s="1125" t="str">
        <f>IF(基本!F154="","",基本!F154)</f>
        <v/>
      </c>
      <c r="J20" s="1126"/>
      <c r="K20" s="1127"/>
      <c r="L20" s="342"/>
      <c r="M20" s="1135"/>
      <c r="N20" s="1135"/>
      <c r="O20" s="1135"/>
      <c r="P20" s="1135"/>
      <c r="Q20" s="1135"/>
      <c r="R20" s="1135"/>
      <c r="S20" s="1135"/>
      <c r="T20" s="1136"/>
      <c r="U20" s="202"/>
      <c r="W20" s="16"/>
      <c r="AA20" s="16" t="s">
        <v>262</v>
      </c>
    </row>
    <row r="21" spans="1:30" s="203" customFormat="1" ht="20.25" customHeight="1" x14ac:dyDescent="0.15">
      <c r="A21" s="9"/>
      <c r="B21" s="339"/>
      <c r="D21" s="340"/>
      <c r="E21" s="341"/>
      <c r="F21" s="341"/>
      <c r="G21" s="341"/>
      <c r="H21" s="207"/>
      <c r="I21" s="343"/>
      <c r="J21" s="200"/>
      <c r="K21" s="344"/>
      <c r="L21" s="342"/>
      <c r="M21" s="345"/>
      <c r="N21" s="345"/>
      <c r="O21" s="345"/>
      <c r="P21" s="345"/>
      <c r="Q21" s="345"/>
      <c r="R21" s="345"/>
      <c r="S21" s="345"/>
      <c r="T21" s="346"/>
      <c r="U21" s="202"/>
      <c r="W21" s="16"/>
    </row>
    <row r="22" spans="1:30" s="203" customFormat="1" ht="39.75" customHeight="1" x14ac:dyDescent="0.15">
      <c r="A22" s="9"/>
      <c r="B22" s="339"/>
      <c r="D22" s="340" t="s">
        <v>838</v>
      </c>
      <c r="E22" s="341"/>
      <c r="F22" s="341"/>
      <c r="G22" s="341"/>
      <c r="H22" s="207"/>
      <c r="I22" s="1125" t="str">
        <f>IF(基本!F155="","",基本!F155)</f>
        <v/>
      </c>
      <c r="J22" s="1126"/>
      <c r="K22" s="1127"/>
      <c r="L22" s="347"/>
      <c r="M22" s="1137"/>
      <c r="N22" s="1137"/>
      <c r="O22" s="1137"/>
      <c r="P22" s="1137"/>
      <c r="Q22" s="1137"/>
      <c r="R22" s="1137"/>
      <c r="S22" s="1137"/>
      <c r="T22" s="1138"/>
      <c r="U22" s="202"/>
      <c r="W22" s="16"/>
      <c r="AA22" s="1133" t="str">
        <f>IF(I22="","",IF(AND(COUNT(I22)=1,COUNTA(M22)=0)=TRUE,"←備考欄に金融機関名と本支店名を記載すること",""))</f>
        <v/>
      </c>
      <c r="AB22" s="1133"/>
      <c r="AC22" s="1133"/>
      <c r="AD22" s="1133"/>
    </row>
    <row r="23" spans="1:30" s="203" customFormat="1" ht="20.25" customHeight="1" x14ac:dyDescent="0.15">
      <c r="A23" s="9"/>
      <c r="B23" s="339"/>
      <c r="D23" s="340"/>
      <c r="E23" s="341"/>
      <c r="F23" s="341"/>
      <c r="G23" s="341"/>
      <c r="H23" s="207"/>
      <c r="I23" s="343"/>
      <c r="J23" s="200"/>
      <c r="K23" s="344"/>
      <c r="L23" s="348"/>
      <c r="M23" s="202"/>
      <c r="N23" s="202"/>
      <c r="O23" s="202"/>
      <c r="P23" s="202"/>
      <c r="Q23" s="202"/>
      <c r="R23" s="202"/>
      <c r="S23" s="202"/>
      <c r="T23" s="207"/>
      <c r="U23" s="202"/>
      <c r="W23" s="16"/>
    </row>
    <row r="24" spans="1:30" s="203" customFormat="1" ht="20.25" customHeight="1" x14ac:dyDescent="0.15">
      <c r="A24" s="9"/>
      <c r="B24" s="206"/>
      <c r="C24" s="340"/>
      <c r="D24" s="341"/>
      <c r="E24" s="341"/>
      <c r="F24" s="341"/>
      <c r="G24" s="341"/>
      <c r="H24" s="207"/>
      <c r="I24" s="343"/>
      <c r="J24" s="200"/>
      <c r="K24" s="344"/>
      <c r="L24" s="342"/>
      <c r="M24" s="202"/>
      <c r="N24" s="202"/>
      <c r="O24" s="202"/>
      <c r="P24" s="202"/>
      <c r="Q24" s="202"/>
      <c r="R24" s="202"/>
      <c r="S24" s="202"/>
      <c r="T24" s="207"/>
      <c r="U24" s="202"/>
      <c r="W24" s="16"/>
    </row>
    <row r="25" spans="1:30" ht="20.25" customHeight="1" x14ac:dyDescent="0.15">
      <c r="A25" s="9"/>
      <c r="B25" s="349"/>
      <c r="C25" s="1131" t="s">
        <v>839</v>
      </c>
      <c r="D25" s="1131"/>
      <c r="E25" s="1131"/>
      <c r="F25" s="1131"/>
      <c r="G25" s="1131"/>
      <c r="H25" s="1132"/>
      <c r="I25" s="1125" t="str">
        <f>IF(基本!F156="","",基本!F156)</f>
        <v/>
      </c>
      <c r="J25" s="1126"/>
      <c r="K25" s="1127"/>
      <c r="L25" s="350"/>
      <c r="M25" s="345"/>
      <c r="N25" s="345"/>
      <c r="O25" s="345"/>
      <c r="P25" s="345"/>
      <c r="Q25" s="345"/>
      <c r="R25" s="345"/>
      <c r="S25" s="345"/>
      <c r="T25" s="346"/>
      <c r="AA25" s="16" t="s">
        <v>262</v>
      </c>
    </row>
    <row r="26" spans="1:30" ht="20.25" customHeight="1" x14ac:dyDescent="0.15">
      <c r="A26" s="9"/>
      <c r="B26" s="349"/>
      <c r="C26" s="84"/>
      <c r="D26" s="84"/>
      <c r="E26" s="84"/>
      <c r="F26" s="324"/>
      <c r="G26" s="324"/>
      <c r="H26" s="172"/>
      <c r="I26" s="343"/>
      <c r="J26" s="200"/>
      <c r="K26" s="344"/>
      <c r="L26" s="350"/>
      <c r="M26" s="345"/>
      <c r="N26" s="345"/>
      <c r="O26" s="345"/>
      <c r="P26" s="345"/>
      <c r="Q26" s="345"/>
      <c r="R26" s="345"/>
      <c r="S26" s="345"/>
      <c r="T26" s="346"/>
    </row>
    <row r="27" spans="1:30" ht="20.25" customHeight="1" x14ac:dyDescent="0.15">
      <c r="A27" s="9"/>
      <c r="B27" s="349"/>
      <c r="C27" s="84"/>
      <c r="D27" s="84"/>
      <c r="E27" s="84"/>
      <c r="F27" s="324"/>
      <c r="G27" s="324"/>
      <c r="H27" s="172"/>
      <c r="I27" s="343"/>
      <c r="J27" s="200"/>
      <c r="K27" s="344"/>
      <c r="L27" s="350"/>
      <c r="M27" s="345"/>
      <c r="N27" s="345"/>
      <c r="O27" s="345"/>
      <c r="P27" s="345"/>
      <c r="Q27" s="345"/>
      <c r="R27" s="345"/>
      <c r="S27" s="345"/>
      <c r="T27" s="346"/>
    </row>
    <row r="28" spans="1:30" ht="20.25" customHeight="1" x14ac:dyDescent="0.15">
      <c r="A28" s="9"/>
      <c r="B28" s="351"/>
      <c r="C28" s="352"/>
      <c r="D28" s="352"/>
      <c r="E28" s="352" t="s">
        <v>840</v>
      </c>
      <c r="F28" s="353"/>
      <c r="G28" s="353"/>
      <c r="H28" s="292"/>
      <c r="I28" s="1128" t="str">
        <f>IF(AND(I20="",I22="",I25="")=TRUE,"",SUM(I19:K27))</f>
        <v/>
      </c>
      <c r="J28" s="1129"/>
      <c r="K28" s="1130"/>
      <c r="L28" s="354"/>
      <c r="M28" s="355"/>
      <c r="N28" s="355"/>
      <c r="O28" s="355"/>
      <c r="P28" s="355"/>
      <c r="Q28" s="355"/>
      <c r="R28" s="355"/>
      <c r="S28" s="355"/>
      <c r="T28" s="221"/>
      <c r="AA28" s="16" t="s">
        <v>262</v>
      </c>
      <c r="AD28" s="16" t="e">
        <f>IF(I28=第1号!K29/1000,"","←資金需要と助成事業に要する経費総額と合致しません。基本のデータを正しく入力してください。")</f>
        <v>#VALUE!</v>
      </c>
    </row>
    <row r="29" spans="1:30" ht="15" customHeight="1" x14ac:dyDescent="0.15">
      <c r="A29" s="9"/>
      <c r="B29" s="356" t="s">
        <v>841</v>
      </c>
      <c r="C29" s="357"/>
      <c r="D29" s="358"/>
      <c r="E29" s="358"/>
      <c r="F29" s="345"/>
      <c r="G29" s="345"/>
      <c r="H29" s="345"/>
      <c r="I29" s="345"/>
      <c r="J29" s="345"/>
      <c r="K29" s="359"/>
      <c r="L29" s="360"/>
      <c r="M29" s="360"/>
      <c r="N29" s="360"/>
      <c r="O29" s="360"/>
      <c r="P29" s="360"/>
      <c r="Q29" s="360"/>
      <c r="R29" s="360"/>
      <c r="S29" s="360"/>
      <c r="T29" s="359"/>
    </row>
    <row r="30" spans="1:30" ht="15" customHeight="1" x14ac:dyDescent="0.15">
      <c r="A30" s="9"/>
      <c r="B30" s="247" t="s">
        <v>292</v>
      </c>
      <c r="C30" s="361"/>
      <c r="D30" s="362"/>
      <c r="E30" s="362"/>
      <c r="F30" s="363"/>
      <c r="G30" s="363"/>
      <c r="H30" s="363"/>
      <c r="I30" s="363"/>
      <c r="J30" s="363"/>
      <c r="K30" s="242"/>
      <c r="L30" s="364"/>
      <c r="M30" s="364"/>
      <c r="N30" s="364"/>
      <c r="O30" s="364"/>
      <c r="P30" s="364"/>
      <c r="Q30" s="364"/>
      <c r="R30" s="364"/>
      <c r="S30" s="364"/>
      <c r="T30" s="242"/>
    </row>
    <row r="31" spans="1:30" ht="15" customHeight="1" x14ac:dyDescent="0.15">
      <c r="B31" s="28" t="s">
        <v>180</v>
      </c>
      <c r="C31" s="31"/>
      <c r="D31" s="31"/>
      <c r="E31" s="31"/>
      <c r="F31" s="31"/>
      <c r="G31" s="31"/>
      <c r="H31" s="31"/>
      <c r="I31" s="31"/>
      <c r="J31" s="31"/>
      <c r="K31" s="31"/>
      <c r="L31" s="31"/>
      <c r="M31" s="31"/>
      <c r="N31" s="31"/>
      <c r="O31" s="31"/>
      <c r="P31" s="31"/>
      <c r="Q31" s="31"/>
      <c r="R31" s="31"/>
      <c r="S31" s="31"/>
      <c r="T31" s="31"/>
    </row>
    <row r="32" spans="1:30" ht="15" customHeight="1" x14ac:dyDescent="0.15">
      <c r="B32" s="28"/>
      <c r="C32" s="31"/>
      <c r="D32" s="31"/>
      <c r="E32" s="31"/>
      <c r="F32" s="31"/>
      <c r="G32" s="31"/>
      <c r="H32" s="31"/>
      <c r="I32" s="31"/>
      <c r="J32" s="31"/>
      <c r="K32" s="31"/>
      <c r="L32" s="31"/>
      <c r="M32" s="31"/>
      <c r="N32" s="31"/>
      <c r="O32" s="31"/>
      <c r="P32" s="31"/>
      <c r="Q32" s="31"/>
      <c r="R32" s="31"/>
      <c r="S32" s="31"/>
      <c r="T32" s="31"/>
    </row>
    <row r="33" spans="2:20" ht="15" customHeight="1" x14ac:dyDescent="0.15">
      <c r="B33" s="28"/>
      <c r="C33" s="31"/>
      <c r="D33" s="31"/>
      <c r="E33" s="31"/>
      <c r="F33" s="31"/>
      <c r="G33" s="31"/>
      <c r="H33" s="31"/>
      <c r="I33" s="31"/>
      <c r="J33" s="31"/>
      <c r="K33" s="31"/>
      <c r="L33" s="31"/>
      <c r="M33" s="31"/>
      <c r="N33" s="31"/>
      <c r="O33" s="31"/>
      <c r="P33" s="31"/>
      <c r="Q33" s="31"/>
      <c r="R33" s="31"/>
      <c r="S33" s="31"/>
      <c r="T33" s="31"/>
    </row>
    <row r="34" spans="2:20" ht="15" customHeight="1" x14ac:dyDescent="0.15">
      <c r="B34" s="28"/>
      <c r="C34" s="31"/>
      <c r="D34" s="31"/>
      <c r="E34" s="31"/>
      <c r="F34" s="31"/>
      <c r="G34" s="31"/>
      <c r="H34" s="31"/>
      <c r="I34" s="31"/>
      <c r="J34" s="31"/>
      <c r="K34" s="31"/>
      <c r="L34" s="31"/>
      <c r="M34" s="31"/>
      <c r="N34" s="31"/>
      <c r="O34" s="31"/>
      <c r="P34" s="31"/>
      <c r="Q34" s="31"/>
      <c r="R34" s="31"/>
      <c r="S34" s="31"/>
      <c r="T34" s="31"/>
    </row>
    <row r="35" spans="2:20" ht="15" customHeight="1" x14ac:dyDescent="0.15">
      <c r="B35" s="28"/>
      <c r="C35" s="31"/>
      <c r="D35" s="31"/>
      <c r="E35" s="31"/>
      <c r="F35" s="31"/>
      <c r="G35" s="31"/>
      <c r="H35" s="31"/>
      <c r="I35" s="31"/>
      <c r="J35" s="31"/>
      <c r="K35" s="31"/>
      <c r="L35" s="31"/>
      <c r="M35" s="31"/>
      <c r="N35" s="31"/>
      <c r="O35" s="31"/>
      <c r="P35" s="31"/>
      <c r="Q35" s="31"/>
      <c r="R35" s="31"/>
      <c r="S35" s="31"/>
      <c r="T35" s="31"/>
    </row>
    <row r="36" spans="2:20" ht="15" customHeight="1" x14ac:dyDescent="0.15">
      <c r="B36" s="28"/>
      <c r="C36" s="31"/>
      <c r="D36" s="31"/>
      <c r="E36" s="31"/>
      <c r="F36" s="31"/>
      <c r="G36" s="31"/>
      <c r="H36" s="31"/>
      <c r="I36" s="31"/>
      <c r="J36" s="31"/>
      <c r="K36" s="31"/>
      <c r="L36" s="31"/>
      <c r="M36" s="31"/>
      <c r="N36" s="31"/>
      <c r="O36" s="31"/>
      <c r="P36" s="31"/>
      <c r="Q36" s="31"/>
      <c r="R36" s="31"/>
      <c r="S36" s="31"/>
      <c r="T36" s="31"/>
    </row>
    <row r="37" spans="2:20" ht="15" customHeight="1" x14ac:dyDescent="0.15">
      <c r="B37" s="28"/>
      <c r="C37" s="31"/>
      <c r="D37" s="31"/>
      <c r="E37" s="31"/>
      <c r="F37" s="31"/>
      <c r="G37" s="31"/>
      <c r="H37" s="31"/>
      <c r="I37" s="31"/>
      <c r="J37" s="31"/>
      <c r="K37" s="31"/>
      <c r="L37" s="31"/>
      <c r="M37" s="31"/>
      <c r="N37" s="31"/>
      <c r="O37" s="31"/>
      <c r="P37" s="31"/>
      <c r="Q37" s="31"/>
      <c r="R37" s="31"/>
      <c r="S37" s="31"/>
      <c r="T37" s="31"/>
    </row>
    <row r="38" spans="2:20" ht="15" customHeight="1" x14ac:dyDescent="0.15">
      <c r="B38" s="28"/>
      <c r="C38" s="31"/>
      <c r="D38" s="31"/>
      <c r="E38" s="31"/>
      <c r="F38" s="31"/>
      <c r="G38" s="31"/>
      <c r="H38" s="31"/>
      <c r="I38" s="31"/>
      <c r="J38" s="31"/>
      <c r="K38" s="31"/>
      <c r="L38" s="31"/>
      <c r="M38" s="31"/>
      <c r="N38" s="31"/>
      <c r="O38" s="31"/>
      <c r="P38" s="31"/>
      <c r="Q38" s="31"/>
      <c r="R38" s="31"/>
      <c r="S38" s="31"/>
      <c r="T38" s="31"/>
    </row>
    <row r="39" spans="2:20" ht="15" customHeight="1" x14ac:dyDescent="0.15">
      <c r="B39" s="28"/>
      <c r="C39" s="31"/>
      <c r="D39" s="31"/>
      <c r="E39" s="31"/>
      <c r="F39" s="31"/>
      <c r="G39" s="31"/>
      <c r="H39" s="31"/>
      <c r="I39" s="31"/>
      <c r="J39" s="31"/>
      <c r="K39" s="31"/>
      <c r="L39" s="31"/>
      <c r="M39" s="31"/>
      <c r="N39" s="31"/>
      <c r="O39" s="31"/>
      <c r="P39" s="31"/>
      <c r="Q39" s="31"/>
      <c r="R39" s="31"/>
      <c r="S39" s="31"/>
      <c r="T39" s="31"/>
    </row>
    <row r="40" spans="2:20" ht="20.25" customHeight="1" x14ac:dyDescent="0.15">
      <c r="B40" s="247"/>
    </row>
    <row r="41" spans="2:20" ht="20.25" customHeight="1" x14ac:dyDescent="0.15">
      <c r="B41" s="247"/>
    </row>
    <row r="42" spans="2:20" ht="20.25" customHeight="1" x14ac:dyDescent="0.15">
      <c r="B42" s="247"/>
      <c r="T42" s="365" t="s">
        <v>1013</v>
      </c>
    </row>
  </sheetData>
  <sheetProtection password="A4DE" sheet="1" objects="1" scenarios="1"/>
  <mergeCells count="20">
    <mergeCell ref="I7:K7"/>
    <mergeCell ref="I9:K9"/>
    <mergeCell ref="B18:H18"/>
    <mergeCell ref="I18:K18"/>
    <mergeCell ref="L18:T18"/>
    <mergeCell ref="I12:J12"/>
    <mergeCell ref="B7:H7"/>
    <mergeCell ref="B11:H11"/>
    <mergeCell ref="I25:K25"/>
    <mergeCell ref="I28:K28"/>
    <mergeCell ref="C25:H25"/>
    <mergeCell ref="AA22:AD22"/>
    <mergeCell ref="I11:J11"/>
    <mergeCell ref="I13:J13"/>
    <mergeCell ref="I20:K20"/>
    <mergeCell ref="M20:T20"/>
    <mergeCell ref="I22:K22"/>
    <mergeCell ref="M22:T22"/>
    <mergeCell ref="I19:K19"/>
    <mergeCell ref="M19:T19"/>
  </mergeCells>
  <phoneticPr fontId="1"/>
  <conditionalFormatting sqref="AC25">
    <cfRule type="containsText" dxfId="0" priority="1" stopIfTrue="1" operator="containsText" text="借入金を手当する金融機関名・支店名を記入下さい">
      <formula>NOT(ISERROR(SEARCH("借入金を手当する金融機関名・支店名を記入下さい",AC25)))</formula>
    </cfRule>
  </conditionalFormatting>
  <pageMargins left="0.98425196850393704" right="0.59055118110236227" top="0.78740157480314965" bottom="0.59055118110236227"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view="pageBreakPreview" topLeftCell="A31" zoomScale="85" zoomScaleNormal="100" zoomScaleSheetLayoutView="85" workbookViewId="0">
      <selection activeCell="U35" sqref="U35"/>
    </sheetView>
  </sheetViews>
  <sheetFormatPr defaultRowHeight="13.5" x14ac:dyDescent="0.15"/>
  <cols>
    <col min="1" max="1" width="1.75" style="16" customWidth="1"/>
    <col min="2" max="2" width="1" style="16" customWidth="1"/>
    <col min="3" max="4" width="0.75" style="16" customWidth="1"/>
    <col min="5" max="5" width="3.25" style="16" customWidth="1"/>
    <col min="6" max="6" width="6.125" style="16" customWidth="1"/>
    <col min="7" max="7" width="8.5" style="16" customWidth="1"/>
    <col min="8" max="8" width="9.125" style="16" customWidth="1"/>
    <col min="9" max="9" width="6" style="16" customWidth="1"/>
    <col min="10" max="21" width="4" style="16" customWidth="1"/>
    <col min="22" max="23" width="1.25" style="203" customWidth="1"/>
    <col min="24" max="24" width="13.25" style="16" customWidth="1"/>
    <col min="25" max="16384" width="9" style="16"/>
  </cols>
  <sheetData>
    <row r="1" spans="1:25" ht="13.5" customHeight="1" x14ac:dyDescent="0.15">
      <c r="A1" s="312" t="s">
        <v>843</v>
      </c>
      <c r="C1" s="194"/>
      <c r="D1" s="194"/>
      <c r="H1" s="215"/>
      <c r="I1" s="215"/>
      <c r="J1" s="215"/>
      <c r="K1" s="215"/>
      <c r="L1" s="215"/>
      <c r="M1" s="215"/>
      <c r="W1" s="194"/>
      <c r="X1" s="194"/>
      <c r="Y1" s="194"/>
    </row>
    <row r="2" spans="1:25" ht="13.5" customHeight="1" x14ac:dyDescent="0.15">
      <c r="B2" s="194"/>
      <c r="C2" s="194"/>
      <c r="D2" s="194"/>
      <c r="E2" s="9"/>
      <c r="F2" s="9"/>
      <c r="G2" s="9"/>
      <c r="H2" s="9"/>
      <c r="I2" s="9"/>
      <c r="J2" s="9"/>
      <c r="K2" s="9"/>
      <c r="L2" s="9"/>
      <c r="M2" s="9"/>
      <c r="N2" s="9"/>
      <c r="O2" s="9"/>
      <c r="P2" s="9"/>
      <c r="Q2" s="9"/>
      <c r="R2" s="9"/>
      <c r="S2" s="9"/>
      <c r="T2" s="9"/>
      <c r="U2" s="84"/>
      <c r="V2" s="202"/>
    </row>
    <row r="3" spans="1:25" ht="20.25" customHeight="1" x14ac:dyDescent="0.15">
      <c r="B3" s="194" t="s">
        <v>844</v>
      </c>
      <c r="C3" s="194"/>
      <c r="D3" s="204"/>
      <c r="E3" s="204"/>
      <c r="F3" s="204"/>
      <c r="G3" s="204"/>
      <c r="H3" s="204"/>
      <c r="I3" s="204"/>
      <c r="J3" s="204"/>
      <c r="K3" s="204"/>
      <c r="L3" s="204"/>
      <c r="M3" s="204"/>
      <c r="N3" s="231"/>
      <c r="O3" s="9"/>
      <c r="P3" s="9"/>
      <c r="Q3" s="9"/>
      <c r="R3" s="9"/>
      <c r="S3" s="9"/>
      <c r="T3" s="9"/>
      <c r="U3" s="84"/>
      <c r="V3" s="202"/>
    </row>
    <row r="4" spans="1:25" ht="20.25" customHeight="1" x14ac:dyDescent="0.15">
      <c r="C4" s="194" t="s">
        <v>845</v>
      </c>
      <c r="D4" s="194"/>
      <c r="E4" s="194"/>
      <c r="F4" s="194"/>
      <c r="J4" s="324"/>
      <c r="K4" s="324"/>
      <c r="L4" s="324"/>
      <c r="M4" s="324"/>
      <c r="N4" s="324"/>
      <c r="O4" s="324"/>
      <c r="P4" s="324"/>
      <c r="Q4" s="324"/>
      <c r="R4" s="324"/>
      <c r="S4" s="324"/>
      <c r="T4" s="324"/>
      <c r="U4" s="324"/>
      <c r="V4" s="202"/>
    </row>
    <row r="5" spans="1:25" ht="15" customHeight="1" x14ac:dyDescent="0.15">
      <c r="E5" s="323" t="s">
        <v>846</v>
      </c>
      <c r="F5" s="1149" t="s">
        <v>847</v>
      </c>
      <c r="G5" s="1149"/>
      <c r="H5" s="1149"/>
      <c r="I5" s="1149"/>
      <c r="J5" s="1149"/>
      <c r="K5" s="1149"/>
      <c r="L5" s="1149"/>
      <c r="M5" s="1149"/>
      <c r="N5" s="1149"/>
      <c r="O5" s="1149"/>
      <c r="P5" s="1149"/>
      <c r="Q5" s="1149"/>
      <c r="R5" s="1149"/>
      <c r="S5" s="1149"/>
      <c r="T5" s="1149"/>
      <c r="U5" s="1149"/>
      <c r="V5" s="202"/>
    </row>
    <row r="6" spans="1:25" s="203" customFormat="1" ht="15" customHeight="1" x14ac:dyDescent="0.15">
      <c r="B6" s="16"/>
      <c r="C6" s="194"/>
      <c r="D6" s="194"/>
      <c r="E6" s="323"/>
      <c r="F6" s="1149"/>
      <c r="G6" s="1149"/>
      <c r="H6" s="1149"/>
      <c r="I6" s="1149"/>
      <c r="J6" s="1149"/>
      <c r="K6" s="1149"/>
      <c r="L6" s="1149"/>
      <c r="M6" s="1149"/>
      <c r="N6" s="1149"/>
      <c r="O6" s="1149"/>
      <c r="P6" s="1149"/>
      <c r="Q6" s="1149"/>
      <c r="R6" s="1149"/>
      <c r="S6" s="1149"/>
      <c r="T6" s="1149"/>
      <c r="U6" s="1149"/>
      <c r="V6" s="202"/>
      <c r="X6" s="16"/>
      <c r="Y6" s="16"/>
    </row>
    <row r="7" spans="1:25" s="203" customFormat="1" ht="20.25" customHeight="1" x14ac:dyDescent="0.15">
      <c r="B7" s="16"/>
      <c r="C7" s="194"/>
      <c r="D7" s="194"/>
      <c r="E7" s="194"/>
      <c r="F7" s="366"/>
      <c r="G7" s="366"/>
      <c r="H7" s="366"/>
      <c r="I7" s="366"/>
      <c r="J7" s="367"/>
      <c r="K7" s="367"/>
      <c r="L7" s="367"/>
      <c r="M7" s="367"/>
      <c r="N7" s="367"/>
      <c r="O7" s="367"/>
      <c r="P7" s="367"/>
      <c r="Q7" s="366"/>
      <c r="R7" s="366"/>
      <c r="S7" s="366"/>
      <c r="T7" s="366"/>
      <c r="U7" s="366"/>
      <c r="V7" s="202"/>
      <c r="X7" s="16"/>
      <c r="Y7" s="16"/>
    </row>
    <row r="8" spans="1:25" s="203" customFormat="1" ht="20.25" customHeight="1" x14ac:dyDescent="0.15">
      <c r="B8" s="16"/>
      <c r="C8" s="194" t="s">
        <v>848</v>
      </c>
      <c r="D8" s="194"/>
      <c r="E8" s="194"/>
      <c r="F8" s="194"/>
      <c r="G8" s="16"/>
      <c r="H8" s="16"/>
      <c r="I8" s="16"/>
      <c r="J8" s="368"/>
      <c r="K8" s="368"/>
      <c r="L8" s="368"/>
      <c r="M8" s="328"/>
      <c r="N8" s="368"/>
      <c r="O8" s="368"/>
      <c r="P8" s="330"/>
      <c r="Q8" s="16"/>
      <c r="R8" s="369"/>
      <c r="S8" s="324"/>
      <c r="T8" s="324"/>
      <c r="U8" s="324"/>
      <c r="V8" s="202"/>
      <c r="X8" s="16"/>
      <c r="Y8" s="16"/>
    </row>
    <row r="9" spans="1:25" s="203" customFormat="1" ht="15" customHeight="1" x14ac:dyDescent="0.15">
      <c r="B9" s="16"/>
      <c r="E9" s="356" t="s">
        <v>849</v>
      </c>
      <c r="F9" s="1150" t="s">
        <v>850</v>
      </c>
      <c r="G9" s="1150"/>
      <c r="H9" s="1150"/>
      <c r="I9" s="1150"/>
      <c r="J9" s="1150"/>
      <c r="K9" s="1150"/>
      <c r="L9" s="1150"/>
      <c r="M9" s="1150"/>
      <c r="N9" s="1150"/>
      <c r="O9" s="1150"/>
      <c r="P9" s="1150"/>
      <c r="Q9" s="1150"/>
      <c r="R9" s="1150"/>
      <c r="S9" s="1150"/>
      <c r="T9" s="1150"/>
      <c r="U9" s="1150"/>
      <c r="V9" s="16"/>
      <c r="X9" s="16"/>
      <c r="Y9" s="16"/>
    </row>
    <row r="10" spans="1:25" s="203" customFormat="1" ht="15" customHeight="1" x14ac:dyDescent="0.15">
      <c r="B10" s="16"/>
      <c r="E10" s="246"/>
      <c r="F10" s="1150"/>
      <c r="G10" s="1150"/>
      <c r="H10" s="1150"/>
      <c r="I10" s="1150"/>
      <c r="J10" s="1150"/>
      <c r="K10" s="1150"/>
      <c r="L10" s="1150"/>
      <c r="M10" s="1150"/>
      <c r="N10" s="1150"/>
      <c r="O10" s="1150"/>
      <c r="P10" s="1150"/>
      <c r="Q10" s="1150"/>
      <c r="R10" s="1150"/>
      <c r="S10" s="1150"/>
      <c r="T10" s="1150"/>
      <c r="U10" s="1150"/>
      <c r="V10" s="16"/>
      <c r="X10" s="16"/>
      <c r="Y10" s="16"/>
    </row>
    <row r="11" spans="1:25" s="203" customFormat="1" ht="12" customHeight="1" x14ac:dyDescent="0.15">
      <c r="B11" s="16"/>
      <c r="F11" s="370"/>
      <c r="G11" s="370"/>
      <c r="H11" s="370"/>
      <c r="I11" s="370"/>
      <c r="J11" s="370"/>
      <c r="K11" s="370"/>
      <c r="L11" s="370"/>
      <c r="M11" s="370"/>
      <c r="N11" s="370"/>
      <c r="O11" s="370"/>
      <c r="P11" s="370"/>
      <c r="Q11" s="370"/>
      <c r="R11" s="370"/>
      <c r="S11" s="370"/>
      <c r="T11" s="370"/>
      <c r="U11" s="370"/>
      <c r="V11" s="16"/>
      <c r="X11" s="16"/>
      <c r="Y11" s="16"/>
    </row>
    <row r="12" spans="1:25" s="203" customFormat="1" ht="20.25" customHeight="1" x14ac:dyDescent="0.15">
      <c r="B12" s="16"/>
      <c r="D12" s="194"/>
      <c r="H12" s="43"/>
      <c r="I12" s="16" t="s">
        <v>851</v>
      </c>
      <c r="M12" s="16"/>
      <c r="N12" s="16"/>
      <c r="O12" s="16"/>
      <c r="P12" s="194"/>
      <c r="Q12" s="16"/>
      <c r="R12" s="16"/>
      <c r="S12" s="16"/>
      <c r="T12" s="202"/>
      <c r="V12" s="16"/>
      <c r="W12" s="16"/>
    </row>
    <row r="13" spans="1:25" s="203" customFormat="1" ht="11.25" customHeight="1" x14ac:dyDescent="0.15">
      <c r="B13" s="16"/>
      <c r="D13" s="194"/>
      <c r="H13" s="43"/>
      <c r="I13" s="16"/>
      <c r="M13" s="16"/>
      <c r="N13" s="16"/>
      <c r="O13" s="16"/>
      <c r="P13" s="194"/>
      <c r="Q13" s="16"/>
      <c r="R13" s="16"/>
      <c r="S13" s="16"/>
      <c r="T13" s="202"/>
      <c r="V13" s="16"/>
      <c r="W13" s="16"/>
    </row>
    <row r="14" spans="1:25" s="203" customFormat="1" ht="20.25" customHeight="1" x14ac:dyDescent="0.15">
      <c r="B14" s="16"/>
      <c r="D14" s="194"/>
      <c r="F14" s="194"/>
      <c r="H14" s="16"/>
      <c r="I14" s="194" t="s">
        <v>852</v>
      </c>
      <c r="L14" s="194"/>
      <c r="M14" s="16"/>
      <c r="N14" s="16"/>
      <c r="O14" s="16"/>
      <c r="P14" s="194"/>
      <c r="Q14" s="16"/>
      <c r="R14" s="16"/>
      <c r="S14" s="16"/>
      <c r="T14" s="202"/>
      <c r="V14" s="16"/>
      <c r="W14" s="16"/>
    </row>
    <row r="15" spans="1:25" s="203" customFormat="1" ht="10.5" customHeight="1" x14ac:dyDescent="0.15">
      <c r="B15" s="16"/>
      <c r="D15" s="194"/>
      <c r="F15" s="194"/>
      <c r="H15" s="16"/>
      <c r="I15" s="194"/>
      <c r="L15" s="194"/>
      <c r="M15" s="16"/>
      <c r="N15" s="16"/>
      <c r="O15" s="16"/>
      <c r="P15" s="194"/>
      <c r="Q15" s="16"/>
      <c r="R15" s="16"/>
      <c r="S15" s="16"/>
      <c r="T15" s="202"/>
      <c r="V15" s="16"/>
      <c r="W15" s="16"/>
    </row>
    <row r="16" spans="1:25" s="203" customFormat="1" ht="20.25" customHeight="1" x14ac:dyDescent="0.15">
      <c r="B16" s="16"/>
      <c r="D16" s="194"/>
      <c r="F16" s="194" t="s">
        <v>853</v>
      </c>
      <c r="H16" s="16"/>
      <c r="I16" s="1148"/>
      <c r="J16" s="1148"/>
      <c r="K16" s="371"/>
      <c r="L16" s="16"/>
      <c r="M16" s="16" t="s">
        <v>683</v>
      </c>
      <c r="N16" s="16"/>
      <c r="O16" s="16"/>
      <c r="P16" s="16"/>
      <c r="Q16" s="16"/>
      <c r="R16" s="16"/>
      <c r="S16" s="16"/>
      <c r="T16" s="202"/>
      <c r="V16" s="16"/>
      <c r="W16" s="16"/>
    </row>
    <row r="17" spans="2:25" s="203" customFormat="1" ht="10.5" customHeight="1" x14ac:dyDescent="0.15">
      <c r="B17" s="16"/>
      <c r="D17" s="194"/>
      <c r="F17" s="194"/>
      <c r="H17" s="16"/>
      <c r="I17" s="201"/>
      <c r="J17" s="201"/>
      <c r="K17" s="201"/>
      <c r="L17" s="16"/>
      <c r="M17" s="16"/>
      <c r="N17" s="16"/>
      <c r="O17" s="16"/>
      <c r="P17" s="16"/>
      <c r="Q17" s="16"/>
      <c r="R17" s="16"/>
      <c r="S17" s="16"/>
      <c r="T17" s="202"/>
      <c r="V17" s="16"/>
      <c r="W17" s="16"/>
    </row>
    <row r="18" spans="2:25" s="203" customFormat="1" ht="15" customHeight="1" x14ac:dyDescent="0.15">
      <c r="B18" s="31"/>
      <c r="D18" s="323"/>
      <c r="E18" s="323" t="s">
        <v>854</v>
      </c>
      <c r="F18" s="323"/>
      <c r="G18" s="31"/>
      <c r="H18" s="31"/>
      <c r="I18" s="31"/>
      <c r="J18" s="31"/>
      <c r="K18" s="31"/>
      <c r="L18" s="31"/>
      <c r="M18" s="31"/>
      <c r="N18" s="31"/>
      <c r="O18" s="16"/>
      <c r="P18" s="16"/>
      <c r="Q18" s="16"/>
      <c r="R18" s="16"/>
      <c r="S18" s="16"/>
      <c r="T18" s="16"/>
      <c r="U18" s="16"/>
      <c r="V18" s="202"/>
      <c r="X18" s="16"/>
      <c r="Y18" s="16"/>
    </row>
    <row r="19" spans="2:25" s="203" customFormat="1" ht="12" customHeight="1" x14ac:dyDescent="0.15">
      <c r="B19" s="16"/>
      <c r="E19" s="122"/>
      <c r="F19" s="16"/>
      <c r="G19" s="16"/>
      <c r="H19" s="16"/>
      <c r="I19" s="16"/>
      <c r="J19" s="16"/>
      <c r="K19" s="16"/>
      <c r="L19" s="16"/>
      <c r="M19" s="16"/>
      <c r="N19" s="16"/>
      <c r="O19" s="16"/>
      <c r="P19" s="16"/>
      <c r="Q19" s="16"/>
      <c r="R19" s="16"/>
      <c r="S19" s="16"/>
      <c r="T19" s="16"/>
      <c r="U19" s="16"/>
      <c r="V19" s="202"/>
      <c r="X19" s="16"/>
      <c r="Y19" s="16"/>
    </row>
    <row r="20" spans="2:25" s="203" customFormat="1" ht="20.25" customHeight="1" x14ac:dyDescent="0.15">
      <c r="B20" s="9"/>
      <c r="C20" s="1016" t="s">
        <v>181</v>
      </c>
      <c r="D20" s="1016"/>
      <c r="E20" s="1016"/>
      <c r="F20" s="1016"/>
      <c r="G20" s="1016"/>
      <c r="H20" s="1016"/>
      <c r="I20" s="1151" t="str">
        <f>IF(基本!F158="","",基本!F158)</f>
        <v/>
      </c>
      <c r="J20" s="1151"/>
      <c r="K20" s="1151"/>
      <c r="L20" s="1151"/>
      <c r="M20" s="1151"/>
      <c r="N20" s="1151"/>
      <c r="O20" s="1151"/>
      <c r="P20" s="1151"/>
      <c r="Q20" s="1151"/>
      <c r="R20" s="1151"/>
      <c r="S20" s="1151"/>
      <c r="T20" s="1151"/>
      <c r="U20" s="1151"/>
      <c r="V20" s="202"/>
      <c r="X20" s="16"/>
    </row>
    <row r="21" spans="2:25" s="203" customFormat="1" ht="20.25" customHeight="1" x14ac:dyDescent="0.15">
      <c r="B21" s="9"/>
      <c r="C21" s="1016" t="s">
        <v>82</v>
      </c>
      <c r="D21" s="1016"/>
      <c r="E21" s="1016"/>
      <c r="F21" s="1016"/>
      <c r="G21" s="1016"/>
      <c r="H21" s="1016"/>
      <c r="I21" s="1151" t="str">
        <f>IF(基本!F159="","",基本!F159)</f>
        <v/>
      </c>
      <c r="J21" s="1151"/>
      <c r="K21" s="1151"/>
      <c r="L21" s="1151"/>
      <c r="M21" s="1151"/>
      <c r="N21" s="1151"/>
      <c r="O21" s="1151"/>
      <c r="P21" s="1151"/>
      <c r="Q21" s="1151"/>
      <c r="R21" s="1151"/>
      <c r="S21" s="1151"/>
      <c r="T21" s="1151"/>
      <c r="U21" s="1151"/>
      <c r="V21" s="202"/>
      <c r="X21" s="16"/>
    </row>
    <row r="22" spans="2:25" s="203" customFormat="1" ht="20.25" customHeight="1" x14ac:dyDescent="0.15">
      <c r="B22" s="9"/>
      <c r="C22" s="1016" t="s">
        <v>182</v>
      </c>
      <c r="D22" s="1016"/>
      <c r="E22" s="1016"/>
      <c r="F22" s="1016"/>
      <c r="G22" s="1016"/>
      <c r="H22" s="1016"/>
      <c r="I22" s="1151" t="str">
        <f>IF(基本!F160="","",基本!F160)</f>
        <v/>
      </c>
      <c r="J22" s="1151"/>
      <c r="K22" s="1151"/>
      <c r="L22" s="1151"/>
      <c r="M22" s="1151"/>
      <c r="N22" s="1151"/>
      <c r="O22" s="1151"/>
      <c r="P22" s="1151"/>
      <c r="Q22" s="1151"/>
      <c r="R22" s="1151"/>
      <c r="S22" s="1151"/>
      <c r="T22" s="1151"/>
      <c r="U22" s="1151"/>
      <c r="V22" s="202"/>
      <c r="X22" s="16"/>
    </row>
    <row r="23" spans="2:25" s="203" customFormat="1" ht="20.25" customHeight="1" x14ac:dyDescent="0.15">
      <c r="B23" s="9"/>
      <c r="C23" s="1016" t="s">
        <v>183</v>
      </c>
      <c r="D23" s="1016"/>
      <c r="E23" s="1016"/>
      <c r="F23" s="1016"/>
      <c r="G23" s="1016"/>
      <c r="H23" s="1016"/>
      <c r="I23" s="372" t="s">
        <v>175</v>
      </c>
      <c r="J23" s="1155"/>
      <c r="K23" s="1155"/>
      <c r="L23" s="1155"/>
      <c r="M23" s="1154" t="s">
        <v>176</v>
      </c>
      <c r="N23" s="1152"/>
      <c r="O23" s="1161"/>
      <c r="P23" s="1161"/>
      <c r="Q23" s="1161"/>
      <c r="R23" s="1162" t="str">
        <f>IF(COUNT(J23,O23)&gt;0,ROUND((O23-J23)/365,1),"")</f>
        <v/>
      </c>
      <c r="S23" s="1163"/>
      <c r="T23" s="1152" t="s">
        <v>87</v>
      </c>
      <c r="U23" s="1153"/>
      <c r="V23" s="202"/>
      <c r="X23" s="373" t="s">
        <v>78</v>
      </c>
    </row>
    <row r="24" spans="2:25" s="203" customFormat="1" ht="20.25" customHeight="1" x14ac:dyDescent="0.15">
      <c r="B24" s="9"/>
      <c r="C24" s="1016" t="s">
        <v>184</v>
      </c>
      <c r="D24" s="1016"/>
      <c r="E24" s="1016"/>
      <c r="F24" s="1016"/>
      <c r="G24" s="1016"/>
      <c r="H24" s="1016"/>
      <c r="I24" s="1156" t="str">
        <f>IF(基本!F162="","",基本!F162)</f>
        <v/>
      </c>
      <c r="J24" s="1157"/>
      <c r="K24" s="1157"/>
      <c r="L24" s="1157"/>
      <c r="M24" s="1157"/>
      <c r="N24" s="1157"/>
      <c r="O24" s="1157"/>
      <c r="P24" s="1157"/>
      <c r="Q24" s="1157"/>
      <c r="R24" s="1157"/>
      <c r="S24" s="1157"/>
      <c r="T24" s="1157"/>
      <c r="U24" s="1158"/>
      <c r="V24" s="202"/>
      <c r="X24" s="16"/>
    </row>
    <row r="25" spans="2:25" s="203" customFormat="1" ht="20.25" customHeight="1" x14ac:dyDescent="0.15">
      <c r="B25" s="9"/>
      <c r="C25" s="1016" t="s">
        <v>185</v>
      </c>
      <c r="D25" s="1016"/>
      <c r="E25" s="1016"/>
      <c r="F25" s="1016"/>
      <c r="G25" s="1016"/>
      <c r="H25" s="1016"/>
      <c r="I25" s="1159" t="str">
        <f>IF(基本!F163="","",基本!F163)</f>
        <v/>
      </c>
      <c r="J25" s="1160"/>
      <c r="K25" s="1160"/>
      <c r="L25" s="1160"/>
      <c r="M25" s="1160"/>
      <c r="N25" s="1160"/>
      <c r="O25" s="1160"/>
      <c r="P25" s="1160"/>
      <c r="Q25" s="1160"/>
      <c r="R25" s="1169" t="s">
        <v>187</v>
      </c>
      <c r="S25" s="1169"/>
      <c r="T25" s="1169"/>
      <c r="U25" s="1170"/>
      <c r="V25" s="202"/>
      <c r="X25" s="16"/>
    </row>
    <row r="26" spans="2:25" s="203" customFormat="1" ht="20.25" customHeight="1" x14ac:dyDescent="0.15">
      <c r="B26" s="9"/>
      <c r="C26" s="210"/>
      <c r="D26" s="102" t="s">
        <v>559</v>
      </c>
      <c r="E26" s="102"/>
      <c r="F26" s="102"/>
      <c r="G26" s="102"/>
      <c r="H26" s="374"/>
      <c r="I26" s="1166" t="str">
        <f>IF(基本!F164="","",基本!F164)</f>
        <v/>
      </c>
      <c r="J26" s="1167"/>
      <c r="K26" s="1167"/>
      <c r="L26" s="1167"/>
      <c r="M26" s="1167"/>
      <c r="N26" s="1167"/>
      <c r="O26" s="1167"/>
      <c r="P26" s="1167"/>
      <c r="Q26" s="1167"/>
      <c r="R26" s="1167"/>
      <c r="S26" s="1167"/>
      <c r="T26" s="1167"/>
      <c r="U26" s="1168"/>
      <c r="V26" s="202"/>
      <c r="X26" s="16"/>
    </row>
    <row r="27" spans="2:25" ht="20.25" customHeight="1" x14ac:dyDescent="0.15"/>
    <row r="28" spans="2:25" ht="20.25" customHeight="1" x14ac:dyDescent="0.15">
      <c r="C28" s="16" t="s">
        <v>855</v>
      </c>
    </row>
    <row r="29" spans="2:25" ht="24" customHeight="1" x14ac:dyDescent="0.15">
      <c r="E29" s="375" t="s">
        <v>856</v>
      </c>
      <c r="F29" s="1165" t="s">
        <v>857</v>
      </c>
      <c r="G29" s="1165"/>
      <c r="H29" s="1165"/>
      <c r="I29" s="1165"/>
      <c r="J29" s="1165"/>
      <c r="K29" s="1165"/>
      <c r="L29" s="1165"/>
      <c r="M29" s="1165"/>
      <c r="N29" s="1165"/>
      <c r="O29" s="1165"/>
      <c r="P29" s="1165"/>
      <c r="Q29" s="1165"/>
      <c r="R29" s="1165"/>
      <c r="S29" s="1165"/>
      <c r="T29" s="1165"/>
      <c r="U29" s="1165"/>
    </row>
    <row r="30" spans="2:25" ht="123.75" customHeight="1" x14ac:dyDescent="0.15">
      <c r="E30" s="30"/>
      <c r="F30" s="1164"/>
      <c r="G30" s="1164"/>
      <c r="H30" s="1164"/>
      <c r="I30" s="1164"/>
      <c r="J30" s="1164"/>
      <c r="K30" s="1164"/>
      <c r="L30" s="1164"/>
      <c r="M30" s="1164"/>
      <c r="N30" s="1164"/>
      <c r="O30" s="1164"/>
      <c r="P30" s="1164"/>
      <c r="Q30" s="1164"/>
      <c r="R30" s="1164"/>
      <c r="S30" s="1164"/>
      <c r="T30" s="1164"/>
      <c r="U30" s="1164"/>
      <c r="X30" s="39" t="s">
        <v>263</v>
      </c>
    </row>
    <row r="31" spans="2:25" ht="20.25" customHeight="1" x14ac:dyDescent="0.15">
      <c r="C31" s="16" t="s">
        <v>858</v>
      </c>
    </row>
    <row r="32" spans="2:25" ht="15" customHeight="1" x14ac:dyDescent="0.15">
      <c r="E32" s="193" t="s">
        <v>856</v>
      </c>
      <c r="F32" s="193" t="s">
        <v>842</v>
      </c>
    </row>
    <row r="33" spans="5:24" ht="118.5" customHeight="1" x14ac:dyDescent="0.15">
      <c r="E33" s="30"/>
      <c r="F33" s="1164"/>
      <c r="G33" s="1164"/>
      <c r="H33" s="1164"/>
      <c r="I33" s="1164"/>
      <c r="J33" s="1164"/>
      <c r="K33" s="1164"/>
      <c r="L33" s="1164"/>
      <c r="M33" s="1164"/>
      <c r="N33" s="1164"/>
      <c r="O33" s="1164"/>
      <c r="P33" s="1164"/>
      <c r="Q33" s="1164"/>
      <c r="R33" s="1164"/>
      <c r="S33" s="1164"/>
      <c r="T33" s="1164"/>
      <c r="U33" s="1164"/>
      <c r="X33" s="39" t="s">
        <v>263</v>
      </c>
    </row>
    <row r="34" spans="5:24" ht="12" customHeight="1" x14ac:dyDescent="0.15">
      <c r="E34" s="30"/>
      <c r="F34" s="36"/>
      <c r="G34" s="36"/>
      <c r="H34" s="36"/>
      <c r="I34" s="36"/>
      <c r="J34" s="36"/>
      <c r="K34" s="36"/>
      <c r="L34" s="36"/>
      <c r="M34" s="36"/>
      <c r="N34" s="36"/>
      <c r="O34" s="36"/>
      <c r="P34" s="36"/>
      <c r="Q34" s="36"/>
      <c r="R34" s="36"/>
      <c r="S34" s="36"/>
      <c r="T34" s="36"/>
      <c r="U34" s="36"/>
    </row>
    <row r="35" spans="5:24" ht="15" customHeight="1" x14ac:dyDescent="0.15">
      <c r="U35" s="365" t="s">
        <v>1013</v>
      </c>
    </row>
    <row r="36" spans="5:24" ht="20.25" customHeight="1" x14ac:dyDescent="0.15"/>
    <row r="37" spans="5:24" ht="20.25" customHeight="1" x14ac:dyDescent="0.15"/>
    <row r="38" spans="5:24" ht="20.25" customHeight="1" x14ac:dyDescent="0.15"/>
    <row r="39" spans="5:24" ht="20.25" customHeight="1" x14ac:dyDescent="0.15"/>
    <row r="40" spans="5:24" ht="20.25" customHeight="1" x14ac:dyDescent="0.15"/>
    <row r="41" spans="5:24" ht="20.25" customHeight="1" x14ac:dyDescent="0.15"/>
  </sheetData>
  <sheetProtection password="A4DE" sheet="1" objects="1" scenarios="1"/>
  <mergeCells count="24">
    <mergeCell ref="I25:Q25"/>
    <mergeCell ref="O23:Q23"/>
    <mergeCell ref="R23:S23"/>
    <mergeCell ref="F30:U30"/>
    <mergeCell ref="F33:U33"/>
    <mergeCell ref="F29:U29"/>
    <mergeCell ref="I26:U26"/>
    <mergeCell ref="R25:U25"/>
    <mergeCell ref="F5:U6"/>
    <mergeCell ref="F9:U10"/>
    <mergeCell ref="I16:J16"/>
    <mergeCell ref="C24:H24"/>
    <mergeCell ref="C25:H25"/>
    <mergeCell ref="I20:U20"/>
    <mergeCell ref="I21:U21"/>
    <mergeCell ref="T23:U23"/>
    <mergeCell ref="M23:N23"/>
    <mergeCell ref="J23:L23"/>
    <mergeCell ref="C20:H20"/>
    <mergeCell ref="C21:H21"/>
    <mergeCell ref="C22:H22"/>
    <mergeCell ref="C23:H23"/>
    <mergeCell ref="I22:U22"/>
    <mergeCell ref="I24:U24"/>
  </mergeCells>
  <phoneticPr fontId="1"/>
  <dataValidations count="2">
    <dataValidation type="whole" allowBlank="1" showInputMessage="1" showErrorMessage="1" prompt="このセルには１，又は２の値を入力してください。" sqref="K16:K17 K65530:K65531">
      <formula1>1</formula1>
      <formula2>2</formula2>
    </dataValidation>
    <dataValidation type="whole" allowBlank="1" showInputMessage="1" showErrorMessage="1" error="このセルには１，又は２の値を入力してください。" sqref="I16:J16 I65530:J65530">
      <formula1>1</formula1>
      <formula2>2</formula2>
    </dataValidation>
  </dataValidations>
  <pageMargins left="0.98425196850393704" right="0.59055118110236227" top="0.78740157480314965" bottom="0.59055118110236227"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
  <sheetViews>
    <sheetView view="pageBreakPreview" topLeftCell="A121" zoomScale="85" zoomScaleNormal="100" zoomScaleSheetLayoutView="85" workbookViewId="0">
      <selection activeCell="O140" sqref="O140:P140"/>
    </sheetView>
  </sheetViews>
  <sheetFormatPr defaultRowHeight="13.5" x14ac:dyDescent="0.15"/>
  <cols>
    <col min="1" max="1" width="1.75" style="16" customWidth="1"/>
    <col min="2" max="2" width="1" style="16" customWidth="1"/>
    <col min="3" max="3" width="4.5" style="16" customWidth="1"/>
    <col min="4" max="4" width="11" style="16" customWidth="1"/>
    <col min="5" max="5" width="10.125" style="16" customWidth="1"/>
    <col min="6" max="6" width="0.875" style="16" customWidth="1"/>
    <col min="7" max="7" width="4.25" style="16" customWidth="1"/>
    <col min="8" max="13" width="5.75" style="16" customWidth="1"/>
    <col min="14" max="15" width="6.125" style="203" customWidth="1"/>
    <col min="16" max="16" width="6.75" style="203" customWidth="1"/>
    <col min="17" max="18" width="1.25" style="203" customWidth="1"/>
    <col min="19" max="19" width="7.25" style="16" customWidth="1"/>
    <col min="20" max="16384" width="9" style="16"/>
  </cols>
  <sheetData>
    <row r="1" spans="2:19" x14ac:dyDescent="0.15">
      <c r="B1" s="163" t="s">
        <v>859</v>
      </c>
      <c r="D1" s="215"/>
      <c r="E1" s="215"/>
    </row>
    <row r="2" spans="2:19" ht="9" customHeight="1" x14ac:dyDescent="0.15">
      <c r="B2" s="9"/>
      <c r="C2" s="9"/>
      <c r="D2" s="9"/>
      <c r="E2" s="9"/>
      <c r="F2" s="9"/>
      <c r="G2" s="9"/>
      <c r="H2" s="9"/>
      <c r="I2" s="9"/>
      <c r="J2" s="9"/>
      <c r="K2" s="9"/>
      <c r="L2" s="84"/>
      <c r="M2" s="84"/>
      <c r="N2" s="202"/>
      <c r="O2" s="202"/>
      <c r="P2" s="84"/>
      <c r="Q2" s="202"/>
      <c r="S2" s="203"/>
    </row>
    <row r="3" spans="2:19" ht="14.25" x14ac:dyDescent="0.15">
      <c r="B3" s="9"/>
      <c r="C3" s="9"/>
      <c r="D3" s="1194" t="s">
        <v>860</v>
      </c>
      <c r="E3" s="1194"/>
      <c r="F3" s="1194"/>
      <c r="G3" s="1194"/>
      <c r="H3" s="1194"/>
      <c r="I3" s="1194"/>
      <c r="J3" s="1194"/>
      <c r="K3" s="1194"/>
      <c r="L3" s="1194"/>
      <c r="M3" s="1194"/>
      <c r="N3" s="231"/>
      <c r="O3" s="202"/>
      <c r="P3" s="84"/>
      <c r="Q3" s="202"/>
      <c r="S3" s="203"/>
    </row>
    <row r="4" spans="2:19" ht="20.25" customHeight="1" x14ac:dyDescent="0.15">
      <c r="B4" s="376" t="s">
        <v>861</v>
      </c>
      <c r="C4" s="9"/>
      <c r="D4" s="9"/>
      <c r="E4" s="9"/>
      <c r="F4" s="9"/>
      <c r="G4" s="9"/>
      <c r="H4" s="9"/>
      <c r="I4" s="9"/>
      <c r="J4" s="9"/>
      <c r="K4" s="9"/>
      <c r="L4" s="9"/>
      <c r="M4" s="9"/>
      <c r="N4" s="202"/>
      <c r="O4" s="202"/>
      <c r="P4" s="202"/>
      <c r="Q4" s="202"/>
    </row>
    <row r="5" spans="2:19" ht="13.5" customHeight="1" x14ac:dyDescent="0.15">
      <c r="B5" s="9"/>
      <c r="C5" s="377" t="s">
        <v>862</v>
      </c>
      <c r="D5" s="254"/>
      <c r="E5" s="255"/>
      <c r="F5" s="256"/>
      <c r="G5" s="1195"/>
      <c r="H5" s="1195"/>
      <c r="I5" s="1195"/>
      <c r="J5" s="1195"/>
      <c r="K5" s="1195"/>
      <c r="L5" s="1195"/>
      <c r="M5" s="1195"/>
      <c r="N5" s="1195"/>
      <c r="O5" s="1195"/>
      <c r="P5" s="1196"/>
      <c r="Q5" s="202"/>
      <c r="S5" s="39" t="s">
        <v>863</v>
      </c>
    </row>
    <row r="6" spans="2:19" ht="19.149999999999999" customHeight="1" x14ac:dyDescent="0.15">
      <c r="B6" s="9"/>
      <c r="C6" s="129" t="s">
        <v>864</v>
      </c>
      <c r="D6" s="345"/>
      <c r="E6" s="346"/>
      <c r="F6" s="378"/>
      <c r="G6" s="1197" t="str">
        <f>IF(基本!F3="","",基本!F3)</f>
        <v/>
      </c>
      <c r="H6" s="1197"/>
      <c r="I6" s="1197"/>
      <c r="J6" s="1197"/>
      <c r="K6" s="1197"/>
      <c r="L6" s="1197"/>
      <c r="M6" s="1197"/>
      <c r="N6" s="1197"/>
      <c r="O6" s="1197"/>
      <c r="P6" s="1198"/>
      <c r="Q6" s="202"/>
      <c r="S6" s="16" t="s">
        <v>865</v>
      </c>
    </row>
    <row r="7" spans="2:19" ht="19.149999999999999" customHeight="1" x14ac:dyDescent="0.15">
      <c r="B7" s="9"/>
      <c r="C7" s="379" t="s">
        <v>866</v>
      </c>
      <c r="D7" s="128"/>
      <c r="E7" s="380"/>
      <c r="F7" s="381"/>
      <c r="G7" s="1199"/>
      <c r="H7" s="1199"/>
      <c r="I7" s="1199"/>
      <c r="J7" s="1200"/>
      <c r="K7" s="1200"/>
      <c r="L7" s="1200"/>
      <c r="M7" s="1200"/>
      <c r="N7" s="1201"/>
      <c r="O7" s="1201"/>
      <c r="P7" s="1202"/>
      <c r="Q7" s="202"/>
      <c r="S7" s="39" t="s">
        <v>863</v>
      </c>
    </row>
    <row r="8" spans="2:19" ht="14.25" customHeight="1" x14ac:dyDescent="0.15">
      <c r="B8" s="9"/>
      <c r="C8" s="377" t="s">
        <v>867</v>
      </c>
      <c r="D8" s="254"/>
      <c r="E8" s="255"/>
      <c r="F8" s="256"/>
      <c r="G8" s="1203"/>
      <c r="H8" s="1203"/>
      <c r="I8" s="1203"/>
      <c r="J8" s="1204"/>
      <c r="K8" s="1204"/>
      <c r="L8" s="1204"/>
      <c r="M8" s="1204"/>
      <c r="N8" s="1205"/>
      <c r="O8" s="1205"/>
      <c r="P8" s="1206"/>
      <c r="Q8" s="202"/>
      <c r="S8" s="39" t="s">
        <v>863</v>
      </c>
    </row>
    <row r="9" spans="2:19" ht="19.149999999999999" customHeight="1" x14ac:dyDescent="0.15">
      <c r="B9" s="9"/>
      <c r="C9" s="379" t="s">
        <v>868</v>
      </c>
      <c r="D9" s="128"/>
      <c r="E9" s="380"/>
      <c r="F9" s="381"/>
      <c r="G9" s="1208" t="str">
        <f>IF(基本!L4="","",基本!G4&amp;" "&amp;基本!L4)</f>
        <v/>
      </c>
      <c r="H9" s="1208"/>
      <c r="I9" s="1208"/>
      <c r="J9" s="1208"/>
      <c r="K9" s="1208"/>
      <c r="L9" s="1208"/>
      <c r="M9" s="1208"/>
      <c r="N9" s="1208"/>
      <c r="O9" s="1208"/>
      <c r="P9" s="1209"/>
      <c r="Q9" s="202"/>
      <c r="S9" s="16" t="s">
        <v>865</v>
      </c>
    </row>
    <row r="10" spans="2:19" ht="19.149999999999999" customHeight="1" x14ac:dyDescent="0.15">
      <c r="B10" s="9"/>
      <c r="C10" s="377" t="s">
        <v>869</v>
      </c>
      <c r="D10" s="254"/>
      <c r="E10" s="255"/>
      <c r="F10" s="256"/>
      <c r="G10" s="65"/>
      <c r="H10" s="254"/>
      <c r="I10" s="1207" t="str">
        <f>IF(基本!F165="","",基本!F165)</f>
        <v/>
      </c>
      <c r="J10" s="1207"/>
      <c r="K10" s="1207"/>
      <c r="L10" s="1207"/>
      <c r="M10" s="1207"/>
      <c r="N10" s="382"/>
      <c r="O10" s="383"/>
      <c r="P10" s="384"/>
      <c r="Q10" s="202"/>
      <c r="S10" s="385" t="s">
        <v>296</v>
      </c>
    </row>
    <row r="11" spans="2:19" ht="19.149999999999999" customHeight="1" x14ac:dyDescent="0.15">
      <c r="B11" s="9"/>
      <c r="C11" s="1188" t="s">
        <v>870</v>
      </c>
      <c r="D11" s="1189"/>
      <c r="E11" s="1190"/>
      <c r="F11" s="1228" t="s">
        <v>188</v>
      </c>
      <c r="G11" s="1228"/>
      <c r="H11" s="1228"/>
      <c r="I11" s="1228"/>
      <c r="J11" s="1228"/>
      <c r="K11" s="386" t="str">
        <f>IF(基本!I166="","",基本!I166)</f>
        <v/>
      </c>
      <c r="L11" s="1171" t="str">
        <f>IF(基本!L166="","",基本!L166)</f>
        <v/>
      </c>
      <c r="M11" s="1171"/>
      <c r="N11" s="1171"/>
      <c r="O11" s="1171"/>
      <c r="P11" s="1172"/>
      <c r="Q11" s="202"/>
      <c r="S11" s="385" t="s">
        <v>296</v>
      </c>
    </row>
    <row r="12" spans="2:19" ht="19.149999999999999" customHeight="1" x14ac:dyDescent="0.15">
      <c r="B12" s="9"/>
      <c r="C12" s="1191"/>
      <c r="D12" s="1192"/>
      <c r="E12" s="1193"/>
      <c r="F12" s="1179" t="s">
        <v>189</v>
      </c>
      <c r="G12" s="1179"/>
      <c r="H12" s="1179"/>
      <c r="I12" s="1179"/>
      <c r="J12" s="1179"/>
      <c r="K12" s="386" t="str">
        <f>IF(基本!I167="","",基本!I167)</f>
        <v/>
      </c>
      <c r="L12" s="1171" t="str">
        <f>IF(基本!L167="","",基本!L167)</f>
        <v/>
      </c>
      <c r="M12" s="1171"/>
      <c r="N12" s="1171"/>
      <c r="O12" s="1171"/>
      <c r="P12" s="1172"/>
      <c r="Q12" s="202"/>
      <c r="S12" s="385" t="s">
        <v>296</v>
      </c>
    </row>
    <row r="13" spans="2:19" s="203" customFormat="1" ht="19.149999999999999" customHeight="1" x14ac:dyDescent="0.15">
      <c r="B13" s="9"/>
      <c r="C13" s="387" t="s">
        <v>871</v>
      </c>
      <c r="D13" s="353"/>
      <c r="E13" s="388"/>
      <c r="F13" s="381"/>
      <c r="G13" s="389"/>
      <c r="H13" s="389"/>
      <c r="I13" s="1173" t="str">
        <f>IF(基本!F168="","",基本!F168)</f>
        <v/>
      </c>
      <c r="J13" s="1173"/>
      <c r="K13" s="1173"/>
      <c r="L13" s="1173"/>
      <c r="M13" s="29" t="s">
        <v>187</v>
      </c>
      <c r="N13" s="389"/>
      <c r="O13" s="389"/>
      <c r="P13" s="390"/>
      <c r="Q13" s="202"/>
      <c r="S13" s="385" t="s">
        <v>296</v>
      </c>
    </row>
    <row r="14" spans="2:19" s="203" customFormat="1" ht="19.149999999999999" customHeight="1" x14ac:dyDescent="0.15">
      <c r="B14" s="9"/>
      <c r="C14" s="387" t="s">
        <v>872</v>
      </c>
      <c r="D14" s="353"/>
      <c r="E14" s="388"/>
      <c r="F14" s="220"/>
      <c r="G14" s="212"/>
      <c r="H14" s="212"/>
      <c r="I14" s="1173" t="str">
        <f>IF(基本!F169="","",基本!F169)</f>
        <v/>
      </c>
      <c r="J14" s="1173"/>
      <c r="K14" s="1173"/>
      <c r="L14" s="1173"/>
      <c r="M14" s="30" t="s">
        <v>97</v>
      </c>
      <c r="N14" s="212"/>
      <c r="O14" s="212"/>
      <c r="P14" s="221"/>
      <c r="Q14" s="202"/>
      <c r="S14" s="385" t="s">
        <v>296</v>
      </c>
    </row>
    <row r="15" spans="2:19" s="203" customFormat="1" ht="19.149999999999999" customHeight="1" x14ac:dyDescent="0.15">
      <c r="B15" s="9"/>
      <c r="C15" s="1212" t="s">
        <v>873</v>
      </c>
      <c r="D15" s="1213"/>
      <c r="E15" s="1214"/>
      <c r="F15" s="220"/>
      <c r="G15" s="212"/>
      <c r="H15" s="1173" t="str">
        <f>IF(基本!F170="","",基本!F170)</f>
        <v/>
      </c>
      <c r="I15" s="1173"/>
      <c r="J15" s="1173"/>
      <c r="K15" s="30" t="s">
        <v>194</v>
      </c>
      <c r="L15" s="1177" t="str">
        <f>IF(基本!I170="","",基本!I170)</f>
        <v/>
      </c>
      <c r="M15" s="1177"/>
      <c r="N15" s="1177"/>
      <c r="O15" s="23" t="s">
        <v>187</v>
      </c>
      <c r="P15" s="221"/>
      <c r="Q15" s="202"/>
      <c r="S15" s="385" t="s">
        <v>296</v>
      </c>
    </row>
    <row r="16" spans="2:19" s="203" customFormat="1" ht="19.149999999999999" customHeight="1" x14ac:dyDescent="0.15">
      <c r="B16" s="9"/>
      <c r="C16" s="1223" t="s">
        <v>874</v>
      </c>
      <c r="D16" s="1224"/>
      <c r="E16" s="1225"/>
      <c r="F16" s="220"/>
      <c r="G16" s="212"/>
      <c r="H16" s="211"/>
      <c r="I16" s="1171" t="str">
        <f>IF(基本!F171="","",基本!F171)</f>
        <v/>
      </c>
      <c r="J16" s="1171"/>
      <c r="K16" s="1171"/>
      <c r="L16" s="1171"/>
      <c r="M16" s="1226" t="s">
        <v>178</v>
      </c>
      <c r="N16" s="1226"/>
      <c r="O16" s="1226"/>
      <c r="P16" s="391"/>
      <c r="Q16" s="202"/>
      <c r="S16" s="385" t="s">
        <v>296</v>
      </c>
    </row>
    <row r="17" spans="2:19" s="203" customFormat="1" ht="19.149999999999999" customHeight="1" x14ac:dyDescent="0.15">
      <c r="B17" s="9"/>
      <c r="C17" s="1223" t="s">
        <v>875</v>
      </c>
      <c r="D17" s="1224"/>
      <c r="E17" s="1225"/>
      <c r="F17" s="256"/>
      <c r="G17" s="65"/>
      <c r="H17" s="211"/>
      <c r="I17" s="1178" t="str">
        <f>IF(基本!F172="","",基本!F172)</f>
        <v/>
      </c>
      <c r="J17" s="1178"/>
      <c r="K17" s="1178"/>
      <c r="L17" s="1178"/>
      <c r="M17" s="1227" t="s">
        <v>178</v>
      </c>
      <c r="N17" s="1227"/>
      <c r="O17" s="1227"/>
      <c r="P17" s="221"/>
      <c r="Q17" s="202"/>
      <c r="S17" s="203" t="s">
        <v>297</v>
      </c>
    </row>
    <row r="18" spans="2:19" s="203" customFormat="1" ht="19.149999999999999" customHeight="1" x14ac:dyDescent="0.15">
      <c r="B18" s="9"/>
      <c r="C18" s="1223" t="s">
        <v>876</v>
      </c>
      <c r="D18" s="1224"/>
      <c r="E18" s="1225"/>
      <c r="F18" s="256"/>
      <c r="G18" s="65"/>
      <c r="H18" s="383"/>
      <c r="I18" s="1211" t="str">
        <f>IF(基本!F119="","",基本!F119)</f>
        <v/>
      </c>
      <c r="J18" s="1211"/>
      <c r="K18" s="1211"/>
      <c r="L18" s="1211"/>
      <c r="M18" s="65"/>
      <c r="N18" s="65"/>
      <c r="O18" s="65"/>
      <c r="P18" s="384"/>
      <c r="Q18" s="202"/>
      <c r="S18" s="203" t="s">
        <v>295</v>
      </c>
    </row>
    <row r="19" spans="2:19" s="203" customFormat="1" ht="19.149999999999999" customHeight="1" x14ac:dyDescent="0.15">
      <c r="B19" s="9"/>
      <c r="C19" s="1212" t="s">
        <v>877</v>
      </c>
      <c r="D19" s="1213"/>
      <c r="E19" s="1214"/>
      <c r="F19" s="256"/>
      <c r="G19" s="65"/>
      <c r="H19" s="383"/>
      <c r="I19" s="1171" t="str">
        <f>IF(基本!F120="","",基本!F120)</f>
        <v/>
      </c>
      <c r="J19" s="1171"/>
      <c r="K19" s="1171"/>
      <c r="L19" s="1171"/>
      <c r="M19" s="65"/>
      <c r="N19" s="65"/>
      <c r="O19" s="65"/>
      <c r="P19" s="384"/>
      <c r="Q19" s="202"/>
      <c r="S19" s="203" t="s">
        <v>295</v>
      </c>
    </row>
    <row r="20" spans="2:19" s="203" customFormat="1" ht="19.149999999999999" customHeight="1" x14ac:dyDescent="0.15">
      <c r="B20" s="9"/>
      <c r="C20" s="1212" t="s">
        <v>878</v>
      </c>
      <c r="D20" s="1213"/>
      <c r="E20" s="1214"/>
      <c r="F20" s="256"/>
      <c r="G20" s="65"/>
      <c r="H20" s="383"/>
      <c r="I20" s="1171" t="str">
        <f>IF(基本!F121="","",基本!F121)</f>
        <v/>
      </c>
      <c r="J20" s="1171"/>
      <c r="K20" s="1171"/>
      <c r="L20" s="1171"/>
      <c r="M20" s="65"/>
      <c r="N20" s="65"/>
      <c r="O20" s="65"/>
      <c r="P20" s="384"/>
      <c r="Q20" s="202"/>
      <c r="S20" s="203" t="s">
        <v>295</v>
      </c>
    </row>
    <row r="21" spans="2:19" s="203" customFormat="1" ht="19.149999999999999" customHeight="1" x14ac:dyDescent="0.15">
      <c r="B21" s="9"/>
      <c r="C21" s="1215" t="s">
        <v>579</v>
      </c>
      <c r="D21" s="1216"/>
      <c r="E21" s="103" t="s">
        <v>560</v>
      </c>
      <c r="F21" s="256"/>
      <c r="G21" s="1186"/>
      <c r="H21" s="1186"/>
      <c r="I21" s="1186"/>
      <c r="J21" s="1186"/>
      <c r="K21" s="1186"/>
      <c r="L21" s="1186"/>
      <c r="M21" s="1186"/>
      <c r="N21" s="1186"/>
      <c r="O21" s="1186"/>
      <c r="P21" s="1187"/>
      <c r="Q21" s="202"/>
      <c r="S21" s="39" t="s">
        <v>863</v>
      </c>
    </row>
    <row r="22" spans="2:19" s="203" customFormat="1" ht="19.149999999999999" customHeight="1" x14ac:dyDescent="0.15">
      <c r="B22" s="9"/>
      <c r="C22" s="1217"/>
      <c r="D22" s="1218"/>
      <c r="E22" s="213" t="s">
        <v>416</v>
      </c>
      <c r="F22" s="256"/>
      <c r="G22" s="1186"/>
      <c r="H22" s="1186"/>
      <c r="I22" s="1186"/>
      <c r="J22" s="1186"/>
      <c r="K22" s="1186"/>
      <c r="L22" s="1186"/>
      <c r="M22" s="1186"/>
      <c r="N22" s="1186"/>
      <c r="O22" s="1186"/>
      <c r="P22" s="1187"/>
      <c r="Q22" s="202"/>
    </row>
    <row r="23" spans="2:19" s="203" customFormat="1" ht="19.149999999999999" customHeight="1" x14ac:dyDescent="0.15">
      <c r="B23" s="9"/>
      <c r="C23" s="1217"/>
      <c r="D23" s="1218"/>
      <c r="E23" s="213" t="s">
        <v>417</v>
      </c>
      <c r="F23" s="256"/>
      <c r="G23" s="1186"/>
      <c r="H23" s="1186"/>
      <c r="I23" s="1186"/>
      <c r="J23" s="1186"/>
      <c r="K23" s="1186"/>
      <c r="L23" s="1186"/>
      <c r="M23" s="1186"/>
      <c r="N23" s="1186"/>
      <c r="O23" s="1186"/>
      <c r="P23" s="1187"/>
      <c r="Q23" s="202"/>
    </row>
    <row r="24" spans="2:19" s="203" customFormat="1" ht="39.75" customHeight="1" x14ac:dyDescent="0.15">
      <c r="B24" s="9"/>
      <c r="C24" s="1219"/>
      <c r="D24" s="1220"/>
      <c r="E24" s="213" t="s">
        <v>418</v>
      </c>
      <c r="F24" s="256"/>
      <c r="G24" s="1221"/>
      <c r="H24" s="1221"/>
      <c r="I24" s="1221"/>
      <c r="J24" s="1221"/>
      <c r="K24" s="1221"/>
      <c r="L24" s="1221"/>
      <c r="M24" s="1221"/>
      <c r="N24" s="1221"/>
      <c r="O24" s="1221"/>
      <c r="P24" s="1222"/>
      <c r="Q24" s="202"/>
    </row>
    <row r="25" spans="2:19" s="203" customFormat="1" x14ac:dyDescent="0.15">
      <c r="B25" s="9"/>
      <c r="C25" s="392"/>
      <c r="D25" s="254"/>
      <c r="E25" s="255"/>
      <c r="F25" s="256"/>
      <c r="G25" s="1182" t="s">
        <v>318</v>
      </c>
      <c r="H25" s="1182"/>
      <c r="I25" s="1182"/>
      <c r="J25" s="1182"/>
      <c r="K25" s="1182"/>
      <c r="L25" s="1182"/>
      <c r="M25" s="1182"/>
      <c r="N25" s="1182"/>
      <c r="O25" s="1182"/>
      <c r="P25" s="1183"/>
      <c r="Q25" s="202"/>
      <c r="S25" s="39"/>
    </row>
    <row r="26" spans="2:19" s="203" customFormat="1" ht="24" customHeight="1" x14ac:dyDescent="0.15">
      <c r="B26" s="9"/>
      <c r="C26" s="347"/>
      <c r="D26" s="345"/>
      <c r="E26" s="346"/>
      <c r="F26" s="378"/>
      <c r="G26" s="823"/>
      <c r="H26" s="823"/>
      <c r="I26" s="823"/>
      <c r="J26" s="823"/>
      <c r="K26" s="823"/>
      <c r="L26" s="823"/>
      <c r="M26" s="823"/>
      <c r="N26" s="823"/>
      <c r="O26" s="823"/>
      <c r="P26" s="1180"/>
      <c r="Q26" s="202"/>
      <c r="S26" s="39" t="s">
        <v>863</v>
      </c>
    </row>
    <row r="27" spans="2:19" s="203" customFormat="1" ht="24" customHeight="1" x14ac:dyDescent="0.15">
      <c r="B27" s="9"/>
      <c r="C27" s="129" t="s">
        <v>879</v>
      </c>
      <c r="D27" s="345"/>
      <c r="E27" s="346"/>
      <c r="F27" s="378"/>
      <c r="G27" s="823"/>
      <c r="H27" s="823"/>
      <c r="I27" s="823"/>
      <c r="J27" s="823"/>
      <c r="K27" s="823"/>
      <c r="L27" s="823"/>
      <c r="M27" s="823"/>
      <c r="N27" s="823"/>
      <c r="O27" s="823"/>
      <c r="P27" s="1180"/>
      <c r="Q27" s="202"/>
      <c r="S27" s="16"/>
    </row>
    <row r="28" spans="2:19" s="203" customFormat="1" ht="24" customHeight="1" x14ac:dyDescent="0.15">
      <c r="B28" s="9"/>
      <c r="C28" s="347"/>
      <c r="D28" s="345"/>
      <c r="E28" s="346"/>
      <c r="F28" s="378"/>
      <c r="G28" s="823"/>
      <c r="H28" s="823"/>
      <c r="I28" s="823"/>
      <c r="J28" s="823"/>
      <c r="K28" s="823"/>
      <c r="L28" s="823"/>
      <c r="M28" s="823"/>
      <c r="N28" s="823"/>
      <c r="O28" s="823"/>
      <c r="P28" s="1180"/>
      <c r="Q28" s="202"/>
      <c r="S28" s="16"/>
    </row>
    <row r="29" spans="2:19" s="203" customFormat="1" ht="24" customHeight="1" x14ac:dyDescent="0.15">
      <c r="B29" s="9"/>
      <c r="C29" s="347"/>
      <c r="D29" s="345"/>
      <c r="E29" s="346"/>
      <c r="F29" s="378"/>
      <c r="G29" s="823"/>
      <c r="H29" s="823"/>
      <c r="I29" s="823"/>
      <c r="J29" s="823"/>
      <c r="K29" s="823"/>
      <c r="L29" s="823"/>
      <c r="M29" s="823"/>
      <c r="N29" s="823"/>
      <c r="O29" s="823"/>
      <c r="P29" s="1180"/>
      <c r="Q29" s="202"/>
      <c r="S29" s="16"/>
    </row>
    <row r="30" spans="2:19" s="203" customFormat="1" ht="24" customHeight="1" x14ac:dyDescent="0.15">
      <c r="B30" s="9"/>
      <c r="C30" s="347"/>
      <c r="D30" s="345"/>
      <c r="E30" s="346"/>
      <c r="F30" s="378"/>
      <c r="G30" s="823"/>
      <c r="H30" s="823"/>
      <c r="I30" s="823"/>
      <c r="J30" s="823"/>
      <c r="K30" s="823"/>
      <c r="L30" s="823"/>
      <c r="M30" s="823"/>
      <c r="N30" s="823"/>
      <c r="O30" s="823"/>
      <c r="P30" s="1180"/>
      <c r="Q30" s="202"/>
      <c r="S30" s="16"/>
    </row>
    <row r="31" spans="2:19" s="203" customFormat="1" ht="24" customHeight="1" x14ac:dyDescent="0.15">
      <c r="B31" s="9"/>
      <c r="C31" s="129"/>
      <c r="D31" s="216"/>
      <c r="E31" s="345"/>
      <c r="F31" s="378"/>
      <c r="G31" s="823"/>
      <c r="H31" s="823"/>
      <c r="I31" s="823"/>
      <c r="J31" s="823"/>
      <c r="K31" s="823"/>
      <c r="L31" s="823"/>
      <c r="M31" s="823"/>
      <c r="N31" s="823"/>
      <c r="O31" s="823"/>
      <c r="P31" s="1180"/>
      <c r="Q31" s="202"/>
      <c r="S31" s="16"/>
    </row>
    <row r="32" spans="2:19" s="203" customFormat="1" ht="24" customHeight="1" x14ac:dyDescent="0.15">
      <c r="B32" s="9"/>
      <c r="C32" s="379"/>
      <c r="D32" s="128"/>
      <c r="E32" s="128"/>
      <c r="F32" s="381"/>
      <c r="G32" s="850"/>
      <c r="H32" s="850"/>
      <c r="I32" s="850"/>
      <c r="J32" s="850"/>
      <c r="K32" s="850"/>
      <c r="L32" s="850"/>
      <c r="M32" s="850"/>
      <c r="N32" s="850"/>
      <c r="O32" s="850"/>
      <c r="P32" s="1181"/>
      <c r="Q32" s="202"/>
      <c r="S32" s="16"/>
    </row>
    <row r="33" spans="2:19" s="203" customFormat="1" x14ac:dyDescent="0.15">
      <c r="B33" s="9"/>
      <c r="C33" s="392"/>
      <c r="D33" s="254"/>
      <c r="E33" s="255"/>
      <c r="F33" s="256"/>
      <c r="G33" s="1184" t="s">
        <v>307</v>
      </c>
      <c r="H33" s="1184"/>
      <c r="I33" s="1184"/>
      <c r="J33" s="1184"/>
      <c r="K33" s="1184"/>
      <c r="L33" s="1184"/>
      <c r="M33" s="1184"/>
      <c r="N33" s="1184"/>
      <c r="O33" s="1184"/>
      <c r="P33" s="1185"/>
      <c r="Q33" s="202"/>
      <c r="S33" s="16"/>
    </row>
    <row r="34" spans="2:19" s="203" customFormat="1" ht="24" customHeight="1" x14ac:dyDescent="0.15">
      <c r="B34" s="9"/>
      <c r="C34" s="347"/>
      <c r="D34" s="345"/>
      <c r="E34" s="346"/>
      <c r="F34" s="378"/>
      <c r="G34" s="823"/>
      <c r="H34" s="823"/>
      <c r="I34" s="823"/>
      <c r="J34" s="823"/>
      <c r="K34" s="823"/>
      <c r="L34" s="823"/>
      <c r="M34" s="823"/>
      <c r="N34" s="823"/>
      <c r="O34" s="823"/>
      <c r="P34" s="1180"/>
      <c r="Q34" s="202"/>
      <c r="S34" s="39" t="s">
        <v>863</v>
      </c>
    </row>
    <row r="35" spans="2:19" s="203" customFormat="1" ht="24" customHeight="1" x14ac:dyDescent="0.15">
      <c r="B35" s="9"/>
      <c r="C35" s="129" t="s">
        <v>880</v>
      </c>
      <c r="D35" s="30"/>
      <c r="E35" s="345"/>
      <c r="F35" s="378"/>
      <c r="G35" s="823"/>
      <c r="H35" s="823"/>
      <c r="I35" s="823"/>
      <c r="J35" s="823"/>
      <c r="K35" s="823"/>
      <c r="L35" s="823"/>
      <c r="M35" s="823"/>
      <c r="N35" s="823"/>
      <c r="O35" s="823"/>
      <c r="P35" s="1180"/>
      <c r="Q35" s="202"/>
      <c r="S35" s="16"/>
    </row>
    <row r="36" spans="2:19" s="203" customFormat="1" ht="24" customHeight="1" x14ac:dyDescent="0.15">
      <c r="B36" s="9"/>
      <c r="C36" s="347"/>
      <c r="D36" s="345"/>
      <c r="E36" s="345"/>
      <c r="F36" s="378"/>
      <c r="G36" s="823"/>
      <c r="H36" s="823"/>
      <c r="I36" s="823"/>
      <c r="J36" s="823"/>
      <c r="K36" s="823"/>
      <c r="L36" s="823"/>
      <c r="M36" s="823"/>
      <c r="N36" s="823"/>
      <c r="O36" s="823"/>
      <c r="P36" s="1180"/>
      <c r="Q36" s="202"/>
      <c r="S36" s="16"/>
    </row>
    <row r="37" spans="2:19" s="203" customFormat="1" ht="24" customHeight="1" x14ac:dyDescent="0.15">
      <c r="B37" s="9"/>
      <c r="C37" s="379"/>
      <c r="D37" s="128"/>
      <c r="E37" s="128"/>
      <c r="F37" s="381"/>
      <c r="G37" s="850"/>
      <c r="H37" s="850"/>
      <c r="I37" s="850"/>
      <c r="J37" s="850"/>
      <c r="K37" s="850"/>
      <c r="L37" s="850"/>
      <c r="M37" s="850"/>
      <c r="N37" s="850"/>
      <c r="O37" s="850"/>
      <c r="P37" s="1181"/>
      <c r="Q37" s="202"/>
      <c r="S37" s="16"/>
    </row>
    <row r="38" spans="2:19" s="203" customFormat="1" x14ac:dyDescent="0.15">
      <c r="B38" s="9"/>
      <c r="C38" s="387" t="s">
        <v>881</v>
      </c>
      <c r="D38" s="523"/>
      <c r="E38" s="524"/>
      <c r="F38" s="522"/>
      <c r="G38" s="1174" t="s">
        <v>886</v>
      </c>
      <c r="H38" s="1174"/>
      <c r="I38" s="1175"/>
      <c r="J38" s="1175"/>
      <c r="K38" s="1175"/>
      <c r="L38" s="1175"/>
      <c r="M38" s="1175"/>
      <c r="N38" s="1175"/>
      <c r="O38" s="1175"/>
      <c r="P38" s="1176"/>
      <c r="Q38" s="202"/>
      <c r="S38" s="39" t="s">
        <v>863</v>
      </c>
    </row>
    <row r="39" spans="2:19" s="203" customFormat="1" ht="4.5" customHeight="1" x14ac:dyDescent="0.15">
      <c r="B39" s="9"/>
      <c r="C39" s="358"/>
      <c r="D39" s="254"/>
      <c r="E39" s="254"/>
      <c r="F39" s="65"/>
      <c r="G39" s="65"/>
      <c r="H39" s="65"/>
      <c r="I39" s="393"/>
      <c r="J39" s="393"/>
      <c r="K39" s="382"/>
      <c r="L39" s="65"/>
      <c r="M39" s="394"/>
      <c r="N39" s="394"/>
      <c r="O39" s="394"/>
      <c r="P39" s="382"/>
      <c r="Q39" s="202"/>
      <c r="S39" s="16"/>
    </row>
    <row r="40" spans="2:19" s="203" customFormat="1" x14ac:dyDescent="0.15">
      <c r="B40" s="9"/>
      <c r="C40" s="1210" t="s">
        <v>882</v>
      </c>
      <c r="D40" s="1210"/>
      <c r="E40" s="1210"/>
      <c r="F40" s="1210"/>
      <c r="G40" s="1210"/>
      <c r="H40" s="1210"/>
      <c r="I40" s="1210"/>
      <c r="J40" s="1210"/>
      <c r="K40" s="1210"/>
      <c r="L40" s="1210"/>
      <c r="M40" s="1210"/>
      <c r="N40" s="1210"/>
      <c r="O40" s="1210"/>
      <c r="P40" s="1210"/>
      <c r="Q40" s="202"/>
      <c r="S40" s="16"/>
    </row>
    <row r="41" spans="2:19" s="203" customFormat="1" ht="13.5" customHeight="1" x14ac:dyDescent="0.15">
      <c r="B41" s="9"/>
      <c r="C41" s="361" t="s">
        <v>883</v>
      </c>
      <c r="D41" s="363"/>
      <c r="E41" s="363"/>
      <c r="F41" s="242"/>
      <c r="G41" s="242"/>
      <c r="H41" s="242"/>
      <c r="I41" s="364"/>
      <c r="J41" s="364"/>
      <c r="K41" s="395"/>
      <c r="L41" s="242"/>
      <c r="M41" s="396"/>
      <c r="N41" s="396"/>
      <c r="O41" s="396"/>
      <c r="P41" s="395"/>
      <c r="Q41" s="202"/>
      <c r="S41" s="16"/>
    </row>
    <row r="42" spans="2:19" s="203" customFormat="1" ht="13.5" customHeight="1" x14ac:dyDescent="0.15">
      <c r="B42" s="9"/>
      <c r="C42" s="361" t="s">
        <v>884</v>
      </c>
      <c r="D42" s="363"/>
      <c r="E42" s="363"/>
      <c r="F42" s="242"/>
      <c r="G42" s="242"/>
      <c r="H42" s="242"/>
      <c r="I42" s="364"/>
      <c r="J42" s="364"/>
      <c r="K42" s="395"/>
      <c r="L42" s="242"/>
      <c r="M42" s="396"/>
      <c r="N42" s="396"/>
      <c r="O42" s="396"/>
      <c r="P42" s="395"/>
      <c r="Q42" s="202"/>
      <c r="S42" s="16"/>
    </row>
    <row r="43" spans="2:19" s="203" customFormat="1" ht="15.75" customHeight="1" x14ac:dyDescent="0.15">
      <c r="B43" s="16"/>
      <c r="C43" s="16"/>
      <c r="D43" s="16"/>
      <c r="E43" s="16"/>
      <c r="F43" s="16"/>
      <c r="G43" s="16"/>
      <c r="H43" s="16"/>
      <c r="I43" s="16"/>
      <c r="J43" s="16"/>
      <c r="K43" s="16"/>
      <c r="L43" s="16"/>
      <c r="M43" s="16"/>
      <c r="P43" s="365" t="s">
        <v>1013</v>
      </c>
      <c r="S43" s="16"/>
    </row>
    <row r="44" spans="2:19" x14ac:dyDescent="0.15">
      <c r="B44" s="163" t="s">
        <v>942</v>
      </c>
      <c r="D44" s="215"/>
      <c r="E44" s="215"/>
    </row>
    <row r="45" spans="2:19" x14ac:dyDescent="0.15">
      <c r="B45" s="9"/>
      <c r="C45" s="9"/>
      <c r="D45" s="9"/>
      <c r="E45" s="9"/>
      <c r="F45" s="9"/>
      <c r="G45" s="9"/>
      <c r="H45" s="9"/>
      <c r="I45" s="9"/>
      <c r="J45" s="9"/>
      <c r="K45" s="9"/>
      <c r="L45" s="84"/>
      <c r="M45" s="84"/>
      <c r="N45" s="202"/>
      <c r="O45" s="202"/>
      <c r="P45" s="84"/>
      <c r="Q45" s="202"/>
    </row>
    <row r="46" spans="2:19" ht="15.75" customHeight="1" x14ac:dyDescent="0.15">
      <c r="B46" s="9"/>
      <c r="C46" s="9"/>
      <c r="D46" s="1194" t="s">
        <v>943</v>
      </c>
      <c r="E46" s="1194"/>
      <c r="F46" s="1194"/>
      <c r="G46" s="1194"/>
      <c r="H46" s="1194"/>
      <c r="I46" s="1194"/>
      <c r="J46" s="1194"/>
      <c r="K46" s="1194"/>
      <c r="L46" s="1194"/>
      <c r="M46" s="1194"/>
      <c r="N46" s="1194"/>
      <c r="O46" s="1194"/>
      <c r="P46" s="84"/>
      <c r="Q46" s="202"/>
    </row>
    <row r="47" spans="2:19" x14ac:dyDescent="0.15">
      <c r="B47" s="376" t="s">
        <v>861</v>
      </c>
      <c r="C47" s="9"/>
      <c r="D47" s="9"/>
      <c r="E47" s="9"/>
      <c r="F47" s="9"/>
      <c r="G47" s="9"/>
      <c r="H47" s="9"/>
      <c r="I47" s="9"/>
      <c r="J47" s="9"/>
      <c r="K47" s="9"/>
      <c r="L47" s="9"/>
      <c r="M47" s="9"/>
      <c r="N47" s="202"/>
      <c r="O47" s="202"/>
      <c r="P47" s="202"/>
      <c r="Q47" s="202"/>
    </row>
    <row r="48" spans="2:19" x14ac:dyDescent="0.15">
      <c r="B48" s="9"/>
      <c r="C48" s="377" t="s">
        <v>867</v>
      </c>
      <c r="D48" s="254"/>
      <c r="E48" s="255"/>
      <c r="F48" s="256"/>
      <c r="G48" s="1195"/>
      <c r="H48" s="1195"/>
      <c r="I48" s="1195"/>
      <c r="J48" s="1195"/>
      <c r="K48" s="1195"/>
      <c r="L48" s="1195"/>
      <c r="M48" s="1195"/>
      <c r="N48" s="1195"/>
      <c r="O48" s="1195"/>
      <c r="P48" s="1196"/>
      <c r="Q48" s="202"/>
      <c r="S48" s="39" t="s">
        <v>863</v>
      </c>
    </row>
    <row r="49" spans="1:19" x14ac:dyDescent="0.15">
      <c r="B49" s="9"/>
      <c r="C49" s="129" t="s">
        <v>643</v>
      </c>
      <c r="D49" s="345"/>
      <c r="E49" s="346"/>
      <c r="F49" s="378"/>
      <c r="G49" s="1197" t="str">
        <f>IF(基本!B9="施設の運営者",基本!F9,"")</f>
        <v/>
      </c>
      <c r="H49" s="1197"/>
      <c r="I49" s="1197"/>
      <c r="J49" s="1197"/>
      <c r="K49" s="1197"/>
      <c r="L49" s="1197"/>
      <c r="M49" s="1197"/>
      <c r="N49" s="1197"/>
      <c r="O49" s="1197"/>
      <c r="P49" s="1198"/>
      <c r="Q49" s="202"/>
      <c r="S49" s="16" t="s">
        <v>865</v>
      </c>
    </row>
    <row r="50" spans="1:19" x14ac:dyDescent="0.15">
      <c r="B50" s="9"/>
      <c r="C50" s="379" t="s">
        <v>866</v>
      </c>
      <c r="D50" s="128"/>
      <c r="E50" s="380"/>
      <c r="F50" s="381"/>
      <c r="G50" s="1199"/>
      <c r="H50" s="1199"/>
      <c r="I50" s="1199"/>
      <c r="J50" s="1200"/>
      <c r="K50" s="1200"/>
      <c r="L50" s="1200"/>
      <c r="M50" s="1200"/>
      <c r="N50" s="1201"/>
      <c r="O50" s="1201"/>
      <c r="P50" s="1202"/>
      <c r="Q50" s="202"/>
      <c r="S50" s="39" t="s">
        <v>863</v>
      </c>
    </row>
    <row r="51" spans="1:19" ht="16.5" customHeight="1" x14ac:dyDescent="0.15">
      <c r="B51" s="9"/>
      <c r="C51" s="377" t="s">
        <v>867</v>
      </c>
      <c r="D51" s="254"/>
      <c r="E51" s="255"/>
      <c r="F51" s="256"/>
      <c r="G51" s="1203"/>
      <c r="H51" s="1203"/>
      <c r="I51" s="1203"/>
      <c r="J51" s="1204"/>
      <c r="K51" s="1204"/>
      <c r="L51" s="1204"/>
      <c r="M51" s="1204"/>
      <c r="N51" s="1205"/>
      <c r="O51" s="1205"/>
      <c r="P51" s="1206"/>
      <c r="Q51" s="202"/>
      <c r="S51" s="39" t="s">
        <v>863</v>
      </c>
    </row>
    <row r="52" spans="1:19" ht="16.5" customHeight="1" x14ac:dyDescent="0.15">
      <c r="B52" s="9"/>
      <c r="C52" s="379" t="s">
        <v>868</v>
      </c>
      <c r="D52" s="128"/>
      <c r="E52" s="380"/>
      <c r="F52" s="381"/>
      <c r="G52" s="1208" t="str">
        <f>IF(基本!B9="施設の運営者",基本!G10&amp;"     "&amp;基本!L10,"")</f>
        <v/>
      </c>
      <c r="H52" s="1208"/>
      <c r="I52" s="1208"/>
      <c r="J52" s="1208"/>
      <c r="K52" s="1208"/>
      <c r="L52" s="1208"/>
      <c r="M52" s="1208"/>
      <c r="N52" s="1208"/>
      <c r="O52" s="1208"/>
      <c r="P52" s="1209"/>
      <c r="Q52" s="202"/>
      <c r="S52" s="16" t="s">
        <v>865</v>
      </c>
    </row>
    <row r="53" spans="1:19" ht="16.5" customHeight="1" x14ac:dyDescent="0.15">
      <c r="B53" s="9"/>
      <c r="C53" s="377" t="s">
        <v>869</v>
      </c>
      <c r="D53" s="254"/>
      <c r="E53" s="255"/>
      <c r="F53" s="256"/>
      <c r="G53" s="65"/>
      <c r="H53" s="254"/>
      <c r="I53" s="1207" t="str">
        <f>IF(基本!F197="","",基本!F197)</f>
        <v/>
      </c>
      <c r="J53" s="1207"/>
      <c r="K53" s="1207"/>
      <c r="L53" s="1207"/>
      <c r="M53" s="1207"/>
      <c r="N53" s="382"/>
      <c r="O53" s="383"/>
      <c r="P53" s="384"/>
      <c r="Q53" s="202"/>
      <c r="S53" s="385" t="s">
        <v>296</v>
      </c>
    </row>
    <row r="54" spans="1:19" ht="16.5" customHeight="1" x14ac:dyDescent="0.15">
      <c r="B54" s="9"/>
      <c r="C54" s="1188" t="s">
        <v>870</v>
      </c>
      <c r="D54" s="1189"/>
      <c r="E54" s="1190"/>
      <c r="F54" s="1228" t="s">
        <v>90</v>
      </c>
      <c r="G54" s="1228"/>
      <c r="H54" s="1228"/>
      <c r="I54" s="1228"/>
      <c r="J54" s="1228"/>
      <c r="K54" s="386" t="str">
        <f>IF(基本!I198="","",基本!I198)</f>
        <v/>
      </c>
      <c r="L54" s="1171" t="str">
        <f>IF(基本!L198="","",基本!L198)</f>
        <v/>
      </c>
      <c r="M54" s="1171"/>
      <c r="N54" s="1171"/>
      <c r="O54" s="1171"/>
      <c r="P54" s="1172"/>
      <c r="Q54" s="202"/>
      <c r="S54" s="385" t="s">
        <v>296</v>
      </c>
    </row>
    <row r="55" spans="1:19" ht="16.5" customHeight="1" x14ac:dyDescent="0.15">
      <c r="B55" s="9"/>
      <c r="C55" s="1191"/>
      <c r="D55" s="1192"/>
      <c r="E55" s="1193"/>
      <c r="F55" s="1179" t="s">
        <v>91</v>
      </c>
      <c r="G55" s="1179"/>
      <c r="H55" s="1179"/>
      <c r="I55" s="1179"/>
      <c r="J55" s="1179"/>
      <c r="K55" s="386" t="str">
        <f>IF(基本!I199="","",基本!I199)</f>
        <v/>
      </c>
      <c r="L55" s="1171" t="str">
        <f>IF(基本!L199="","",基本!L199)</f>
        <v/>
      </c>
      <c r="M55" s="1171"/>
      <c r="N55" s="1171"/>
      <c r="O55" s="1171"/>
      <c r="P55" s="1172"/>
      <c r="Q55" s="202"/>
      <c r="S55" s="385" t="s">
        <v>296</v>
      </c>
    </row>
    <row r="56" spans="1:19" ht="16.5" customHeight="1" x14ac:dyDescent="0.15">
      <c r="A56" s="203"/>
      <c r="B56" s="9"/>
      <c r="C56" s="387" t="s">
        <v>885</v>
      </c>
      <c r="D56" s="353"/>
      <c r="E56" s="388"/>
      <c r="F56" s="381"/>
      <c r="G56" s="389"/>
      <c r="H56" s="389"/>
      <c r="I56" s="1173" t="str">
        <f>IF(基本!F200="","",基本!F200)</f>
        <v/>
      </c>
      <c r="J56" s="1173"/>
      <c r="K56" s="1173"/>
      <c r="L56" s="1173"/>
      <c r="M56" s="29" t="s">
        <v>77</v>
      </c>
      <c r="N56" s="389"/>
      <c r="O56" s="389"/>
      <c r="P56" s="390"/>
      <c r="Q56" s="202"/>
      <c r="S56" s="385" t="s">
        <v>296</v>
      </c>
    </row>
    <row r="57" spans="1:19" ht="16.5" customHeight="1" x14ac:dyDescent="0.15">
      <c r="A57" s="203"/>
      <c r="B57" s="9"/>
      <c r="C57" s="387" t="s">
        <v>872</v>
      </c>
      <c r="D57" s="353"/>
      <c r="E57" s="388"/>
      <c r="F57" s="220"/>
      <c r="G57" s="212"/>
      <c r="H57" s="212"/>
      <c r="I57" s="1173" t="str">
        <f>IF(基本!F201="","",基本!F201)</f>
        <v/>
      </c>
      <c r="J57" s="1173"/>
      <c r="K57" s="1173"/>
      <c r="L57" s="1173"/>
      <c r="M57" s="30" t="s">
        <v>97</v>
      </c>
      <c r="N57" s="212"/>
      <c r="O57" s="212"/>
      <c r="P57" s="221"/>
      <c r="Q57" s="202"/>
      <c r="S57" s="385" t="s">
        <v>296</v>
      </c>
    </row>
    <row r="58" spans="1:19" ht="16.5" customHeight="1" x14ac:dyDescent="0.15">
      <c r="A58" s="203"/>
      <c r="B58" s="9"/>
      <c r="C58" s="1212" t="s">
        <v>873</v>
      </c>
      <c r="D58" s="1213"/>
      <c r="E58" s="1214"/>
      <c r="F58" s="220"/>
      <c r="G58" s="212"/>
      <c r="H58" s="1173" t="str">
        <f>IF(基本!F202="","",基本!F202)</f>
        <v/>
      </c>
      <c r="I58" s="1173"/>
      <c r="J58" s="1173"/>
      <c r="K58" s="30" t="s">
        <v>98</v>
      </c>
      <c r="L58" s="1177" t="str">
        <f>IF(基本!I202="","",基本!I202)</f>
        <v/>
      </c>
      <c r="M58" s="1177"/>
      <c r="N58" s="1177"/>
      <c r="O58" s="23" t="s">
        <v>77</v>
      </c>
      <c r="P58" s="221"/>
      <c r="Q58" s="202"/>
      <c r="S58" s="385" t="s">
        <v>296</v>
      </c>
    </row>
    <row r="59" spans="1:19" ht="16.5" customHeight="1" x14ac:dyDescent="0.15">
      <c r="A59" s="203"/>
      <c r="B59" s="9"/>
      <c r="C59" s="1223" t="s">
        <v>874</v>
      </c>
      <c r="D59" s="1224"/>
      <c r="E59" s="1225"/>
      <c r="F59" s="220"/>
      <c r="G59" s="212"/>
      <c r="H59" s="211"/>
      <c r="I59" s="1171" t="str">
        <f>IF(基本!F203="","",基本!F203)</f>
        <v/>
      </c>
      <c r="J59" s="1171"/>
      <c r="K59" s="1171"/>
      <c r="L59" s="1171"/>
      <c r="M59" s="1226" t="s">
        <v>45</v>
      </c>
      <c r="N59" s="1226"/>
      <c r="O59" s="1226"/>
      <c r="P59" s="391"/>
      <c r="Q59" s="202"/>
      <c r="S59" s="385" t="s">
        <v>296</v>
      </c>
    </row>
    <row r="60" spans="1:19" ht="16.5" customHeight="1" x14ac:dyDescent="0.15">
      <c r="A60" s="203"/>
      <c r="B60" s="9"/>
      <c r="C60" s="1223" t="s">
        <v>875</v>
      </c>
      <c r="D60" s="1224"/>
      <c r="E60" s="1225"/>
      <c r="F60" s="256"/>
      <c r="G60" s="65"/>
      <c r="H60" s="211"/>
      <c r="I60" s="1178" t="str">
        <f>IF(基本!F204="","",基本!F204)</f>
        <v/>
      </c>
      <c r="J60" s="1178"/>
      <c r="K60" s="1178"/>
      <c r="L60" s="1178"/>
      <c r="M60" s="1227" t="s">
        <v>45</v>
      </c>
      <c r="N60" s="1227"/>
      <c r="O60" s="1227"/>
      <c r="P60" s="221"/>
      <c r="Q60" s="202"/>
      <c r="S60" s="385" t="s">
        <v>296</v>
      </c>
    </row>
    <row r="61" spans="1:19" x14ac:dyDescent="0.15">
      <c r="A61" s="203"/>
      <c r="B61" s="9"/>
      <c r="C61" s="392"/>
      <c r="D61" s="519"/>
      <c r="E61" s="520"/>
      <c r="F61" s="521"/>
      <c r="G61" s="1115" t="s">
        <v>318</v>
      </c>
      <c r="H61" s="1115"/>
      <c r="I61" s="1115"/>
      <c r="J61" s="1115"/>
      <c r="K61" s="1115"/>
      <c r="L61" s="1115"/>
      <c r="M61" s="1115"/>
      <c r="N61" s="1115"/>
      <c r="O61" s="1115"/>
      <c r="P61" s="1241"/>
      <c r="Q61" s="202"/>
    </row>
    <row r="62" spans="1:19" ht="15" customHeight="1" x14ac:dyDescent="0.15">
      <c r="A62" s="203"/>
      <c r="B62" s="9"/>
      <c r="C62" s="347"/>
      <c r="D62" s="517"/>
      <c r="E62" s="518"/>
      <c r="F62" s="378"/>
      <c r="G62" s="1242"/>
      <c r="H62" s="823"/>
      <c r="I62" s="823"/>
      <c r="J62" s="823"/>
      <c r="K62" s="823"/>
      <c r="L62" s="823"/>
      <c r="M62" s="823"/>
      <c r="N62" s="823"/>
      <c r="O62" s="823"/>
      <c r="P62" s="1180"/>
      <c r="Q62" s="202"/>
      <c r="S62" s="39" t="s">
        <v>863</v>
      </c>
    </row>
    <row r="63" spans="1:19" ht="15" customHeight="1" x14ac:dyDescent="0.15">
      <c r="A63" s="203"/>
      <c r="B63" s="9"/>
      <c r="C63" s="347"/>
      <c r="D63" s="517"/>
      <c r="E63" s="518"/>
      <c r="F63" s="378"/>
      <c r="G63" s="823"/>
      <c r="H63" s="823"/>
      <c r="I63" s="823"/>
      <c r="J63" s="823"/>
      <c r="K63" s="823"/>
      <c r="L63" s="823"/>
      <c r="M63" s="823"/>
      <c r="N63" s="823"/>
      <c r="O63" s="823"/>
      <c r="P63" s="1180"/>
      <c r="Q63" s="202"/>
    </row>
    <row r="64" spans="1:19" ht="15" customHeight="1" x14ac:dyDescent="0.15">
      <c r="A64" s="203"/>
      <c r="B64" s="9"/>
      <c r="C64" s="347"/>
      <c r="D64" s="517"/>
      <c r="E64" s="518"/>
      <c r="F64" s="378"/>
      <c r="G64" s="823"/>
      <c r="H64" s="823"/>
      <c r="I64" s="823"/>
      <c r="J64" s="823"/>
      <c r="K64" s="823"/>
      <c r="L64" s="823"/>
      <c r="M64" s="823"/>
      <c r="N64" s="823"/>
      <c r="O64" s="823"/>
      <c r="P64" s="1180"/>
      <c r="Q64" s="202"/>
    </row>
    <row r="65" spans="1:19" ht="15" customHeight="1" x14ac:dyDescent="0.15">
      <c r="A65" s="203"/>
      <c r="B65" s="9"/>
      <c r="C65" s="129" t="s">
        <v>879</v>
      </c>
      <c r="D65" s="517"/>
      <c r="E65" s="518"/>
      <c r="F65" s="378"/>
      <c r="G65" s="823"/>
      <c r="H65" s="823"/>
      <c r="I65" s="823"/>
      <c r="J65" s="823"/>
      <c r="K65" s="823"/>
      <c r="L65" s="823"/>
      <c r="M65" s="823"/>
      <c r="N65" s="823"/>
      <c r="O65" s="823"/>
      <c r="P65" s="1180"/>
      <c r="Q65" s="202"/>
    </row>
    <row r="66" spans="1:19" ht="15" customHeight="1" x14ac:dyDescent="0.15">
      <c r="A66" s="203"/>
      <c r="B66" s="9"/>
      <c r="C66" s="347"/>
      <c r="D66" s="517"/>
      <c r="E66" s="518"/>
      <c r="F66" s="378"/>
      <c r="G66" s="823"/>
      <c r="H66" s="823"/>
      <c r="I66" s="823"/>
      <c r="J66" s="823"/>
      <c r="K66" s="823"/>
      <c r="L66" s="823"/>
      <c r="M66" s="823"/>
      <c r="N66" s="823"/>
      <c r="O66" s="823"/>
      <c r="P66" s="1180"/>
      <c r="Q66" s="202"/>
    </row>
    <row r="67" spans="1:19" ht="15" customHeight="1" x14ac:dyDescent="0.15">
      <c r="A67" s="203"/>
      <c r="B67" s="9"/>
      <c r="C67" s="347"/>
      <c r="D67" s="517"/>
      <c r="E67" s="518"/>
      <c r="F67" s="378"/>
      <c r="G67" s="823"/>
      <c r="H67" s="823"/>
      <c r="I67" s="823"/>
      <c r="J67" s="823"/>
      <c r="K67" s="823"/>
      <c r="L67" s="823"/>
      <c r="M67" s="823"/>
      <c r="N67" s="823"/>
      <c r="O67" s="823"/>
      <c r="P67" s="1180"/>
      <c r="Q67" s="202"/>
    </row>
    <row r="68" spans="1:19" ht="15" customHeight="1" x14ac:dyDescent="0.15">
      <c r="A68" s="203"/>
      <c r="B68" s="9"/>
      <c r="C68" s="157"/>
      <c r="D68" s="517"/>
      <c r="E68" s="518"/>
      <c r="F68" s="378"/>
      <c r="G68" s="823"/>
      <c r="H68" s="823"/>
      <c r="I68" s="823"/>
      <c r="J68" s="823"/>
      <c r="K68" s="823"/>
      <c r="L68" s="823"/>
      <c r="M68" s="823"/>
      <c r="N68" s="823"/>
      <c r="O68" s="823"/>
      <c r="P68" s="1180"/>
      <c r="Q68" s="202"/>
    </row>
    <row r="69" spans="1:19" ht="15" customHeight="1" x14ac:dyDescent="0.15">
      <c r="A69" s="203"/>
      <c r="B69" s="9"/>
      <c r="C69" s="347"/>
      <c r="D69" s="517"/>
      <c r="E69" s="518"/>
      <c r="F69" s="378"/>
      <c r="G69" s="823"/>
      <c r="H69" s="823"/>
      <c r="I69" s="823"/>
      <c r="J69" s="823"/>
      <c r="K69" s="823"/>
      <c r="L69" s="823"/>
      <c r="M69" s="823"/>
      <c r="N69" s="823"/>
      <c r="O69" s="823"/>
      <c r="P69" s="1180"/>
      <c r="Q69" s="202"/>
    </row>
    <row r="70" spans="1:19" ht="15" customHeight="1" x14ac:dyDescent="0.15">
      <c r="A70" s="203"/>
      <c r="B70" s="9"/>
      <c r="C70" s="347"/>
      <c r="D70" s="517"/>
      <c r="E70" s="518"/>
      <c r="F70" s="378"/>
      <c r="G70" s="823"/>
      <c r="H70" s="823"/>
      <c r="I70" s="823"/>
      <c r="J70" s="823"/>
      <c r="K70" s="823"/>
      <c r="L70" s="823"/>
      <c r="M70" s="823"/>
      <c r="N70" s="823"/>
      <c r="O70" s="823"/>
      <c r="P70" s="1180"/>
      <c r="Q70" s="202"/>
    </row>
    <row r="71" spans="1:19" ht="15" customHeight="1" x14ac:dyDescent="0.15">
      <c r="A71" s="203"/>
      <c r="B71" s="9"/>
      <c r="C71" s="347"/>
      <c r="D71" s="517"/>
      <c r="E71" s="518"/>
      <c r="F71" s="378"/>
      <c r="G71" s="823"/>
      <c r="H71" s="823"/>
      <c r="I71" s="823"/>
      <c r="J71" s="823"/>
      <c r="K71" s="823"/>
      <c r="L71" s="823"/>
      <c r="M71" s="823"/>
      <c r="N71" s="823"/>
      <c r="O71" s="823"/>
      <c r="P71" s="1180"/>
      <c r="Q71" s="202"/>
    </row>
    <row r="72" spans="1:19" ht="15" customHeight="1" x14ac:dyDescent="0.15">
      <c r="A72" s="203"/>
      <c r="B72" s="9"/>
      <c r="C72" s="129"/>
      <c r="D72" s="216"/>
      <c r="E72" s="517"/>
      <c r="F72" s="378"/>
      <c r="G72" s="823"/>
      <c r="H72" s="823"/>
      <c r="I72" s="823"/>
      <c r="J72" s="823"/>
      <c r="K72" s="823"/>
      <c r="L72" s="823"/>
      <c r="M72" s="823"/>
      <c r="N72" s="823"/>
      <c r="O72" s="823"/>
      <c r="P72" s="1180"/>
      <c r="Q72" s="202"/>
    </row>
    <row r="73" spans="1:19" ht="15" customHeight="1" x14ac:dyDescent="0.15">
      <c r="A73" s="203"/>
      <c r="B73" s="9"/>
      <c r="C73" s="379"/>
      <c r="D73" s="128"/>
      <c r="E73" s="128"/>
      <c r="F73" s="522"/>
      <c r="G73" s="850"/>
      <c r="H73" s="850"/>
      <c r="I73" s="850"/>
      <c r="J73" s="850"/>
      <c r="K73" s="850"/>
      <c r="L73" s="850"/>
      <c r="M73" s="850"/>
      <c r="N73" s="850"/>
      <c r="O73" s="850"/>
      <c r="P73" s="1181"/>
      <c r="Q73" s="202"/>
    </row>
    <row r="74" spans="1:19" x14ac:dyDescent="0.15">
      <c r="A74" s="203"/>
      <c r="B74" s="9"/>
      <c r="C74" s="392"/>
      <c r="D74" s="254"/>
      <c r="E74" s="255"/>
      <c r="F74" s="256"/>
      <c r="G74" s="1184" t="s">
        <v>307</v>
      </c>
      <c r="H74" s="1184"/>
      <c r="I74" s="1184"/>
      <c r="J74" s="1184"/>
      <c r="K74" s="1184"/>
      <c r="L74" s="1184"/>
      <c r="M74" s="1184"/>
      <c r="N74" s="1184"/>
      <c r="O74" s="1184"/>
      <c r="P74" s="1185"/>
      <c r="Q74" s="202"/>
    </row>
    <row r="75" spans="1:19" ht="15" customHeight="1" x14ac:dyDescent="0.15">
      <c r="A75" s="203"/>
      <c r="B75" s="9"/>
      <c r="C75" s="347"/>
      <c r="D75" s="345"/>
      <c r="E75" s="346"/>
      <c r="F75" s="378"/>
      <c r="G75" s="823"/>
      <c r="H75" s="823"/>
      <c r="I75" s="823"/>
      <c r="J75" s="823"/>
      <c r="K75" s="823"/>
      <c r="L75" s="823"/>
      <c r="M75" s="823"/>
      <c r="N75" s="823"/>
      <c r="O75" s="823"/>
      <c r="P75" s="1180"/>
      <c r="Q75" s="202"/>
      <c r="S75" s="39" t="s">
        <v>863</v>
      </c>
    </row>
    <row r="76" spans="1:19" ht="15" customHeight="1" x14ac:dyDescent="0.15">
      <c r="A76" s="203"/>
      <c r="B76" s="9"/>
      <c r="C76" s="347"/>
      <c r="D76" s="345"/>
      <c r="E76" s="345"/>
      <c r="F76" s="378"/>
      <c r="G76" s="823"/>
      <c r="H76" s="823"/>
      <c r="I76" s="823"/>
      <c r="J76" s="823"/>
      <c r="K76" s="823"/>
      <c r="L76" s="823"/>
      <c r="M76" s="823"/>
      <c r="N76" s="823"/>
      <c r="O76" s="823"/>
      <c r="P76" s="1180"/>
      <c r="Q76" s="202"/>
      <c r="S76" s="39"/>
    </row>
    <row r="77" spans="1:19" ht="15" customHeight="1" x14ac:dyDescent="0.15">
      <c r="A77" s="203"/>
      <c r="B77" s="9"/>
      <c r="C77" s="347"/>
      <c r="D77" s="345"/>
      <c r="E77" s="345"/>
      <c r="F77" s="378"/>
      <c r="G77" s="823"/>
      <c r="H77" s="823"/>
      <c r="I77" s="823"/>
      <c r="J77" s="823"/>
      <c r="K77" s="823"/>
      <c r="L77" s="823"/>
      <c r="M77" s="823"/>
      <c r="N77" s="823"/>
      <c r="O77" s="823"/>
      <c r="P77" s="1180"/>
      <c r="Q77" s="202"/>
    </row>
    <row r="78" spans="1:19" ht="15" customHeight="1" x14ac:dyDescent="0.15">
      <c r="A78" s="203"/>
      <c r="B78" s="9"/>
      <c r="C78" s="347"/>
      <c r="D78" s="345"/>
      <c r="E78" s="345"/>
      <c r="F78" s="378"/>
      <c r="G78" s="823"/>
      <c r="H78" s="823"/>
      <c r="I78" s="823"/>
      <c r="J78" s="823"/>
      <c r="K78" s="823"/>
      <c r="L78" s="823"/>
      <c r="M78" s="823"/>
      <c r="N78" s="823"/>
      <c r="O78" s="823"/>
      <c r="P78" s="1180"/>
      <c r="Q78" s="202"/>
    </row>
    <row r="79" spans="1:19" ht="15" customHeight="1" x14ac:dyDescent="0.15">
      <c r="A79" s="203"/>
      <c r="B79" s="9"/>
      <c r="C79" s="347"/>
      <c r="D79" s="345"/>
      <c r="E79" s="345"/>
      <c r="F79" s="378"/>
      <c r="G79" s="823"/>
      <c r="H79" s="823"/>
      <c r="I79" s="823"/>
      <c r="J79" s="823"/>
      <c r="K79" s="823"/>
      <c r="L79" s="823"/>
      <c r="M79" s="823"/>
      <c r="N79" s="823"/>
      <c r="O79" s="823"/>
      <c r="P79" s="1180"/>
      <c r="Q79" s="202"/>
    </row>
    <row r="80" spans="1:19" ht="15" customHeight="1" x14ac:dyDescent="0.15">
      <c r="A80" s="203"/>
      <c r="B80" s="9"/>
      <c r="C80" s="129" t="s">
        <v>880</v>
      </c>
      <c r="D80" s="30"/>
      <c r="E80" s="345"/>
      <c r="F80" s="378"/>
      <c r="G80" s="823"/>
      <c r="H80" s="823"/>
      <c r="I80" s="823"/>
      <c r="J80" s="823"/>
      <c r="K80" s="823"/>
      <c r="L80" s="823"/>
      <c r="M80" s="823"/>
      <c r="N80" s="823"/>
      <c r="O80" s="823"/>
      <c r="P80" s="1180"/>
      <c r="Q80" s="202"/>
    </row>
    <row r="81" spans="1:19" ht="15" customHeight="1" x14ac:dyDescent="0.15">
      <c r="A81" s="203"/>
      <c r="B81" s="9"/>
      <c r="C81" s="347"/>
      <c r="D81" s="345"/>
      <c r="E81" s="345"/>
      <c r="F81" s="378"/>
      <c r="G81" s="823"/>
      <c r="H81" s="823"/>
      <c r="I81" s="823"/>
      <c r="J81" s="823"/>
      <c r="K81" s="823"/>
      <c r="L81" s="823"/>
      <c r="M81" s="823"/>
      <c r="N81" s="823"/>
      <c r="O81" s="823"/>
      <c r="P81" s="1180"/>
      <c r="Q81" s="202"/>
    </row>
    <row r="82" spans="1:19" ht="15" customHeight="1" x14ac:dyDescent="0.15">
      <c r="A82" s="203"/>
      <c r="B82" s="9"/>
      <c r="C82" s="347"/>
      <c r="D82" s="345"/>
      <c r="E82" s="345"/>
      <c r="F82" s="378"/>
      <c r="G82" s="823"/>
      <c r="H82" s="823"/>
      <c r="I82" s="823"/>
      <c r="J82" s="823"/>
      <c r="K82" s="823"/>
      <c r="L82" s="823"/>
      <c r="M82" s="823"/>
      <c r="N82" s="823"/>
      <c r="O82" s="823"/>
      <c r="P82" s="1180"/>
      <c r="Q82" s="202"/>
    </row>
    <row r="83" spans="1:19" ht="15" customHeight="1" x14ac:dyDescent="0.15">
      <c r="A83" s="203"/>
      <c r="B83" s="9"/>
      <c r="C83" s="347"/>
      <c r="D83" s="345"/>
      <c r="E83" s="345"/>
      <c r="F83" s="378"/>
      <c r="G83" s="823"/>
      <c r="H83" s="823"/>
      <c r="I83" s="823"/>
      <c r="J83" s="823"/>
      <c r="K83" s="823"/>
      <c r="L83" s="823"/>
      <c r="M83" s="823"/>
      <c r="N83" s="823"/>
      <c r="O83" s="823"/>
      <c r="P83" s="1180"/>
      <c r="Q83" s="202"/>
    </row>
    <row r="84" spans="1:19" ht="15" customHeight="1" x14ac:dyDescent="0.15">
      <c r="A84" s="203"/>
      <c r="B84" s="9"/>
      <c r="C84" s="347"/>
      <c r="D84" s="345"/>
      <c r="E84" s="345"/>
      <c r="F84" s="378"/>
      <c r="G84" s="823"/>
      <c r="H84" s="823"/>
      <c r="I84" s="823"/>
      <c r="J84" s="823"/>
      <c r="K84" s="823"/>
      <c r="L84" s="823"/>
      <c r="M84" s="823"/>
      <c r="N84" s="823"/>
      <c r="O84" s="823"/>
      <c r="P84" s="1180"/>
      <c r="Q84" s="202"/>
    </row>
    <row r="85" spans="1:19" ht="15" customHeight="1" x14ac:dyDescent="0.15">
      <c r="A85" s="203"/>
      <c r="B85" s="9"/>
      <c r="C85" s="347"/>
      <c r="D85" s="345"/>
      <c r="E85" s="345"/>
      <c r="F85" s="378"/>
      <c r="G85" s="823"/>
      <c r="H85" s="823"/>
      <c r="I85" s="823"/>
      <c r="J85" s="823"/>
      <c r="K85" s="823"/>
      <c r="L85" s="823"/>
      <c r="M85" s="823"/>
      <c r="N85" s="823"/>
      <c r="O85" s="823"/>
      <c r="P85" s="1180"/>
      <c r="Q85" s="202"/>
    </row>
    <row r="86" spans="1:19" ht="15" customHeight="1" x14ac:dyDescent="0.15">
      <c r="A86" s="203"/>
      <c r="B86" s="9"/>
      <c r="C86" s="347"/>
      <c r="D86" s="345"/>
      <c r="E86" s="345"/>
      <c r="F86" s="378"/>
      <c r="G86" s="823"/>
      <c r="H86" s="823"/>
      <c r="I86" s="823"/>
      <c r="J86" s="823"/>
      <c r="K86" s="823"/>
      <c r="L86" s="823"/>
      <c r="M86" s="823"/>
      <c r="N86" s="823"/>
      <c r="O86" s="823"/>
      <c r="P86" s="1180"/>
      <c r="Q86" s="202"/>
    </row>
    <row r="87" spans="1:19" ht="15" customHeight="1" x14ac:dyDescent="0.15">
      <c r="A87" s="203"/>
      <c r="B87" s="9"/>
      <c r="C87" s="129"/>
      <c r="D87" s="30"/>
      <c r="E87" s="345"/>
      <c r="F87" s="378"/>
      <c r="G87" s="823"/>
      <c r="H87" s="823"/>
      <c r="I87" s="823"/>
      <c r="J87" s="823"/>
      <c r="K87" s="823"/>
      <c r="L87" s="823"/>
      <c r="M87" s="823"/>
      <c r="N87" s="823"/>
      <c r="O87" s="823"/>
      <c r="P87" s="1180"/>
      <c r="Q87" s="202"/>
    </row>
    <row r="88" spans="1:19" ht="15" customHeight="1" x14ac:dyDescent="0.15">
      <c r="A88" s="203"/>
      <c r="B88" s="9"/>
      <c r="C88" s="347"/>
      <c r="D88" s="345"/>
      <c r="E88" s="345"/>
      <c r="F88" s="378"/>
      <c r="G88" s="823"/>
      <c r="H88" s="823"/>
      <c r="I88" s="823"/>
      <c r="J88" s="823"/>
      <c r="K88" s="823"/>
      <c r="L88" s="823"/>
      <c r="M88" s="823"/>
      <c r="N88" s="823"/>
      <c r="O88" s="823"/>
      <c r="P88" s="1180"/>
      <c r="Q88" s="202"/>
    </row>
    <row r="89" spans="1:19" ht="15" customHeight="1" x14ac:dyDescent="0.15">
      <c r="A89" s="203"/>
      <c r="B89" s="9"/>
      <c r="C89" s="379"/>
      <c r="D89" s="128"/>
      <c r="E89" s="128"/>
      <c r="F89" s="381"/>
      <c r="G89" s="850"/>
      <c r="H89" s="850"/>
      <c r="I89" s="850"/>
      <c r="J89" s="850"/>
      <c r="K89" s="850"/>
      <c r="L89" s="850"/>
      <c r="M89" s="850"/>
      <c r="N89" s="850"/>
      <c r="O89" s="850"/>
      <c r="P89" s="1181"/>
      <c r="Q89" s="202"/>
    </row>
    <row r="90" spans="1:19" ht="19.5" customHeight="1" x14ac:dyDescent="0.15">
      <c r="A90" s="203"/>
      <c r="B90" s="9"/>
      <c r="C90" s="387" t="s">
        <v>881</v>
      </c>
      <c r="D90" s="523"/>
      <c r="E90" s="524"/>
      <c r="F90" s="522"/>
      <c r="G90" s="1174" t="s">
        <v>886</v>
      </c>
      <c r="H90" s="1174"/>
      <c r="I90" s="1175"/>
      <c r="J90" s="1175"/>
      <c r="K90" s="1175"/>
      <c r="L90" s="1175"/>
      <c r="M90" s="1175"/>
      <c r="N90" s="1175"/>
      <c r="O90" s="1175"/>
      <c r="P90" s="1176"/>
      <c r="Q90" s="202"/>
      <c r="S90" s="39" t="s">
        <v>863</v>
      </c>
    </row>
    <row r="91" spans="1:19" x14ac:dyDescent="0.15">
      <c r="A91" s="203"/>
      <c r="B91" s="9"/>
      <c r="C91" s="358"/>
      <c r="D91" s="254"/>
      <c r="E91" s="254"/>
      <c r="F91" s="65"/>
      <c r="G91" s="65"/>
      <c r="H91" s="65"/>
      <c r="I91" s="393"/>
      <c r="J91" s="393"/>
      <c r="K91" s="382"/>
      <c r="L91" s="65"/>
      <c r="M91" s="394"/>
      <c r="N91" s="394"/>
      <c r="O91" s="394"/>
      <c r="P91" s="382"/>
      <c r="Q91" s="202"/>
    </row>
    <row r="92" spans="1:19" x14ac:dyDescent="0.15">
      <c r="A92" s="203"/>
      <c r="B92" s="9"/>
      <c r="C92" s="1210" t="s">
        <v>882</v>
      </c>
      <c r="D92" s="1210"/>
      <c r="E92" s="1210"/>
      <c r="F92" s="1210"/>
      <c r="G92" s="1210"/>
      <c r="H92" s="1210"/>
      <c r="I92" s="1210"/>
      <c r="J92" s="1210"/>
      <c r="K92" s="1210"/>
      <c r="L92" s="1210"/>
      <c r="M92" s="1210"/>
      <c r="N92" s="1210"/>
      <c r="O92" s="1210"/>
      <c r="P92" s="1210"/>
      <c r="Q92" s="202"/>
    </row>
    <row r="93" spans="1:19" x14ac:dyDescent="0.15">
      <c r="A93" s="203"/>
      <c r="B93" s="9"/>
      <c r="C93" s="361" t="s">
        <v>883</v>
      </c>
      <c r="D93" s="363"/>
      <c r="E93" s="363"/>
      <c r="F93" s="242"/>
      <c r="G93" s="242"/>
      <c r="H93" s="242"/>
      <c r="I93" s="364"/>
      <c r="J93" s="364"/>
      <c r="K93" s="395"/>
      <c r="L93" s="242"/>
      <c r="M93" s="396"/>
      <c r="N93" s="396"/>
      <c r="O93" s="396"/>
      <c r="P93" s="395"/>
      <c r="Q93" s="202"/>
    </row>
    <row r="94" spans="1:19" x14ac:dyDescent="0.15">
      <c r="A94" s="203"/>
      <c r="B94" s="9"/>
      <c r="C94" s="361" t="s">
        <v>884</v>
      </c>
      <c r="D94" s="363"/>
      <c r="E94" s="363"/>
      <c r="F94" s="242"/>
      <c r="G94" s="242"/>
      <c r="H94" s="242"/>
      <c r="I94" s="364"/>
      <c r="J94" s="364"/>
      <c r="K94" s="395"/>
      <c r="L94" s="242"/>
      <c r="M94" s="396"/>
      <c r="N94" s="396"/>
      <c r="O94" s="396"/>
      <c r="P94" s="395"/>
      <c r="Q94" s="202"/>
    </row>
    <row r="95" spans="1:19" ht="21.75" customHeight="1" x14ac:dyDescent="0.15">
      <c r="A95" s="203"/>
      <c r="B95" s="9"/>
      <c r="C95" s="84"/>
      <c r="D95" s="84"/>
      <c r="E95" s="331"/>
      <c r="F95" s="331"/>
      <c r="G95" s="331"/>
      <c r="H95" s="331"/>
      <c r="I95" s="331"/>
      <c r="J95" s="331"/>
      <c r="K95" s="331"/>
      <c r="L95" s="331"/>
      <c r="M95" s="331"/>
      <c r="N95" s="331"/>
      <c r="O95" s="331"/>
      <c r="P95" s="331"/>
      <c r="Q95" s="202"/>
    </row>
    <row r="96" spans="1:19" x14ac:dyDescent="0.15">
      <c r="A96" s="203"/>
      <c r="P96" s="365" t="s">
        <v>1013</v>
      </c>
    </row>
    <row r="97" spans="1:19" x14ac:dyDescent="0.15">
      <c r="P97" s="16"/>
    </row>
    <row r="98" spans="1:19" x14ac:dyDescent="0.15">
      <c r="B98" s="163" t="s">
        <v>971</v>
      </c>
      <c r="D98" s="215"/>
      <c r="E98" s="215"/>
    </row>
    <row r="99" spans="1:19" x14ac:dyDescent="0.15">
      <c r="B99" s="9"/>
      <c r="C99" s="9"/>
      <c r="D99" s="9"/>
      <c r="E99" s="9"/>
      <c r="F99" s="9"/>
      <c r="G99" s="9"/>
      <c r="H99" s="9"/>
      <c r="I99" s="9"/>
      <c r="J99" s="9"/>
      <c r="K99" s="9"/>
      <c r="L99" s="84"/>
      <c r="M99" s="84"/>
      <c r="N99" s="202"/>
      <c r="O99" s="202"/>
      <c r="P99" s="84"/>
      <c r="Q99" s="202"/>
    </row>
    <row r="100" spans="1:19" ht="14.25" x14ac:dyDescent="0.15">
      <c r="B100" s="9"/>
      <c r="C100" s="9"/>
      <c r="D100" s="1194" t="s">
        <v>656</v>
      </c>
      <c r="E100" s="1194"/>
      <c r="F100" s="1194"/>
      <c r="G100" s="1194"/>
      <c r="H100" s="1194"/>
      <c r="I100" s="1194"/>
      <c r="J100" s="1194"/>
      <c r="K100" s="1194"/>
      <c r="L100" s="1194"/>
      <c r="M100" s="1194"/>
      <c r="N100" s="231"/>
      <c r="O100" s="202"/>
      <c r="P100" s="84"/>
      <c r="Q100" s="202"/>
    </row>
    <row r="101" spans="1:19" x14ac:dyDescent="0.15">
      <c r="B101" s="376" t="s">
        <v>861</v>
      </c>
      <c r="C101" s="9"/>
      <c r="D101" s="9"/>
      <c r="E101" s="9"/>
      <c r="F101" s="9"/>
      <c r="G101" s="9"/>
      <c r="H101" s="9"/>
      <c r="I101" s="9"/>
      <c r="J101" s="9"/>
      <c r="K101" s="9"/>
      <c r="L101" s="9"/>
      <c r="M101" s="9"/>
      <c r="N101" s="202"/>
      <c r="O101" s="202"/>
      <c r="P101" s="202"/>
      <c r="Q101" s="202"/>
    </row>
    <row r="102" spans="1:19" ht="18.75" customHeight="1" x14ac:dyDescent="0.15">
      <c r="B102" s="9"/>
      <c r="C102" s="377" t="s">
        <v>867</v>
      </c>
      <c r="D102" s="254"/>
      <c r="E102" s="255"/>
      <c r="F102" s="256"/>
      <c r="G102" s="1195"/>
      <c r="H102" s="1195"/>
      <c r="I102" s="1195"/>
      <c r="J102" s="1195"/>
      <c r="K102" s="1195"/>
      <c r="L102" s="1195"/>
      <c r="M102" s="1195"/>
      <c r="N102" s="1195"/>
      <c r="O102" s="1195"/>
      <c r="P102" s="1196"/>
      <c r="Q102" s="202"/>
      <c r="S102" s="39" t="s">
        <v>863</v>
      </c>
    </row>
    <row r="103" spans="1:19" ht="18.75" customHeight="1" x14ac:dyDescent="0.15">
      <c r="B103" s="9"/>
      <c r="C103" s="129" t="s">
        <v>864</v>
      </c>
      <c r="D103" s="345"/>
      <c r="E103" s="346"/>
      <c r="F103" s="378"/>
      <c r="G103" s="1233" t="str">
        <f>IF(基本!B9="リース事業者",基本!F9,IF(基本!B15="リース事業者",基本!F15,""))</f>
        <v/>
      </c>
      <c r="H103" s="1233"/>
      <c r="I103" s="1233"/>
      <c r="J103" s="1233"/>
      <c r="K103" s="1233"/>
      <c r="L103" s="1233"/>
      <c r="M103" s="1233"/>
      <c r="N103" s="1233"/>
      <c r="O103" s="1233"/>
      <c r="P103" s="1234"/>
      <c r="Q103" s="202"/>
      <c r="S103" s="16" t="s">
        <v>865</v>
      </c>
    </row>
    <row r="104" spans="1:19" ht="18.75" customHeight="1" x14ac:dyDescent="0.15">
      <c r="B104" s="9"/>
      <c r="C104" s="379" t="s">
        <v>866</v>
      </c>
      <c r="D104" s="128"/>
      <c r="E104" s="380"/>
      <c r="F104" s="381"/>
      <c r="G104" s="1199"/>
      <c r="H104" s="1199"/>
      <c r="I104" s="1199"/>
      <c r="J104" s="1200"/>
      <c r="K104" s="1200"/>
      <c r="L104" s="1200"/>
      <c r="M104" s="1200"/>
      <c r="N104" s="1201"/>
      <c r="O104" s="1201"/>
      <c r="P104" s="1202"/>
      <c r="Q104" s="202"/>
      <c r="S104" s="39" t="s">
        <v>863</v>
      </c>
    </row>
    <row r="105" spans="1:19" ht="15.75" customHeight="1" x14ac:dyDescent="0.15">
      <c r="B105" s="9"/>
      <c r="C105" s="377" t="s">
        <v>867</v>
      </c>
      <c r="D105" s="254"/>
      <c r="E105" s="255"/>
      <c r="F105" s="256"/>
      <c r="G105" s="1203"/>
      <c r="H105" s="1203"/>
      <c r="I105" s="1203"/>
      <c r="J105" s="1204"/>
      <c r="K105" s="1204"/>
      <c r="L105" s="1204"/>
      <c r="M105" s="1204"/>
      <c r="N105" s="1205"/>
      <c r="O105" s="1205"/>
      <c r="P105" s="1206"/>
      <c r="Q105" s="202"/>
      <c r="S105" s="39" t="s">
        <v>863</v>
      </c>
    </row>
    <row r="106" spans="1:19" ht="15.75" customHeight="1" x14ac:dyDescent="0.15">
      <c r="B106" s="9"/>
      <c r="C106" s="379" t="s">
        <v>868</v>
      </c>
      <c r="D106" s="128"/>
      <c r="E106" s="380"/>
      <c r="F106" s="381"/>
      <c r="G106" s="942" t="str">
        <f>IF(基本!B9="リース事業者",基本!G10&amp;"　"&amp;基本!L10, IF(基本!B15="リース事業者",基本!G16&amp;"  　"&amp;基本!L16,""))</f>
        <v/>
      </c>
      <c r="H106" s="942"/>
      <c r="I106" s="942"/>
      <c r="J106" s="942"/>
      <c r="K106" s="942"/>
      <c r="L106" s="942"/>
      <c r="M106" s="942"/>
      <c r="N106" s="942"/>
      <c r="O106" s="942"/>
      <c r="P106" s="943"/>
      <c r="Q106" s="202"/>
      <c r="S106" s="16" t="s">
        <v>865</v>
      </c>
    </row>
    <row r="107" spans="1:19" ht="18" customHeight="1" x14ac:dyDescent="0.15">
      <c r="B107" s="9"/>
      <c r="C107" s="377" t="s">
        <v>869</v>
      </c>
      <c r="D107" s="254"/>
      <c r="E107" s="255"/>
      <c r="F107" s="256"/>
      <c r="G107" s="65"/>
      <c r="H107" s="254"/>
      <c r="I107" s="1207" t="str">
        <f>IF(基本!F185="","",基本!F185)</f>
        <v/>
      </c>
      <c r="J107" s="1207"/>
      <c r="K107" s="1207"/>
      <c r="L107" s="1207"/>
      <c r="M107" s="1207"/>
      <c r="N107" s="382"/>
      <c r="O107" s="383"/>
      <c r="P107" s="384"/>
      <c r="Q107" s="202"/>
      <c r="S107" s="385" t="s">
        <v>296</v>
      </c>
    </row>
    <row r="108" spans="1:19" ht="18" customHeight="1" x14ac:dyDescent="0.15">
      <c r="B108" s="9"/>
      <c r="C108" s="1188" t="s">
        <v>870</v>
      </c>
      <c r="D108" s="1189"/>
      <c r="E108" s="1190"/>
      <c r="F108" s="1228" t="s">
        <v>90</v>
      </c>
      <c r="G108" s="1228"/>
      <c r="H108" s="1228"/>
      <c r="I108" s="1228"/>
      <c r="J108" s="1228"/>
      <c r="K108" s="1235" t="str">
        <f>IF(基本!I186="","",基本!I186)</f>
        <v/>
      </c>
      <c r="L108" s="1236"/>
      <c r="M108" s="1236" t="str">
        <f>IF(基本!L186="","",基本!L186)</f>
        <v/>
      </c>
      <c r="N108" s="1236"/>
      <c r="O108" s="1236"/>
      <c r="P108" s="1237"/>
      <c r="Q108" s="202"/>
      <c r="S108" s="385" t="s">
        <v>296</v>
      </c>
    </row>
    <row r="109" spans="1:19" ht="18" customHeight="1" x14ac:dyDescent="0.15">
      <c r="B109" s="9"/>
      <c r="C109" s="1191"/>
      <c r="D109" s="1192"/>
      <c r="E109" s="1193"/>
      <c r="F109" s="1179" t="s">
        <v>91</v>
      </c>
      <c r="G109" s="1179"/>
      <c r="H109" s="1179"/>
      <c r="I109" s="1179"/>
      <c r="J109" s="1179"/>
      <c r="K109" s="1235" t="str">
        <f>IF(基本!I187="","",基本!I187)</f>
        <v/>
      </c>
      <c r="L109" s="1236"/>
      <c r="M109" s="1236" t="str">
        <f>IF(基本!L187="","",基本!L187)</f>
        <v/>
      </c>
      <c r="N109" s="1236"/>
      <c r="O109" s="1236"/>
      <c r="P109" s="1237"/>
      <c r="Q109" s="202"/>
      <c r="S109" s="385" t="s">
        <v>296</v>
      </c>
    </row>
    <row r="110" spans="1:19" ht="18" customHeight="1" x14ac:dyDescent="0.15">
      <c r="A110" s="203"/>
      <c r="B110" s="9"/>
      <c r="C110" s="387" t="s">
        <v>871</v>
      </c>
      <c r="D110" s="353"/>
      <c r="E110" s="388"/>
      <c r="F110" s="381"/>
      <c r="G110" s="389"/>
      <c r="H110" s="389"/>
      <c r="I110" s="1231" t="str">
        <f>IF(基本!F188="","",基本!F188)</f>
        <v/>
      </c>
      <c r="J110" s="1231"/>
      <c r="K110" s="1231"/>
      <c r="L110" s="1231"/>
      <c r="M110" s="29" t="s">
        <v>77</v>
      </c>
      <c r="N110" s="389"/>
      <c r="O110" s="389"/>
      <c r="P110" s="390"/>
      <c r="Q110" s="202"/>
      <c r="S110" s="385" t="s">
        <v>296</v>
      </c>
    </row>
    <row r="111" spans="1:19" ht="18" customHeight="1" x14ac:dyDescent="0.15">
      <c r="A111" s="203"/>
      <c r="B111" s="9"/>
      <c r="C111" s="387" t="s">
        <v>872</v>
      </c>
      <c r="D111" s="353"/>
      <c r="E111" s="388"/>
      <c r="F111" s="220"/>
      <c r="G111" s="212"/>
      <c r="H111" s="212"/>
      <c r="I111" s="1231" t="str">
        <f>IF(基本!F189="","",基本!F189)</f>
        <v/>
      </c>
      <c r="J111" s="1231"/>
      <c r="K111" s="1231"/>
      <c r="L111" s="1231"/>
      <c r="M111" s="30" t="s">
        <v>97</v>
      </c>
      <c r="N111" s="212"/>
      <c r="O111" s="212"/>
      <c r="P111" s="221"/>
      <c r="Q111" s="202"/>
      <c r="S111" s="385" t="s">
        <v>296</v>
      </c>
    </row>
    <row r="112" spans="1:19" ht="18" customHeight="1" x14ac:dyDescent="0.15">
      <c r="A112" s="203"/>
      <c r="B112" s="9"/>
      <c r="C112" s="1212" t="s">
        <v>873</v>
      </c>
      <c r="D112" s="1213"/>
      <c r="E112" s="1214"/>
      <c r="F112" s="220"/>
      <c r="G112" s="212"/>
      <c r="H112" s="1231" t="str">
        <f>IF(基本!F190="","",基本!F190)</f>
        <v/>
      </c>
      <c r="I112" s="1231"/>
      <c r="J112" s="1231"/>
      <c r="K112" s="30" t="s">
        <v>98</v>
      </c>
      <c r="L112" s="1238" t="str">
        <f>IF(基本!I190="","",基本!I190)</f>
        <v/>
      </c>
      <c r="M112" s="1238"/>
      <c r="N112" s="1238"/>
      <c r="O112" s="23" t="s">
        <v>77</v>
      </c>
      <c r="P112" s="221"/>
      <c r="Q112" s="202"/>
      <c r="S112" s="385" t="s">
        <v>296</v>
      </c>
    </row>
    <row r="113" spans="1:19" ht="18" customHeight="1" x14ac:dyDescent="0.15">
      <c r="A113" s="203"/>
      <c r="B113" s="9"/>
      <c r="C113" s="387" t="s">
        <v>874</v>
      </c>
      <c r="D113" s="353"/>
      <c r="E113" s="388"/>
      <c r="F113" s="220"/>
      <c r="G113" s="212"/>
      <c r="H113" s="211"/>
      <c r="I113" s="1239" t="str">
        <f>IF(基本!F191="","",基本!F191)</f>
        <v/>
      </c>
      <c r="J113" s="1239"/>
      <c r="K113" s="1239"/>
      <c r="L113" s="1239"/>
      <c r="M113" s="1226" t="s">
        <v>45</v>
      </c>
      <c r="N113" s="1226"/>
      <c r="O113" s="1226"/>
      <c r="P113" s="391"/>
      <c r="Q113" s="202"/>
      <c r="S113" s="385" t="s">
        <v>296</v>
      </c>
    </row>
    <row r="114" spans="1:19" ht="18" customHeight="1" x14ac:dyDescent="0.15">
      <c r="A114" s="203"/>
      <c r="B114" s="9"/>
      <c r="C114" s="387" t="s">
        <v>875</v>
      </c>
      <c r="D114" s="353"/>
      <c r="E114" s="388"/>
      <c r="F114" s="256"/>
      <c r="G114" s="65"/>
      <c r="H114" s="211"/>
      <c r="I114" s="1240" t="str">
        <f>IF(基本!F192="","",基本!F192)</f>
        <v/>
      </c>
      <c r="J114" s="1240"/>
      <c r="K114" s="1240"/>
      <c r="L114" s="1240"/>
      <c r="M114" s="1227" t="s">
        <v>45</v>
      </c>
      <c r="N114" s="1227"/>
      <c r="O114" s="1227"/>
      <c r="P114" s="221"/>
      <c r="Q114" s="202"/>
      <c r="S114" s="385" t="s">
        <v>296</v>
      </c>
    </row>
    <row r="115" spans="1:19" x14ac:dyDescent="0.15">
      <c r="A115" s="203"/>
      <c r="B115" s="9"/>
      <c r="C115" s="392"/>
      <c r="D115" s="254"/>
      <c r="E115" s="255"/>
      <c r="F115" s="256"/>
      <c r="G115" s="1182" t="s">
        <v>318</v>
      </c>
      <c r="H115" s="1182"/>
      <c r="I115" s="1182"/>
      <c r="J115" s="1182"/>
      <c r="K115" s="1182"/>
      <c r="L115" s="1182"/>
      <c r="M115" s="1182"/>
      <c r="N115" s="1182"/>
      <c r="O115" s="1182"/>
      <c r="P115" s="1183"/>
      <c r="Q115" s="202"/>
    </row>
    <row r="116" spans="1:19" ht="23.25" customHeight="1" x14ac:dyDescent="0.15">
      <c r="A116" s="203"/>
      <c r="B116" s="9"/>
      <c r="C116" s="347"/>
      <c r="D116" s="345"/>
      <c r="E116" s="346"/>
      <c r="F116" s="378"/>
      <c r="G116" s="823"/>
      <c r="H116" s="823"/>
      <c r="I116" s="823"/>
      <c r="J116" s="823"/>
      <c r="K116" s="823"/>
      <c r="L116" s="823"/>
      <c r="M116" s="823"/>
      <c r="N116" s="823"/>
      <c r="O116" s="823"/>
      <c r="P116" s="1180"/>
      <c r="Q116" s="202"/>
      <c r="S116" s="39" t="s">
        <v>863</v>
      </c>
    </row>
    <row r="117" spans="1:19" ht="23.25" customHeight="1" x14ac:dyDescent="0.15">
      <c r="A117" s="203"/>
      <c r="B117" s="9"/>
      <c r="C117" s="129" t="s">
        <v>879</v>
      </c>
      <c r="D117" s="345"/>
      <c r="E117" s="346"/>
      <c r="F117" s="378"/>
      <c r="G117" s="823"/>
      <c r="H117" s="823"/>
      <c r="I117" s="823"/>
      <c r="J117" s="823"/>
      <c r="K117" s="823"/>
      <c r="L117" s="823"/>
      <c r="M117" s="823"/>
      <c r="N117" s="823"/>
      <c r="O117" s="823"/>
      <c r="P117" s="1180"/>
      <c r="Q117" s="202"/>
    </row>
    <row r="118" spans="1:19" ht="23.25" customHeight="1" x14ac:dyDescent="0.15">
      <c r="A118" s="203"/>
      <c r="B118" s="9"/>
      <c r="C118" s="347"/>
      <c r="D118" s="345"/>
      <c r="E118" s="346"/>
      <c r="F118" s="378"/>
      <c r="G118" s="823"/>
      <c r="H118" s="823"/>
      <c r="I118" s="823"/>
      <c r="J118" s="823"/>
      <c r="K118" s="823"/>
      <c r="L118" s="823"/>
      <c r="M118" s="823"/>
      <c r="N118" s="823"/>
      <c r="O118" s="823"/>
      <c r="P118" s="1180"/>
      <c r="Q118" s="202"/>
    </row>
    <row r="119" spans="1:19" ht="23.25" customHeight="1" x14ac:dyDescent="0.15">
      <c r="A119" s="203"/>
      <c r="B119" s="9"/>
      <c r="C119" s="347"/>
      <c r="D119" s="345"/>
      <c r="E119" s="346"/>
      <c r="F119" s="378"/>
      <c r="G119" s="823"/>
      <c r="H119" s="823"/>
      <c r="I119" s="823"/>
      <c r="J119" s="823"/>
      <c r="K119" s="823"/>
      <c r="L119" s="823"/>
      <c r="M119" s="823"/>
      <c r="N119" s="823"/>
      <c r="O119" s="823"/>
      <c r="P119" s="1180"/>
      <c r="Q119" s="202"/>
    </row>
    <row r="120" spans="1:19" ht="23.25" customHeight="1" x14ac:dyDescent="0.15">
      <c r="A120" s="203"/>
      <c r="B120" s="9"/>
      <c r="C120" s="347"/>
      <c r="D120" s="345"/>
      <c r="E120" s="346"/>
      <c r="F120" s="378"/>
      <c r="G120" s="823"/>
      <c r="H120" s="823"/>
      <c r="I120" s="823"/>
      <c r="J120" s="823"/>
      <c r="K120" s="823"/>
      <c r="L120" s="823"/>
      <c r="M120" s="823"/>
      <c r="N120" s="823"/>
      <c r="O120" s="823"/>
      <c r="P120" s="1180"/>
      <c r="Q120" s="202"/>
    </row>
    <row r="121" spans="1:19" ht="23.25" customHeight="1" x14ac:dyDescent="0.15">
      <c r="A121" s="203"/>
      <c r="B121" s="9"/>
      <c r="C121" s="129"/>
      <c r="D121" s="345"/>
      <c r="E121" s="346"/>
      <c r="F121" s="378"/>
      <c r="G121" s="823"/>
      <c r="H121" s="823"/>
      <c r="I121" s="823"/>
      <c r="J121" s="823"/>
      <c r="K121" s="823"/>
      <c r="L121" s="823"/>
      <c r="M121" s="823"/>
      <c r="N121" s="823"/>
      <c r="O121" s="823"/>
      <c r="P121" s="1180"/>
      <c r="Q121" s="202"/>
    </row>
    <row r="122" spans="1:19" ht="23.25" customHeight="1" x14ac:dyDescent="0.15">
      <c r="A122" s="203"/>
      <c r="B122" s="9"/>
      <c r="C122" s="347"/>
      <c r="D122" s="345"/>
      <c r="E122" s="346"/>
      <c r="F122" s="378"/>
      <c r="G122" s="823"/>
      <c r="H122" s="823"/>
      <c r="I122" s="823"/>
      <c r="J122" s="823"/>
      <c r="K122" s="823"/>
      <c r="L122" s="823"/>
      <c r="M122" s="823"/>
      <c r="N122" s="823"/>
      <c r="O122" s="823"/>
      <c r="P122" s="1180"/>
      <c r="Q122" s="202"/>
    </row>
    <row r="123" spans="1:19" ht="23.25" customHeight="1" x14ac:dyDescent="0.15">
      <c r="A123" s="203"/>
      <c r="B123" s="9"/>
      <c r="C123" s="129"/>
      <c r="D123" s="216"/>
      <c r="E123" s="345"/>
      <c r="F123" s="378"/>
      <c r="G123" s="823"/>
      <c r="H123" s="823"/>
      <c r="I123" s="823"/>
      <c r="J123" s="823"/>
      <c r="K123" s="823"/>
      <c r="L123" s="823"/>
      <c r="M123" s="823"/>
      <c r="N123" s="823"/>
      <c r="O123" s="823"/>
      <c r="P123" s="1180"/>
      <c r="Q123" s="202"/>
    </row>
    <row r="124" spans="1:19" ht="23.25" customHeight="1" x14ac:dyDescent="0.15">
      <c r="A124" s="203"/>
      <c r="B124" s="9"/>
      <c r="C124" s="379"/>
      <c r="D124" s="128"/>
      <c r="E124" s="128"/>
      <c r="F124" s="381"/>
      <c r="G124" s="850"/>
      <c r="H124" s="850"/>
      <c r="I124" s="850"/>
      <c r="J124" s="850"/>
      <c r="K124" s="850"/>
      <c r="L124" s="850"/>
      <c r="M124" s="850"/>
      <c r="N124" s="850"/>
      <c r="O124" s="850"/>
      <c r="P124" s="1181"/>
      <c r="Q124" s="202"/>
    </row>
    <row r="125" spans="1:19" x14ac:dyDescent="0.15">
      <c r="A125" s="203"/>
      <c r="B125" s="9"/>
      <c r="C125" s="392"/>
      <c r="D125" s="254"/>
      <c r="E125" s="255"/>
      <c r="F125" s="256"/>
      <c r="G125" s="1184" t="s">
        <v>307</v>
      </c>
      <c r="H125" s="1184"/>
      <c r="I125" s="1184"/>
      <c r="J125" s="1184"/>
      <c r="K125" s="1184"/>
      <c r="L125" s="1184"/>
      <c r="M125" s="1184"/>
      <c r="N125" s="1184"/>
      <c r="O125" s="1184"/>
      <c r="P125" s="1185"/>
      <c r="Q125" s="202"/>
    </row>
    <row r="126" spans="1:19" ht="23.25" customHeight="1" x14ac:dyDescent="0.15">
      <c r="A126" s="203"/>
      <c r="B126" s="9"/>
      <c r="C126" s="347"/>
      <c r="D126" s="345"/>
      <c r="E126" s="346"/>
      <c r="F126" s="378"/>
      <c r="G126" s="823"/>
      <c r="H126" s="823"/>
      <c r="I126" s="823"/>
      <c r="J126" s="823"/>
      <c r="K126" s="823"/>
      <c r="L126" s="823"/>
      <c r="M126" s="823"/>
      <c r="N126" s="823"/>
      <c r="O126" s="823"/>
      <c r="P126" s="1180"/>
      <c r="Q126" s="202"/>
    </row>
    <row r="127" spans="1:19" ht="23.25" customHeight="1" x14ac:dyDescent="0.15">
      <c r="A127" s="203"/>
      <c r="B127" s="9"/>
      <c r="C127" s="129" t="s">
        <v>880</v>
      </c>
      <c r="D127" s="30"/>
      <c r="E127" s="345"/>
      <c r="F127" s="378"/>
      <c r="G127" s="823"/>
      <c r="H127" s="823"/>
      <c r="I127" s="823"/>
      <c r="J127" s="823"/>
      <c r="K127" s="823"/>
      <c r="L127" s="823"/>
      <c r="M127" s="823"/>
      <c r="N127" s="823"/>
      <c r="O127" s="823"/>
      <c r="P127" s="1180"/>
      <c r="Q127" s="202"/>
    </row>
    <row r="128" spans="1:19" ht="23.25" customHeight="1" x14ac:dyDescent="0.15">
      <c r="A128" s="203"/>
      <c r="B128" s="9"/>
      <c r="C128" s="347"/>
      <c r="D128" s="345"/>
      <c r="E128" s="345"/>
      <c r="F128" s="378"/>
      <c r="G128" s="823"/>
      <c r="H128" s="823"/>
      <c r="I128" s="823"/>
      <c r="J128" s="823"/>
      <c r="K128" s="823"/>
      <c r="L128" s="823"/>
      <c r="M128" s="823"/>
      <c r="N128" s="823"/>
      <c r="O128" s="823"/>
      <c r="P128" s="1180"/>
      <c r="Q128" s="202"/>
    </row>
    <row r="129" spans="1:19" ht="23.25" customHeight="1" x14ac:dyDescent="0.15">
      <c r="A129" s="203"/>
      <c r="B129" s="9"/>
      <c r="C129" s="347"/>
      <c r="D129" s="345"/>
      <c r="E129" s="345"/>
      <c r="F129" s="378"/>
      <c r="G129" s="823"/>
      <c r="H129" s="823"/>
      <c r="I129" s="823"/>
      <c r="J129" s="823"/>
      <c r="K129" s="823"/>
      <c r="L129" s="823"/>
      <c r="M129" s="823"/>
      <c r="N129" s="823"/>
      <c r="O129" s="823"/>
      <c r="P129" s="1180"/>
      <c r="Q129" s="202"/>
      <c r="S129" s="39" t="s">
        <v>863</v>
      </c>
    </row>
    <row r="130" spans="1:19" ht="23.25" customHeight="1" x14ac:dyDescent="0.15">
      <c r="A130" s="203"/>
      <c r="B130" s="9"/>
      <c r="C130" s="347"/>
      <c r="D130" s="345"/>
      <c r="E130" s="345"/>
      <c r="F130" s="378"/>
      <c r="G130" s="823"/>
      <c r="H130" s="823"/>
      <c r="I130" s="823"/>
      <c r="J130" s="823"/>
      <c r="K130" s="823"/>
      <c r="L130" s="823"/>
      <c r="M130" s="823"/>
      <c r="N130" s="823"/>
      <c r="O130" s="823"/>
      <c r="P130" s="1180"/>
      <c r="Q130" s="202"/>
      <c r="S130" s="39"/>
    </row>
    <row r="131" spans="1:19" ht="23.25" customHeight="1" x14ac:dyDescent="0.15">
      <c r="A131" s="203"/>
      <c r="B131" s="9"/>
      <c r="C131" s="347"/>
      <c r="D131" s="345"/>
      <c r="E131" s="345"/>
      <c r="F131" s="378"/>
      <c r="G131" s="823"/>
      <c r="H131" s="823"/>
      <c r="I131" s="823"/>
      <c r="J131" s="823"/>
      <c r="K131" s="823"/>
      <c r="L131" s="823"/>
      <c r="M131" s="823"/>
      <c r="N131" s="823"/>
      <c r="O131" s="823"/>
      <c r="P131" s="1180"/>
      <c r="Q131" s="202"/>
    </row>
    <row r="132" spans="1:19" ht="23.25" customHeight="1" x14ac:dyDescent="0.15">
      <c r="A132" s="203"/>
      <c r="B132" s="9"/>
      <c r="C132" s="347"/>
      <c r="D132" s="203"/>
      <c r="E132" s="203"/>
      <c r="F132" s="378"/>
      <c r="G132" s="823"/>
      <c r="H132" s="823"/>
      <c r="I132" s="823"/>
      <c r="J132" s="823"/>
      <c r="K132" s="823"/>
      <c r="L132" s="823"/>
      <c r="M132" s="823"/>
      <c r="N132" s="823"/>
      <c r="O132" s="823"/>
      <c r="P132" s="1180"/>
      <c r="Q132" s="202"/>
    </row>
    <row r="133" spans="1:19" ht="23.25" customHeight="1" x14ac:dyDescent="0.15">
      <c r="A133" s="203"/>
      <c r="B133" s="9"/>
      <c r="C133" s="347"/>
      <c r="D133" s="345"/>
      <c r="E133" s="345"/>
      <c r="F133" s="378"/>
      <c r="G133" s="823"/>
      <c r="H133" s="823"/>
      <c r="I133" s="823"/>
      <c r="J133" s="823"/>
      <c r="K133" s="823"/>
      <c r="L133" s="823"/>
      <c r="M133" s="823"/>
      <c r="N133" s="823"/>
      <c r="O133" s="823"/>
      <c r="P133" s="1180"/>
      <c r="Q133" s="202"/>
    </row>
    <row r="134" spans="1:19" ht="23.25" customHeight="1" x14ac:dyDescent="0.15">
      <c r="A134" s="203"/>
      <c r="B134" s="9"/>
      <c r="C134" s="379"/>
      <c r="D134" s="128"/>
      <c r="E134" s="128"/>
      <c r="F134" s="381"/>
      <c r="G134" s="850"/>
      <c r="H134" s="850"/>
      <c r="I134" s="850"/>
      <c r="J134" s="850"/>
      <c r="K134" s="850"/>
      <c r="L134" s="850"/>
      <c r="M134" s="850"/>
      <c r="N134" s="850"/>
      <c r="O134" s="850"/>
      <c r="P134" s="1181"/>
      <c r="Q134" s="202"/>
    </row>
    <row r="135" spans="1:19" ht="18.75" customHeight="1" x14ac:dyDescent="0.15">
      <c r="A135" s="203"/>
      <c r="B135" s="9"/>
      <c r="C135" s="387" t="s">
        <v>881</v>
      </c>
      <c r="D135" s="523"/>
      <c r="E135" s="524"/>
      <c r="F135" s="522"/>
      <c r="G135" s="1174" t="s">
        <v>886</v>
      </c>
      <c r="H135" s="1174"/>
      <c r="I135" s="1229"/>
      <c r="J135" s="1229"/>
      <c r="K135" s="1229"/>
      <c r="L135" s="1229"/>
      <c r="M135" s="1229"/>
      <c r="N135" s="1229"/>
      <c r="O135" s="1229"/>
      <c r="P135" s="1230"/>
      <c r="Q135" s="202"/>
      <c r="S135" s="39" t="s">
        <v>863</v>
      </c>
    </row>
    <row r="136" spans="1:19" ht="8.25" customHeight="1" x14ac:dyDescent="0.15">
      <c r="A136" s="203"/>
      <c r="B136" s="9"/>
      <c r="C136" s="358"/>
      <c r="D136" s="254"/>
      <c r="E136" s="254"/>
      <c r="F136" s="65"/>
      <c r="G136" s="65"/>
      <c r="H136" s="65"/>
      <c r="I136" s="393"/>
      <c r="J136" s="393"/>
      <c r="K136" s="382"/>
      <c r="L136" s="65"/>
      <c r="M136" s="394"/>
      <c r="N136" s="394"/>
      <c r="O136" s="394"/>
      <c r="P136" s="382"/>
      <c r="Q136" s="202"/>
    </row>
    <row r="137" spans="1:19" x14ac:dyDescent="0.15">
      <c r="A137" s="203"/>
      <c r="B137" s="9"/>
      <c r="C137" s="1232" t="s">
        <v>882</v>
      </c>
      <c r="D137" s="1232"/>
      <c r="E137" s="1232"/>
      <c r="F137" s="1232"/>
      <c r="G137" s="1232"/>
      <c r="H137" s="1232"/>
      <c r="I137" s="1232"/>
      <c r="J137" s="1232"/>
      <c r="K137" s="1232"/>
      <c r="L137" s="1232"/>
      <c r="M137" s="1232"/>
      <c r="N137" s="1232"/>
      <c r="O137" s="1232"/>
      <c r="P137" s="1232"/>
      <c r="Q137" s="202"/>
    </row>
    <row r="138" spans="1:19" x14ac:dyDescent="0.15">
      <c r="A138" s="203"/>
      <c r="B138" s="9"/>
      <c r="C138" s="361" t="s">
        <v>883</v>
      </c>
      <c r="D138" s="363"/>
      <c r="E138" s="363"/>
      <c r="F138" s="242"/>
      <c r="G138" s="242"/>
      <c r="H138" s="242"/>
      <c r="I138" s="364"/>
      <c r="J138" s="364"/>
      <c r="K138" s="395"/>
      <c r="L138" s="242"/>
      <c r="M138" s="396"/>
      <c r="N138" s="396"/>
      <c r="O138" s="396"/>
      <c r="P138" s="395"/>
      <c r="Q138" s="202"/>
    </row>
    <row r="139" spans="1:19" x14ac:dyDescent="0.15">
      <c r="A139" s="203"/>
      <c r="B139" s="9"/>
      <c r="C139" s="361" t="s">
        <v>884</v>
      </c>
      <c r="D139" s="363"/>
      <c r="E139" s="363"/>
      <c r="F139" s="242"/>
      <c r="G139" s="242"/>
      <c r="H139" s="242"/>
      <c r="I139" s="364"/>
      <c r="J139" s="364"/>
      <c r="K139" s="395"/>
      <c r="L139" s="242"/>
      <c r="M139" s="396"/>
      <c r="N139" s="396"/>
      <c r="O139" s="396"/>
      <c r="P139" s="395"/>
      <c r="Q139" s="202"/>
    </row>
    <row r="140" spans="1:19" ht="18" customHeight="1" x14ac:dyDescent="0.15">
      <c r="A140" s="203"/>
      <c r="P140" s="365" t="s">
        <v>1013</v>
      </c>
    </row>
    <row r="141" spans="1:19" x14ac:dyDescent="0.15">
      <c r="P141" s="16"/>
    </row>
  </sheetData>
  <sheetProtection password="A4DE" sheet="1" objects="1" scenarios="1"/>
  <mergeCells count="101">
    <mergeCell ref="C54:E55"/>
    <mergeCell ref="F54:J54"/>
    <mergeCell ref="L54:P54"/>
    <mergeCell ref="I114:L114"/>
    <mergeCell ref="G125:P125"/>
    <mergeCell ref="G126:P134"/>
    <mergeCell ref="D46:O46"/>
    <mergeCell ref="C92:P92"/>
    <mergeCell ref="G61:P61"/>
    <mergeCell ref="G62:P73"/>
    <mergeCell ref="G74:P74"/>
    <mergeCell ref="G75:P89"/>
    <mergeCell ref="G90:H90"/>
    <mergeCell ref="I90:P90"/>
    <mergeCell ref="C59:E59"/>
    <mergeCell ref="I59:L59"/>
    <mergeCell ref="M59:O59"/>
    <mergeCell ref="C60:E60"/>
    <mergeCell ref="I60:L60"/>
    <mergeCell ref="M60:O60"/>
    <mergeCell ref="I56:L56"/>
    <mergeCell ref="I57:L57"/>
    <mergeCell ref="C58:E58"/>
    <mergeCell ref="H58:J58"/>
    <mergeCell ref="L58:N58"/>
    <mergeCell ref="G52:P52"/>
    <mergeCell ref="I53:M53"/>
    <mergeCell ref="G116:P124"/>
    <mergeCell ref="F55:J55"/>
    <mergeCell ref="L55:P55"/>
    <mergeCell ref="G48:P48"/>
    <mergeCell ref="G49:P49"/>
    <mergeCell ref="G50:P50"/>
    <mergeCell ref="G51:P51"/>
    <mergeCell ref="M114:O114"/>
    <mergeCell ref="G115:P115"/>
    <mergeCell ref="G135:H135"/>
    <mergeCell ref="I135:P135"/>
    <mergeCell ref="I110:L110"/>
    <mergeCell ref="C137:P137"/>
    <mergeCell ref="D100:M100"/>
    <mergeCell ref="G102:P102"/>
    <mergeCell ref="G103:P103"/>
    <mergeCell ref="G104:P104"/>
    <mergeCell ref="G105:P105"/>
    <mergeCell ref="G106:P106"/>
    <mergeCell ref="I107:M107"/>
    <mergeCell ref="C108:E109"/>
    <mergeCell ref="F108:J108"/>
    <mergeCell ref="F109:J109"/>
    <mergeCell ref="K108:L108"/>
    <mergeCell ref="K109:L109"/>
    <mergeCell ref="M108:P108"/>
    <mergeCell ref="M109:P109"/>
    <mergeCell ref="I111:L111"/>
    <mergeCell ref="C112:E112"/>
    <mergeCell ref="H112:J112"/>
    <mergeCell ref="L112:N112"/>
    <mergeCell ref="I113:L113"/>
    <mergeCell ref="M113:O113"/>
    <mergeCell ref="C11:E12"/>
    <mergeCell ref="D3:M3"/>
    <mergeCell ref="G5:P5"/>
    <mergeCell ref="G6:P6"/>
    <mergeCell ref="G7:P7"/>
    <mergeCell ref="G8:P8"/>
    <mergeCell ref="I10:M10"/>
    <mergeCell ref="G9:P9"/>
    <mergeCell ref="C40:P40"/>
    <mergeCell ref="G23:P23"/>
    <mergeCell ref="I18:L18"/>
    <mergeCell ref="C15:E15"/>
    <mergeCell ref="C20:E20"/>
    <mergeCell ref="C21:D24"/>
    <mergeCell ref="G24:P24"/>
    <mergeCell ref="I16:L16"/>
    <mergeCell ref="C17:E17"/>
    <mergeCell ref="C16:E16"/>
    <mergeCell ref="M16:O16"/>
    <mergeCell ref="M17:O17"/>
    <mergeCell ref="C19:E19"/>
    <mergeCell ref="C18:E18"/>
    <mergeCell ref="I19:L19"/>
    <mergeCell ref="F11:J11"/>
    <mergeCell ref="L11:P11"/>
    <mergeCell ref="L12:P12"/>
    <mergeCell ref="I14:L14"/>
    <mergeCell ref="G38:H38"/>
    <mergeCell ref="I38:P38"/>
    <mergeCell ref="I13:L13"/>
    <mergeCell ref="L15:N15"/>
    <mergeCell ref="H15:J15"/>
    <mergeCell ref="I17:L17"/>
    <mergeCell ref="F12:J12"/>
    <mergeCell ref="I20:L20"/>
    <mergeCell ref="G34:P37"/>
    <mergeCell ref="G26:P32"/>
    <mergeCell ref="G25:P25"/>
    <mergeCell ref="G33:P33"/>
    <mergeCell ref="G21:P21"/>
    <mergeCell ref="G22:P22"/>
  </mergeCells>
  <phoneticPr fontId="1"/>
  <hyperlinks>
    <hyperlink ref="G38" r:id="rId1" display="http://WWW."/>
    <hyperlink ref="G135" r:id="rId2" display="http://WWW."/>
    <hyperlink ref="G90" r:id="rId3" display="http://WWW."/>
  </hyperlinks>
  <pageMargins left="0.98425196850393704" right="0.39370078740157483" top="0.78740157480314965" bottom="0.59055118110236227" header="0.31496062992125984" footer="0.31496062992125984"/>
  <pageSetup paperSize="9" orientation="portrait" blackAndWhite="1"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view="pageBreakPreview" topLeftCell="A115" zoomScale="85" zoomScaleNormal="100" zoomScaleSheetLayoutView="85" workbookViewId="0">
      <selection activeCell="P121" sqref="P121"/>
    </sheetView>
  </sheetViews>
  <sheetFormatPr defaultRowHeight="13.5" x14ac:dyDescent="0.15"/>
  <cols>
    <col min="1" max="1" width="1.75" style="16" customWidth="1"/>
    <col min="2" max="2" width="1" style="16" customWidth="1"/>
    <col min="3" max="3" width="2.875" style="16" customWidth="1"/>
    <col min="4" max="4" width="15.125" style="16" customWidth="1"/>
    <col min="5" max="5" width="7.5" style="16" customWidth="1"/>
    <col min="6" max="6" width="6.25" style="16" customWidth="1"/>
    <col min="7" max="8" width="6" style="16" customWidth="1"/>
    <col min="9" max="9" width="7.625" style="16" customWidth="1"/>
    <col min="10" max="10" width="4.25" style="203" customWidth="1"/>
    <col min="11" max="11" width="4.25" style="16" customWidth="1"/>
    <col min="12" max="13" width="5.5" style="16" customWidth="1"/>
    <col min="14" max="14" width="6" style="203" customWidth="1"/>
    <col min="15" max="15" width="5.5" style="16" customWidth="1"/>
    <col min="16" max="16" width="3.375" style="203" customWidth="1"/>
    <col min="17" max="17" width="0.875" style="203" customWidth="1"/>
    <col min="18" max="18" width="1.25" style="203" customWidth="1"/>
    <col min="19" max="19" width="7.25" style="16" customWidth="1"/>
    <col min="20" max="16384" width="9" style="16"/>
  </cols>
  <sheetData>
    <row r="1" spans="2:19" x14ac:dyDescent="0.15">
      <c r="B1" s="163" t="s">
        <v>887</v>
      </c>
      <c r="D1" s="215"/>
      <c r="E1" s="215"/>
      <c r="F1" s="215"/>
      <c r="J1" s="397"/>
      <c r="N1" s="397"/>
      <c r="P1" s="397"/>
    </row>
    <row r="2" spans="2:19" ht="11.25" customHeight="1" x14ac:dyDescent="0.15">
      <c r="B2" s="9"/>
      <c r="C2" s="9"/>
      <c r="D2" s="9"/>
      <c r="E2" s="9"/>
      <c r="F2" s="9"/>
      <c r="G2" s="9"/>
      <c r="H2" s="9"/>
      <c r="I2" s="9"/>
      <c r="J2" s="202"/>
      <c r="K2" s="9"/>
      <c r="L2" s="9"/>
      <c r="M2" s="9"/>
      <c r="N2" s="202"/>
      <c r="O2" s="9"/>
      <c r="P2" s="202"/>
      <c r="Q2" s="202"/>
      <c r="S2" s="203"/>
    </row>
    <row r="3" spans="2:19" ht="18" customHeight="1" x14ac:dyDescent="0.15">
      <c r="C3" s="376" t="s">
        <v>888</v>
      </c>
      <c r="D3" s="9"/>
      <c r="E3" s="231"/>
      <c r="F3" s="231"/>
      <c r="G3" s="231"/>
      <c r="H3" s="231"/>
      <c r="I3" s="231"/>
      <c r="J3" s="231"/>
      <c r="K3" s="231"/>
      <c r="L3" s="231"/>
      <c r="M3" s="231"/>
      <c r="N3" s="231"/>
      <c r="O3" s="231"/>
      <c r="P3" s="202"/>
      <c r="Q3" s="202"/>
    </row>
    <row r="4" spans="2:19" ht="15" customHeight="1" x14ac:dyDescent="0.15">
      <c r="B4" s="376"/>
      <c r="C4" s="163" t="s">
        <v>889</v>
      </c>
      <c r="D4" s="9"/>
      <c r="E4" s="9"/>
      <c r="F4" s="9"/>
      <c r="G4" s="9"/>
      <c r="H4" s="9"/>
      <c r="I4" s="9"/>
      <c r="J4" s="202"/>
      <c r="K4" s="9"/>
      <c r="L4" s="9"/>
      <c r="M4" s="9"/>
      <c r="N4" s="202"/>
      <c r="O4" s="9"/>
      <c r="P4" s="202"/>
      <c r="Q4" s="202"/>
    </row>
    <row r="5" spans="2:19" ht="18" customHeight="1" x14ac:dyDescent="0.15">
      <c r="B5" s="9"/>
      <c r="C5" s="377" t="s">
        <v>890</v>
      </c>
      <c r="D5" s="254"/>
      <c r="E5" s="1243" t="s">
        <v>891</v>
      </c>
      <c r="F5" s="1244"/>
      <c r="G5" s="1215" t="s">
        <v>892</v>
      </c>
      <c r="H5" s="1245"/>
      <c r="I5" s="1215" t="s">
        <v>893</v>
      </c>
      <c r="J5" s="1245"/>
      <c r="K5" s="1215" t="s">
        <v>894</v>
      </c>
      <c r="L5" s="1216"/>
      <c r="M5" s="1216"/>
      <c r="N5" s="1245"/>
      <c r="O5" s="1215" t="s">
        <v>895</v>
      </c>
      <c r="P5" s="1245"/>
      <c r="Q5" s="202"/>
    </row>
    <row r="6" spans="2:19" ht="18" customHeight="1" x14ac:dyDescent="0.15">
      <c r="B6" s="9"/>
      <c r="C6" s="379"/>
      <c r="D6" s="128"/>
      <c r="E6" s="398"/>
      <c r="F6" s="380"/>
      <c r="G6" s="1219" t="s">
        <v>896</v>
      </c>
      <c r="H6" s="1252"/>
      <c r="I6" s="381"/>
      <c r="J6" s="399"/>
      <c r="K6" s="1253" t="s">
        <v>897</v>
      </c>
      <c r="L6" s="1254"/>
      <c r="M6" s="1254"/>
      <c r="N6" s="1255"/>
      <c r="O6" s="1246" t="s">
        <v>898</v>
      </c>
      <c r="P6" s="1247"/>
      <c r="Q6" s="201"/>
    </row>
    <row r="7" spans="2:19" s="203" customFormat="1" ht="33.75" customHeight="1" x14ac:dyDescent="0.15">
      <c r="B7" s="9"/>
      <c r="C7" s="400" t="s">
        <v>195</v>
      </c>
      <c r="D7" s="514"/>
      <c r="E7" s="401"/>
      <c r="F7" s="402" t="s">
        <v>899</v>
      </c>
      <c r="G7" s="1257"/>
      <c r="H7" s="1250"/>
      <c r="I7" s="403"/>
      <c r="J7" s="337" t="s">
        <v>900</v>
      </c>
      <c r="K7" s="404"/>
      <c r="L7" s="1256"/>
      <c r="M7" s="1256"/>
      <c r="N7" s="405" t="s">
        <v>901</v>
      </c>
      <c r="O7" s="446" t="str">
        <f>IF(L7="","",L7/'別紙1-1'!$H$15*100)</f>
        <v/>
      </c>
      <c r="P7" s="406" t="s">
        <v>196</v>
      </c>
      <c r="Q7" s="201"/>
      <c r="S7" s="224" t="s">
        <v>208</v>
      </c>
    </row>
    <row r="8" spans="2:19" s="203" customFormat="1" ht="14.25" customHeight="1" x14ac:dyDescent="0.15">
      <c r="B8" s="9"/>
      <c r="C8" s="379"/>
      <c r="D8" s="128"/>
      <c r="E8" s="407"/>
      <c r="F8" s="408"/>
      <c r="G8" s="1219"/>
      <c r="H8" s="1252"/>
      <c r="I8" s="409"/>
      <c r="J8" s="410"/>
      <c r="K8" s="411" t="s">
        <v>197</v>
      </c>
      <c r="L8" s="1248"/>
      <c r="M8" s="1248"/>
      <c r="N8" s="412" t="s">
        <v>902</v>
      </c>
      <c r="O8" s="447"/>
      <c r="P8" s="399"/>
      <c r="Q8" s="202"/>
      <c r="S8" s="224" t="s">
        <v>208</v>
      </c>
    </row>
    <row r="9" spans="2:19" s="203" customFormat="1" ht="36.75" customHeight="1" x14ac:dyDescent="0.15">
      <c r="B9" s="9"/>
      <c r="C9" s="400" t="s">
        <v>198</v>
      </c>
      <c r="D9" s="514"/>
      <c r="E9" s="413"/>
      <c r="F9" s="402" t="s">
        <v>903</v>
      </c>
      <c r="G9" s="1249"/>
      <c r="H9" s="1250"/>
      <c r="I9" s="414"/>
      <c r="J9" s="337" t="s">
        <v>900</v>
      </c>
      <c r="K9" s="415"/>
      <c r="L9" s="1251"/>
      <c r="M9" s="1251"/>
      <c r="N9" s="416" t="s">
        <v>901</v>
      </c>
      <c r="O9" s="446" t="str">
        <f>IF(L9="","",L9/'別紙1-1'!$H$15*100)</f>
        <v/>
      </c>
      <c r="P9" s="417" t="s">
        <v>196</v>
      </c>
      <c r="Q9" s="202"/>
      <c r="S9" s="224" t="s">
        <v>208</v>
      </c>
    </row>
    <row r="10" spans="2:19" s="203" customFormat="1" ht="14.25" customHeight="1" x14ac:dyDescent="0.15">
      <c r="B10" s="9"/>
      <c r="C10" s="379"/>
      <c r="D10" s="128"/>
      <c r="E10" s="407"/>
      <c r="F10" s="408"/>
      <c r="G10" s="1219"/>
      <c r="H10" s="1252"/>
      <c r="I10" s="409"/>
      <c r="J10" s="410"/>
      <c r="K10" s="411" t="s">
        <v>197</v>
      </c>
      <c r="L10" s="1248"/>
      <c r="M10" s="1248"/>
      <c r="N10" s="412" t="s">
        <v>904</v>
      </c>
      <c r="O10" s="447"/>
      <c r="P10" s="399"/>
      <c r="Q10" s="202"/>
      <c r="S10" s="224" t="s">
        <v>208</v>
      </c>
    </row>
    <row r="11" spans="2:19" s="203" customFormat="1" ht="39" customHeight="1" x14ac:dyDescent="0.15">
      <c r="B11" s="9"/>
      <c r="C11" s="400" t="s">
        <v>199</v>
      </c>
      <c r="D11" s="514"/>
      <c r="E11" s="401"/>
      <c r="F11" s="418" t="s">
        <v>905</v>
      </c>
      <c r="G11" s="1257"/>
      <c r="H11" s="1250"/>
      <c r="I11" s="419"/>
      <c r="J11" s="337" t="s">
        <v>900</v>
      </c>
      <c r="K11" s="415"/>
      <c r="L11" s="1251"/>
      <c r="M11" s="1251"/>
      <c r="N11" s="416" t="s">
        <v>901</v>
      </c>
      <c r="O11" s="446" t="str">
        <f>IF(L11="","",L11/'別紙1-1'!$H$15*100)</f>
        <v/>
      </c>
      <c r="P11" s="417" t="s">
        <v>196</v>
      </c>
      <c r="Q11" s="202"/>
      <c r="S11" s="224" t="s">
        <v>208</v>
      </c>
    </row>
    <row r="12" spans="2:19" s="203" customFormat="1" ht="14.25" customHeight="1" x14ac:dyDescent="0.15">
      <c r="B12" s="9"/>
      <c r="C12" s="379"/>
      <c r="D12" s="128"/>
      <c r="E12" s="407"/>
      <c r="F12" s="420"/>
      <c r="G12" s="1219"/>
      <c r="H12" s="1252"/>
      <c r="I12" s="409"/>
      <c r="J12" s="410"/>
      <c r="K12" s="411" t="s">
        <v>197</v>
      </c>
      <c r="L12" s="1248"/>
      <c r="M12" s="1248"/>
      <c r="N12" s="412" t="s">
        <v>904</v>
      </c>
      <c r="O12" s="447"/>
      <c r="P12" s="399"/>
      <c r="Q12" s="202"/>
      <c r="S12" s="224" t="s">
        <v>208</v>
      </c>
    </row>
    <row r="13" spans="2:19" s="203" customFormat="1" ht="36" customHeight="1" x14ac:dyDescent="0.15">
      <c r="B13" s="9"/>
      <c r="C13" s="400" t="s">
        <v>200</v>
      </c>
      <c r="D13" s="514"/>
      <c r="E13" s="413"/>
      <c r="F13" s="418" t="s">
        <v>905</v>
      </c>
      <c r="G13" s="1249"/>
      <c r="H13" s="1250"/>
      <c r="I13" s="414"/>
      <c r="J13" s="337" t="s">
        <v>900</v>
      </c>
      <c r="K13" s="415"/>
      <c r="L13" s="1251"/>
      <c r="M13" s="1251"/>
      <c r="N13" s="416" t="s">
        <v>901</v>
      </c>
      <c r="O13" s="446" t="str">
        <f>IF(L13="","",L13/'別紙1-1'!$H$15*100)</f>
        <v/>
      </c>
      <c r="P13" s="417" t="s">
        <v>196</v>
      </c>
      <c r="Q13" s="202"/>
      <c r="S13" s="224" t="s">
        <v>208</v>
      </c>
    </row>
    <row r="14" spans="2:19" s="203" customFormat="1" ht="14.25" customHeight="1" x14ac:dyDescent="0.15">
      <c r="B14" s="9"/>
      <c r="C14" s="379"/>
      <c r="D14" s="128"/>
      <c r="E14" s="407"/>
      <c r="F14" s="420"/>
      <c r="G14" s="1219"/>
      <c r="H14" s="1252"/>
      <c r="I14" s="409"/>
      <c r="J14" s="410"/>
      <c r="K14" s="411" t="s">
        <v>197</v>
      </c>
      <c r="L14" s="1248"/>
      <c r="M14" s="1248"/>
      <c r="N14" s="412" t="s">
        <v>904</v>
      </c>
      <c r="O14" s="447"/>
      <c r="P14" s="399"/>
      <c r="Q14" s="202"/>
      <c r="S14" s="224" t="s">
        <v>208</v>
      </c>
    </row>
    <row r="15" spans="2:19" s="203" customFormat="1" ht="36.75" customHeight="1" x14ac:dyDescent="0.15">
      <c r="B15" s="9"/>
      <c r="C15" s="400" t="s">
        <v>201</v>
      </c>
      <c r="D15" s="514"/>
      <c r="E15" s="413"/>
      <c r="F15" s="418" t="s">
        <v>905</v>
      </c>
      <c r="G15" s="1249"/>
      <c r="H15" s="1250"/>
      <c r="I15" s="414"/>
      <c r="J15" s="337" t="s">
        <v>900</v>
      </c>
      <c r="K15" s="415"/>
      <c r="L15" s="1263"/>
      <c r="M15" s="1263"/>
      <c r="N15" s="416" t="s">
        <v>901</v>
      </c>
      <c r="O15" s="446" t="str">
        <f>IF(L15="","",L15/'別紙1-1'!$H$15*100)</f>
        <v/>
      </c>
      <c r="P15" s="417" t="s">
        <v>196</v>
      </c>
      <c r="Q15" s="202"/>
      <c r="S15" s="224" t="s">
        <v>208</v>
      </c>
    </row>
    <row r="16" spans="2:19" s="203" customFormat="1" ht="14.25" customHeight="1" x14ac:dyDescent="0.15">
      <c r="B16" s="9"/>
      <c r="C16" s="379"/>
      <c r="D16" s="128"/>
      <c r="E16" s="407"/>
      <c r="F16" s="420"/>
      <c r="G16" s="1219"/>
      <c r="H16" s="1252"/>
      <c r="I16" s="409"/>
      <c r="J16" s="410"/>
      <c r="K16" s="411" t="s">
        <v>197</v>
      </c>
      <c r="L16" s="1264"/>
      <c r="M16" s="1264"/>
      <c r="N16" s="412" t="s">
        <v>904</v>
      </c>
      <c r="O16" s="447"/>
      <c r="P16" s="399"/>
      <c r="Q16" s="202"/>
      <c r="S16" s="224" t="s">
        <v>208</v>
      </c>
    </row>
    <row r="17" spans="2:19" s="203" customFormat="1" ht="35.25" customHeight="1" x14ac:dyDescent="0.15">
      <c r="B17" s="9"/>
      <c r="C17" s="400" t="s">
        <v>202</v>
      </c>
      <c r="D17" s="514"/>
      <c r="E17" s="413"/>
      <c r="F17" s="418" t="s">
        <v>905</v>
      </c>
      <c r="G17" s="1249"/>
      <c r="H17" s="1250"/>
      <c r="I17" s="414"/>
      <c r="J17" s="337" t="s">
        <v>900</v>
      </c>
      <c r="K17" s="256"/>
      <c r="L17" s="1263"/>
      <c r="M17" s="1263"/>
      <c r="N17" s="416" t="s">
        <v>901</v>
      </c>
      <c r="O17" s="446" t="str">
        <f>IF(L17="","",L17/'別紙1-1'!$H$15*100)</f>
        <v/>
      </c>
      <c r="P17" s="417" t="s">
        <v>196</v>
      </c>
      <c r="Q17" s="202"/>
      <c r="S17" s="224" t="s">
        <v>208</v>
      </c>
    </row>
    <row r="18" spans="2:19" s="203" customFormat="1" ht="14.25" customHeight="1" x14ac:dyDescent="0.15">
      <c r="B18" s="9"/>
      <c r="C18" s="379"/>
      <c r="D18" s="128"/>
      <c r="E18" s="407"/>
      <c r="F18" s="420"/>
      <c r="G18" s="1219"/>
      <c r="H18" s="1252"/>
      <c r="I18" s="409"/>
      <c r="J18" s="410"/>
      <c r="K18" s="411" t="s">
        <v>197</v>
      </c>
      <c r="L18" s="1264"/>
      <c r="M18" s="1264"/>
      <c r="N18" s="412" t="s">
        <v>904</v>
      </c>
      <c r="O18" s="447"/>
      <c r="P18" s="399"/>
      <c r="Q18" s="202"/>
      <c r="S18" s="224" t="s">
        <v>208</v>
      </c>
    </row>
    <row r="19" spans="2:19" s="203" customFormat="1" ht="35.25" customHeight="1" x14ac:dyDescent="0.15">
      <c r="B19" s="9"/>
      <c r="C19" s="400" t="s">
        <v>203</v>
      </c>
      <c r="D19" s="514"/>
      <c r="E19" s="413"/>
      <c r="F19" s="418" t="s">
        <v>905</v>
      </c>
      <c r="G19" s="1249"/>
      <c r="H19" s="1250"/>
      <c r="I19" s="414"/>
      <c r="J19" s="337" t="s">
        <v>900</v>
      </c>
      <c r="K19" s="415"/>
      <c r="L19" s="1263"/>
      <c r="M19" s="1263"/>
      <c r="N19" s="416" t="s">
        <v>901</v>
      </c>
      <c r="O19" s="446" t="str">
        <f>IF(L19="","",L19/'別紙1-1'!$H$15*100)</f>
        <v/>
      </c>
      <c r="P19" s="417" t="s">
        <v>196</v>
      </c>
      <c r="Q19" s="202"/>
      <c r="S19" s="224" t="s">
        <v>208</v>
      </c>
    </row>
    <row r="20" spans="2:19" s="203" customFormat="1" ht="14.25" customHeight="1" x14ac:dyDescent="0.15">
      <c r="B20" s="9"/>
      <c r="C20" s="379"/>
      <c r="D20" s="128"/>
      <c r="E20" s="407"/>
      <c r="F20" s="420"/>
      <c r="G20" s="1219"/>
      <c r="H20" s="1252"/>
      <c r="I20" s="409"/>
      <c r="J20" s="410"/>
      <c r="K20" s="411" t="s">
        <v>197</v>
      </c>
      <c r="L20" s="1264"/>
      <c r="M20" s="1264"/>
      <c r="N20" s="412" t="s">
        <v>904</v>
      </c>
      <c r="O20" s="447"/>
      <c r="P20" s="399"/>
      <c r="Q20" s="202"/>
      <c r="S20" s="224" t="s">
        <v>208</v>
      </c>
    </row>
    <row r="21" spans="2:19" s="203" customFormat="1" ht="33.75" customHeight="1" x14ac:dyDescent="0.15">
      <c r="B21" s="9"/>
      <c r="C21" s="400" t="s">
        <v>204</v>
      </c>
      <c r="D21" s="514"/>
      <c r="E21" s="413"/>
      <c r="F21" s="418" t="s">
        <v>905</v>
      </c>
      <c r="G21" s="1249"/>
      <c r="H21" s="1250"/>
      <c r="I21" s="414"/>
      <c r="J21" s="337" t="s">
        <v>900</v>
      </c>
      <c r="K21" s="415"/>
      <c r="L21" s="1263"/>
      <c r="M21" s="1263"/>
      <c r="N21" s="416" t="s">
        <v>901</v>
      </c>
      <c r="O21" s="446" t="str">
        <f>IF(L21="","",L21/'別紙1-1'!$H$15*100)</f>
        <v/>
      </c>
      <c r="P21" s="417" t="s">
        <v>196</v>
      </c>
      <c r="Q21" s="202"/>
      <c r="S21" s="224" t="s">
        <v>208</v>
      </c>
    </row>
    <row r="22" spans="2:19" s="203" customFormat="1" ht="14.25" customHeight="1" x14ac:dyDescent="0.15">
      <c r="B22" s="9"/>
      <c r="C22" s="379"/>
      <c r="D22" s="128"/>
      <c r="E22" s="407"/>
      <c r="F22" s="420"/>
      <c r="G22" s="1219"/>
      <c r="H22" s="1252"/>
      <c r="I22" s="409"/>
      <c r="J22" s="410"/>
      <c r="K22" s="411" t="s">
        <v>197</v>
      </c>
      <c r="L22" s="1264"/>
      <c r="M22" s="1264"/>
      <c r="N22" s="412" t="s">
        <v>904</v>
      </c>
      <c r="O22" s="447"/>
      <c r="P22" s="399"/>
      <c r="Q22" s="202"/>
      <c r="S22" s="224" t="s">
        <v>208</v>
      </c>
    </row>
    <row r="23" spans="2:19" s="203" customFormat="1" ht="39.75" customHeight="1" x14ac:dyDescent="0.15">
      <c r="B23" s="9"/>
      <c r="C23" s="400" t="s">
        <v>205</v>
      </c>
      <c r="D23" s="514"/>
      <c r="E23" s="413"/>
      <c r="F23" s="418" t="s">
        <v>905</v>
      </c>
      <c r="G23" s="1249"/>
      <c r="H23" s="1250"/>
      <c r="I23" s="414"/>
      <c r="J23" s="337" t="s">
        <v>900</v>
      </c>
      <c r="K23" s="415"/>
      <c r="L23" s="1263"/>
      <c r="M23" s="1263"/>
      <c r="N23" s="416" t="s">
        <v>901</v>
      </c>
      <c r="O23" s="446" t="str">
        <f>IF(L23="","",L23/'別紙1-1'!$H$15*100)</f>
        <v/>
      </c>
      <c r="P23" s="417" t="s">
        <v>196</v>
      </c>
      <c r="Q23" s="202"/>
      <c r="S23" s="224" t="s">
        <v>208</v>
      </c>
    </row>
    <row r="24" spans="2:19" s="203" customFormat="1" ht="14.25" customHeight="1" x14ac:dyDescent="0.15">
      <c r="B24" s="9"/>
      <c r="C24" s="379"/>
      <c r="D24" s="128"/>
      <c r="E24" s="407"/>
      <c r="F24" s="420"/>
      <c r="G24" s="1219"/>
      <c r="H24" s="1252"/>
      <c r="I24" s="409"/>
      <c r="J24" s="410"/>
      <c r="K24" s="411" t="s">
        <v>197</v>
      </c>
      <c r="L24" s="1264"/>
      <c r="M24" s="1264"/>
      <c r="N24" s="412" t="s">
        <v>904</v>
      </c>
      <c r="O24" s="447"/>
      <c r="P24" s="399"/>
      <c r="Q24" s="202"/>
      <c r="S24" s="224" t="s">
        <v>208</v>
      </c>
    </row>
    <row r="25" spans="2:19" s="203" customFormat="1" ht="36.75" customHeight="1" x14ac:dyDescent="0.15">
      <c r="B25" s="9"/>
      <c r="C25" s="400" t="s">
        <v>206</v>
      </c>
      <c r="D25" s="514"/>
      <c r="E25" s="413"/>
      <c r="F25" s="418" t="s">
        <v>905</v>
      </c>
      <c r="G25" s="1249"/>
      <c r="H25" s="1250"/>
      <c r="I25" s="414"/>
      <c r="J25" s="337" t="s">
        <v>900</v>
      </c>
      <c r="K25" s="415"/>
      <c r="L25" s="1263"/>
      <c r="M25" s="1263"/>
      <c r="N25" s="416" t="s">
        <v>901</v>
      </c>
      <c r="O25" s="446" t="str">
        <f>IF(L25="","",L25/'別紙1-1'!$H$15*100)</f>
        <v/>
      </c>
      <c r="P25" s="417" t="s">
        <v>196</v>
      </c>
      <c r="Q25" s="202"/>
      <c r="S25" s="224" t="s">
        <v>208</v>
      </c>
    </row>
    <row r="26" spans="2:19" s="203" customFormat="1" ht="14.25" customHeight="1" x14ac:dyDescent="0.15">
      <c r="B26" s="9"/>
      <c r="C26" s="379"/>
      <c r="D26" s="128"/>
      <c r="E26" s="421"/>
      <c r="F26" s="408"/>
      <c r="G26" s="1219"/>
      <c r="H26" s="1252"/>
      <c r="I26" s="409"/>
      <c r="J26" s="410"/>
      <c r="K26" s="411" t="s">
        <v>197</v>
      </c>
      <c r="L26" s="1264"/>
      <c r="M26" s="1264"/>
      <c r="N26" s="412" t="s">
        <v>904</v>
      </c>
      <c r="O26" s="447"/>
      <c r="P26" s="399"/>
      <c r="Q26" s="202"/>
      <c r="S26" s="224" t="s">
        <v>208</v>
      </c>
    </row>
    <row r="27" spans="2:19" s="202" customFormat="1" ht="13.5" customHeight="1" x14ac:dyDescent="0.15">
      <c r="B27" s="9"/>
      <c r="C27" s="358"/>
      <c r="D27" s="363" t="s">
        <v>906</v>
      </c>
      <c r="E27" s="363"/>
      <c r="F27" s="422"/>
      <c r="G27" s="242"/>
      <c r="H27" s="242"/>
      <c r="I27" s="359"/>
      <c r="J27" s="341"/>
      <c r="K27" s="359"/>
      <c r="L27" s="359"/>
      <c r="M27" s="359"/>
      <c r="N27" s="422"/>
      <c r="O27" s="359"/>
      <c r="P27" s="341"/>
      <c r="S27" s="9"/>
    </row>
    <row r="28" spans="2:19" s="202" customFormat="1" ht="13.5" customHeight="1" x14ac:dyDescent="0.15">
      <c r="B28" s="9"/>
      <c r="C28" s="340"/>
      <c r="D28" s="363" t="s">
        <v>907</v>
      </c>
      <c r="E28" s="363"/>
      <c r="F28" s="422"/>
      <c r="G28" s="242"/>
      <c r="H28" s="242"/>
      <c r="I28" s="359"/>
      <c r="J28" s="341"/>
      <c r="K28" s="359"/>
      <c r="L28" s="359"/>
      <c r="M28" s="359"/>
      <c r="N28" s="422"/>
      <c r="O28" s="359"/>
      <c r="P28" s="341"/>
      <c r="S28" s="9"/>
    </row>
    <row r="29" spans="2:19" s="202" customFormat="1" ht="13.5" customHeight="1" x14ac:dyDescent="0.15">
      <c r="B29" s="9"/>
      <c r="C29" s="358"/>
      <c r="E29" s="363"/>
      <c r="F29" s="422"/>
      <c r="G29" s="242"/>
      <c r="H29" s="242"/>
      <c r="I29" s="359"/>
      <c r="J29" s="341"/>
      <c r="K29" s="359"/>
      <c r="L29" s="359"/>
      <c r="M29" s="359"/>
      <c r="N29" s="422"/>
      <c r="O29" s="359"/>
      <c r="P29" s="341"/>
      <c r="S29" s="9"/>
    </row>
    <row r="30" spans="2:19" s="202" customFormat="1" ht="13.9" customHeight="1" x14ac:dyDescent="0.15">
      <c r="B30" s="9"/>
      <c r="C30" s="340"/>
      <c r="D30" s="345"/>
      <c r="E30" s="345"/>
      <c r="F30" s="341"/>
      <c r="G30" s="359"/>
      <c r="H30" s="359"/>
      <c r="I30" s="359"/>
      <c r="J30" s="341"/>
      <c r="K30" s="359"/>
      <c r="L30" s="359"/>
      <c r="M30" s="359"/>
      <c r="N30" s="422"/>
      <c r="O30" s="359"/>
      <c r="P30" s="341"/>
      <c r="S30" s="9"/>
    </row>
    <row r="31" spans="2:19" s="203" customFormat="1" ht="10.9" customHeight="1" x14ac:dyDescent="0.15">
      <c r="B31" s="9"/>
      <c r="C31" s="358"/>
      <c r="D31" s="345"/>
      <c r="E31" s="345"/>
      <c r="F31" s="345"/>
      <c r="G31" s="359"/>
      <c r="H31" s="359"/>
      <c r="I31" s="359"/>
      <c r="J31" s="341"/>
      <c r="K31" s="359"/>
      <c r="L31" s="359"/>
      <c r="M31" s="359"/>
      <c r="N31" s="341"/>
      <c r="O31" s="359"/>
      <c r="P31" s="341"/>
      <c r="Q31" s="202"/>
      <c r="S31" s="16"/>
    </row>
    <row r="32" spans="2:19" s="203" customFormat="1" ht="13.5" customHeight="1" x14ac:dyDescent="0.15">
      <c r="C32" s="376" t="s">
        <v>908</v>
      </c>
      <c r="D32" s="345"/>
      <c r="E32" s="345"/>
      <c r="F32" s="345"/>
      <c r="G32" s="359"/>
      <c r="H32" s="359"/>
      <c r="I32" s="359"/>
      <c r="J32" s="341"/>
      <c r="K32" s="359"/>
      <c r="L32" s="359"/>
      <c r="M32" s="359"/>
      <c r="N32" s="341"/>
      <c r="O32" s="359"/>
      <c r="P32" s="341"/>
      <c r="Q32" s="202"/>
      <c r="S32" s="16"/>
    </row>
    <row r="33" spans="1:19" s="203" customFormat="1" ht="6" customHeight="1" x14ac:dyDescent="0.15">
      <c r="B33" s="9"/>
      <c r="C33" s="358"/>
      <c r="D33" s="345"/>
      <c r="E33" s="345"/>
      <c r="F33" s="345"/>
      <c r="G33" s="359"/>
      <c r="H33" s="359"/>
      <c r="I33" s="359"/>
      <c r="J33" s="341"/>
      <c r="K33" s="359"/>
      <c r="L33" s="359"/>
      <c r="M33" s="359"/>
      <c r="N33" s="341"/>
      <c r="O33" s="359"/>
      <c r="P33" s="341"/>
      <c r="Q33" s="202"/>
      <c r="S33" s="16"/>
    </row>
    <row r="34" spans="1:19" s="203" customFormat="1" ht="18" customHeight="1" x14ac:dyDescent="0.15">
      <c r="B34" s="9"/>
      <c r="C34" s="1145" t="s">
        <v>909</v>
      </c>
      <c r="D34" s="1146"/>
      <c r="E34" s="1146"/>
      <c r="F34" s="1146"/>
      <c r="G34" s="1147"/>
      <c r="H34" s="1265" t="s">
        <v>910</v>
      </c>
      <c r="I34" s="1266"/>
      <c r="J34" s="1267"/>
      <c r="K34" s="1268" t="s">
        <v>911</v>
      </c>
      <c r="L34" s="1269"/>
      <c r="M34" s="1269"/>
      <c r="N34" s="1270" t="s">
        <v>207</v>
      </c>
      <c r="O34" s="1271"/>
      <c r="P34" s="1272"/>
      <c r="Q34" s="202"/>
      <c r="S34" s="16"/>
    </row>
    <row r="35" spans="1:19" s="203" customFormat="1" ht="31.5" customHeight="1" x14ac:dyDescent="0.15">
      <c r="B35" s="9"/>
      <c r="C35" s="1275" t="str">
        <f>IF(基本!E174="","",基本!E174)</f>
        <v/>
      </c>
      <c r="D35" s="1276"/>
      <c r="E35" s="1276"/>
      <c r="F35" s="1276"/>
      <c r="G35" s="1277"/>
      <c r="H35" s="1273" t="str">
        <f>IF(基本!F174="","",基本!F174)</f>
        <v/>
      </c>
      <c r="I35" s="1274"/>
      <c r="J35" s="423" t="s">
        <v>760</v>
      </c>
      <c r="K35" s="1261" t="str">
        <f>IF(H35="","",H35/SUM(H$35:J$37)*100)</f>
        <v/>
      </c>
      <c r="L35" s="1262"/>
      <c r="M35" s="23" t="s">
        <v>169</v>
      </c>
      <c r="N35" s="1258"/>
      <c r="O35" s="1259"/>
      <c r="P35" s="1260"/>
      <c r="Q35" s="202"/>
      <c r="S35" s="224" t="s">
        <v>314</v>
      </c>
    </row>
    <row r="36" spans="1:19" s="203" customFormat="1" ht="31.5" customHeight="1" x14ac:dyDescent="0.15">
      <c r="B36" s="9"/>
      <c r="C36" s="1275" t="str">
        <f>IF(基本!E175="","",基本!E175)</f>
        <v/>
      </c>
      <c r="D36" s="1276"/>
      <c r="E36" s="1276"/>
      <c r="F36" s="1276"/>
      <c r="G36" s="1277"/>
      <c r="H36" s="1273" t="str">
        <f>IF(基本!F175="","",基本!F175)</f>
        <v/>
      </c>
      <c r="I36" s="1274"/>
      <c r="J36" s="423" t="s">
        <v>760</v>
      </c>
      <c r="K36" s="1261" t="str">
        <f>IF(H36="","",H36/SUM(H$35:J$37)*100)</f>
        <v/>
      </c>
      <c r="L36" s="1262"/>
      <c r="M36" s="23" t="s">
        <v>169</v>
      </c>
      <c r="N36" s="1258"/>
      <c r="O36" s="1259"/>
      <c r="P36" s="1260"/>
      <c r="Q36" s="202"/>
      <c r="S36" s="224" t="s">
        <v>314</v>
      </c>
    </row>
    <row r="37" spans="1:19" s="203" customFormat="1" ht="31.5" customHeight="1" x14ac:dyDescent="0.15">
      <c r="B37" s="9"/>
      <c r="C37" s="1275" t="str">
        <f>IF(基本!E176="","",基本!E176)</f>
        <v/>
      </c>
      <c r="D37" s="1276"/>
      <c r="E37" s="1276"/>
      <c r="F37" s="1276"/>
      <c r="G37" s="1277"/>
      <c r="H37" s="1273" t="str">
        <f>IF(基本!F176="","",基本!F176)</f>
        <v/>
      </c>
      <c r="I37" s="1274"/>
      <c r="J37" s="423" t="s">
        <v>760</v>
      </c>
      <c r="K37" s="1261" t="str">
        <f>IF(H37="","",H37/SUM(H$35:J$37)*100)</f>
        <v/>
      </c>
      <c r="L37" s="1262"/>
      <c r="M37" s="23" t="s">
        <v>169</v>
      </c>
      <c r="N37" s="1258"/>
      <c r="O37" s="1259"/>
      <c r="P37" s="1260"/>
      <c r="Q37" s="202"/>
      <c r="S37" s="224" t="s">
        <v>314</v>
      </c>
    </row>
    <row r="38" spans="1:19" s="203" customFormat="1" ht="18.75" customHeight="1" x14ac:dyDescent="0.15">
      <c r="B38" s="9"/>
      <c r="C38" s="84"/>
      <c r="D38" s="84"/>
      <c r="E38" s="331"/>
      <c r="F38" s="331"/>
      <c r="G38" s="331"/>
      <c r="H38" s="331"/>
      <c r="I38" s="331"/>
      <c r="J38" s="369"/>
      <c r="K38" s="331"/>
      <c r="L38" s="331"/>
      <c r="M38" s="331"/>
      <c r="N38" s="369"/>
      <c r="O38" s="331"/>
      <c r="P38" s="369"/>
      <c r="Q38" s="202"/>
      <c r="S38" s="16"/>
    </row>
    <row r="39" spans="1:19" s="203" customFormat="1" ht="18.75" customHeight="1" x14ac:dyDescent="0.15">
      <c r="B39" s="9"/>
      <c r="C39" s="84"/>
      <c r="D39" s="84"/>
      <c r="E39" s="331"/>
      <c r="F39" s="331"/>
      <c r="G39" s="331"/>
      <c r="H39" s="331"/>
      <c r="I39" s="331"/>
      <c r="J39" s="369"/>
      <c r="K39" s="331"/>
      <c r="L39" s="331"/>
      <c r="M39" s="331"/>
      <c r="N39" s="369"/>
      <c r="O39" s="331"/>
      <c r="P39" s="369"/>
      <c r="Q39" s="202"/>
      <c r="S39" s="16"/>
    </row>
    <row r="40" spans="1:19" s="203" customFormat="1" ht="15.75" customHeight="1" x14ac:dyDescent="0.15">
      <c r="B40" s="16"/>
      <c r="C40" s="16"/>
      <c r="D40" s="16"/>
      <c r="E40" s="16"/>
      <c r="F40" s="16"/>
      <c r="G40" s="16"/>
      <c r="H40" s="16"/>
      <c r="P40" s="182" t="s">
        <v>688</v>
      </c>
      <c r="S40" s="16"/>
    </row>
    <row r="41" spans="1:19" s="203" customFormat="1" ht="14.25" customHeight="1" x14ac:dyDescent="0.15">
      <c r="B41" s="16"/>
      <c r="C41" s="16"/>
      <c r="D41" s="16"/>
      <c r="E41" s="16"/>
      <c r="F41" s="16"/>
      <c r="G41" s="16"/>
      <c r="H41" s="16"/>
      <c r="P41" s="182"/>
      <c r="S41" s="16"/>
    </row>
    <row r="42" spans="1:19" x14ac:dyDescent="0.15">
      <c r="B42" s="163" t="s">
        <v>912</v>
      </c>
      <c r="D42" s="215"/>
      <c r="E42" s="215"/>
      <c r="F42" s="215"/>
      <c r="J42" s="397"/>
      <c r="N42" s="397"/>
      <c r="P42" s="397"/>
    </row>
    <row r="43" spans="1:19" x14ac:dyDescent="0.15">
      <c r="B43" s="9"/>
      <c r="C43" s="9"/>
      <c r="D43" s="9"/>
      <c r="E43" s="9"/>
      <c r="F43" s="9"/>
      <c r="G43" s="9"/>
      <c r="H43" s="9"/>
      <c r="I43" s="9"/>
      <c r="J43" s="202"/>
      <c r="K43" s="9"/>
      <c r="L43" s="9"/>
      <c r="M43" s="9"/>
      <c r="N43" s="202"/>
      <c r="O43" s="9"/>
      <c r="P43" s="202"/>
      <c r="Q43" s="202"/>
    </row>
    <row r="44" spans="1:19" x14ac:dyDescent="0.15">
      <c r="C44" s="376" t="s">
        <v>929</v>
      </c>
      <c r="D44" s="9"/>
      <c r="E44" s="231"/>
      <c r="F44" s="231"/>
      <c r="G44" s="231"/>
      <c r="H44" s="231"/>
      <c r="I44" s="231"/>
      <c r="J44" s="231"/>
      <c r="K44" s="231"/>
      <c r="L44" s="231"/>
      <c r="M44" s="231"/>
      <c r="N44" s="231"/>
      <c r="O44" s="231"/>
      <c r="P44" s="202"/>
      <c r="Q44" s="202"/>
    </row>
    <row r="45" spans="1:19" x14ac:dyDescent="0.15">
      <c r="B45" s="376"/>
      <c r="C45" s="163" t="s">
        <v>914</v>
      </c>
      <c r="D45" s="9"/>
      <c r="E45" s="9"/>
      <c r="F45" s="9"/>
      <c r="G45" s="9"/>
      <c r="H45" s="9"/>
      <c r="I45" s="9"/>
      <c r="J45" s="202"/>
      <c r="K45" s="9"/>
      <c r="L45" s="9"/>
      <c r="M45" s="9"/>
      <c r="N45" s="202"/>
      <c r="O45" s="9"/>
      <c r="P45" s="202"/>
      <c r="Q45" s="202"/>
    </row>
    <row r="46" spans="1:19" x14ac:dyDescent="0.15">
      <c r="B46" s="9"/>
      <c r="C46" s="377" t="s">
        <v>642</v>
      </c>
      <c r="D46" s="254"/>
      <c r="E46" s="1243" t="s">
        <v>916</v>
      </c>
      <c r="F46" s="1244"/>
      <c r="G46" s="1215" t="s">
        <v>917</v>
      </c>
      <c r="H46" s="1245"/>
      <c r="I46" s="1215" t="s">
        <v>918</v>
      </c>
      <c r="J46" s="1245"/>
      <c r="K46" s="1215" t="s">
        <v>919</v>
      </c>
      <c r="L46" s="1216"/>
      <c r="M46" s="1216"/>
      <c r="N46" s="1245"/>
      <c r="O46" s="1215" t="s">
        <v>920</v>
      </c>
      <c r="P46" s="1245"/>
      <c r="Q46" s="202"/>
    </row>
    <row r="47" spans="1:19" x14ac:dyDescent="0.15">
      <c r="B47" s="9"/>
      <c r="C47" s="379"/>
      <c r="D47" s="128"/>
      <c r="E47" s="398"/>
      <c r="F47" s="380"/>
      <c r="G47" s="1219" t="s">
        <v>921</v>
      </c>
      <c r="H47" s="1252"/>
      <c r="I47" s="381"/>
      <c r="J47" s="399"/>
      <c r="K47" s="1253" t="s">
        <v>922</v>
      </c>
      <c r="L47" s="1254"/>
      <c r="M47" s="1254"/>
      <c r="N47" s="1255"/>
      <c r="O47" s="1246" t="s">
        <v>898</v>
      </c>
      <c r="P47" s="1247"/>
      <c r="Q47" s="201"/>
    </row>
    <row r="48" spans="1:19" ht="34.5" customHeight="1" x14ac:dyDescent="0.15">
      <c r="A48" s="203"/>
      <c r="B48" s="9"/>
      <c r="C48" s="400" t="s">
        <v>195</v>
      </c>
      <c r="D48" s="514"/>
      <c r="E48" s="401"/>
      <c r="F48" s="402" t="s">
        <v>923</v>
      </c>
      <c r="G48" s="1257"/>
      <c r="H48" s="1250"/>
      <c r="I48" s="403"/>
      <c r="J48" s="337" t="s">
        <v>900</v>
      </c>
      <c r="K48" s="404"/>
      <c r="L48" s="1256"/>
      <c r="M48" s="1256"/>
      <c r="N48" s="405" t="s">
        <v>901</v>
      </c>
      <c r="O48" s="446" t="str">
        <f>IF(L48="","",L48/'別紙1-1'!$H$58*100)</f>
        <v/>
      </c>
      <c r="P48" s="406" t="s">
        <v>143</v>
      </c>
      <c r="Q48" s="201"/>
    </row>
    <row r="49" spans="1:17" x14ac:dyDescent="0.15">
      <c r="A49" s="203"/>
      <c r="B49" s="9"/>
      <c r="C49" s="379"/>
      <c r="D49" s="128"/>
      <c r="E49" s="407"/>
      <c r="F49" s="408"/>
      <c r="G49" s="1219"/>
      <c r="H49" s="1252"/>
      <c r="I49" s="409"/>
      <c r="J49" s="410"/>
      <c r="K49" s="411" t="s">
        <v>197</v>
      </c>
      <c r="L49" s="1248"/>
      <c r="M49" s="1248"/>
      <c r="N49" s="412" t="s">
        <v>904</v>
      </c>
      <c r="O49" s="447"/>
      <c r="P49" s="399"/>
      <c r="Q49" s="202"/>
    </row>
    <row r="50" spans="1:17" ht="36.75" customHeight="1" x14ac:dyDescent="0.15">
      <c r="A50" s="203"/>
      <c r="B50" s="9"/>
      <c r="C50" s="400" t="s">
        <v>198</v>
      </c>
      <c r="D50" s="514"/>
      <c r="E50" s="413"/>
      <c r="F50" s="402" t="s">
        <v>905</v>
      </c>
      <c r="G50" s="1249"/>
      <c r="H50" s="1250"/>
      <c r="I50" s="414"/>
      <c r="J50" s="337" t="s">
        <v>900</v>
      </c>
      <c r="K50" s="415"/>
      <c r="L50" s="1251"/>
      <c r="M50" s="1251"/>
      <c r="N50" s="416" t="s">
        <v>901</v>
      </c>
      <c r="O50" s="446" t="str">
        <f>IF(L50="","",L50/'別紙1-1'!$H$58*100)</f>
        <v/>
      </c>
      <c r="P50" s="417" t="s">
        <v>143</v>
      </c>
      <c r="Q50" s="202"/>
    </row>
    <row r="51" spans="1:17" x14ac:dyDescent="0.15">
      <c r="A51" s="203"/>
      <c r="B51" s="9"/>
      <c r="C51" s="379"/>
      <c r="D51" s="128"/>
      <c r="E51" s="407"/>
      <c r="F51" s="408"/>
      <c r="G51" s="1219"/>
      <c r="H51" s="1252"/>
      <c r="I51" s="409"/>
      <c r="J51" s="410"/>
      <c r="K51" s="411" t="s">
        <v>197</v>
      </c>
      <c r="L51" s="1248"/>
      <c r="M51" s="1248"/>
      <c r="N51" s="412" t="s">
        <v>904</v>
      </c>
      <c r="O51" s="447"/>
      <c r="P51" s="399"/>
      <c r="Q51" s="202"/>
    </row>
    <row r="52" spans="1:17" ht="39.75" customHeight="1" x14ac:dyDescent="0.15">
      <c r="A52" s="203"/>
      <c r="B52" s="9"/>
      <c r="C52" s="400" t="s">
        <v>199</v>
      </c>
      <c r="D52" s="514"/>
      <c r="E52" s="401"/>
      <c r="F52" s="418" t="s">
        <v>905</v>
      </c>
      <c r="G52" s="1257"/>
      <c r="H52" s="1250"/>
      <c r="I52" s="419"/>
      <c r="J52" s="337" t="s">
        <v>900</v>
      </c>
      <c r="K52" s="415"/>
      <c r="L52" s="1251"/>
      <c r="M52" s="1251"/>
      <c r="N52" s="416" t="s">
        <v>901</v>
      </c>
      <c r="O52" s="446" t="str">
        <f>IF(L52="","",L52/'別紙1-1'!$H$58*100)</f>
        <v/>
      </c>
      <c r="P52" s="417" t="s">
        <v>143</v>
      </c>
      <c r="Q52" s="202"/>
    </row>
    <row r="53" spans="1:17" x14ac:dyDescent="0.15">
      <c r="A53" s="203"/>
      <c r="B53" s="9"/>
      <c r="C53" s="379"/>
      <c r="D53" s="128"/>
      <c r="E53" s="407"/>
      <c r="F53" s="420"/>
      <c r="G53" s="1219"/>
      <c r="H53" s="1252"/>
      <c r="I53" s="409"/>
      <c r="J53" s="410"/>
      <c r="K53" s="411" t="s">
        <v>197</v>
      </c>
      <c r="L53" s="1248"/>
      <c r="M53" s="1248"/>
      <c r="N53" s="412" t="s">
        <v>904</v>
      </c>
      <c r="O53" s="447"/>
      <c r="P53" s="399"/>
      <c r="Q53" s="202"/>
    </row>
    <row r="54" spans="1:17" ht="39" customHeight="1" x14ac:dyDescent="0.15">
      <c r="A54" s="203"/>
      <c r="B54" s="9"/>
      <c r="C54" s="400" t="s">
        <v>200</v>
      </c>
      <c r="D54" s="514"/>
      <c r="E54" s="413"/>
      <c r="F54" s="418" t="s">
        <v>905</v>
      </c>
      <c r="G54" s="1249"/>
      <c r="H54" s="1250"/>
      <c r="I54" s="414"/>
      <c r="J54" s="337" t="s">
        <v>900</v>
      </c>
      <c r="K54" s="415"/>
      <c r="L54" s="1251"/>
      <c r="M54" s="1251"/>
      <c r="N54" s="416" t="s">
        <v>901</v>
      </c>
      <c r="O54" s="446" t="str">
        <f>IF(L54="","",L54/'別紙1-1'!$H$58*100)</f>
        <v/>
      </c>
      <c r="P54" s="417" t="s">
        <v>143</v>
      </c>
      <c r="Q54" s="202"/>
    </row>
    <row r="55" spans="1:17" x14ac:dyDescent="0.15">
      <c r="A55" s="203"/>
      <c r="B55" s="9"/>
      <c r="C55" s="379"/>
      <c r="D55" s="128"/>
      <c r="E55" s="407"/>
      <c r="F55" s="420"/>
      <c r="G55" s="1219"/>
      <c r="H55" s="1252"/>
      <c r="I55" s="409"/>
      <c r="J55" s="410"/>
      <c r="K55" s="411" t="s">
        <v>197</v>
      </c>
      <c r="L55" s="1248"/>
      <c r="M55" s="1248"/>
      <c r="N55" s="412" t="s">
        <v>904</v>
      </c>
      <c r="O55" s="447"/>
      <c r="P55" s="399"/>
      <c r="Q55" s="202"/>
    </row>
    <row r="56" spans="1:17" ht="38.25" customHeight="1" x14ac:dyDescent="0.15">
      <c r="A56" s="203"/>
      <c r="B56" s="9"/>
      <c r="C56" s="400" t="s">
        <v>201</v>
      </c>
      <c r="D56" s="514"/>
      <c r="E56" s="413"/>
      <c r="F56" s="418" t="s">
        <v>905</v>
      </c>
      <c r="G56" s="1249"/>
      <c r="H56" s="1250"/>
      <c r="I56" s="414"/>
      <c r="J56" s="337" t="s">
        <v>900</v>
      </c>
      <c r="K56" s="415"/>
      <c r="L56" s="1263"/>
      <c r="M56" s="1263"/>
      <c r="N56" s="416" t="s">
        <v>901</v>
      </c>
      <c r="O56" s="446" t="str">
        <f>IF(L56="","",L56/'別紙1-1'!$H$58*100)</f>
        <v/>
      </c>
      <c r="P56" s="417" t="s">
        <v>143</v>
      </c>
      <c r="Q56" s="202"/>
    </row>
    <row r="57" spans="1:17" x14ac:dyDescent="0.15">
      <c r="A57" s="203"/>
      <c r="B57" s="9"/>
      <c r="C57" s="379"/>
      <c r="D57" s="128"/>
      <c r="E57" s="407"/>
      <c r="F57" s="420"/>
      <c r="G57" s="1219"/>
      <c r="H57" s="1252"/>
      <c r="I57" s="409"/>
      <c r="J57" s="410"/>
      <c r="K57" s="411" t="s">
        <v>197</v>
      </c>
      <c r="L57" s="1264"/>
      <c r="M57" s="1264"/>
      <c r="N57" s="412" t="s">
        <v>904</v>
      </c>
      <c r="O57" s="447"/>
      <c r="P57" s="399"/>
      <c r="Q57" s="202"/>
    </row>
    <row r="58" spans="1:17" ht="37.5" customHeight="1" x14ac:dyDescent="0.15">
      <c r="A58" s="203"/>
      <c r="B58" s="9"/>
      <c r="C58" s="400" t="s">
        <v>202</v>
      </c>
      <c r="D58" s="514"/>
      <c r="E58" s="413"/>
      <c r="F58" s="418" t="s">
        <v>905</v>
      </c>
      <c r="G58" s="1249"/>
      <c r="H58" s="1250"/>
      <c r="I58" s="414"/>
      <c r="J58" s="337" t="s">
        <v>900</v>
      </c>
      <c r="K58" s="256"/>
      <c r="L58" s="1263"/>
      <c r="M58" s="1263"/>
      <c r="N58" s="416" t="s">
        <v>901</v>
      </c>
      <c r="O58" s="446" t="str">
        <f>IF(L58="","",L58/'別紙1-1'!$H$58*100)</f>
        <v/>
      </c>
      <c r="P58" s="417" t="s">
        <v>143</v>
      </c>
      <c r="Q58" s="202"/>
    </row>
    <row r="59" spans="1:17" x14ac:dyDescent="0.15">
      <c r="A59" s="203"/>
      <c r="B59" s="9"/>
      <c r="C59" s="379"/>
      <c r="D59" s="128"/>
      <c r="E59" s="407"/>
      <c r="F59" s="420"/>
      <c r="G59" s="1219"/>
      <c r="H59" s="1252"/>
      <c r="I59" s="409"/>
      <c r="J59" s="410"/>
      <c r="K59" s="411" t="s">
        <v>197</v>
      </c>
      <c r="L59" s="1264"/>
      <c r="M59" s="1264"/>
      <c r="N59" s="412" t="s">
        <v>904</v>
      </c>
      <c r="O59" s="447"/>
      <c r="P59" s="399"/>
      <c r="Q59" s="202"/>
    </row>
    <row r="60" spans="1:17" ht="36" customHeight="1" x14ac:dyDescent="0.15">
      <c r="A60" s="203"/>
      <c r="B60" s="9"/>
      <c r="C60" s="400" t="s">
        <v>203</v>
      </c>
      <c r="D60" s="514"/>
      <c r="E60" s="413"/>
      <c r="F60" s="418" t="s">
        <v>905</v>
      </c>
      <c r="G60" s="1249"/>
      <c r="H60" s="1250"/>
      <c r="I60" s="414"/>
      <c r="J60" s="337" t="s">
        <v>900</v>
      </c>
      <c r="K60" s="415"/>
      <c r="L60" s="1263"/>
      <c r="M60" s="1263"/>
      <c r="N60" s="416" t="s">
        <v>901</v>
      </c>
      <c r="O60" s="446" t="str">
        <f>IF(L60="","",L60/'別紙1-1'!$H$58*100)</f>
        <v/>
      </c>
      <c r="P60" s="417" t="s">
        <v>143</v>
      </c>
      <c r="Q60" s="202"/>
    </row>
    <row r="61" spans="1:17" x14ac:dyDescent="0.15">
      <c r="A61" s="203"/>
      <c r="B61" s="9"/>
      <c r="C61" s="379"/>
      <c r="D61" s="128"/>
      <c r="E61" s="407"/>
      <c r="F61" s="420"/>
      <c r="G61" s="1219"/>
      <c r="H61" s="1252"/>
      <c r="I61" s="409"/>
      <c r="J61" s="410"/>
      <c r="K61" s="411" t="s">
        <v>197</v>
      </c>
      <c r="L61" s="1264"/>
      <c r="M61" s="1264"/>
      <c r="N61" s="412" t="s">
        <v>904</v>
      </c>
      <c r="O61" s="447"/>
      <c r="P61" s="399"/>
      <c r="Q61" s="202"/>
    </row>
    <row r="62" spans="1:17" ht="39" customHeight="1" x14ac:dyDescent="0.15">
      <c r="A62" s="203"/>
      <c r="B62" s="9"/>
      <c r="C62" s="400" t="s">
        <v>204</v>
      </c>
      <c r="D62" s="514"/>
      <c r="E62" s="413"/>
      <c r="F62" s="418" t="s">
        <v>905</v>
      </c>
      <c r="G62" s="1249"/>
      <c r="H62" s="1250"/>
      <c r="I62" s="414"/>
      <c r="J62" s="337" t="s">
        <v>900</v>
      </c>
      <c r="K62" s="415"/>
      <c r="L62" s="1263"/>
      <c r="M62" s="1263"/>
      <c r="N62" s="416" t="s">
        <v>901</v>
      </c>
      <c r="O62" s="446" t="str">
        <f>IF(L62="","",L62/'別紙1-1'!$H$58*100)</f>
        <v/>
      </c>
      <c r="P62" s="417" t="s">
        <v>143</v>
      </c>
      <c r="Q62" s="202"/>
    </row>
    <row r="63" spans="1:17" x14ac:dyDescent="0.15">
      <c r="A63" s="203"/>
      <c r="B63" s="9"/>
      <c r="C63" s="379"/>
      <c r="D63" s="128"/>
      <c r="E63" s="407"/>
      <c r="F63" s="420"/>
      <c r="G63" s="1219"/>
      <c r="H63" s="1252"/>
      <c r="I63" s="409"/>
      <c r="J63" s="410"/>
      <c r="K63" s="411" t="s">
        <v>197</v>
      </c>
      <c r="L63" s="1264"/>
      <c r="M63" s="1264"/>
      <c r="N63" s="412" t="s">
        <v>904</v>
      </c>
      <c r="O63" s="447"/>
      <c r="P63" s="399"/>
      <c r="Q63" s="202"/>
    </row>
    <row r="64" spans="1:17" ht="39.75" customHeight="1" x14ac:dyDescent="0.15">
      <c r="A64" s="203"/>
      <c r="B64" s="9"/>
      <c r="C64" s="400" t="s">
        <v>205</v>
      </c>
      <c r="D64" s="514"/>
      <c r="E64" s="413"/>
      <c r="F64" s="418" t="s">
        <v>905</v>
      </c>
      <c r="G64" s="1249"/>
      <c r="H64" s="1250"/>
      <c r="I64" s="414"/>
      <c r="J64" s="337" t="s">
        <v>900</v>
      </c>
      <c r="K64" s="415"/>
      <c r="L64" s="1263"/>
      <c r="M64" s="1263"/>
      <c r="N64" s="416" t="s">
        <v>901</v>
      </c>
      <c r="O64" s="446" t="str">
        <f>IF(L64="","",L64/'別紙1-1'!$H$58*100)</f>
        <v/>
      </c>
      <c r="P64" s="417" t="s">
        <v>143</v>
      </c>
      <c r="Q64" s="202"/>
    </row>
    <row r="65" spans="1:17" x14ac:dyDescent="0.15">
      <c r="A65" s="203"/>
      <c r="B65" s="9"/>
      <c r="C65" s="379"/>
      <c r="D65" s="128"/>
      <c r="E65" s="407"/>
      <c r="F65" s="420"/>
      <c r="G65" s="1219"/>
      <c r="H65" s="1252"/>
      <c r="I65" s="409"/>
      <c r="J65" s="410"/>
      <c r="K65" s="411" t="s">
        <v>197</v>
      </c>
      <c r="L65" s="1264"/>
      <c r="M65" s="1264"/>
      <c r="N65" s="412" t="s">
        <v>904</v>
      </c>
      <c r="O65" s="447"/>
      <c r="P65" s="399"/>
      <c r="Q65" s="202"/>
    </row>
    <row r="66" spans="1:17" ht="33" customHeight="1" x14ac:dyDescent="0.15">
      <c r="A66" s="203"/>
      <c r="B66" s="9"/>
      <c r="C66" s="400" t="s">
        <v>206</v>
      </c>
      <c r="D66" s="514"/>
      <c r="E66" s="413"/>
      <c r="F66" s="418" t="s">
        <v>905</v>
      </c>
      <c r="G66" s="1249"/>
      <c r="H66" s="1250"/>
      <c r="I66" s="414"/>
      <c r="J66" s="337" t="s">
        <v>900</v>
      </c>
      <c r="K66" s="415"/>
      <c r="L66" s="1263"/>
      <c r="M66" s="1263"/>
      <c r="N66" s="416" t="s">
        <v>901</v>
      </c>
      <c r="O66" s="446" t="str">
        <f>IF(L66="","",L66/'別紙1-1'!$H$58*100)</f>
        <v/>
      </c>
      <c r="P66" s="417" t="s">
        <v>143</v>
      </c>
      <c r="Q66" s="202"/>
    </row>
    <row r="67" spans="1:17" x14ac:dyDescent="0.15">
      <c r="A67" s="203"/>
      <c r="B67" s="9"/>
      <c r="C67" s="379"/>
      <c r="D67" s="128"/>
      <c r="E67" s="421"/>
      <c r="F67" s="408"/>
      <c r="G67" s="1219"/>
      <c r="H67" s="1252"/>
      <c r="I67" s="409"/>
      <c r="J67" s="410"/>
      <c r="K67" s="411" t="s">
        <v>197</v>
      </c>
      <c r="L67" s="1264"/>
      <c r="M67" s="1264"/>
      <c r="N67" s="412" t="s">
        <v>904</v>
      </c>
      <c r="O67" s="447"/>
      <c r="P67" s="399"/>
      <c r="Q67" s="202"/>
    </row>
    <row r="68" spans="1:17" x14ac:dyDescent="0.15">
      <c r="A68" s="202"/>
      <c r="B68" s="9"/>
      <c r="C68" s="358"/>
      <c r="D68" s="363" t="s">
        <v>906</v>
      </c>
      <c r="E68" s="363"/>
      <c r="F68" s="422"/>
      <c r="G68" s="242"/>
      <c r="H68" s="242"/>
      <c r="I68" s="359"/>
      <c r="J68" s="341"/>
      <c r="K68" s="359"/>
      <c r="L68" s="359"/>
      <c r="M68" s="359"/>
      <c r="N68" s="422"/>
      <c r="O68" s="359"/>
      <c r="P68" s="341"/>
      <c r="Q68" s="202"/>
    </row>
    <row r="69" spans="1:17" x14ac:dyDescent="0.15">
      <c r="A69" s="202"/>
      <c r="B69" s="9"/>
      <c r="C69" s="340"/>
      <c r="D69" s="363" t="s">
        <v>907</v>
      </c>
      <c r="E69" s="363"/>
      <c r="F69" s="422"/>
      <c r="G69" s="242"/>
      <c r="H69" s="242"/>
      <c r="I69" s="359"/>
      <c r="J69" s="341"/>
      <c r="K69" s="359"/>
      <c r="L69" s="359"/>
      <c r="M69" s="359"/>
      <c r="N69" s="422"/>
      <c r="O69" s="359"/>
      <c r="P69" s="341"/>
      <c r="Q69" s="202"/>
    </row>
    <row r="70" spans="1:17" x14ac:dyDescent="0.15">
      <c r="A70" s="202"/>
      <c r="B70" s="9"/>
      <c r="C70" s="358"/>
      <c r="D70" s="202"/>
      <c r="E70" s="363"/>
      <c r="F70" s="422"/>
      <c r="G70" s="242"/>
      <c r="H70" s="242"/>
      <c r="I70" s="359"/>
      <c r="J70" s="341"/>
      <c r="K70" s="359"/>
      <c r="L70" s="359"/>
      <c r="M70" s="359"/>
      <c r="N70" s="422"/>
      <c r="O70" s="359"/>
      <c r="P70" s="341"/>
      <c r="Q70" s="202"/>
    </row>
    <row r="71" spans="1:17" x14ac:dyDescent="0.15">
      <c r="A71" s="202"/>
      <c r="B71" s="9"/>
      <c r="C71" s="340"/>
      <c r="D71" s="345"/>
      <c r="E71" s="345"/>
      <c r="F71" s="341"/>
      <c r="G71" s="359"/>
      <c r="H71" s="359"/>
      <c r="I71" s="359"/>
      <c r="J71" s="341"/>
      <c r="K71" s="359"/>
      <c r="L71" s="359"/>
      <c r="M71" s="359"/>
      <c r="N71" s="422"/>
      <c r="O71" s="359"/>
      <c r="P71" s="341"/>
      <c r="Q71" s="202"/>
    </row>
    <row r="72" spans="1:17" x14ac:dyDescent="0.15">
      <c r="A72" s="203"/>
      <c r="B72" s="9"/>
      <c r="C72" s="358"/>
      <c r="D72" s="345"/>
      <c r="E72" s="345"/>
      <c r="F72" s="345"/>
      <c r="G72" s="359"/>
      <c r="H72" s="359"/>
      <c r="I72" s="359"/>
      <c r="J72" s="341"/>
      <c r="K72" s="359"/>
      <c r="L72" s="359"/>
      <c r="M72" s="359"/>
      <c r="N72" s="341"/>
      <c r="O72" s="359"/>
      <c r="P72" s="341"/>
      <c r="Q72" s="202"/>
    </row>
    <row r="73" spans="1:17" x14ac:dyDescent="0.15">
      <c r="A73" s="203"/>
      <c r="B73" s="203"/>
      <c r="C73" s="376" t="s">
        <v>924</v>
      </c>
      <c r="D73" s="345"/>
      <c r="E73" s="345"/>
      <c r="F73" s="345"/>
      <c r="G73" s="359"/>
      <c r="H73" s="359"/>
      <c r="I73" s="359"/>
      <c r="J73" s="341"/>
      <c r="K73" s="359"/>
      <c r="L73" s="359"/>
      <c r="M73" s="359"/>
      <c r="N73" s="341"/>
      <c r="O73" s="359"/>
      <c r="P73" s="341"/>
      <c r="Q73" s="202"/>
    </row>
    <row r="74" spans="1:17" x14ac:dyDescent="0.15">
      <c r="A74" s="203"/>
      <c r="B74" s="9"/>
      <c r="C74" s="358"/>
      <c r="D74" s="345"/>
      <c r="E74" s="345"/>
      <c r="F74" s="345"/>
      <c r="G74" s="359"/>
      <c r="H74" s="359"/>
      <c r="I74" s="359"/>
      <c r="J74" s="341"/>
      <c r="K74" s="359"/>
      <c r="L74" s="359"/>
      <c r="M74" s="359"/>
      <c r="N74" s="341"/>
      <c r="O74" s="359"/>
      <c r="P74" s="341"/>
      <c r="Q74" s="202"/>
    </row>
    <row r="75" spans="1:17" ht="22.5" customHeight="1" x14ac:dyDescent="0.15">
      <c r="A75" s="203"/>
      <c r="B75" s="9"/>
      <c r="C75" s="1145" t="s">
        <v>925</v>
      </c>
      <c r="D75" s="1146"/>
      <c r="E75" s="1146"/>
      <c r="F75" s="1146"/>
      <c r="G75" s="1147"/>
      <c r="H75" s="1265" t="s">
        <v>926</v>
      </c>
      <c r="I75" s="1266"/>
      <c r="J75" s="1267"/>
      <c r="K75" s="1268" t="s">
        <v>927</v>
      </c>
      <c r="L75" s="1269"/>
      <c r="M75" s="1269"/>
      <c r="N75" s="1270" t="s">
        <v>207</v>
      </c>
      <c r="O75" s="1271"/>
      <c r="P75" s="1272"/>
      <c r="Q75" s="202"/>
    </row>
    <row r="76" spans="1:17" ht="31.5" customHeight="1" x14ac:dyDescent="0.15">
      <c r="A76" s="203"/>
      <c r="B76" s="9"/>
      <c r="C76" s="1275" t="str">
        <f>IF(基本!E206="","",基本!E206)</f>
        <v/>
      </c>
      <c r="D76" s="1276"/>
      <c r="E76" s="1276"/>
      <c r="F76" s="1276"/>
      <c r="G76" s="1277"/>
      <c r="H76" s="1273" t="str">
        <f>IF(基本!F206="","",基本!F206)</f>
        <v/>
      </c>
      <c r="I76" s="1274"/>
      <c r="J76" s="423" t="s">
        <v>760</v>
      </c>
      <c r="K76" s="1261" t="str">
        <f>IF(H76="","",H76/SUM(H$35:J$37)*100)</f>
        <v/>
      </c>
      <c r="L76" s="1262"/>
      <c r="M76" s="23" t="s">
        <v>169</v>
      </c>
      <c r="N76" s="1258"/>
      <c r="O76" s="1259"/>
      <c r="P76" s="1260"/>
      <c r="Q76" s="202"/>
    </row>
    <row r="77" spans="1:17" ht="31.5" customHeight="1" x14ac:dyDescent="0.15">
      <c r="A77" s="203"/>
      <c r="B77" s="9"/>
      <c r="C77" s="1275" t="str">
        <f>IF(基本!E207="","",基本!E207)</f>
        <v/>
      </c>
      <c r="D77" s="1276"/>
      <c r="E77" s="1276"/>
      <c r="F77" s="1276"/>
      <c r="G77" s="1277"/>
      <c r="H77" s="1273" t="str">
        <f>IF(基本!F207="","",基本!F207)</f>
        <v/>
      </c>
      <c r="I77" s="1274"/>
      <c r="J77" s="423" t="s">
        <v>760</v>
      </c>
      <c r="K77" s="1261" t="str">
        <f>IF(H77="","",H77/SUM(H$35:J$37)*100)</f>
        <v/>
      </c>
      <c r="L77" s="1262"/>
      <c r="M77" s="23" t="s">
        <v>169</v>
      </c>
      <c r="N77" s="1258"/>
      <c r="O77" s="1259"/>
      <c r="P77" s="1260"/>
      <c r="Q77" s="202"/>
    </row>
    <row r="78" spans="1:17" ht="31.5" customHeight="1" x14ac:dyDescent="0.15">
      <c r="A78" s="203"/>
      <c r="B78" s="9"/>
      <c r="C78" s="1275" t="str">
        <f>IF(基本!E208="","",基本!E208)</f>
        <v/>
      </c>
      <c r="D78" s="1276"/>
      <c r="E78" s="1276"/>
      <c r="F78" s="1276"/>
      <c r="G78" s="1277"/>
      <c r="H78" s="1273" t="str">
        <f>IF(基本!F208="","",基本!F208)</f>
        <v/>
      </c>
      <c r="I78" s="1274"/>
      <c r="J78" s="423" t="s">
        <v>760</v>
      </c>
      <c r="K78" s="1261" t="str">
        <f>IF(H78="","",H78/SUM(H$35:J$37)*100)</f>
        <v/>
      </c>
      <c r="L78" s="1262"/>
      <c r="M78" s="23" t="s">
        <v>169</v>
      </c>
      <c r="N78" s="1258"/>
      <c r="O78" s="1259"/>
      <c r="P78" s="1260"/>
      <c r="Q78" s="202"/>
    </row>
    <row r="79" spans="1:17" x14ac:dyDescent="0.15">
      <c r="A79" s="203"/>
      <c r="B79" s="9"/>
      <c r="C79" s="84"/>
      <c r="D79" s="84"/>
      <c r="E79" s="331"/>
      <c r="F79" s="331"/>
      <c r="G79" s="331"/>
      <c r="H79" s="331"/>
      <c r="I79" s="331"/>
      <c r="J79" s="369"/>
      <c r="K79" s="331"/>
      <c r="L79" s="331"/>
      <c r="M79" s="331"/>
      <c r="N79" s="369"/>
      <c r="O79" s="331"/>
      <c r="P79" s="369"/>
      <c r="Q79" s="202"/>
    </row>
    <row r="80" spans="1:17" x14ac:dyDescent="0.15">
      <c r="A80" s="203"/>
      <c r="B80" s="9"/>
      <c r="C80" s="84"/>
      <c r="D80" s="84"/>
      <c r="E80" s="331"/>
      <c r="F80" s="331"/>
      <c r="G80" s="331"/>
      <c r="H80" s="331"/>
      <c r="I80" s="331"/>
      <c r="J80" s="369"/>
      <c r="K80" s="331"/>
      <c r="L80" s="331"/>
      <c r="M80" s="331"/>
      <c r="N80" s="369"/>
      <c r="O80" s="331"/>
      <c r="P80" s="369"/>
      <c r="Q80" s="202"/>
    </row>
    <row r="81" spans="1:17" x14ac:dyDescent="0.15">
      <c r="A81" s="203"/>
      <c r="I81" s="203"/>
      <c r="K81" s="203"/>
      <c r="L81" s="203"/>
      <c r="M81" s="203"/>
      <c r="O81" s="203"/>
      <c r="P81" s="182" t="s">
        <v>688</v>
      </c>
    </row>
    <row r="82" spans="1:17" x14ac:dyDescent="0.15">
      <c r="B82" s="163" t="s">
        <v>928</v>
      </c>
      <c r="D82" s="215"/>
      <c r="E82" s="215"/>
      <c r="F82" s="215"/>
      <c r="J82" s="397"/>
      <c r="N82" s="397"/>
      <c r="P82" s="397"/>
    </row>
    <row r="83" spans="1:17" x14ac:dyDescent="0.15">
      <c r="B83" s="9"/>
      <c r="C83" s="9"/>
      <c r="D83" s="9"/>
      <c r="E83" s="9"/>
      <c r="F83" s="9"/>
      <c r="G83" s="9"/>
      <c r="H83" s="9"/>
      <c r="I83" s="9"/>
      <c r="J83" s="202"/>
      <c r="K83" s="9"/>
      <c r="L83" s="9"/>
      <c r="M83" s="9"/>
      <c r="N83" s="202"/>
      <c r="O83" s="9"/>
      <c r="P83" s="202"/>
      <c r="Q83" s="202"/>
    </row>
    <row r="84" spans="1:17" x14ac:dyDescent="0.15">
      <c r="C84" s="376" t="s">
        <v>913</v>
      </c>
      <c r="D84" s="9"/>
      <c r="E84" s="231"/>
      <c r="F84" s="231"/>
      <c r="G84" s="231"/>
      <c r="H84" s="231"/>
      <c r="I84" s="231"/>
      <c r="J84" s="231"/>
      <c r="K84" s="231"/>
      <c r="L84" s="231"/>
      <c r="M84" s="231"/>
      <c r="N84" s="231"/>
      <c r="O84" s="231"/>
      <c r="P84" s="202"/>
      <c r="Q84" s="202"/>
    </row>
    <row r="85" spans="1:17" x14ac:dyDescent="0.15">
      <c r="B85" s="376"/>
      <c r="C85" s="163" t="s">
        <v>914</v>
      </c>
      <c r="D85" s="9"/>
      <c r="E85" s="9"/>
      <c r="F85" s="9"/>
      <c r="G85" s="9"/>
      <c r="H85" s="9"/>
      <c r="I85" s="9"/>
      <c r="J85" s="202"/>
      <c r="K85" s="9"/>
      <c r="L85" s="9"/>
      <c r="M85" s="9"/>
      <c r="N85" s="202"/>
      <c r="O85" s="9"/>
      <c r="P85" s="202"/>
      <c r="Q85" s="202"/>
    </row>
    <row r="86" spans="1:17" x14ac:dyDescent="0.15">
      <c r="B86" s="9"/>
      <c r="C86" s="377" t="s">
        <v>915</v>
      </c>
      <c r="D86" s="254"/>
      <c r="E86" s="1243" t="s">
        <v>916</v>
      </c>
      <c r="F86" s="1244"/>
      <c r="G86" s="1215" t="s">
        <v>917</v>
      </c>
      <c r="H86" s="1245"/>
      <c r="I86" s="1215" t="s">
        <v>918</v>
      </c>
      <c r="J86" s="1245"/>
      <c r="K86" s="1215" t="s">
        <v>919</v>
      </c>
      <c r="L86" s="1216"/>
      <c r="M86" s="1216"/>
      <c r="N86" s="1245"/>
      <c r="O86" s="1215" t="s">
        <v>920</v>
      </c>
      <c r="P86" s="1245"/>
      <c r="Q86" s="202"/>
    </row>
    <row r="87" spans="1:17" x14ac:dyDescent="0.15">
      <c r="B87" s="9"/>
      <c r="C87" s="379"/>
      <c r="D87" s="128"/>
      <c r="E87" s="398"/>
      <c r="F87" s="380"/>
      <c r="G87" s="1219" t="s">
        <v>921</v>
      </c>
      <c r="H87" s="1252"/>
      <c r="I87" s="381"/>
      <c r="J87" s="399"/>
      <c r="K87" s="1253" t="s">
        <v>922</v>
      </c>
      <c r="L87" s="1254"/>
      <c r="M87" s="1254"/>
      <c r="N87" s="1255"/>
      <c r="O87" s="1246" t="s">
        <v>898</v>
      </c>
      <c r="P87" s="1247"/>
      <c r="Q87" s="201"/>
    </row>
    <row r="88" spans="1:17" ht="33" customHeight="1" x14ac:dyDescent="0.15">
      <c r="A88" s="203"/>
      <c r="B88" s="9"/>
      <c r="C88" s="400" t="s">
        <v>195</v>
      </c>
      <c r="D88" s="514"/>
      <c r="E88" s="401"/>
      <c r="F88" s="402" t="s">
        <v>923</v>
      </c>
      <c r="G88" s="1257"/>
      <c r="H88" s="1250"/>
      <c r="I88" s="403"/>
      <c r="J88" s="337" t="s">
        <v>900</v>
      </c>
      <c r="K88" s="404"/>
      <c r="L88" s="1256"/>
      <c r="M88" s="1256"/>
      <c r="N88" s="405" t="s">
        <v>901</v>
      </c>
      <c r="O88" s="446" t="str">
        <f>IF(L88="","",L88/'別紙1-1'!H112*100)</f>
        <v/>
      </c>
      <c r="P88" s="406" t="s">
        <v>143</v>
      </c>
      <c r="Q88" s="201"/>
    </row>
    <row r="89" spans="1:17" ht="20.25" customHeight="1" x14ac:dyDescent="0.15">
      <c r="A89" s="203"/>
      <c r="B89" s="9"/>
      <c r="C89" s="379"/>
      <c r="D89" s="128"/>
      <c r="E89" s="407"/>
      <c r="F89" s="408"/>
      <c r="G89" s="1219"/>
      <c r="H89" s="1252"/>
      <c r="I89" s="409"/>
      <c r="J89" s="410"/>
      <c r="K89" s="411" t="s">
        <v>197</v>
      </c>
      <c r="L89" s="1248"/>
      <c r="M89" s="1248"/>
      <c r="N89" s="412" t="s">
        <v>904</v>
      </c>
      <c r="O89" s="447"/>
      <c r="P89" s="399"/>
      <c r="Q89" s="202"/>
    </row>
    <row r="90" spans="1:17" ht="32.25" customHeight="1" x14ac:dyDescent="0.15">
      <c r="A90" s="203"/>
      <c r="B90" s="9"/>
      <c r="C90" s="400" t="s">
        <v>198</v>
      </c>
      <c r="D90" s="514"/>
      <c r="E90" s="413"/>
      <c r="F90" s="402" t="s">
        <v>905</v>
      </c>
      <c r="G90" s="1249"/>
      <c r="H90" s="1250"/>
      <c r="I90" s="414"/>
      <c r="J90" s="337" t="s">
        <v>900</v>
      </c>
      <c r="K90" s="415"/>
      <c r="L90" s="1251"/>
      <c r="M90" s="1251"/>
      <c r="N90" s="416" t="s">
        <v>901</v>
      </c>
      <c r="O90" s="446" t="str">
        <f>IF(L90="","",L90/'別紙1-1'!H112*100)</f>
        <v/>
      </c>
      <c r="P90" s="417" t="s">
        <v>143</v>
      </c>
      <c r="Q90" s="202"/>
    </row>
    <row r="91" spans="1:17" ht="20.25" customHeight="1" x14ac:dyDescent="0.15">
      <c r="A91" s="203"/>
      <c r="B91" s="9"/>
      <c r="C91" s="379"/>
      <c r="D91" s="128"/>
      <c r="E91" s="407"/>
      <c r="F91" s="408"/>
      <c r="G91" s="1219"/>
      <c r="H91" s="1252"/>
      <c r="I91" s="409"/>
      <c r="J91" s="410"/>
      <c r="K91" s="411" t="s">
        <v>197</v>
      </c>
      <c r="L91" s="1248"/>
      <c r="M91" s="1248"/>
      <c r="N91" s="412" t="s">
        <v>904</v>
      </c>
      <c r="O91" s="447"/>
      <c r="P91" s="399"/>
      <c r="Q91" s="202"/>
    </row>
    <row r="92" spans="1:17" ht="31.5" customHeight="1" x14ac:dyDescent="0.15">
      <c r="A92" s="203"/>
      <c r="B92" s="9"/>
      <c r="C92" s="400" t="s">
        <v>199</v>
      </c>
      <c r="D92" s="514"/>
      <c r="E92" s="401"/>
      <c r="F92" s="418" t="s">
        <v>905</v>
      </c>
      <c r="G92" s="1257"/>
      <c r="H92" s="1250"/>
      <c r="I92" s="419"/>
      <c r="J92" s="337" t="s">
        <v>900</v>
      </c>
      <c r="K92" s="415"/>
      <c r="L92" s="1251"/>
      <c r="M92" s="1251"/>
      <c r="N92" s="416" t="s">
        <v>901</v>
      </c>
      <c r="O92" s="446" t="str">
        <f>IF(L92="","",L92/'別紙1-1'!H112*100)</f>
        <v/>
      </c>
      <c r="P92" s="417" t="s">
        <v>143</v>
      </c>
      <c r="Q92" s="202"/>
    </row>
    <row r="93" spans="1:17" ht="19.5" customHeight="1" x14ac:dyDescent="0.15">
      <c r="A93" s="203"/>
      <c r="B93" s="9"/>
      <c r="C93" s="379"/>
      <c r="D93" s="128"/>
      <c r="E93" s="407"/>
      <c r="F93" s="420"/>
      <c r="G93" s="1219"/>
      <c r="H93" s="1252"/>
      <c r="I93" s="409"/>
      <c r="J93" s="410"/>
      <c r="K93" s="411" t="s">
        <v>197</v>
      </c>
      <c r="L93" s="1248"/>
      <c r="M93" s="1248"/>
      <c r="N93" s="412" t="s">
        <v>904</v>
      </c>
      <c r="O93" s="447"/>
      <c r="P93" s="399"/>
      <c r="Q93" s="202"/>
    </row>
    <row r="94" spans="1:17" ht="32.25" customHeight="1" x14ac:dyDescent="0.15">
      <c r="A94" s="203"/>
      <c r="B94" s="9"/>
      <c r="C94" s="400" t="s">
        <v>200</v>
      </c>
      <c r="D94" s="514"/>
      <c r="E94" s="413"/>
      <c r="F94" s="418" t="s">
        <v>905</v>
      </c>
      <c r="G94" s="1249"/>
      <c r="H94" s="1250"/>
      <c r="I94" s="414"/>
      <c r="J94" s="337" t="s">
        <v>900</v>
      </c>
      <c r="K94" s="415"/>
      <c r="L94" s="1251"/>
      <c r="M94" s="1251"/>
      <c r="N94" s="416" t="s">
        <v>901</v>
      </c>
      <c r="O94" s="446" t="str">
        <f>IF(L94="","",L94/'別紙1-1'!H112*100)</f>
        <v/>
      </c>
      <c r="P94" s="417" t="s">
        <v>143</v>
      </c>
      <c r="Q94" s="202"/>
    </row>
    <row r="95" spans="1:17" ht="19.5" customHeight="1" x14ac:dyDescent="0.15">
      <c r="A95" s="203"/>
      <c r="B95" s="9"/>
      <c r="C95" s="379"/>
      <c r="D95" s="128"/>
      <c r="E95" s="407"/>
      <c r="F95" s="420"/>
      <c r="G95" s="1219"/>
      <c r="H95" s="1252"/>
      <c r="I95" s="409"/>
      <c r="J95" s="410"/>
      <c r="K95" s="411" t="s">
        <v>197</v>
      </c>
      <c r="L95" s="1248"/>
      <c r="M95" s="1248"/>
      <c r="N95" s="412" t="s">
        <v>904</v>
      </c>
      <c r="O95" s="447"/>
      <c r="P95" s="399"/>
      <c r="Q95" s="202"/>
    </row>
    <row r="96" spans="1:17" ht="33.75" customHeight="1" x14ac:dyDescent="0.15">
      <c r="A96" s="203"/>
      <c r="B96" s="9"/>
      <c r="C96" s="400" t="s">
        <v>201</v>
      </c>
      <c r="D96" s="514"/>
      <c r="E96" s="413"/>
      <c r="F96" s="418" t="s">
        <v>905</v>
      </c>
      <c r="G96" s="1249"/>
      <c r="H96" s="1250"/>
      <c r="I96" s="414"/>
      <c r="J96" s="337" t="s">
        <v>900</v>
      </c>
      <c r="K96" s="415"/>
      <c r="L96" s="1278"/>
      <c r="M96" s="1278"/>
      <c r="N96" s="416" t="s">
        <v>901</v>
      </c>
      <c r="O96" s="446" t="str">
        <f>IF(L96="","",L96/'別紙1-1'!H112*100)</f>
        <v/>
      </c>
      <c r="P96" s="417" t="s">
        <v>143</v>
      </c>
      <c r="Q96" s="202"/>
    </row>
    <row r="97" spans="1:17" ht="20.25" customHeight="1" x14ac:dyDescent="0.15">
      <c r="A97" s="203"/>
      <c r="B97" s="9"/>
      <c r="C97" s="379"/>
      <c r="D97" s="128"/>
      <c r="E97" s="407"/>
      <c r="F97" s="420"/>
      <c r="G97" s="1219"/>
      <c r="H97" s="1252"/>
      <c r="I97" s="409"/>
      <c r="J97" s="410"/>
      <c r="K97" s="411" t="s">
        <v>197</v>
      </c>
      <c r="L97" s="1264"/>
      <c r="M97" s="1264"/>
      <c r="N97" s="412" t="s">
        <v>904</v>
      </c>
      <c r="O97" s="447"/>
      <c r="P97" s="399"/>
      <c r="Q97" s="202"/>
    </row>
    <row r="98" spans="1:17" ht="33.75" customHeight="1" x14ac:dyDescent="0.15">
      <c r="A98" s="203"/>
      <c r="B98" s="9"/>
      <c r="C98" s="400" t="s">
        <v>202</v>
      </c>
      <c r="D98" s="514"/>
      <c r="E98" s="413"/>
      <c r="F98" s="418" t="s">
        <v>905</v>
      </c>
      <c r="G98" s="1249"/>
      <c r="H98" s="1250"/>
      <c r="I98" s="414"/>
      <c r="J98" s="337" t="s">
        <v>900</v>
      </c>
      <c r="K98" s="256"/>
      <c r="L98" s="1278"/>
      <c r="M98" s="1278"/>
      <c r="N98" s="416" t="s">
        <v>901</v>
      </c>
      <c r="O98" s="446" t="str">
        <f>IF(L98="","",L98/'別紙1-1'!H112*100)</f>
        <v/>
      </c>
      <c r="P98" s="417" t="s">
        <v>143</v>
      </c>
      <c r="Q98" s="202"/>
    </row>
    <row r="99" spans="1:17" ht="20.25" customHeight="1" x14ac:dyDescent="0.15">
      <c r="A99" s="203"/>
      <c r="B99" s="9"/>
      <c r="C99" s="379"/>
      <c r="D99" s="128"/>
      <c r="E99" s="407"/>
      <c r="F99" s="420"/>
      <c r="G99" s="1219"/>
      <c r="H99" s="1252"/>
      <c r="I99" s="409"/>
      <c r="J99" s="410"/>
      <c r="K99" s="411" t="s">
        <v>197</v>
      </c>
      <c r="L99" s="1264"/>
      <c r="M99" s="1264"/>
      <c r="N99" s="412" t="s">
        <v>904</v>
      </c>
      <c r="O99" s="447"/>
      <c r="P99" s="399"/>
      <c r="Q99" s="202"/>
    </row>
    <row r="100" spans="1:17" ht="33.75" customHeight="1" x14ac:dyDescent="0.15">
      <c r="A100" s="203"/>
      <c r="B100" s="9"/>
      <c r="C100" s="400" t="s">
        <v>203</v>
      </c>
      <c r="D100" s="514"/>
      <c r="E100" s="413"/>
      <c r="F100" s="418" t="s">
        <v>905</v>
      </c>
      <c r="G100" s="1249"/>
      <c r="H100" s="1250"/>
      <c r="I100" s="414"/>
      <c r="J100" s="337" t="s">
        <v>900</v>
      </c>
      <c r="K100" s="415"/>
      <c r="L100" s="1278"/>
      <c r="M100" s="1278"/>
      <c r="N100" s="416" t="s">
        <v>901</v>
      </c>
      <c r="O100" s="446" t="str">
        <f>IF(L100="","",L100/'別紙1-1'!H112*100)</f>
        <v/>
      </c>
      <c r="P100" s="417" t="s">
        <v>143</v>
      </c>
      <c r="Q100" s="202"/>
    </row>
    <row r="101" spans="1:17" ht="19.5" customHeight="1" x14ac:dyDescent="0.15">
      <c r="A101" s="203"/>
      <c r="B101" s="9"/>
      <c r="C101" s="379"/>
      <c r="D101" s="128"/>
      <c r="E101" s="407"/>
      <c r="F101" s="420"/>
      <c r="G101" s="1219"/>
      <c r="H101" s="1252"/>
      <c r="I101" s="409"/>
      <c r="J101" s="410"/>
      <c r="K101" s="411" t="s">
        <v>197</v>
      </c>
      <c r="L101" s="1264"/>
      <c r="M101" s="1264"/>
      <c r="N101" s="412" t="s">
        <v>904</v>
      </c>
      <c r="O101" s="447"/>
      <c r="P101" s="399"/>
      <c r="Q101" s="202"/>
    </row>
    <row r="102" spans="1:17" ht="33.75" customHeight="1" x14ac:dyDescent="0.15">
      <c r="A102" s="203"/>
      <c r="B102" s="9"/>
      <c r="C102" s="400" t="s">
        <v>204</v>
      </c>
      <c r="D102" s="514"/>
      <c r="E102" s="413"/>
      <c r="F102" s="418" t="s">
        <v>905</v>
      </c>
      <c r="G102" s="1249"/>
      <c r="H102" s="1250"/>
      <c r="I102" s="414"/>
      <c r="J102" s="337" t="s">
        <v>900</v>
      </c>
      <c r="K102" s="415"/>
      <c r="L102" s="1278"/>
      <c r="M102" s="1278"/>
      <c r="N102" s="416" t="s">
        <v>901</v>
      </c>
      <c r="O102" s="446" t="str">
        <f>IF(L102="","",L102/'別紙1-1'!H112*100)</f>
        <v/>
      </c>
      <c r="P102" s="417" t="s">
        <v>143</v>
      </c>
      <c r="Q102" s="202"/>
    </row>
    <row r="103" spans="1:17" ht="20.25" customHeight="1" x14ac:dyDescent="0.15">
      <c r="A103" s="203"/>
      <c r="B103" s="9"/>
      <c r="C103" s="379"/>
      <c r="D103" s="128"/>
      <c r="E103" s="407"/>
      <c r="F103" s="420"/>
      <c r="G103" s="1219"/>
      <c r="H103" s="1252"/>
      <c r="I103" s="409"/>
      <c r="J103" s="410"/>
      <c r="K103" s="411" t="s">
        <v>197</v>
      </c>
      <c r="L103" s="1264"/>
      <c r="M103" s="1264"/>
      <c r="N103" s="412" t="s">
        <v>904</v>
      </c>
      <c r="O103" s="447"/>
      <c r="P103" s="399"/>
      <c r="Q103" s="202"/>
    </row>
    <row r="104" spans="1:17" ht="37.5" customHeight="1" x14ac:dyDescent="0.15">
      <c r="A104" s="203"/>
      <c r="B104" s="9"/>
      <c r="C104" s="400" t="s">
        <v>205</v>
      </c>
      <c r="D104" s="514"/>
      <c r="E104" s="413"/>
      <c r="F104" s="418" t="s">
        <v>905</v>
      </c>
      <c r="G104" s="1249"/>
      <c r="H104" s="1250"/>
      <c r="I104" s="414"/>
      <c r="J104" s="337" t="s">
        <v>900</v>
      </c>
      <c r="K104" s="415"/>
      <c r="L104" s="1278"/>
      <c r="M104" s="1278"/>
      <c r="N104" s="416" t="s">
        <v>901</v>
      </c>
      <c r="O104" s="446" t="str">
        <f>IF(L104="","",L104/'別紙1-1'!H112*100)</f>
        <v/>
      </c>
      <c r="P104" s="417" t="s">
        <v>143</v>
      </c>
      <c r="Q104" s="202"/>
    </row>
    <row r="105" spans="1:17" ht="19.5" customHeight="1" x14ac:dyDescent="0.15">
      <c r="A105" s="203"/>
      <c r="B105" s="9"/>
      <c r="C105" s="379"/>
      <c r="D105" s="128"/>
      <c r="E105" s="407"/>
      <c r="F105" s="420"/>
      <c r="G105" s="1219"/>
      <c r="H105" s="1252"/>
      <c r="I105" s="409"/>
      <c r="J105" s="410"/>
      <c r="K105" s="411" t="s">
        <v>197</v>
      </c>
      <c r="L105" s="1279"/>
      <c r="M105" s="1279"/>
      <c r="N105" s="412" t="s">
        <v>904</v>
      </c>
      <c r="O105" s="447"/>
      <c r="P105" s="399"/>
      <c r="Q105" s="202"/>
    </row>
    <row r="106" spans="1:17" ht="36" customHeight="1" x14ac:dyDescent="0.15">
      <c r="A106" s="203"/>
      <c r="B106" s="9"/>
      <c r="C106" s="400" t="s">
        <v>206</v>
      </c>
      <c r="D106" s="514"/>
      <c r="E106" s="413"/>
      <c r="F106" s="418" t="s">
        <v>905</v>
      </c>
      <c r="G106" s="1249"/>
      <c r="H106" s="1250"/>
      <c r="I106" s="414"/>
      <c r="J106" s="337" t="s">
        <v>900</v>
      </c>
      <c r="K106" s="415"/>
      <c r="L106" s="1278"/>
      <c r="M106" s="1278"/>
      <c r="N106" s="416" t="s">
        <v>901</v>
      </c>
      <c r="O106" s="446" t="str">
        <f>IF(L106="","",L106/'別紙1-1'!H112*100)</f>
        <v/>
      </c>
      <c r="P106" s="417" t="s">
        <v>143</v>
      </c>
      <c r="Q106" s="202"/>
    </row>
    <row r="107" spans="1:17" ht="19.5" customHeight="1" x14ac:dyDescent="0.15">
      <c r="A107" s="203"/>
      <c r="B107" s="9"/>
      <c r="C107" s="379"/>
      <c r="D107" s="128"/>
      <c r="E107" s="421"/>
      <c r="F107" s="408"/>
      <c r="G107" s="1219"/>
      <c r="H107" s="1252"/>
      <c r="I107" s="409"/>
      <c r="J107" s="410"/>
      <c r="K107" s="411" t="s">
        <v>197</v>
      </c>
      <c r="L107" s="1264"/>
      <c r="M107" s="1264"/>
      <c r="N107" s="412" t="s">
        <v>904</v>
      </c>
      <c r="O107" s="447"/>
      <c r="P107" s="399"/>
      <c r="Q107" s="202"/>
    </row>
    <row r="108" spans="1:17" x14ac:dyDescent="0.15">
      <c r="A108" s="202"/>
      <c r="B108" s="9"/>
      <c r="C108" s="358"/>
      <c r="D108" s="363" t="s">
        <v>906</v>
      </c>
      <c r="E108" s="363"/>
      <c r="F108" s="422"/>
      <c r="G108" s="242"/>
      <c r="H108" s="242"/>
      <c r="I108" s="359"/>
      <c r="J108" s="341"/>
      <c r="K108" s="359"/>
      <c r="L108" s="359"/>
      <c r="M108" s="359"/>
      <c r="N108" s="422"/>
      <c r="O108" s="359"/>
      <c r="P108" s="341"/>
      <c r="Q108" s="202"/>
    </row>
    <row r="109" spans="1:17" x14ac:dyDescent="0.15">
      <c r="A109" s="202"/>
      <c r="B109" s="9"/>
      <c r="C109" s="340"/>
      <c r="D109" s="363" t="s">
        <v>907</v>
      </c>
      <c r="E109" s="363"/>
      <c r="F109" s="422"/>
      <c r="G109" s="242"/>
      <c r="H109" s="242"/>
      <c r="I109" s="359"/>
      <c r="J109" s="341"/>
      <c r="K109" s="359"/>
      <c r="L109" s="359"/>
      <c r="M109" s="359"/>
      <c r="N109" s="422"/>
      <c r="O109" s="359"/>
      <c r="P109" s="341"/>
      <c r="Q109" s="202"/>
    </row>
    <row r="110" spans="1:17" x14ac:dyDescent="0.15">
      <c r="A110" s="202"/>
      <c r="B110" s="9"/>
      <c r="C110" s="358"/>
      <c r="D110" s="202"/>
      <c r="E110" s="363"/>
      <c r="F110" s="422"/>
      <c r="G110" s="242"/>
      <c r="H110" s="242"/>
      <c r="I110" s="359"/>
      <c r="J110" s="341"/>
      <c r="K110" s="359"/>
      <c r="L110" s="359"/>
      <c r="M110" s="359"/>
      <c r="N110" s="422"/>
      <c r="O110" s="359"/>
      <c r="P110" s="341"/>
      <c r="Q110" s="202"/>
    </row>
    <row r="111" spans="1:17" x14ac:dyDescent="0.15">
      <c r="A111" s="202"/>
      <c r="B111" s="9"/>
      <c r="C111" s="340"/>
      <c r="D111" s="345"/>
      <c r="E111" s="345"/>
      <c r="F111" s="341"/>
      <c r="G111" s="359"/>
      <c r="H111" s="359"/>
      <c r="I111" s="359"/>
      <c r="J111" s="341"/>
      <c r="K111" s="359"/>
      <c r="L111" s="359"/>
      <c r="M111" s="359"/>
      <c r="N111" s="422"/>
      <c r="O111" s="359"/>
      <c r="P111" s="341"/>
      <c r="Q111" s="202"/>
    </row>
    <row r="112" spans="1:17" x14ac:dyDescent="0.15">
      <c r="A112" s="203"/>
      <c r="B112" s="9"/>
      <c r="C112" s="358"/>
      <c r="D112" s="345"/>
      <c r="E112" s="345"/>
      <c r="F112" s="345"/>
      <c r="G112" s="359"/>
      <c r="H112" s="359"/>
      <c r="I112" s="359"/>
      <c r="J112" s="341"/>
      <c r="K112" s="359"/>
      <c r="L112" s="359"/>
      <c r="M112" s="359"/>
      <c r="N112" s="341"/>
      <c r="O112" s="359"/>
      <c r="P112" s="341"/>
      <c r="Q112" s="202"/>
    </row>
    <row r="113" spans="1:17" x14ac:dyDescent="0.15">
      <c r="A113" s="203"/>
      <c r="B113" s="203"/>
      <c r="C113" s="376" t="s">
        <v>924</v>
      </c>
      <c r="D113" s="345"/>
      <c r="E113" s="345"/>
      <c r="F113" s="345"/>
      <c r="G113" s="359"/>
      <c r="H113" s="359"/>
      <c r="I113" s="359"/>
      <c r="J113" s="341"/>
      <c r="K113" s="359"/>
      <c r="L113" s="359"/>
      <c r="M113" s="359"/>
      <c r="N113" s="341"/>
      <c r="O113" s="359"/>
      <c r="P113" s="341"/>
      <c r="Q113" s="202"/>
    </row>
    <row r="114" spans="1:17" x14ac:dyDescent="0.15">
      <c r="A114" s="203"/>
      <c r="B114" s="9"/>
      <c r="C114" s="358"/>
      <c r="D114" s="345"/>
      <c r="E114" s="345"/>
      <c r="F114" s="345"/>
      <c r="G114" s="359"/>
      <c r="H114" s="359"/>
      <c r="I114" s="359"/>
      <c r="J114" s="341"/>
      <c r="K114" s="359"/>
      <c r="L114" s="359"/>
      <c r="M114" s="359"/>
      <c r="N114" s="341"/>
      <c r="O114" s="359"/>
      <c r="P114" s="341"/>
      <c r="Q114" s="202"/>
    </row>
    <row r="115" spans="1:17" x14ac:dyDescent="0.15">
      <c r="A115" s="203"/>
      <c r="B115" s="9"/>
      <c r="C115" s="1145" t="s">
        <v>925</v>
      </c>
      <c r="D115" s="1146"/>
      <c r="E115" s="1146"/>
      <c r="F115" s="1146"/>
      <c r="G115" s="1147"/>
      <c r="H115" s="1265" t="s">
        <v>926</v>
      </c>
      <c r="I115" s="1266"/>
      <c r="J115" s="1267"/>
      <c r="K115" s="1268" t="s">
        <v>927</v>
      </c>
      <c r="L115" s="1269"/>
      <c r="M115" s="1269"/>
      <c r="N115" s="1270" t="s">
        <v>207</v>
      </c>
      <c r="O115" s="1271"/>
      <c r="P115" s="1272"/>
      <c r="Q115" s="202"/>
    </row>
    <row r="116" spans="1:17" ht="31.5" customHeight="1" x14ac:dyDescent="0.15">
      <c r="A116" s="203"/>
      <c r="B116" s="9"/>
      <c r="C116" s="1275" t="str">
        <f>IF(基本!E194="","",基本!E194)</f>
        <v/>
      </c>
      <c r="D116" s="1276"/>
      <c r="E116" s="1276"/>
      <c r="F116" s="1276"/>
      <c r="G116" s="1277"/>
      <c r="H116" s="1273" t="str">
        <f>IF(基本!F194="","",基本!F194)</f>
        <v/>
      </c>
      <c r="I116" s="1274"/>
      <c r="J116" s="423" t="s">
        <v>760</v>
      </c>
      <c r="K116" s="1261" t="str">
        <f>IF(H116="","",H116/SUM(H$116:J$118)*100)</f>
        <v/>
      </c>
      <c r="L116" s="1262"/>
      <c r="M116" s="23" t="s">
        <v>169</v>
      </c>
      <c r="N116" s="1258"/>
      <c r="O116" s="1259"/>
      <c r="P116" s="1260"/>
      <c r="Q116" s="202"/>
    </row>
    <row r="117" spans="1:17" ht="31.5" customHeight="1" x14ac:dyDescent="0.15">
      <c r="A117" s="203"/>
      <c r="B117" s="9"/>
      <c r="C117" s="1275" t="str">
        <f>IF(基本!E195="","",基本!E195)</f>
        <v/>
      </c>
      <c r="D117" s="1276"/>
      <c r="E117" s="1276"/>
      <c r="F117" s="1276"/>
      <c r="G117" s="1277"/>
      <c r="H117" s="1273" t="str">
        <f>IF(基本!F195="","",基本!F195)</f>
        <v/>
      </c>
      <c r="I117" s="1274"/>
      <c r="J117" s="423" t="s">
        <v>760</v>
      </c>
      <c r="K117" s="1261" t="str">
        <f>IF(H117="","",H117/SUM(H$116:J$118)*100)</f>
        <v/>
      </c>
      <c r="L117" s="1262"/>
      <c r="M117" s="23" t="s">
        <v>169</v>
      </c>
      <c r="N117" s="1258"/>
      <c r="O117" s="1259"/>
      <c r="P117" s="1260"/>
      <c r="Q117" s="202"/>
    </row>
    <row r="118" spans="1:17" ht="31.5" customHeight="1" x14ac:dyDescent="0.15">
      <c r="A118" s="203"/>
      <c r="B118" s="9"/>
      <c r="C118" s="1275" t="str">
        <f>IF(基本!E196="","",基本!E196)</f>
        <v/>
      </c>
      <c r="D118" s="1276"/>
      <c r="E118" s="1276"/>
      <c r="F118" s="1276"/>
      <c r="G118" s="1277"/>
      <c r="H118" s="1273" t="str">
        <f>IF(基本!F196="","",基本!F196)</f>
        <v/>
      </c>
      <c r="I118" s="1274"/>
      <c r="J118" s="423" t="s">
        <v>760</v>
      </c>
      <c r="K118" s="1261" t="str">
        <f>IF(H118="","",H118/SUM(H$116:J$118)*100)</f>
        <v/>
      </c>
      <c r="L118" s="1262"/>
      <c r="M118" s="23" t="s">
        <v>169</v>
      </c>
      <c r="N118" s="1258"/>
      <c r="O118" s="1259"/>
      <c r="P118" s="1260"/>
      <c r="Q118" s="202"/>
    </row>
    <row r="119" spans="1:17" x14ac:dyDescent="0.15">
      <c r="A119" s="203"/>
      <c r="B119" s="9"/>
      <c r="C119" s="84"/>
      <c r="D119" s="84"/>
      <c r="E119" s="331"/>
      <c r="F119" s="331"/>
      <c r="G119" s="331"/>
      <c r="H119" s="331"/>
      <c r="I119" s="331"/>
      <c r="J119" s="369"/>
      <c r="K119" s="331"/>
      <c r="L119" s="331"/>
      <c r="M119" s="331"/>
      <c r="N119" s="369"/>
      <c r="O119" s="331"/>
      <c r="P119" s="369"/>
      <c r="Q119" s="202"/>
    </row>
    <row r="120" spans="1:17" x14ac:dyDescent="0.15">
      <c r="A120" s="203"/>
      <c r="B120" s="9"/>
      <c r="C120" s="84"/>
      <c r="D120" s="84"/>
      <c r="E120" s="331"/>
      <c r="F120" s="331"/>
      <c r="G120" s="331"/>
      <c r="H120" s="331"/>
      <c r="I120" s="331"/>
      <c r="J120" s="369"/>
      <c r="K120" s="331"/>
      <c r="L120" s="331"/>
      <c r="M120" s="331"/>
      <c r="N120" s="369"/>
      <c r="O120" s="331"/>
      <c r="P120" s="369"/>
      <c r="Q120" s="202"/>
    </row>
    <row r="121" spans="1:17" x14ac:dyDescent="0.15">
      <c r="A121" s="203"/>
      <c r="I121" s="203"/>
      <c r="K121" s="203"/>
      <c r="L121" s="203"/>
      <c r="M121" s="203"/>
      <c r="O121" s="203"/>
      <c r="P121" s="365" t="s">
        <v>1013</v>
      </c>
    </row>
    <row r="122" spans="1:17" x14ac:dyDescent="0.15">
      <c r="A122" s="203"/>
      <c r="I122" s="203"/>
      <c r="K122" s="203"/>
      <c r="L122" s="203"/>
      <c r="M122" s="203"/>
      <c r="O122" s="203"/>
      <c r="P122" s="182"/>
    </row>
  </sheetData>
  <sheetProtection password="A4DE" sheet="1" objects="1" scenarios="1"/>
  <mergeCells count="192">
    <mergeCell ref="C77:G77"/>
    <mergeCell ref="H77:I77"/>
    <mergeCell ref="K77:L77"/>
    <mergeCell ref="N77:P77"/>
    <mergeCell ref="C78:G78"/>
    <mergeCell ref="H78:I78"/>
    <mergeCell ref="K78:L78"/>
    <mergeCell ref="N78:P78"/>
    <mergeCell ref="N75:P75"/>
    <mergeCell ref="C76:G76"/>
    <mergeCell ref="H76:I76"/>
    <mergeCell ref="K76:L76"/>
    <mergeCell ref="N76:P76"/>
    <mergeCell ref="G67:H67"/>
    <mergeCell ref="L67:M67"/>
    <mergeCell ref="C75:G75"/>
    <mergeCell ref="H75:J75"/>
    <mergeCell ref="K75:M75"/>
    <mergeCell ref="G64:H64"/>
    <mergeCell ref="L64:M64"/>
    <mergeCell ref="G65:H65"/>
    <mergeCell ref="L65:M65"/>
    <mergeCell ref="G66:H66"/>
    <mergeCell ref="L66:M66"/>
    <mergeCell ref="G61:H61"/>
    <mergeCell ref="L61:M61"/>
    <mergeCell ref="G62:H62"/>
    <mergeCell ref="L62:M62"/>
    <mergeCell ref="G63:H63"/>
    <mergeCell ref="L63:M63"/>
    <mergeCell ref="G58:H58"/>
    <mergeCell ref="L58:M58"/>
    <mergeCell ref="G59:H59"/>
    <mergeCell ref="L59:M59"/>
    <mergeCell ref="G60:H60"/>
    <mergeCell ref="L60:M60"/>
    <mergeCell ref="L56:M56"/>
    <mergeCell ref="G57:H57"/>
    <mergeCell ref="L57:M57"/>
    <mergeCell ref="G52:H52"/>
    <mergeCell ref="L52:M52"/>
    <mergeCell ref="G53:H53"/>
    <mergeCell ref="L53:M53"/>
    <mergeCell ref="G54:H54"/>
    <mergeCell ref="L54:M54"/>
    <mergeCell ref="E46:F46"/>
    <mergeCell ref="G46:H46"/>
    <mergeCell ref="I46:J46"/>
    <mergeCell ref="K46:N46"/>
    <mergeCell ref="O46:P46"/>
    <mergeCell ref="E86:F86"/>
    <mergeCell ref="G86:H86"/>
    <mergeCell ref="I86:J86"/>
    <mergeCell ref="K86:N86"/>
    <mergeCell ref="O86:P86"/>
    <mergeCell ref="G49:H49"/>
    <mergeCell ref="L49:M49"/>
    <mergeCell ref="G50:H50"/>
    <mergeCell ref="L50:M50"/>
    <mergeCell ref="G51:H51"/>
    <mergeCell ref="L51:M51"/>
    <mergeCell ref="G47:H47"/>
    <mergeCell ref="K47:N47"/>
    <mergeCell ref="O47:P47"/>
    <mergeCell ref="G48:H48"/>
    <mergeCell ref="L48:M48"/>
    <mergeCell ref="G55:H55"/>
    <mergeCell ref="L55:M55"/>
    <mergeCell ref="G56:H56"/>
    <mergeCell ref="G87:H87"/>
    <mergeCell ref="K87:N87"/>
    <mergeCell ref="O87:P87"/>
    <mergeCell ref="G88:H88"/>
    <mergeCell ref="L88:M88"/>
    <mergeCell ref="G89:H89"/>
    <mergeCell ref="L89:M89"/>
    <mergeCell ref="G90:H90"/>
    <mergeCell ref="L90:M90"/>
    <mergeCell ref="G91:H91"/>
    <mergeCell ref="L91:M91"/>
    <mergeCell ref="G92:H92"/>
    <mergeCell ref="L92:M92"/>
    <mergeCell ref="G93:H93"/>
    <mergeCell ref="L93:M93"/>
    <mergeCell ref="G94:H94"/>
    <mergeCell ref="L94:M94"/>
    <mergeCell ref="G95:H95"/>
    <mergeCell ref="L95:M95"/>
    <mergeCell ref="G96:H96"/>
    <mergeCell ref="L96:M96"/>
    <mergeCell ref="G97:H97"/>
    <mergeCell ref="L97:M97"/>
    <mergeCell ref="L106:M106"/>
    <mergeCell ref="G107:H107"/>
    <mergeCell ref="L107:M107"/>
    <mergeCell ref="C115:G115"/>
    <mergeCell ref="H115:J115"/>
    <mergeCell ref="K115:M115"/>
    <mergeCell ref="G98:H98"/>
    <mergeCell ref="L98:M98"/>
    <mergeCell ref="G99:H99"/>
    <mergeCell ref="L99:M99"/>
    <mergeCell ref="G100:H100"/>
    <mergeCell ref="L100:M100"/>
    <mergeCell ref="G101:H101"/>
    <mergeCell ref="L101:M101"/>
    <mergeCell ref="G102:H102"/>
    <mergeCell ref="L102:M102"/>
    <mergeCell ref="G25:H25"/>
    <mergeCell ref="L25:M25"/>
    <mergeCell ref="G26:H26"/>
    <mergeCell ref="L26:M26"/>
    <mergeCell ref="C118:G118"/>
    <mergeCell ref="H118:I118"/>
    <mergeCell ref="K118:L118"/>
    <mergeCell ref="N118:P118"/>
    <mergeCell ref="N115:P115"/>
    <mergeCell ref="C116:G116"/>
    <mergeCell ref="H116:I116"/>
    <mergeCell ref="K116:L116"/>
    <mergeCell ref="N116:P116"/>
    <mergeCell ref="C117:G117"/>
    <mergeCell ref="N117:P117"/>
    <mergeCell ref="G103:H103"/>
    <mergeCell ref="L103:M103"/>
    <mergeCell ref="G104:H104"/>
    <mergeCell ref="L104:M104"/>
    <mergeCell ref="G105:H105"/>
    <mergeCell ref="L105:M105"/>
    <mergeCell ref="H117:I117"/>
    <mergeCell ref="K117:L117"/>
    <mergeCell ref="G106:H106"/>
    <mergeCell ref="G14:H14"/>
    <mergeCell ref="L14:M14"/>
    <mergeCell ref="G10:H10"/>
    <mergeCell ref="L10:M10"/>
    <mergeCell ref="G11:H11"/>
    <mergeCell ref="G19:H19"/>
    <mergeCell ref="L19:M19"/>
    <mergeCell ref="G20:H20"/>
    <mergeCell ref="L20:M20"/>
    <mergeCell ref="G18:H18"/>
    <mergeCell ref="G12:H12"/>
    <mergeCell ref="L12:M12"/>
    <mergeCell ref="L16:M16"/>
    <mergeCell ref="G17:H17"/>
    <mergeCell ref="L17:M17"/>
    <mergeCell ref="L11:M11"/>
    <mergeCell ref="G13:H13"/>
    <mergeCell ref="L13:M13"/>
    <mergeCell ref="G15:H15"/>
    <mergeCell ref="L15:M15"/>
    <mergeCell ref="G16:H16"/>
    <mergeCell ref="L18:M18"/>
    <mergeCell ref="N35:P35"/>
    <mergeCell ref="N36:P36"/>
    <mergeCell ref="N37:P37"/>
    <mergeCell ref="K35:L35"/>
    <mergeCell ref="K36:L36"/>
    <mergeCell ref="K37:L37"/>
    <mergeCell ref="G21:H21"/>
    <mergeCell ref="L21:M21"/>
    <mergeCell ref="G22:H22"/>
    <mergeCell ref="L22:M22"/>
    <mergeCell ref="G23:H23"/>
    <mergeCell ref="L23:M23"/>
    <mergeCell ref="G24:H24"/>
    <mergeCell ref="L24:M24"/>
    <mergeCell ref="H34:J34"/>
    <mergeCell ref="K34:M34"/>
    <mergeCell ref="N34:P34"/>
    <mergeCell ref="H35:I35"/>
    <mergeCell ref="H36:I36"/>
    <mergeCell ref="H37:I37"/>
    <mergeCell ref="C35:G35"/>
    <mergeCell ref="C36:G36"/>
    <mergeCell ref="C37:G37"/>
    <mergeCell ref="C34:G34"/>
    <mergeCell ref="E5:F5"/>
    <mergeCell ref="G5:H5"/>
    <mergeCell ref="I5:J5"/>
    <mergeCell ref="K5:N5"/>
    <mergeCell ref="O6:P6"/>
    <mergeCell ref="O5:P5"/>
    <mergeCell ref="L8:M8"/>
    <mergeCell ref="G9:H9"/>
    <mergeCell ref="L9:M9"/>
    <mergeCell ref="G6:H6"/>
    <mergeCell ref="K6:N6"/>
    <mergeCell ref="L7:M7"/>
    <mergeCell ref="G7:H7"/>
    <mergeCell ref="G8:H8"/>
  </mergeCells>
  <phoneticPr fontId="1"/>
  <pageMargins left="0.98425196850393704" right="0.59055118110236227" top="0.78740157480314965" bottom="0.59055118110236227" header="0.31496062992125984" footer="0.31496062992125984"/>
  <pageSetup paperSize="9" scale="95"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2"/>
  <sheetViews>
    <sheetView view="pageBreakPreview" topLeftCell="A34" zoomScale="85" zoomScaleNormal="100" zoomScaleSheetLayoutView="85" workbookViewId="0">
      <selection activeCell="Q52" sqref="Q52"/>
    </sheetView>
  </sheetViews>
  <sheetFormatPr defaultRowHeight="13.5" x14ac:dyDescent="0.15"/>
  <cols>
    <col min="1" max="1" width="1.75" style="16" customWidth="1"/>
    <col min="2" max="2" width="1" style="16" customWidth="1"/>
    <col min="3" max="3" width="2.875" style="16" customWidth="1"/>
    <col min="4" max="6" width="6.375" style="16" customWidth="1"/>
    <col min="7" max="11" width="6" style="16" customWidth="1"/>
    <col min="12" max="12" width="6" style="203" customWidth="1"/>
    <col min="13" max="13" width="6" style="16" customWidth="1"/>
    <col min="14" max="14" width="4.625" style="16" customWidth="1"/>
    <col min="15" max="15" width="5.125" style="16" customWidth="1"/>
    <col min="16" max="16" width="5.25" style="203" customWidth="1"/>
    <col min="17" max="17" width="1.875" style="203" customWidth="1"/>
    <col min="18" max="19" width="1.25" style="203" customWidth="1"/>
    <col min="20" max="20" width="7.25" style="16" customWidth="1"/>
    <col min="21" max="16384" width="9" style="16"/>
  </cols>
  <sheetData>
    <row r="1" spans="1:20" x14ac:dyDescent="0.15">
      <c r="A1" s="163" t="s">
        <v>930</v>
      </c>
      <c r="D1" s="215"/>
      <c r="E1" s="215"/>
      <c r="F1" s="215"/>
      <c r="G1" s="215"/>
      <c r="H1" s="215"/>
      <c r="L1" s="397"/>
      <c r="P1" s="397"/>
      <c r="Q1" s="397"/>
    </row>
    <row r="2" spans="1:20" x14ac:dyDescent="0.15">
      <c r="B2" s="9"/>
      <c r="C2" s="9"/>
      <c r="D2" s="9"/>
      <c r="E2" s="9"/>
      <c r="F2" s="9"/>
      <c r="G2" s="9"/>
      <c r="H2" s="9"/>
      <c r="I2" s="9"/>
      <c r="J2" s="9"/>
      <c r="K2" s="9"/>
      <c r="L2" s="202"/>
      <c r="M2" s="9"/>
      <c r="N2" s="9"/>
      <c r="O2" s="9"/>
      <c r="P2" s="202"/>
      <c r="Q2" s="202"/>
      <c r="R2" s="202"/>
      <c r="T2" s="203"/>
    </row>
    <row r="3" spans="1:20" ht="12.75" customHeight="1" x14ac:dyDescent="0.15">
      <c r="B3" s="376" t="s">
        <v>931</v>
      </c>
      <c r="C3" s="9"/>
      <c r="D3" s="231"/>
      <c r="E3" s="231"/>
      <c r="F3" s="231"/>
      <c r="G3" s="231"/>
      <c r="H3" s="231"/>
      <c r="I3" s="231"/>
      <c r="J3" s="231"/>
      <c r="K3" s="231"/>
      <c r="L3" s="231"/>
      <c r="M3" s="231"/>
      <c r="N3" s="231"/>
      <c r="O3" s="9"/>
      <c r="P3" s="202"/>
      <c r="Q3" s="202"/>
      <c r="R3" s="202"/>
    </row>
    <row r="4" spans="1:20" ht="12.75" customHeight="1" x14ac:dyDescent="0.15">
      <c r="B4" s="376"/>
      <c r="C4" s="235" t="s">
        <v>932</v>
      </c>
      <c r="D4" s="1280" t="s">
        <v>317</v>
      </c>
      <c r="E4" s="1280"/>
      <c r="F4" s="1280"/>
      <c r="G4" s="1280"/>
      <c r="H4" s="1280"/>
      <c r="I4" s="1280"/>
      <c r="J4" s="1280"/>
      <c r="K4" s="1280"/>
      <c r="L4" s="1280"/>
      <c r="M4" s="1280"/>
      <c r="N4" s="1280"/>
      <c r="O4" s="1280"/>
      <c r="P4" s="1280"/>
      <c r="Q4" s="202"/>
      <c r="R4" s="202"/>
    </row>
    <row r="5" spans="1:20" ht="12.75" customHeight="1" x14ac:dyDescent="0.15">
      <c r="B5" s="376"/>
      <c r="C5" s="9"/>
      <c r="D5" s="1280"/>
      <c r="E5" s="1280"/>
      <c r="F5" s="1280"/>
      <c r="G5" s="1280"/>
      <c r="H5" s="1280"/>
      <c r="I5" s="1280"/>
      <c r="J5" s="1280"/>
      <c r="K5" s="1280"/>
      <c r="L5" s="1280"/>
      <c r="M5" s="1280"/>
      <c r="N5" s="1280"/>
      <c r="O5" s="1280"/>
      <c r="P5" s="1280"/>
      <c r="Q5" s="202"/>
      <c r="R5" s="202"/>
    </row>
    <row r="6" spans="1:20" s="203" customFormat="1" ht="6" customHeight="1" x14ac:dyDescent="0.15">
      <c r="B6" s="9"/>
      <c r="C6" s="358"/>
      <c r="D6" s="1280"/>
      <c r="E6" s="1280"/>
      <c r="F6" s="1280"/>
      <c r="G6" s="1280"/>
      <c r="H6" s="1280"/>
      <c r="I6" s="1280"/>
      <c r="J6" s="1280"/>
      <c r="K6" s="1280"/>
      <c r="L6" s="1280"/>
      <c r="M6" s="1280"/>
      <c r="N6" s="1280"/>
      <c r="O6" s="1280"/>
      <c r="P6" s="1280"/>
      <c r="Q6" s="341"/>
      <c r="R6" s="202"/>
      <c r="T6" s="16"/>
    </row>
    <row r="7" spans="1:20" s="203" customFormat="1" ht="16.5" customHeight="1" x14ac:dyDescent="0.15">
      <c r="B7" s="9"/>
      <c r="C7" s="84"/>
      <c r="D7" s="424"/>
      <c r="E7" s="424"/>
      <c r="F7" s="424"/>
      <c r="G7" s="425"/>
      <c r="H7" s="425"/>
      <c r="I7" s="425"/>
      <c r="J7" s="425"/>
      <c r="K7" s="425"/>
      <c r="L7" s="426"/>
      <c r="M7" s="425"/>
      <c r="N7" s="425"/>
      <c r="O7" s="425"/>
      <c r="P7" s="426"/>
      <c r="Q7" s="426"/>
      <c r="R7" s="202"/>
      <c r="T7" s="16"/>
    </row>
    <row r="8" spans="1:20" s="203" customFormat="1" ht="16.5" customHeight="1" x14ac:dyDescent="0.15">
      <c r="B8" s="16"/>
      <c r="C8" s="16"/>
      <c r="D8" s="427"/>
      <c r="E8" s="427"/>
      <c r="F8" s="427"/>
      <c r="G8" s="427"/>
      <c r="H8" s="427"/>
      <c r="I8" s="427"/>
      <c r="J8" s="427"/>
      <c r="K8" s="428"/>
      <c r="L8" s="428"/>
      <c r="M8" s="428"/>
      <c r="N8" s="428"/>
      <c r="O8" s="428"/>
      <c r="P8" s="428"/>
      <c r="Q8" s="428"/>
      <c r="T8" s="16"/>
    </row>
    <row r="9" spans="1:20" ht="16.5" customHeight="1" x14ac:dyDescent="0.15">
      <c r="D9" s="427"/>
      <c r="E9" s="427"/>
      <c r="F9" s="427"/>
      <c r="G9" s="427"/>
      <c r="H9" s="427"/>
      <c r="I9" s="427"/>
      <c r="J9" s="427"/>
      <c r="K9" s="427"/>
      <c r="L9" s="428"/>
      <c r="M9" s="427"/>
      <c r="N9" s="427"/>
      <c r="O9" s="427"/>
      <c r="P9" s="428"/>
      <c r="Q9" s="428"/>
    </row>
    <row r="10" spans="1:20" ht="16.5" customHeight="1" x14ac:dyDescent="0.15">
      <c r="D10" s="427"/>
      <c r="E10" s="427"/>
      <c r="F10" s="427"/>
      <c r="G10" s="427"/>
      <c r="H10" s="427"/>
      <c r="I10" s="427"/>
      <c r="J10" s="427"/>
      <c r="K10" s="427"/>
      <c r="L10" s="428"/>
      <c r="M10" s="427"/>
      <c r="N10" s="427"/>
      <c r="O10" s="427"/>
      <c r="P10" s="428"/>
      <c r="Q10" s="428"/>
    </row>
    <row r="11" spans="1:20" ht="16.5" customHeight="1" x14ac:dyDescent="0.15">
      <c r="D11" s="427"/>
      <c r="E11" s="427"/>
      <c r="F11" s="427"/>
      <c r="G11" s="427"/>
      <c r="H11" s="427"/>
      <c r="I11" s="427"/>
      <c r="J11" s="427"/>
      <c r="K11" s="427"/>
      <c r="L11" s="428"/>
      <c r="M11" s="427"/>
      <c r="N11" s="427"/>
      <c r="O11" s="427"/>
      <c r="P11" s="428"/>
      <c r="Q11" s="428"/>
    </row>
    <row r="12" spans="1:20" ht="16.5" customHeight="1" x14ac:dyDescent="0.15">
      <c r="D12" s="427"/>
      <c r="E12" s="427"/>
      <c r="F12" s="427"/>
      <c r="G12" s="427"/>
      <c r="H12" s="427"/>
      <c r="I12" s="427"/>
      <c r="J12" s="427"/>
      <c r="K12" s="427"/>
      <c r="L12" s="428"/>
      <c r="M12" s="427"/>
      <c r="N12" s="427"/>
      <c r="O12" s="427"/>
      <c r="P12" s="428"/>
      <c r="Q12" s="428"/>
    </row>
    <row r="13" spans="1:20" ht="16.5" customHeight="1" x14ac:dyDescent="0.15">
      <c r="D13" s="427"/>
      <c r="E13" s="427"/>
      <c r="F13" s="427"/>
      <c r="G13" s="427"/>
      <c r="H13" s="427"/>
      <c r="I13" s="427"/>
      <c r="J13" s="427"/>
      <c r="K13" s="427"/>
      <c r="L13" s="428"/>
      <c r="M13" s="427"/>
      <c r="N13" s="427"/>
      <c r="O13" s="427"/>
      <c r="P13" s="428"/>
      <c r="Q13" s="428"/>
    </row>
    <row r="14" spans="1:20" ht="16.5" customHeight="1" x14ac:dyDescent="0.15">
      <c r="D14" s="427"/>
      <c r="E14" s="427"/>
      <c r="F14" s="427"/>
      <c r="G14" s="427"/>
      <c r="H14" s="427"/>
      <c r="I14" s="427"/>
      <c r="J14" s="427"/>
      <c r="K14" s="427"/>
      <c r="L14" s="428"/>
      <c r="M14" s="427"/>
      <c r="N14" s="427"/>
      <c r="O14" s="427"/>
      <c r="P14" s="428"/>
      <c r="Q14" s="428"/>
    </row>
    <row r="15" spans="1:20" ht="16.5" customHeight="1" x14ac:dyDescent="0.15">
      <c r="D15" s="427"/>
      <c r="E15" s="427"/>
      <c r="F15" s="427"/>
      <c r="G15" s="427"/>
      <c r="H15" s="427"/>
      <c r="I15" s="427"/>
      <c r="J15" s="427"/>
      <c r="K15" s="427"/>
      <c r="L15" s="428"/>
      <c r="M15" s="427"/>
      <c r="N15" s="427"/>
      <c r="O15" s="427"/>
      <c r="P15" s="428"/>
      <c r="Q15" s="428"/>
    </row>
    <row r="16" spans="1:20" ht="16.5" customHeight="1" x14ac:dyDescent="0.15">
      <c r="D16" s="427"/>
      <c r="E16" s="427"/>
      <c r="F16" s="427"/>
      <c r="G16" s="427"/>
      <c r="H16" s="427"/>
      <c r="I16" s="427"/>
      <c r="J16" s="427"/>
      <c r="K16" s="427"/>
      <c r="L16" s="428"/>
      <c r="M16" s="427"/>
      <c r="N16" s="427"/>
      <c r="O16" s="427"/>
      <c r="P16" s="428"/>
      <c r="Q16" s="428"/>
    </row>
    <row r="17" spans="4:17" ht="16.5" customHeight="1" x14ac:dyDescent="0.15">
      <c r="D17" s="427"/>
      <c r="E17" s="427"/>
      <c r="F17" s="427"/>
      <c r="G17" s="427"/>
      <c r="H17" s="427"/>
      <c r="I17" s="427"/>
      <c r="J17" s="427"/>
      <c r="K17" s="427"/>
      <c r="L17" s="428"/>
      <c r="M17" s="427"/>
      <c r="N17" s="427"/>
      <c r="O17" s="427"/>
      <c r="P17" s="428"/>
      <c r="Q17" s="428"/>
    </row>
    <row r="18" spans="4:17" ht="16.5" customHeight="1" x14ac:dyDescent="0.15">
      <c r="D18" s="427"/>
      <c r="E18" s="427"/>
      <c r="F18" s="427"/>
      <c r="G18" s="427"/>
      <c r="H18" s="427"/>
      <c r="I18" s="427"/>
      <c r="J18" s="427"/>
      <c r="K18" s="427"/>
      <c r="L18" s="428"/>
      <c r="M18" s="427"/>
      <c r="N18" s="427"/>
      <c r="O18" s="427"/>
      <c r="P18" s="428"/>
      <c r="Q18" s="428"/>
    </row>
    <row r="19" spans="4:17" ht="16.5" customHeight="1" x14ac:dyDescent="0.15">
      <c r="D19" s="427"/>
      <c r="E19" s="427"/>
      <c r="F19" s="427"/>
      <c r="G19" s="427"/>
      <c r="H19" s="427"/>
      <c r="I19" s="427"/>
      <c r="J19" s="427"/>
      <c r="K19" s="427"/>
      <c r="L19" s="428"/>
      <c r="M19" s="427"/>
      <c r="N19" s="427"/>
      <c r="O19" s="427"/>
      <c r="P19" s="428"/>
      <c r="Q19" s="428"/>
    </row>
    <row r="20" spans="4:17" ht="16.5" customHeight="1" x14ac:dyDescent="0.15">
      <c r="D20" s="427"/>
      <c r="E20" s="427"/>
      <c r="F20" s="427"/>
      <c r="G20" s="427"/>
      <c r="H20" s="427"/>
      <c r="I20" s="427"/>
      <c r="J20" s="427"/>
      <c r="K20" s="427"/>
      <c r="L20" s="428"/>
      <c r="M20" s="427"/>
      <c r="N20" s="427"/>
      <c r="O20" s="427"/>
      <c r="P20" s="428"/>
      <c r="Q20" s="428"/>
    </row>
    <row r="21" spans="4:17" ht="16.5" customHeight="1" x14ac:dyDescent="0.15">
      <c r="D21" s="427"/>
      <c r="E21" s="427"/>
      <c r="F21" s="427"/>
      <c r="G21" s="427"/>
      <c r="H21" s="427"/>
      <c r="I21" s="427"/>
      <c r="J21" s="427"/>
      <c r="K21" s="427"/>
      <c r="L21" s="428"/>
      <c r="M21" s="427"/>
      <c r="N21" s="427"/>
      <c r="O21" s="427"/>
      <c r="P21" s="428"/>
      <c r="Q21" s="428"/>
    </row>
    <row r="22" spans="4:17" ht="16.5" customHeight="1" x14ac:dyDescent="0.15">
      <c r="D22" s="427"/>
      <c r="E22" s="427"/>
      <c r="F22" s="427"/>
      <c r="G22" s="427"/>
      <c r="H22" s="427"/>
      <c r="I22" s="427"/>
      <c r="J22" s="427"/>
      <c r="K22" s="427"/>
      <c r="L22" s="428"/>
      <c r="M22" s="427"/>
      <c r="N22" s="427"/>
      <c r="O22" s="427"/>
      <c r="P22" s="428"/>
      <c r="Q22" s="428"/>
    </row>
    <row r="23" spans="4:17" ht="16.5" customHeight="1" x14ac:dyDescent="0.15">
      <c r="D23" s="427"/>
      <c r="E23" s="427"/>
      <c r="F23" s="427"/>
      <c r="G23" s="427"/>
      <c r="H23" s="427"/>
      <c r="I23" s="427"/>
      <c r="J23" s="427"/>
      <c r="K23" s="427"/>
      <c r="L23" s="428"/>
      <c r="M23" s="427"/>
      <c r="N23" s="427"/>
      <c r="O23" s="427"/>
      <c r="P23" s="428"/>
      <c r="Q23" s="428"/>
    </row>
    <row r="24" spans="4:17" ht="16.5" customHeight="1" x14ac:dyDescent="0.15">
      <c r="D24" s="427"/>
      <c r="E24" s="427"/>
      <c r="F24" s="427"/>
      <c r="G24" s="427"/>
      <c r="H24" s="427"/>
      <c r="I24" s="427"/>
      <c r="J24" s="427"/>
      <c r="K24" s="427"/>
      <c r="L24" s="428"/>
      <c r="M24" s="427"/>
      <c r="N24" s="427"/>
      <c r="O24" s="427"/>
      <c r="P24" s="428"/>
      <c r="Q24" s="428"/>
    </row>
    <row r="25" spans="4:17" ht="16.5" customHeight="1" x14ac:dyDescent="0.15">
      <c r="D25" s="427"/>
      <c r="E25" s="427"/>
      <c r="F25" s="427"/>
      <c r="G25" s="427"/>
      <c r="H25" s="427"/>
      <c r="I25" s="427"/>
      <c r="J25" s="427"/>
      <c r="K25" s="427"/>
      <c r="L25" s="428"/>
      <c r="M25" s="427"/>
      <c r="N25" s="427"/>
      <c r="O25" s="427"/>
      <c r="P25" s="428"/>
      <c r="Q25" s="428"/>
    </row>
    <row r="26" spans="4:17" ht="16.5" customHeight="1" x14ac:dyDescent="0.15">
      <c r="D26" s="427"/>
      <c r="E26" s="427"/>
      <c r="F26" s="427"/>
      <c r="G26" s="427"/>
      <c r="H26" s="427"/>
      <c r="I26" s="427"/>
      <c r="J26" s="427"/>
      <c r="K26" s="427"/>
      <c r="L26" s="428"/>
      <c r="M26" s="427"/>
      <c r="N26" s="427"/>
      <c r="O26" s="427"/>
      <c r="P26" s="428"/>
      <c r="Q26" s="428"/>
    </row>
    <row r="27" spans="4:17" ht="16.5" customHeight="1" x14ac:dyDescent="0.15">
      <c r="D27" s="427"/>
      <c r="E27" s="427"/>
      <c r="F27" s="427"/>
      <c r="G27" s="427"/>
      <c r="H27" s="427"/>
      <c r="I27" s="427"/>
      <c r="J27" s="427"/>
      <c r="K27" s="427"/>
      <c r="L27" s="428"/>
      <c r="M27" s="427"/>
      <c r="N27" s="427"/>
      <c r="O27" s="427"/>
      <c r="P27" s="428"/>
      <c r="Q27" s="428"/>
    </row>
    <row r="28" spans="4:17" ht="16.5" customHeight="1" x14ac:dyDescent="0.15">
      <c r="D28" s="427"/>
      <c r="E28" s="427"/>
      <c r="F28" s="427"/>
      <c r="G28" s="427"/>
      <c r="H28" s="427"/>
      <c r="I28" s="427"/>
      <c r="J28" s="427"/>
      <c r="K28" s="427"/>
      <c r="L28" s="428"/>
      <c r="M28" s="427"/>
      <c r="N28" s="427"/>
      <c r="O28" s="427"/>
      <c r="P28" s="428"/>
      <c r="Q28" s="428"/>
    </row>
    <row r="29" spans="4:17" ht="16.5" customHeight="1" x14ac:dyDescent="0.15">
      <c r="D29" s="427"/>
      <c r="E29" s="427"/>
      <c r="F29" s="427"/>
      <c r="G29" s="427"/>
      <c r="H29" s="427"/>
      <c r="I29" s="427"/>
      <c r="J29" s="427"/>
      <c r="K29" s="427"/>
      <c r="L29" s="428"/>
      <c r="M29" s="427"/>
      <c r="N29" s="427"/>
      <c r="O29" s="427"/>
      <c r="P29" s="428"/>
      <c r="Q29" s="428"/>
    </row>
    <row r="30" spans="4:17" x14ac:dyDescent="0.15">
      <c r="D30" s="427"/>
      <c r="E30" s="427"/>
      <c r="F30" s="427"/>
      <c r="G30" s="427"/>
      <c r="H30" s="427"/>
      <c r="I30" s="427"/>
      <c r="J30" s="427"/>
      <c r="K30" s="427"/>
      <c r="L30" s="428"/>
      <c r="M30" s="427"/>
      <c r="N30" s="427"/>
      <c r="O30" s="427"/>
      <c r="P30" s="428"/>
      <c r="Q30" s="428"/>
    </row>
    <row r="31" spans="4:17" x14ac:dyDescent="0.15">
      <c r="D31" s="427"/>
      <c r="E31" s="427"/>
      <c r="F31" s="427"/>
      <c r="G31" s="427"/>
      <c r="H31" s="427"/>
      <c r="I31" s="427"/>
      <c r="J31" s="427"/>
      <c r="K31" s="427"/>
      <c r="L31" s="428"/>
      <c r="M31" s="427"/>
      <c r="N31" s="427"/>
      <c r="O31" s="427"/>
      <c r="P31" s="428"/>
      <c r="Q31" s="428"/>
    </row>
    <row r="32" spans="4:17" x14ac:dyDescent="0.15">
      <c r="D32" s="427"/>
      <c r="E32" s="427"/>
      <c r="F32" s="427"/>
      <c r="G32" s="427"/>
      <c r="H32" s="427"/>
      <c r="I32" s="427"/>
      <c r="J32" s="427"/>
      <c r="K32" s="427"/>
      <c r="L32" s="428"/>
      <c r="M32" s="427"/>
      <c r="N32" s="427"/>
      <c r="O32" s="427"/>
      <c r="P32" s="428"/>
      <c r="Q32" s="428"/>
    </row>
    <row r="33" spans="2:17" x14ac:dyDescent="0.15">
      <c r="D33" s="427"/>
      <c r="E33" s="427"/>
      <c r="F33" s="427"/>
      <c r="G33" s="427"/>
      <c r="H33" s="427"/>
      <c r="I33" s="427"/>
      <c r="J33" s="427"/>
      <c r="K33" s="427"/>
      <c r="L33" s="428"/>
      <c r="M33" s="427"/>
      <c r="N33" s="427"/>
      <c r="O33" s="427"/>
      <c r="P33" s="428"/>
      <c r="Q33" s="428"/>
    </row>
    <row r="34" spans="2:17" x14ac:dyDescent="0.15">
      <c r="D34" s="427"/>
      <c r="E34" s="427"/>
      <c r="F34" s="427"/>
      <c r="G34" s="427"/>
      <c r="H34" s="427"/>
      <c r="I34" s="427"/>
      <c r="J34" s="427"/>
      <c r="K34" s="427"/>
      <c r="L34" s="428"/>
      <c r="M34" s="427"/>
      <c r="N34" s="427"/>
      <c r="O34" s="427"/>
      <c r="P34" s="428"/>
      <c r="Q34" s="428"/>
    </row>
    <row r="35" spans="2:17" x14ac:dyDescent="0.15">
      <c r="D35" s="427"/>
      <c r="E35" s="427"/>
      <c r="F35" s="427"/>
      <c r="G35" s="427"/>
      <c r="H35" s="427"/>
      <c r="I35" s="427"/>
      <c r="J35" s="427"/>
      <c r="K35" s="427"/>
      <c r="L35" s="428"/>
      <c r="M35" s="427"/>
      <c r="N35" s="427"/>
      <c r="O35" s="427"/>
      <c r="P35" s="428"/>
      <c r="Q35" s="428"/>
    </row>
    <row r="36" spans="2:17" x14ac:dyDescent="0.15">
      <c r="D36" s="427"/>
      <c r="E36" s="427"/>
      <c r="F36" s="427"/>
      <c r="G36" s="427"/>
      <c r="H36" s="427"/>
      <c r="I36" s="427"/>
      <c r="J36" s="427"/>
      <c r="K36" s="427"/>
      <c r="L36" s="428"/>
      <c r="M36" s="427"/>
      <c r="N36" s="427"/>
      <c r="O36" s="427"/>
      <c r="P36" s="428"/>
      <c r="Q36" s="428"/>
    </row>
    <row r="37" spans="2:17" ht="14.45" customHeight="1" x14ac:dyDescent="0.15">
      <c r="B37" s="16" t="s">
        <v>571</v>
      </c>
    </row>
    <row r="39" spans="2:17" ht="16.5" customHeight="1" x14ac:dyDescent="0.15">
      <c r="C39" s="429"/>
      <c r="D39" s="1164"/>
      <c r="E39" s="1164"/>
      <c r="F39" s="1164"/>
      <c r="G39" s="1164"/>
      <c r="H39" s="1164"/>
      <c r="I39" s="1164"/>
      <c r="J39" s="1164"/>
      <c r="K39" s="1164"/>
      <c r="L39" s="1164"/>
      <c r="M39" s="1164"/>
      <c r="N39" s="1164"/>
      <c r="O39" s="1164"/>
      <c r="P39" s="1164"/>
      <c r="Q39" s="1164"/>
    </row>
    <row r="40" spans="2:17" ht="16.5" customHeight="1" x14ac:dyDescent="0.15">
      <c r="C40" s="429"/>
      <c r="D40" s="1164"/>
      <c r="E40" s="1164"/>
      <c r="F40" s="1164"/>
      <c r="G40" s="1164"/>
      <c r="H40" s="1164"/>
      <c r="I40" s="1164"/>
      <c r="J40" s="1164"/>
      <c r="K40" s="1164"/>
      <c r="L40" s="1164"/>
      <c r="M40" s="1164"/>
      <c r="N40" s="1164"/>
      <c r="O40" s="1164"/>
      <c r="P40" s="1164"/>
      <c r="Q40" s="1164"/>
    </row>
    <row r="41" spans="2:17" ht="16.5" customHeight="1" x14ac:dyDescent="0.15">
      <c r="C41" s="429"/>
      <c r="D41" s="1164"/>
      <c r="E41" s="1164"/>
      <c r="F41" s="1164"/>
      <c r="G41" s="1164"/>
      <c r="H41" s="1164"/>
      <c r="I41" s="1164"/>
      <c r="J41" s="1164"/>
      <c r="K41" s="1164"/>
      <c r="L41" s="1164"/>
      <c r="M41" s="1164"/>
      <c r="N41" s="1164"/>
      <c r="O41" s="1164"/>
      <c r="P41" s="1164"/>
      <c r="Q41" s="1164"/>
    </row>
    <row r="42" spans="2:17" ht="16.5" customHeight="1" x14ac:dyDescent="0.15">
      <c r="C42" s="429"/>
      <c r="D42" s="1164"/>
      <c r="E42" s="1164"/>
      <c r="F42" s="1164"/>
      <c r="G42" s="1164"/>
      <c r="H42" s="1164"/>
      <c r="I42" s="1164"/>
      <c r="J42" s="1164"/>
      <c r="K42" s="1164"/>
      <c r="L42" s="1164"/>
      <c r="M42" s="1164"/>
      <c r="N42" s="1164"/>
      <c r="O42" s="1164"/>
      <c r="P42" s="1164"/>
      <c r="Q42" s="1164"/>
    </row>
    <row r="43" spans="2:17" ht="16.5" customHeight="1" x14ac:dyDescent="0.15">
      <c r="C43" s="429"/>
      <c r="D43" s="1164"/>
      <c r="E43" s="1164"/>
      <c r="F43" s="1164"/>
      <c r="G43" s="1164"/>
      <c r="H43" s="1164"/>
      <c r="I43" s="1164"/>
      <c r="J43" s="1164"/>
      <c r="K43" s="1164"/>
      <c r="L43" s="1164"/>
      <c r="M43" s="1164"/>
      <c r="N43" s="1164"/>
      <c r="O43" s="1164"/>
      <c r="P43" s="1164"/>
      <c r="Q43" s="1164"/>
    </row>
    <row r="44" spans="2:17" ht="16.5" customHeight="1" x14ac:dyDescent="0.15">
      <c r="C44" s="429"/>
      <c r="D44" s="1164"/>
      <c r="E44" s="1164"/>
      <c r="F44" s="1164"/>
      <c r="G44" s="1164"/>
      <c r="H44" s="1164"/>
      <c r="I44" s="1164"/>
      <c r="J44" s="1164"/>
      <c r="K44" s="1164"/>
      <c r="L44" s="1164"/>
      <c r="M44" s="1164"/>
      <c r="N44" s="1164"/>
      <c r="O44" s="1164"/>
      <c r="P44" s="1164"/>
      <c r="Q44" s="1164"/>
    </row>
    <row r="45" spans="2:17" ht="16.5" customHeight="1" x14ac:dyDescent="0.15">
      <c r="C45" s="429"/>
      <c r="D45" s="1164"/>
      <c r="E45" s="1164"/>
      <c r="F45" s="1164"/>
      <c r="G45" s="1164"/>
      <c r="H45" s="1164"/>
      <c r="I45" s="1164"/>
      <c r="J45" s="1164"/>
      <c r="K45" s="1164"/>
      <c r="L45" s="1164"/>
      <c r="M45" s="1164"/>
      <c r="N45" s="1164"/>
      <c r="O45" s="1164"/>
      <c r="P45" s="1164"/>
      <c r="Q45" s="1164"/>
    </row>
    <row r="46" spans="2:17" ht="16.5" customHeight="1" x14ac:dyDescent="0.15">
      <c r="C46" s="429"/>
      <c r="D46" s="1164"/>
      <c r="E46" s="1164"/>
      <c r="F46" s="1164"/>
      <c r="G46" s="1164"/>
      <c r="H46" s="1164"/>
      <c r="I46" s="1164"/>
      <c r="J46" s="1164"/>
      <c r="K46" s="1164"/>
      <c r="L46" s="1164"/>
      <c r="M46" s="1164"/>
      <c r="N46" s="1164"/>
      <c r="O46" s="1164"/>
      <c r="P46" s="1164"/>
      <c r="Q46" s="1164"/>
    </row>
    <row r="47" spans="2:17" ht="16.5" customHeight="1" x14ac:dyDescent="0.15">
      <c r="C47" s="429"/>
      <c r="D47" s="1164"/>
      <c r="E47" s="1164"/>
      <c r="F47" s="1164"/>
      <c r="G47" s="1164"/>
      <c r="H47" s="1164"/>
      <c r="I47" s="1164"/>
      <c r="J47" s="1164"/>
      <c r="K47" s="1164"/>
      <c r="L47" s="1164"/>
      <c r="M47" s="1164"/>
      <c r="N47" s="1164"/>
      <c r="O47" s="1164"/>
      <c r="P47" s="1164"/>
      <c r="Q47" s="1164"/>
    </row>
    <row r="48" spans="2:17" ht="16.5" customHeight="1" x14ac:dyDescent="0.15">
      <c r="C48" s="429"/>
      <c r="D48" s="1164"/>
      <c r="E48" s="1164"/>
      <c r="F48" s="1164"/>
      <c r="G48" s="1164"/>
      <c r="H48" s="1164"/>
      <c r="I48" s="1164"/>
      <c r="J48" s="1164"/>
      <c r="K48" s="1164"/>
      <c r="L48" s="1164"/>
      <c r="M48" s="1164"/>
      <c r="N48" s="1164"/>
      <c r="O48" s="1164"/>
      <c r="P48" s="1164"/>
      <c r="Q48" s="1164"/>
    </row>
    <row r="49" spans="3:17" ht="16.5" customHeight="1" x14ac:dyDescent="0.15">
      <c r="C49" s="429"/>
      <c r="D49" s="1164"/>
      <c r="E49" s="1164"/>
      <c r="F49" s="1164"/>
      <c r="G49" s="1164"/>
      <c r="H49" s="1164"/>
      <c r="I49" s="1164"/>
      <c r="J49" s="1164"/>
      <c r="K49" s="1164"/>
      <c r="L49" s="1164"/>
      <c r="M49" s="1164"/>
      <c r="N49" s="1164"/>
      <c r="O49" s="1164"/>
      <c r="P49" s="1164"/>
      <c r="Q49" s="1164"/>
    </row>
    <row r="50" spans="3:17" ht="16.5" customHeight="1" x14ac:dyDescent="0.15">
      <c r="C50" s="43"/>
      <c r="D50" s="1164"/>
      <c r="E50" s="1164"/>
      <c r="F50" s="1164"/>
      <c r="G50" s="1164"/>
      <c r="H50" s="1164"/>
      <c r="I50" s="1164"/>
      <c r="J50" s="1164"/>
      <c r="K50" s="1164"/>
      <c r="L50" s="1164"/>
      <c r="M50" s="1164"/>
      <c r="N50" s="1164"/>
      <c r="O50" s="1164"/>
      <c r="P50" s="1164"/>
      <c r="Q50" s="1164"/>
    </row>
    <row r="52" spans="3:17" x14ac:dyDescent="0.15">
      <c r="P52" s="16"/>
      <c r="Q52" s="365" t="s">
        <v>1013</v>
      </c>
    </row>
  </sheetData>
  <sheetProtection password="A4DE" sheet="1" objects="1" scenarios="1"/>
  <mergeCells count="2">
    <mergeCell ref="D4:P6"/>
    <mergeCell ref="D39:Q50"/>
  </mergeCells>
  <phoneticPr fontId="1"/>
  <pageMargins left="0.98425196850393704" right="0.59055118110236227" top="0.78740157480314965" bottom="0.59055118110236227" header="0.31496062992125984" footer="0.31496062992125984"/>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topLeftCell="A16" zoomScale="85" zoomScaleNormal="100" zoomScaleSheetLayoutView="85" workbookViewId="0">
      <selection activeCell="Q24" sqref="Q24"/>
    </sheetView>
  </sheetViews>
  <sheetFormatPr defaultRowHeight="13.5" x14ac:dyDescent="0.15"/>
  <cols>
    <col min="1" max="2" width="2.375" style="16" customWidth="1"/>
    <col min="3" max="3" width="14.375" style="16" customWidth="1"/>
    <col min="4" max="4" width="9" style="16"/>
    <col min="5" max="5" width="9" style="16" customWidth="1"/>
    <col min="6" max="16" width="8.625" style="16" customWidth="1"/>
    <col min="17" max="17" width="9.75" style="16" customWidth="1"/>
    <col min="18" max="16384" width="9" style="16"/>
  </cols>
  <sheetData>
    <row r="1" spans="1:17" x14ac:dyDescent="0.15">
      <c r="A1" s="430" t="s">
        <v>933</v>
      </c>
      <c r="B1" s="160"/>
      <c r="C1" s="160"/>
      <c r="D1" s="160"/>
      <c r="E1" s="160"/>
      <c r="F1" s="160"/>
      <c r="G1" s="160"/>
      <c r="H1" s="160"/>
      <c r="I1" s="160"/>
      <c r="J1" s="160"/>
      <c r="K1" s="160"/>
      <c r="L1" s="160"/>
      <c r="M1" s="160"/>
      <c r="N1" s="160"/>
      <c r="O1" s="160"/>
      <c r="P1" s="160"/>
      <c r="Q1" s="160"/>
    </row>
    <row r="2" spans="1:17" ht="18" customHeight="1" x14ac:dyDescent="0.15">
      <c r="A2" s="160"/>
      <c r="B2" s="160"/>
      <c r="C2" s="160"/>
      <c r="D2" s="160"/>
      <c r="E2" s="160"/>
      <c r="F2" s="160"/>
      <c r="G2" s="160"/>
      <c r="H2" s="160"/>
      <c r="I2" s="160"/>
      <c r="J2" s="160"/>
      <c r="K2" s="160"/>
      <c r="L2" s="160"/>
      <c r="M2" s="160"/>
      <c r="N2" s="160"/>
      <c r="O2" s="160"/>
      <c r="P2" s="160"/>
      <c r="Q2" s="160"/>
    </row>
    <row r="3" spans="1:17" ht="24.75" customHeight="1" x14ac:dyDescent="0.15">
      <c r="A3" s="160"/>
      <c r="B3" s="430" t="s">
        <v>414</v>
      </c>
      <c r="C3" s="160"/>
      <c r="D3" s="160"/>
      <c r="E3" s="160"/>
      <c r="F3" s="160"/>
      <c r="G3" s="160"/>
      <c r="H3" s="160"/>
      <c r="I3" s="160"/>
      <c r="J3" s="160"/>
      <c r="K3" s="160"/>
      <c r="L3" s="160"/>
      <c r="M3" s="160"/>
      <c r="N3" s="160"/>
      <c r="O3" s="160"/>
      <c r="P3" s="160"/>
      <c r="Q3" s="160"/>
    </row>
    <row r="4" spans="1:17" ht="28.5" customHeight="1" x14ac:dyDescent="0.15">
      <c r="A4" s="160"/>
      <c r="B4" s="1281" t="str">
        <f>基本!C211</f>
        <v>平成28年度</v>
      </c>
      <c r="C4" s="1281"/>
      <c r="D4" s="431" t="s">
        <v>209</v>
      </c>
      <c r="E4" s="431" t="s">
        <v>210</v>
      </c>
      <c r="F4" s="431" t="s">
        <v>211</v>
      </c>
      <c r="G4" s="431" t="s">
        <v>212</v>
      </c>
      <c r="H4" s="431" t="s">
        <v>213</v>
      </c>
      <c r="I4" s="431" t="s">
        <v>214</v>
      </c>
      <c r="J4" s="431" t="s">
        <v>215</v>
      </c>
      <c r="K4" s="431" t="s">
        <v>216</v>
      </c>
      <c r="L4" s="431" t="s">
        <v>217</v>
      </c>
      <c r="M4" s="431" t="s">
        <v>218</v>
      </c>
      <c r="N4" s="431" t="s">
        <v>219</v>
      </c>
      <c r="O4" s="431" t="s">
        <v>220</v>
      </c>
      <c r="P4" s="431" t="s">
        <v>221</v>
      </c>
      <c r="Q4" s="431" t="s">
        <v>222</v>
      </c>
    </row>
    <row r="5" spans="1:17" ht="23.25" customHeight="1" x14ac:dyDescent="0.15">
      <c r="A5" s="160"/>
      <c r="B5" s="1282" t="s">
        <v>397</v>
      </c>
      <c r="C5" s="1283"/>
      <c r="D5" s="431" t="s">
        <v>398</v>
      </c>
      <c r="E5" s="433" t="str">
        <f>IF(基本!F211="","",基本!F211/1000)</f>
        <v/>
      </c>
      <c r="F5" s="433" t="str">
        <f>IF(基本!F212="","",基本!F212/1000)</f>
        <v/>
      </c>
      <c r="G5" s="433" t="str">
        <f>IF(基本!F213="","",基本!F213/1000)</f>
        <v/>
      </c>
      <c r="H5" s="433" t="str">
        <f>IF(基本!F214="","",基本!F214/1000)</f>
        <v/>
      </c>
      <c r="I5" s="433" t="str">
        <f>IF(基本!F215="","",基本!F215/1000)</f>
        <v/>
      </c>
      <c r="J5" s="433" t="str">
        <f>IF(基本!F216="","",基本!F216/1000)</f>
        <v/>
      </c>
      <c r="K5" s="433" t="str">
        <f>IF(基本!F217="","",基本!F217/1000)</f>
        <v/>
      </c>
      <c r="L5" s="433" t="str">
        <f>IF(基本!F218="","",基本!F218/1000)</f>
        <v/>
      </c>
      <c r="M5" s="433" t="str">
        <f>IF(基本!F219="","",基本!F219/1000)</f>
        <v/>
      </c>
      <c r="N5" s="433" t="str">
        <f>IF(基本!F220="","",基本!F220/1000)</f>
        <v/>
      </c>
      <c r="O5" s="433" t="str">
        <f>IF(基本!F221="","",基本!F221/1000)</f>
        <v/>
      </c>
      <c r="P5" s="433" t="str">
        <f>IF(基本!F222="","",基本!F222/1000)</f>
        <v/>
      </c>
      <c r="Q5" s="433" t="str">
        <f t="shared" ref="Q5:Q12" si="0">IF(SUM(E5:P5)&gt;0,SUM(E5:P5),"")</f>
        <v/>
      </c>
    </row>
    <row r="6" spans="1:17" ht="23.25" customHeight="1" x14ac:dyDescent="0.15">
      <c r="A6" s="160"/>
      <c r="B6" s="1282" t="s">
        <v>399</v>
      </c>
      <c r="C6" s="1283"/>
      <c r="D6" s="431" t="s">
        <v>935</v>
      </c>
      <c r="E6" s="433" t="str">
        <f>IF(基本!H211="","",IF(基本!F86="低圧",基本!H211*0.967/1000,基本!H211*0.957/1000))</f>
        <v/>
      </c>
      <c r="F6" s="433" t="str">
        <f>IF(基本!H212="","",IF(基本!F86="低圧",基本!H212*0.967/1000,基本!H212*0.957/1000))</f>
        <v/>
      </c>
      <c r="G6" s="433" t="str">
        <f>IF(基本!H213="","",IF(基本!F86="低圧",基本!H213*0.967/1000,基本!H213*0.957/1000))</f>
        <v/>
      </c>
      <c r="H6" s="433" t="str">
        <f>IF(基本!H214="","",IF(基本!F86="低圧",基本!H214*0.967/1000,基本!H214*0.957/1000))</f>
        <v/>
      </c>
      <c r="I6" s="433" t="str">
        <f>IF(基本!H215="","",IF(基本!F86="低圧",基本!H215*0.967/1000,基本!H215*0.957/1000))</f>
        <v/>
      </c>
      <c r="J6" s="433" t="str">
        <f>IF(基本!H216="","",IF(基本!F86="低圧",基本!H216*0.967/1000,基本!H216*0.957/1000))</f>
        <v/>
      </c>
      <c r="K6" s="433" t="str">
        <f>IF(基本!H217="","",IF(基本!F86="低圧",基本!H217*0.967/1000,基本!H217*0.957/1000))</f>
        <v/>
      </c>
      <c r="L6" s="433" t="str">
        <f>IF(基本!H218="","",IF(基本!F86="低圧",基本!H218*0.967/1000,基本!H218*0.957/1000))</f>
        <v/>
      </c>
      <c r="M6" s="433" t="str">
        <f>IF(基本!H219="","",IF(基本!F86="低圧",基本!H219*0.967/1000,基本!H219*0.957/1000))</f>
        <v/>
      </c>
      <c r="N6" s="433" t="str">
        <f>IF(基本!H220="","",IF(基本!F86="低圧",基本!H220*0.967/1000,基本!H220*0.957/1000))</f>
        <v/>
      </c>
      <c r="O6" s="433" t="str">
        <f>IF(基本!H221="","",IF(基本!F86="低圧",基本!H221*0.967/1000,基本!H221*0.957/1000))</f>
        <v/>
      </c>
      <c r="P6" s="433" t="str">
        <f>IF(基本!H222="","",IF(基本!F86="低圧",基本!H222*0.967/1000,基本!H222*0.957/1000))</f>
        <v/>
      </c>
      <c r="Q6" s="433" t="str">
        <f t="shared" si="0"/>
        <v/>
      </c>
    </row>
    <row r="7" spans="1:17" ht="23.25" customHeight="1" x14ac:dyDescent="0.15">
      <c r="A7" s="160"/>
      <c r="B7" s="1282" t="s">
        <v>400</v>
      </c>
      <c r="C7" s="1283"/>
      <c r="D7" s="431" t="s">
        <v>403</v>
      </c>
      <c r="E7" s="432">
        <f>IF(基本!J211="",0,基本!J211/1000)</f>
        <v>0</v>
      </c>
      <c r="F7" s="432">
        <f>IF(基本!J212="",0,基本!J212/1000)</f>
        <v>0</v>
      </c>
      <c r="G7" s="432">
        <f>IF(基本!J213="",0,基本!J213/1000)</f>
        <v>0</v>
      </c>
      <c r="H7" s="432">
        <f>IF(基本!J214="",0,基本!J214/1000)</f>
        <v>0</v>
      </c>
      <c r="I7" s="432">
        <f>IF(基本!J215="",0,基本!J215/1000)</f>
        <v>0</v>
      </c>
      <c r="J7" s="432">
        <f>IF(基本!J216="",0,基本!J216/1000)</f>
        <v>0</v>
      </c>
      <c r="K7" s="432">
        <f>IF(基本!J217="",0,基本!J217/1000)</f>
        <v>0</v>
      </c>
      <c r="L7" s="432">
        <f>IF(基本!J218="",0,基本!J218/1000)</f>
        <v>0</v>
      </c>
      <c r="M7" s="432">
        <f>IF(基本!J219="",0,基本!J219/1000)</f>
        <v>0</v>
      </c>
      <c r="N7" s="432">
        <f>IF(基本!J220="",0,基本!J220/1000)</f>
        <v>0</v>
      </c>
      <c r="O7" s="432">
        <f>IF(基本!J221="",0,基本!J221/1000)</f>
        <v>0</v>
      </c>
      <c r="P7" s="432">
        <f>IF(基本!J222="",0,基本!J222/1000)</f>
        <v>0</v>
      </c>
      <c r="Q7" s="432">
        <f>SUM(E7:P7)</f>
        <v>0</v>
      </c>
    </row>
    <row r="8" spans="1:17" ht="23.25" customHeight="1" x14ac:dyDescent="0.15">
      <c r="A8" s="160"/>
      <c r="B8" s="1282" t="s">
        <v>401</v>
      </c>
      <c r="C8" s="1283"/>
      <c r="D8" s="431" t="s">
        <v>404</v>
      </c>
      <c r="E8" s="433">
        <f>IF(基本!F242="",0,基本!F242)</f>
        <v>0</v>
      </c>
      <c r="F8" s="433">
        <f>IF(基本!F243="",0,基本!F243)</f>
        <v>0</v>
      </c>
      <c r="G8" s="433">
        <f>IF(基本!F244="",0,基本!F244)</f>
        <v>0</v>
      </c>
      <c r="H8" s="433">
        <f>IF(基本!F245="",0,基本!F245)</f>
        <v>0</v>
      </c>
      <c r="I8" s="433">
        <f>IF(基本!F246="",0,基本!F246)</f>
        <v>0</v>
      </c>
      <c r="J8" s="433">
        <f>IF(基本!F247="",0,基本!F247)</f>
        <v>0</v>
      </c>
      <c r="K8" s="433">
        <f>IF(基本!F248="",0,基本!F248)</f>
        <v>0</v>
      </c>
      <c r="L8" s="433">
        <f>IF(基本!F249="",0,基本!F249)</f>
        <v>0</v>
      </c>
      <c r="M8" s="433">
        <f>IF(基本!F250="",0,基本!F250)</f>
        <v>0</v>
      </c>
      <c r="N8" s="433">
        <f>IF(基本!F251="",0,基本!F251)</f>
        <v>0</v>
      </c>
      <c r="O8" s="433">
        <f>IF(基本!F252="",0,基本!F252)</f>
        <v>0</v>
      </c>
      <c r="P8" s="433">
        <f>IF(基本!F253="",0,基本!F253)</f>
        <v>0</v>
      </c>
      <c r="Q8" s="433">
        <f>SUM(E8:P8)</f>
        <v>0</v>
      </c>
    </row>
    <row r="9" spans="1:17" ht="23.25" customHeight="1" x14ac:dyDescent="0.15">
      <c r="A9" s="160"/>
      <c r="B9" s="1282" t="s">
        <v>402</v>
      </c>
      <c r="C9" s="1283"/>
      <c r="D9" s="431" t="s">
        <v>404</v>
      </c>
      <c r="E9" s="433">
        <f>IF(基本!H242="",0,基本!H242)</f>
        <v>0</v>
      </c>
      <c r="F9" s="433">
        <f>IF(基本!H243="",0,基本!H243)</f>
        <v>0</v>
      </c>
      <c r="G9" s="433">
        <f>IF(基本!H244="",0,基本!H244)</f>
        <v>0</v>
      </c>
      <c r="H9" s="433">
        <f>IF(基本!H245="",0,基本!H245)</f>
        <v>0</v>
      </c>
      <c r="I9" s="433">
        <f>IF(基本!H246="",0,基本!H246)</f>
        <v>0</v>
      </c>
      <c r="J9" s="433">
        <f>IF(基本!H247="",0,基本!H247)</f>
        <v>0</v>
      </c>
      <c r="K9" s="433">
        <f>IF(基本!H248="",0,基本!H248)</f>
        <v>0</v>
      </c>
      <c r="L9" s="433">
        <f>IF(基本!H249="",0,基本!H249)</f>
        <v>0</v>
      </c>
      <c r="M9" s="433">
        <f>IF(基本!H250="",0,基本!H250)</f>
        <v>0</v>
      </c>
      <c r="N9" s="433">
        <f>IF(基本!H251="",0,基本!H251)</f>
        <v>0</v>
      </c>
      <c r="O9" s="433">
        <f>IF(基本!H252="",0,基本!H252)</f>
        <v>0</v>
      </c>
      <c r="P9" s="433">
        <f>IF(基本!H253="",0,基本!H253)</f>
        <v>0</v>
      </c>
      <c r="Q9" s="433">
        <f>SUM(E9:P9)</f>
        <v>0</v>
      </c>
    </row>
    <row r="10" spans="1:17" ht="23.25" customHeight="1" x14ac:dyDescent="0.15">
      <c r="A10" s="160"/>
      <c r="B10" s="1284" t="s">
        <v>405</v>
      </c>
      <c r="C10" s="1285"/>
      <c r="D10" s="431" t="s">
        <v>406</v>
      </c>
      <c r="E10" s="433" t="str">
        <f>IF(SUM(E5:E9)=0,"",E5*9.76+E6*E30+E7*50.2+E8*36.7+E9*39.2)</f>
        <v/>
      </c>
      <c r="F10" s="433" t="str">
        <f>IF(SUM(F5:F9)=0,"",F5*9.76+'別紙2-1'!F6*基本!$F85+F7*50.2+F8*36.7+F9*39.2)</f>
        <v/>
      </c>
      <c r="G10" s="433" t="str">
        <f>IF(SUM(G5:G9)=0,"",G5*9.76+'別紙2-1'!G6*基本!$F85+G7*50.2+G8*36.7+G9*39.2)</f>
        <v/>
      </c>
      <c r="H10" s="433" t="str">
        <f>IF(SUM(H5:H9)=0,"",H5*9.76+'別紙2-1'!H6*基本!$F85+H7*50.2+H8*36.7+H9*39.2)</f>
        <v/>
      </c>
      <c r="I10" s="433" t="str">
        <f>IF(SUM(I5:I9)=0,"",I5*9.76+'別紙2-1'!I6*基本!$F85+I7*50.2+I8*36.7+I9*39.2)</f>
        <v/>
      </c>
      <c r="J10" s="433" t="str">
        <f>IF(SUM(J5:J9)=0,"",J5*9.76+'別紙2-1'!J6*基本!$F85+J7*50.2+J8*36.7+J9*39.2)</f>
        <v/>
      </c>
      <c r="K10" s="433" t="str">
        <f>IF(SUM(K5:K9)=0,"",K5*9.76+'別紙2-1'!K6*基本!$F85+K7*50.2+K8*36.7+K9*39.2)</f>
        <v/>
      </c>
      <c r="L10" s="433" t="str">
        <f>IF(SUM(L5:L9)=0,"",L5*9.76+'別紙2-1'!L6*基本!$F85+L7*50.2+L8*36.7+L9*39.2)</f>
        <v/>
      </c>
      <c r="M10" s="433" t="str">
        <f>IF(SUM(M5:M9)=0,"",M5*9.76+'別紙2-1'!M6*基本!$F85+M7*50.2+M8*36.7+M9*39.2)</f>
        <v/>
      </c>
      <c r="N10" s="433" t="str">
        <f>IF(SUM(N5:N9)=0,"",N5*9.76+'別紙2-1'!N6*基本!$F85+N7*50.2+N8*36.7+N9*39.2)</f>
        <v/>
      </c>
      <c r="O10" s="433" t="str">
        <f>IF(SUM(O5:O9)=0,"",O5*9.76+'別紙2-1'!O6*基本!$F85+O7*50.2+O8*36.7+O9*39.2)</f>
        <v/>
      </c>
      <c r="P10" s="433" t="str">
        <f>IF(SUM(P5:P9)=0,"",P5*9.76+'別紙2-1'!P6*基本!$F85+P7*50.2+P8*36.7+P9*39.2)</f>
        <v/>
      </c>
      <c r="Q10" s="433" t="str">
        <f t="shared" si="0"/>
        <v/>
      </c>
    </row>
    <row r="11" spans="1:17" ht="23.25" customHeight="1" x14ac:dyDescent="0.15">
      <c r="A11" s="160"/>
      <c r="B11" s="1284" t="s">
        <v>491</v>
      </c>
      <c r="C11" s="1285"/>
      <c r="D11" s="431" t="s">
        <v>492</v>
      </c>
      <c r="E11" s="531">
        <f>基本!J242</f>
        <v>0</v>
      </c>
      <c r="F11" s="531">
        <f>基本!J243</f>
        <v>0</v>
      </c>
      <c r="G11" s="531">
        <f>基本!J244</f>
        <v>0</v>
      </c>
      <c r="H11" s="531">
        <f>基本!J245</f>
        <v>0</v>
      </c>
      <c r="I11" s="531">
        <f>基本!J246</f>
        <v>0</v>
      </c>
      <c r="J11" s="531">
        <f>基本!J247</f>
        <v>0</v>
      </c>
      <c r="K11" s="531">
        <f>基本!J248</f>
        <v>0</v>
      </c>
      <c r="L11" s="531">
        <f>基本!J249</f>
        <v>0</v>
      </c>
      <c r="M11" s="531">
        <f>基本!J250</f>
        <v>0</v>
      </c>
      <c r="N11" s="531">
        <f>基本!J251</f>
        <v>0</v>
      </c>
      <c r="O11" s="531">
        <f>基本!J252</f>
        <v>0</v>
      </c>
      <c r="P11" s="531">
        <f>基本!J253</f>
        <v>0</v>
      </c>
      <c r="Q11" s="532">
        <f>IF(COUNT(E11:P11)=0,"",SUM(E11:P11))</f>
        <v>0</v>
      </c>
    </row>
    <row r="12" spans="1:17" ht="23.25" customHeight="1" x14ac:dyDescent="0.15">
      <c r="A12" s="160"/>
      <c r="B12" s="1284" t="s">
        <v>489</v>
      </c>
      <c r="C12" s="1285"/>
      <c r="D12" s="431" t="s">
        <v>424</v>
      </c>
      <c r="E12" s="434" t="str">
        <f>IF(基本!M242="","",基本!M242)</f>
        <v/>
      </c>
      <c r="F12" s="434" t="str">
        <f>IF(基本!M243="","",基本!M243)</f>
        <v/>
      </c>
      <c r="G12" s="434" t="str">
        <f>IF(基本!M244="","",基本!M244)</f>
        <v/>
      </c>
      <c r="H12" s="434" t="str">
        <f>IF(基本!M245="","",基本!M245)</f>
        <v/>
      </c>
      <c r="I12" s="434" t="str">
        <f>IF(基本!M246="","",基本!M246)</f>
        <v/>
      </c>
      <c r="J12" s="434" t="str">
        <f>IF(基本!M247="","",基本!M247)</f>
        <v/>
      </c>
      <c r="K12" s="434" t="str">
        <f>IF(基本!M248="","",基本!M248)</f>
        <v/>
      </c>
      <c r="L12" s="434" t="str">
        <f>IF(基本!M249="","",基本!M249)</f>
        <v/>
      </c>
      <c r="M12" s="434" t="str">
        <f>IF(基本!M250="","",基本!M250)</f>
        <v/>
      </c>
      <c r="N12" s="434" t="str">
        <f>IF(基本!M251="","",基本!M251)</f>
        <v/>
      </c>
      <c r="O12" s="434" t="str">
        <f>IF(基本!M252="","",基本!M252)</f>
        <v/>
      </c>
      <c r="P12" s="434" t="str">
        <f>IF(基本!M253="","",基本!M253)</f>
        <v/>
      </c>
      <c r="Q12" s="434" t="str">
        <f t="shared" si="0"/>
        <v/>
      </c>
    </row>
    <row r="13" spans="1:17" ht="23.25" customHeight="1" x14ac:dyDescent="0.15">
      <c r="A13" s="160"/>
      <c r="B13" s="160"/>
      <c r="C13" s="160"/>
      <c r="D13" s="160"/>
      <c r="E13" s="160"/>
      <c r="F13" s="160"/>
      <c r="G13" s="160"/>
      <c r="H13" s="160"/>
      <c r="I13" s="181"/>
      <c r="J13" s="181"/>
      <c r="K13" s="181"/>
      <c r="L13" s="181"/>
      <c r="M13" s="181"/>
      <c r="N13" s="181"/>
      <c r="O13" s="181"/>
      <c r="P13" s="160"/>
      <c r="Q13" s="160"/>
    </row>
    <row r="14" spans="1:17" ht="23.25" customHeight="1" x14ac:dyDescent="0.15">
      <c r="A14" s="160"/>
      <c r="B14" s="1281" t="str">
        <f>基本!C223</f>
        <v>平成27年度</v>
      </c>
      <c r="C14" s="1281"/>
      <c r="D14" s="431" t="s">
        <v>209</v>
      </c>
      <c r="E14" s="431" t="s">
        <v>210</v>
      </c>
      <c r="F14" s="431" t="s">
        <v>211</v>
      </c>
      <c r="G14" s="431" t="s">
        <v>212</v>
      </c>
      <c r="H14" s="431" t="s">
        <v>213</v>
      </c>
      <c r="I14" s="435" t="s">
        <v>214</v>
      </c>
      <c r="J14" s="435" t="s">
        <v>215</v>
      </c>
      <c r="K14" s="435" t="s">
        <v>216</v>
      </c>
      <c r="L14" s="435" t="s">
        <v>217</v>
      </c>
      <c r="M14" s="435" t="s">
        <v>218</v>
      </c>
      <c r="N14" s="435" t="s">
        <v>219</v>
      </c>
      <c r="O14" s="435" t="s">
        <v>220</v>
      </c>
      <c r="P14" s="431" t="s">
        <v>221</v>
      </c>
      <c r="Q14" s="431" t="s">
        <v>222</v>
      </c>
    </row>
    <row r="15" spans="1:17" ht="23.25" customHeight="1" x14ac:dyDescent="0.15">
      <c r="A15" s="160"/>
      <c r="B15" s="1282" t="s">
        <v>397</v>
      </c>
      <c r="C15" s="1283"/>
      <c r="D15" s="431" t="s">
        <v>398</v>
      </c>
      <c r="E15" s="433" t="str">
        <f>IF(基本!F223="","",基本!F223/1000)</f>
        <v/>
      </c>
      <c r="F15" s="433" t="str">
        <f>IF(基本!F224="","",基本!F224/1000)</f>
        <v/>
      </c>
      <c r="G15" s="433" t="str">
        <f>IF(基本!F225="","",基本!F225/1000)</f>
        <v/>
      </c>
      <c r="H15" s="433" t="str">
        <f>IF(基本!F226="","",基本!F226/1000)</f>
        <v/>
      </c>
      <c r="I15" s="433" t="str">
        <f>IF(基本!F227="","",基本!F227/1000)</f>
        <v/>
      </c>
      <c r="J15" s="433" t="str">
        <f>IF(基本!F228="","",基本!F228/1000)</f>
        <v/>
      </c>
      <c r="K15" s="433" t="str">
        <f>IF(基本!F229="","",基本!F229/1000)</f>
        <v/>
      </c>
      <c r="L15" s="433" t="str">
        <f>IF(基本!F230="","",基本!F230/1000)</f>
        <v/>
      </c>
      <c r="M15" s="433" t="str">
        <f>IF(基本!F231="","",基本!F231/1000)</f>
        <v/>
      </c>
      <c r="N15" s="433" t="str">
        <f>IF(基本!F232="","",基本!F232/1000)</f>
        <v/>
      </c>
      <c r="O15" s="433" t="str">
        <f>IF(基本!F233="","",基本!F233/1000)</f>
        <v/>
      </c>
      <c r="P15" s="433" t="str">
        <f>IF(基本!F234="","",基本!F234/1000)</f>
        <v/>
      </c>
      <c r="Q15" s="433" t="str">
        <f t="shared" ref="Q15:Q22" si="1">IF(COUNT(E15:P15)=0,"",SUM(E15:P15))</f>
        <v/>
      </c>
    </row>
    <row r="16" spans="1:17" ht="23.25" customHeight="1" x14ac:dyDescent="0.15">
      <c r="A16" s="160"/>
      <c r="B16" s="1282" t="s">
        <v>399</v>
      </c>
      <c r="C16" s="1283"/>
      <c r="D16" s="431" t="s">
        <v>935</v>
      </c>
      <c r="E16" s="433" t="str">
        <f>IF(基本!H223="","",IF(基本!F$86="低圧",基本!H223*0.967/1000,基本!H223*0.957/1000))</f>
        <v/>
      </c>
      <c r="F16" s="433" t="str">
        <f>IF(基本!H224="","",IF(基本!F$86="低圧",基本!H224*0.967/1000,基本!H224*0.957/1000))</f>
        <v/>
      </c>
      <c r="G16" s="433" t="str">
        <f>IF(基本!H225="","",IF(基本!F$86="低圧",基本!H225*0.967/1000,基本!H225*0.957/1000))</f>
        <v/>
      </c>
      <c r="H16" s="433" t="str">
        <f>IF(基本!H226="","",IF(基本!F$86="低圧",基本!H226*0.967/1000,基本!H226*0.957/1000))</f>
        <v/>
      </c>
      <c r="I16" s="433" t="str">
        <f>IF(基本!H227="","",IF(基本!F$86="低圧",基本!H227*0.967/1000,基本!H227*0.957/1000))</f>
        <v/>
      </c>
      <c r="J16" s="433" t="str">
        <f>IF(基本!H228="","",IF(基本!F$86="低圧",基本!H228*0.967/1000,基本!H228*0.957/1000))</f>
        <v/>
      </c>
      <c r="K16" s="433" t="str">
        <f>IF(基本!H229="","",IF(基本!F$86="低圧",基本!H229*0.967/1000,基本!H229*0.957/1000))</f>
        <v/>
      </c>
      <c r="L16" s="433" t="str">
        <f>IF(基本!H230="","",IF(基本!F$86="低圧",基本!H230*0.967/1000,基本!H230*0.957/1000))</f>
        <v/>
      </c>
      <c r="M16" s="433" t="str">
        <f>IF(基本!H231="","",IF(基本!F$86="低圧",基本!H231*0.967/1000,基本!H231*0.957/1000))</f>
        <v/>
      </c>
      <c r="N16" s="433" t="str">
        <f>IF(基本!H232="","",IF(基本!F$86="低圧",基本!H232*0.967/1000,基本!H232*0.957/1000))</f>
        <v/>
      </c>
      <c r="O16" s="433" t="str">
        <f>IF(基本!H233="","",IF(基本!F$86="低圧",基本!H233*0.967/1000,基本!H233*0.957/1000))</f>
        <v/>
      </c>
      <c r="P16" s="433" t="str">
        <f>IF(基本!H234="","",IF(基本!F$86="低圧",基本!H234*0.967/1000,基本!H234*0.957/1000))</f>
        <v/>
      </c>
      <c r="Q16" s="433" t="str">
        <f t="shared" si="1"/>
        <v/>
      </c>
    </row>
    <row r="17" spans="1:17" ht="23.25" customHeight="1" x14ac:dyDescent="0.15">
      <c r="A17" s="160"/>
      <c r="B17" s="1282" t="s">
        <v>400</v>
      </c>
      <c r="C17" s="1283"/>
      <c r="D17" s="431" t="s">
        <v>403</v>
      </c>
      <c r="E17" s="432">
        <f>IF(基本!J223="",0,基本!J223/1000)</f>
        <v>0</v>
      </c>
      <c r="F17" s="432">
        <f>IF(基本!J224="",0,基本!J224/1000)</f>
        <v>0</v>
      </c>
      <c r="G17" s="432">
        <f>IF(基本!J225="",0,基本!J225/1000)</f>
        <v>0</v>
      </c>
      <c r="H17" s="432">
        <f>IF(基本!J226="",0,基本!J226/1000)</f>
        <v>0</v>
      </c>
      <c r="I17" s="432">
        <f>IF(基本!J227="",0,基本!J227/1000)</f>
        <v>0</v>
      </c>
      <c r="J17" s="432">
        <f>IF(基本!J228="",0,基本!J228/1000)</f>
        <v>0</v>
      </c>
      <c r="K17" s="432">
        <f>IF(基本!J229="",0,基本!J229/1000)</f>
        <v>0</v>
      </c>
      <c r="L17" s="432">
        <f>IF(基本!J230="",0,基本!J230/1000)</f>
        <v>0</v>
      </c>
      <c r="M17" s="432">
        <f>IF(基本!J231="",0,基本!J231/1000)</f>
        <v>0</v>
      </c>
      <c r="N17" s="432">
        <f>IF(基本!J232="",0,基本!J232/1000)</f>
        <v>0</v>
      </c>
      <c r="O17" s="432">
        <f>IF(基本!J233="",0,基本!J233/1000)</f>
        <v>0</v>
      </c>
      <c r="P17" s="432">
        <f>IF(基本!J234="",0,基本!J234/1000)</f>
        <v>0</v>
      </c>
      <c r="Q17" s="432">
        <f t="shared" si="1"/>
        <v>0</v>
      </c>
    </row>
    <row r="18" spans="1:17" ht="23.25" customHeight="1" x14ac:dyDescent="0.15">
      <c r="A18" s="160"/>
      <c r="B18" s="1282" t="s">
        <v>401</v>
      </c>
      <c r="C18" s="1283"/>
      <c r="D18" s="431" t="s">
        <v>404</v>
      </c>
      <c r="E18" s="433">
        <f>IF(基本!F254="",0,基本!F254)</f>
        <v>0</v>
      </c>
      <c r="F18" s="433">
        <f>IF(基本!F255="",0,基本!F255)</f>
        <v>0</v>
      </c>
      <c r="G18" s="433">
        <f>IF(基本!F256="",0,基本!F256)</f>
        <v>0</v>
      </c>
      <c r="H18" s="433">
        <f>IF(基本!F257="",0,基本!F257)</f>
        <v>0</v>
      </c>
      <c r="I18" s="433">
        <f>IF(基本!F258="",0,基本!F258)</f>
        <v>0</v>
      </c>
      <c r="J18" s="433">
        <f>IF(基本!F259="",0,基本!F259)</f>
        <v>0</v>
      </c>
      <c r="K18" s="433">
        <f>IF(基本!F260="",0,基本!F260)</f>
        <v>0</v>
      </c>
      <c r="L18" s="433">
        <f>IF(基本!F261="",0,基本!F261)</f>
        <v>0</v>
      </c>
      <c r="M18" s="433">
        <f>IF(基本!F262="",0,基本!F262)</f>
        <v>0</v>
      </c>
      <c r="N18" s="433">
        <f>IF(基本!F263="",0,基本!F263)</f>
        <v>0</v>
      </c>
      <c r="O18" s="433">
        <f>IF(基本!F264="",0,基本!F264)</f>
        <v>0</v>
      </c>
      <c r="P18" s="433">
        <f>IF(基本!F265="",0,基本!F265)</f>
        <v>0</v>
      </c>
      <c r="Q18" s="433">
        <f t="shared" si="1"/>
        <v>0</v>
      </c>
    </row>
    <row r="19" spans="1:17" ht="23.25" customHeight="1" x14ac:dyDescent="0.15">
      <c r="A19" s="160"/>
      <c r="B19" s="1282" t="s">
        <v>402</v>
      </c>
      <c r="C19" s="1283"/>
      <c r="D19" s="431" t="s">
        <v>404</v>
      </c>
      <c r="E19" s="433">
        <f>IF(基本!H254="",0,基本!H254)</f>
        <v>0</v>
      </c>
      <c r="F19" s="433">
        <f>IF(基本!H255="",0,基本!H255)</f>
        <v>0</v>
      </c>
      <c r="G19" s="433">
        <f>IF(基本!H256="",0,基本!H256)</f>
        <v>0</v>
      </c>
      <c r="H19" s="433">
        <f>IF(基本!H257="",0,基本!H257)</f>
        <v>0</v>
      </c>
      <c r="I19" s="433">
        <f>IF(基本!H258="",0,基本!H258)</f>
        <v>0</v>
      </c>
      <c r="J19" s="433">
        <f>IF(基本!H259="",0,基本!H259)</f>
        <v>0</v>
      </c>
      <c r="K19" s="433">
        <f>IF(基本!H260="",0,基本!H260)</f>
        <v>0</v>
      </c>
      <c r="L19" s="433">
        <f>IF(基本!H261="",0,基本!H261)</f>
        <v>0</v>
      </c>
      <c r="M19" s="433">
        <f>IF(基本!H262="",0,基本!H262)</f>
        <v>0</v>
      </c>
      <c r="N19" s="433">
        <f>IF(基本!H263="",0,基本!H263)</f>
        <v>0</v>
      </c>
      <c r="O19" s="433">
        <f>IF(基本!H264="",0,基本!H264)</f>
        <v>0</v>
      </c>
      <c r="P19" s="433">
        <f>IF(基本!H265="",0,基本!H265)</f>
        <v>0</v>
      </c>
      <c r="Q19" s="433">
        <f t="shared" si="1"/>
        <v>0</v>
      </c>
    </row>
    <row r="20" spans="1:17" ht="23.25" customHeight="1" x14ac:dyDescent="0.15">
      <c r="A20" s="160"/>
      <c r="B20" s="1284" t="s">
        <v>405</v>
      </c>
      <c r="C20" s="1285"/>
      <c r="D20" s="431" t="s">
        <v>406</v>
      </c>
      <c r="E20" s="433" t="str">
        <f>IF(SUM(E15:E19)=0,"",E15*9.76+'別紙2-1'!E16*基本!$F$85+E17*50.2+E18*36.7+E19*39.2)</f>
        <v/>
      </c>
      <c r="F20" s="433" t="str">
        <f>IF(SUM(F15:F19)=0,"",F15*9.76+'別紙2-1'!F16*基本!$F$85+F17*50.2+F18*36.7+F19*39.2)</f>
        <v/>
      </c>
      <c r="G20" s="433" t="str">
        <f>IF(SUM(G15:G19)=0,"",G15*9.76+'別紙2-1'!G16*基本!$F$85+G17*50.2+G18*36.7+G19*39.2)</f>
        <v/>
      </c>
      <c r="H20" s="433" t="str">
        <f>IF(SUM(H15:H19)=0,"",H15*9.76+'別紙2-1'!H16*基本!$F$85+H17*50.2+H18*36.7+H19*39.2)</f>
        <v/>
      </c>
      <c r="I20" s="433" t="str">
        <f>IF(SUM(I15:I19)=0,"",I15*9.76+'別紙2-1'!I16*基本!$F$85+I17*50.2+I18*36.7+I19*39.2)</f>
        <v/>
      </c>
      <c r="J20" s="433" t="str">
        <f>IF(SUM(J15:J19)=0,"",J15*9.76+'別紙2-1'!J16*基本!$F$85+J17*50.2+J18*36.7+J19*39.2)</f>
        <v/>
      </c>
      <c r="K20" s="433" t="str">
        <f>IF(SUM(K15:K19)=0,"",K15*9.76+'別紙2-1'!K16*基本!$F$85+K17*50.2+K18*36.7+K19*39.2)</f>
        <v/>
      </c>
      <c r="L20" s="433" t="str">
        <f>IF(SUM(L15:L19)=0,"",L15*9.76+'別紙2-1'!L16*基本!$F$85+L17*50.2+L18*36.7+L19*39.2)</f>
        <v/>
      </c>
      <c r="M20" s="433" t="str">
        <f>IF(SUM(M15:M19)=0,"",M15*9.76+'別紙2-1'!M16*基本!$F$85+M17*50.2+M18*36.7+M19*39.2)</f>
        <v/>
      </c>
      <c r="N20" s="433" t="str">
        <f>IF(SUM(N15:N19)=0,"",N15*9.76+'別紙2-1'!N16*基本!$F$85+N17*50.2+N18*36.7+N19*39.2)</f>
        <v/>
      </c>
      <c r="O20" s="433" t="str">
        <f>IF(SUM(O15:O19)=0,"",O15*9.76+'別紙2-1'!O16*基本!$F$85+O17*50.2+O18*36.7+O19*39.2)</f>
        <v/>
      </c>
      <c r="P20" s="433" t="str">
        <f>IF(SUM(P15:P19)=0,"",P15*9.76+'別紙2-1'!P16*基本!$F$85+P17*50.2+P18*36.7+P19*39.2)</f>
        <v/>
      </c>
      <c r="Q20" s="433" t="str">
        <f t="shared" si="1"/>
        <v/>
      </c>
    </row>
    <row r="21" spans="1:17" ht="23.25" customHeight="1" x14ac:dyDescent="0.15">
      <c r="A21" s="160"/>
      <c r="B21" s="1284" t="s">
        <v>491</v>
      </c>
      <c r="C21" s="1285"/>
      <c r="D21" s="431" t="s">
        <v>492</v>
      </c>
      <c r="E21" s="315">
        <f>基本!J254</f>
        <v>0</v>
      </c>
      <c r="F21" s="315">
        <f>基本!J255</f>
        <v>0</v>
      </c>
      <c r="G21" s="315">
        <f>基本!J256</f>
        <v>0</v>
      </c>
      <c r="H21" s="315">
        <f>基本!J257</f>
        <v>0</v>
      </c>
      <c r="I21" s="315">
        <f>基本!J258</f>
        <v>0</v>
      </c>
      <c r="J21" s="315">
        <f>基本!J259</f>
        <v>0</v>
      </c>
      <c r="K21" s="315">
        <f>基本!J260</f>
        <v>0</v>
      </c>
      <c r="L21" s="315">
        <f>基本!J261</f>
        <v>0</v>
      </c>
      <c r="M21" s="315">
        <f>基本!J262</f>
        <v>0</v>
      </c>
      <c r="N21" s="315">
        <f>基本!J263</f>
        <v>0</v>
      </c>
      <c r="O21" s="315">
        <f>基本!J264</f>
        <v>0</v>
      </c>
      <c r="P21" s="315">
        <f>基本!J265</f>
        <v>0</v>
      </c>
      <c r="Q21" s="433">
        <f t="shared" si="1"/>
        <v>0</v>
      </c>
    </row>
    <row r="22" spans="1:17" ht="23.25" customHeight="1" x14ac:dyDescent="0.15">
      <c r="A22" s="160"/>
      <c r="B22" s="1284" t="s">
        <v>489</v>
      </c>
      <c r="C22" s="1285"/>
      <c r="D22" s="431" t="s">
        <v>424</v>
      </c>
      <c r="E22" s="432" t="str">
        <f>IF(基本!M254="","",基本!M254)</f>
        <v/>
      </c>
      <c r="F22" s="432" t="str">
        <f>IF(基本!M255="","",基本!M255)</f>
        <v/>
      </c>
      <c r="G22" s="432" t="str">
        <f>IF(基本!M256="","",基本!M256)</f>
        <v/>
      </c>
      <c r="H22" s="432" t="str">
        <f>IF(基本!M257="","",基本!M257)</f>
        <v/>
      </c>
      <c r="I22" s="432" t="str">
        <f>IF(基本!M258="","",基本!M258)</f>
        <v/>
      </c>
      <c r="J22" s="432" t="str">
        <f>IF(基本!M259="","",基本!M259)</f>
        <v/>
      </c>
      <c r="K22" s="432" t="str">
        <f>IF(基本!M260="","",基本!M260)</f>
        <v/>
      </c>
      <c r="L22" s="432" t="str">
        <f>IF(基本!M261="","",基本!M261)</f>
        <v/>
      </c>
      <c r="M22" s="432" t="str">
        <f>IF(基本!M262="","",基本!M262)</f>
        <v/>
      </c>
      <c r="N22" s="432" t="str">
        <f>IF(基本!M263="","",基本!M263)</f>
        <v/>
      </c>
      <c r="O22" s="432" t="str">
        <f>IF(基本!M264="","",基本!M264)</f>
        <v/>
      </c>
      <c r="P22" s="432" t="str">
        <f>IF(基本!M265="","",基本!M265)</f>
        <v/>
      </c>
      <c r="Q22" s="432" t="str">
        <f t="shared" si="1"/>
        <v/>
      </c>
    </row>
    <row r="23" spans="1:17" ht="17.25" customHeight="1" x14ac:dyDescent="0.15">
      <c r="A23" s="160"/>
      <c r="B23" s="1286" t="s">
        <v>934</v>
      </c>
      <c r="C23" s="1286"/>
      <c r="D23" s="1286"/>
      <c r="E23" s="1286"/>
      <c r="F23" s="1286"/>
      <c r="G23" s="1286"/>
      <c r="H23" s="1286"/>
      <c r="I23" s="1286"/>
      <c r="J23" s="1286"/>
      <c r="K23" s="1286"/>
      <c r="L23" s="1286"/>
      <c r="M23" s="1286"/>
      <c r="N23" s="1286"/>
      <c r="O23" s="1286"/>
      <c r="P23" s="1286"/>
      <c r="Q23" s="1286"/>
    </row>
    <row r="24" spans="1:17" ht="17.25" customHeight="1" x14ac:dyDescent="0.15">
      <c r="A24" s="160"/>
      <c r="B24" s="160"/>
      <c r="C24" s="160"/>
      <c r="D24" s="160"/>
      <c r="E24" s="160"/>
      <c r="F24" s="160"/>
      <c r="G24" s="160"/>
      <c r="H24" s="160"/>
      <c r="I24" s="160"/>
      <c r="J24" s="160"/>
      <c r="K24" s="160"/>
      <c r="L24" s="160"/>
      <c r="M24" s="160"/>
      <c r="N24" s="160"/>
      <c r="O24" s="160"/>
      <c r="P24" s="160"/>
      <c r="Q24" s="1294" t="s">
        <v>1013</v>
      </c>
    </row>
    <row r="25" spans="1:17" x14ac:dyDescent="0.15">
      <c r="A25" s="160"/>
      <c r="B25" s="160"/>
      <c r="C25" s="160"/>
      <c r="D25" s="160"/>
      <c r="E25" s="160"/>
      <c r="F25" s="160"/>
      <c r="G25" s="160"/>
      <c r="H25" s="160"/>
      <c r="I25" s="160"/>
      <c r="J25" s="160"/>
      <c r="K25" s="160"/>
      <c r="L25" s="160"/>
      <c r="M25" s="160"/>
      <c r="N25" s="160"/>
      <c r="O25" s="160"/>
      <c r="P25" s="160"/>
    </row>
    <row r="30" spans="1:17" x14ac:dyDescent="0.15">
      <c r="E30" s="16">
        <f>基本!F85</f>
        <v>0</v>
      </c>
      <c r="F30" s="16">
        <f>E30</f>
        <v>0</v>
      </c>
      <c r="G30" s="16">
        <f t="shared" ref="G30:Q30" si="2">F30</f>
        <v>0</v>
      </c>
      <c r="H30" s="16">
        <f t="shared" si="2"/>
        <v>0</v>
      </c>
      <c r="I30" s="16">
        <f t="shared" si="2"/>
        <v>0</v>
      </c>
      <c r="J30" s="16">
        <f t="shared" si="2"/>
        <v>0</v>
      </c>
      <c r="K30" s="16">
        <f t="shared" si="2"/>
        <v>0</v>
      </c>
      <c r="L30" s="16">
        <f t="shared" si="2"/>
        <v>0</v>
      </c>
      <c r="M30" s="16">
        <f t="shared" si="2"/>
        <v>0</v>
      </c>
      <c r="N30" s="16">
        <f t="shared" si="2"/>
        <v>0</v>
      </c>
      <c r="O30" s="16">
        <f t="shared" si="2"/>
        <v>0</v>
      </c>
      <c r="P30" s="16">
        <f t="shared" si="2"/>
        <v>0</v>
      </c>
      <c r="Q30" s="16">
        <f t="shared" si="2"/>
        <v>0</v>
      </c>
    </row>
  </sheetData>
  <sheetProtection password="A4DE" sheet="1" objects="1" scenarios="1"/>
  <mergeCells count="19">
    <mergeCell ref="B23:Q23"/>
    <mergeCell ref="B22:C22"/>
    <mergeCell ref="B12:C12"/>
    <mergeCell ref="B17:C17"/>
    <mergeCell ref="B18:C18"/>
    <mergeCell ref="B19:C19"/>
    <mergeCell ref="B20:C20"/>
    <mergeCell ref="B15:C15"/>
    <mergeCell ref="B16:C16"/>
    <mergeCell ref="B21:C21"/>
    <mergeCell ref="B4:C4"/>
    <mergeCell ref="B14:C14"/>
    <mergeCell ref="B5:C5"/>
    <mergeCell ref="B6:C6"/>
    <mergeCell ref="B7:C7"/>
    <mergeCell ref="B8:C8"/>
    <mergeCell ref="B9:C9"/>
    <mergeCell ref="B10:C10"/>
    <mergeCell ref="B11:C11"/>
  </mergeCells>
  <phoneticPr fontId="1"/>
  <pageMargins left="0.39370078740157483" right="0.39370078740157483" top="0.94488188976377963" bottom="0.55118110236220474" header="0.31496062992125984" footer="0.31496062992125984"/>
  <pageSetup paperSize="9"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view="pageBreakPreview" topLeftCell="A13" zoomScale="85" zoomScaleNormal="100" zoomScaleSheetLayoutView="85" workbookViewId="0">
      <selection activeCell="R23" sqref="R23"/>
    </sheetView>
  </sheetViews>
  <sheetFormatPr defaultRowHeight="13.5" x14ac:dyDescent="0.15"/>
  <cols>
    <col min="1" max="3" width="1.5" style="16" customWidth="1"/>
    <col min="4" max="4" width="19.875" style="16" customWidth="1"/>
    <col min="5" max="5" width="6.75" style="16" customWidth="1"/>
    <col min="6" max="17" width="8.125" style="16" customWidth="1"/>
    <col min="18" max="18" width="10" style="16" customWidth="1"/>
    <col min="19" max="19" width="0.625" style="16" customWidth="1"/>
    <col min="20" max="20" width="3.125" style="16" customWidth="1"/>
    <col min="21" max="16384" width="9" style="16"/>
  </cols>
  <sheetData>
    <row r="1" spans="1:21" ht="9" customHeight="1" x14ac:dyDescent="0.15"/>
    <row r="2" spans="1:21" ht="15.75" customHeight="1" x14ac:dyDescent="0.15">
      <c r="A2" s="301" t="s">
        <v>937</v>
      </c>
    </row>
    <row r="3" spans="1:21" ht="24.75" customHeight="1" x14ac:dyDescent="0.15">
      <c r="B3" s="16" t="s">
        <v>488</v>
      </c>
      <c r="D3" s="234"/>
      <c r="E3" s="234"/>
      <c r="F3" s="234"/>
      <c r="G3" s="234"/>
      <c r="H3" s="234"/>
      <c r="I3" s="234"/>
      <c r="J3" s="234"/>
      <c r="K3" s="234"/>
      <c r="L3" s="234"/>
      <c r="M3" s="234"/>
      <c r="N3" s="204"/>
    </row>
    <row r="4" spans="1:21" ht="29.25" customHeight="1" x14ac:dyDescent="0.15">
      <c r="C4" s="872" t="str">
        <f>IF('別紙2-3'!D70="","",'別紙2-3'!D70)</f>
        <v/>
      </c>
      <c r="D4" s="872"/>
      <c r="E4" s="208" t="s">
        <v>209</v>
      </c>
      <c r="F4" s="208" t="s">
        <v>210</v>
      </c>
      <c r="G4" s="208" t="s">
        <v>211</v>
      </c>
      <c r="H4" s="208" t="s">
        <v>212</v>
      </c>
      <c r="I4" s="208" t="s">
        <v>213</v>
      </c>
      <c r="J4" s="208" t="s">
        <v>214</v>
      </c>
      <c r="K4" s="208" t="s">
        <v>215</v>
      </c>
      <c r="L4" s="208" t="s">
        <v>216</v>
      </c>
      <c r="M4" s="208" t="s">
        <v>217</v>
      </c>
      <c r="N4" s="208" t="s">
        <v>218</v>
      </c>
      <c r="O4" s="208" t="s">
        <v>219</v>
      </c>
      <c r="P4" s="208" t="s">
        <v>220</v>
      </c>
      <c r="Q4" s="208" t="s">
        <v>221</v>
      </c>
      <c r="R4" s="208" t="s">
        <v>222</v>
      </c>
    </row>
    <row r="5" spans="1:21" ht="25.5" customHeight="1" x14ac:dyDescent="0.15">
      <c r="C5" s="1016" t="s">
        <v>487</v>
      </c>
      <c r="D5" s="1041"/>
      <c r="E5" s="208" t="s">
        <v>311</v>
      </c>
      <c r="F5" s="440">
        <f>IF('別紙2-3'!D60="","",'別紙2-3'!D60)</f>
        <v>0</v>
      </c>
      <c r="G5" s="440">
        <f>IF('別紙2-3'!E60="","",'別紙2-3'!E60)</f>
        <v>0</v>
      </c>
      <c r="H5" s="440">
        <f>IF('別紙2-3'!F60="","",'別紙2-3'!F60)</f>
        <v>0</v>
      </c>
      <c r="I5" s="440">
        <f>IF('別紙2-3'!G60="","",'別紙2-3'!G60)</f>
        <v>0</v>
      </c>
      <c r="J5" s="440">
        <f>IF('別紙2-3'!H60="","",'別紙2-3'!H60)</f>
        <v>0</v>
      </c>
      <c r="K5" s="440">
        <f>IF('別紙2-3'!I60="","",'別紙2-3'!I60)</f>
        <v>0</v>
      </c>
      <c r="L5" s="440">
        <f>IF('別紙2-3'!J60="","",'別紙2-3'!J60)</f>
        <v>0</v>
      </c>
      <c r="M5" s="440">
        <f>IF('別紙2-3'!K60="","",'別紙2-3'!K60)</f>
        <v>0</v>
      </c>
      <c r="N5" s="440">
        <f>IF('別紙2-3'!L60="","",'別紙2-3'!L60)</f>
        <v>0</v>
      </c>
      <c r="O5" s="440">
        <f>IF('別紙2-3'!M60="","",'別紙2-3'!M60)</f>
        <v>0</v>
      </c>
      <c r="P5" s="440">
        <f>IF('別紙2-3'!N60="","",'別紙2-3'!N60)</f>
        <v>0</v>
      </c>
      <c r="Q5" s="440">
        <f>IF('別紙2-3'!O60="","",'別紙2-3'!O60)</f>
        <v>0</v>
      </c>
      <c r="R5" s="315" t="str">
        <f>IF(SUM(F5:Q5)&gt;0,SUM(F5:Q5),"")</f>
        <v/>
      </c>
      <c r="U5" s="16" t="s">
        <v>304</v>
      </c>
    </row>
    <row r="6" spans="1:21" ht="25.5" customHeight="1" x14ac:dyDescent="0.15">
      <c r="C6" s="1041" t="s">
        <v>223</v>
      </c>
      <c r="D6" s="1041"/>
      <c r="E6" s="441" t="s">
        <v>396</v>
      </c>
      <c r="F6" s="544">
        <f>IF('別紙2-3'!D61="","",'別紙2-3'!D61)</f>
        <v>0</v>
      </c>
      <c r="G6" s="544">
        <f>IF('別紙2-3'!E61="","",'別紙2-3'!E61)</f>
        <v>0</v>
      </c>
      <c r="H6" s="544">
        <f>IF('別紙2-3'!F61="","",'別紙2-3'!F61)</f>
        <v>0</v>
      </c>
      <c r="I6" s="544">
        <f>IF('別紙2-3'!G61="","",'別紙2-3'!G61)</f>
        <v>0</v>
      </c>
      <c r="J6" s="544">
        <f>IF('別紙2-3'!H61="","",'別紙2-3'!H61)</f>
        <v>0</v>
      </c>
      <c r="K6" s="544">
        <f>IF('別紙2-3'!I61="","",'別紙2-3'!I61)</f>
        <v>0</v>
      </c>
      <c r="L6" s="544">
        <f>IF('別紙2-3'!J61="","",'別紙2-3'!J61)</f>
        <v>0</v>
      </c>
      <c r="M6" s="544">
        <f>IF('別紙2-3'!K61="","",'別紙2-3'!K61)</f>
        <v>0</v>
      </c>
      <c r="N6" s="544">
        <f>IF('別紙2-3'!L61="","",'別紙2-3'!L61)</f>
        <v>0</v>
      </c>
      <c r="O6" s="544">
        <f>IF('別紙2-3'!M61="","",'別紙2-3'!M61)</f>
        <v>0</v>
      </c>
      <c r="P6" s="544">
        <f>IF('別紙2-3'!N61="","",'別紙2-3'!N61)</f>
        <v>0</v>
      </c>
      <c r="Q6" s="544">
        <f>IF('別紙2-3'!O61="","",'別紙2-3'!O61)</f>
        <v>0</v>
      </c>
      <c r="R6" s="545" t="str">
        <f>IF(SUM(F6:Q6)&gt;0,SUM(F6:Q6),"")</f>
        <v/>
      </c>
      <c r="U6" s="203" t="s">
        <v>305</v>
      </c>
    </row>
    <row r="7" spans="1:21" ht="25.5" customHeight="1" x14ac:dyDescent="0.15">
      <c r="C7" s="837" t="s">
        <v>303</v>
      </c>
      <c r="D7" s="839"/>
      <c r="E7" s="208" t="s">
        <v>935</v>
      </c>
      <c r="F7" s="315" t="str">
        <f>IF('別紙2-3'!D59="","",'別紙2-3'!D59)</f>
        <v/>
      </c>
      <c r="G7" s="315" t="str">
        <f>IF('別紙2-3'!E59="","",'別紙2-3'!E59)</f>
        <v/>
      </c>
      <c r="H7" s="315" t="str">
        <f>IF('別紙2-3'!F59="","",'別紙2-3'!F59)</f>
        <v/>
      </c>
      <c r="I7" s="315" t="str">
        <f>IF('別紙2-3'!G59="","",'別紙2-3'!G59)</f>
        <v/>
      </c>
      <c r="J7" s="315" t="str">
        <f>IF('別紙2-3'!H59="","",'別紙2-3'!H59)</f>
        <v/>
      </c>
      <c r="K7" s="315" t="str">
        <f>IF('別紙2-3'!I59="","",'別紙2-3'!I59)</f>
        <v/>
      </c>
      <c r="L7" s="315" t="str">
        <f>IF('別紙2-3'!J59="","",'別紙2-3'!J59)</f>
        <v/>
      </c>
      <c r="M7" s="315" t="str">
        <f>IF('別紙2-3'!K59="","",'別紙2-3'!K59)</f>
        <v/>
      </c>
      <c r="N7" s="315" t="str">
        <f>IF('別紙2-3'!L59="","",'別紙2-3'!L59)</f>
        <v/>
      </c>
      <c r="O7" s="315" t="str">
        <f>IF('別紙2-3'!M59="","",'別紙2-3'!M59)</f>
        <v/>
      </c>
      <c r="P7" s="315" t="str">
        <f>IF('別紙2-3'!N59="","",'別紙2-3'!N59)</f>
        <v/>
      </c>
      <c r="Q7" s="315" t="str">
        <f>IF('別紙2-3'!O59="","",'別紙2-3'!O59)</f>
        <v/>
      </c>
      <c r="R7" s="315" t="str">
        <f>IF(SUM(F7:Q7)&gt;0,SUM(F7:Q7),"")</f>
        <v/>
      </c>
      <c r="U7" s="203" t="s">
        <v>305</v>
      </c>
    </row>
    <row r="8" spans="1:21" ht="25.5" customHeight="1" x14ac:dyDescent="0.15">
      <c r="C8" s="843"/>
      <c r="D8" s="845"/>
      <c r="E8" s="208" t="s">
        <v>311</v>
      </c>
      <c r="F8" s="315" t="str">
        <f t="shared" ref="F8:Q8" si="0">IF(F7="","",F7*45/3.6)</f>
        <v/>
      </c>
      <c r="G8" s="315" t="str">
        <f t="shared" si="0"/>
        <v/>
      </c>
      <c r="H8" s="315" t="str">
        <f t="shared" si="0"/>
        <v/>
      </c>
      <c r="I8" s="315" t="str">
        <f t="shared" si="0"/>
        <v/>
      </c>
      <c r="J8" s="315" t="str">
        <f t="shared" si="0"/>
        <v/>
      </c>
      <c r="K8" s="315" t="str">
        <f t="shared" si="0"/>
        <v/>
      </c>
      <c r="L8" s="315" t="str">
        <f t="shared" si="0"/>
        <v/>
      </c>
      <c r="M8" s="315" t="str">
        <f t="shared" si="0"/>
        <v/>
      </c>
      <c r="N8" s="315" t="str">
        <f t="shared" si="0"/>
        <v/>
      </c>
      <c r="O8" s="315" t="str">
        <f t="shared" si="0"/>
        <v/>
      </c>
      <c r="P8" s="315" t="str">
        <f t="shared" si="0"/>
        <v/>
      </c>
      <c r="Q8" s="315" t="str">
        <f t="shared" si="0"/>
        <v/>
      </c>
      <c r="R8" s="315" t="str">
        <f>IF(SUM(F8:Q8)&gt;0,SUM(F8:Q8),"")</f>
        <v/>
      </c>
      <c r="U8" s="203" t="s">
        <v>305</v>
      </c>
    </row>
    <row r="9" spans="1:21" ht="25.5" customHeight="1" x14ac:dyDescent="0.15">
      <c r="C9" s="1102" t="s">
        <v>413</v>
      </c>
      <c r="D9" s="1103"/>
      <c r="E9" s="208" t="s">
        <v>310</v>
      </c>
      <c r="F9" s="438" t="str">
        <f>IF('別紙2-3'!D58="","",'別紙2-3'!D58)</f>
        <v/>
      </c>
      <c r="G9" s="438" t="str">
        <f>IF('別紙2-3'!E58="","",'別紙2-3'!E58)</f>
        <v/>
      </c>
      <c r="H9" s="438" t="str">
        <f>IF('別紙2-3'!F58="","",'別紙2-3'!F58)</f>
        <v/>
      </c>
      <c r="I9" s="438" t="str">
        <f>IF('別紙2-3'!G58="","",'別紙2-3'!G58)</f>
        <v/>
      </c>
      <c r="J9" s="438" t="str">
        <f>IF('別紙2-3'!H58="","",'別紙2-3'!H58)</f>
        <v/>
      </c>
      <c r="K9" s="438" t="str">
        <f>IF('別紙2-3'!I58="","",'別紙2-3'!I58)</f>
        <v/>
      </c>
      <c r="L9" s="438" t="str">
        <f>IF('別紙2-3'!J58="","",'別紙2-3'!J58)</f>
        <v/>
      </c>
      <c r="M9" s="438" t="str">
        <f>IF('別紙2-3'!K58="","",'別紙2-3'!K58)</f>
        <v/>
      </c>
      <c r="N9" s="438" t="str">
        <f>IF('別紙2-3'!L58="","",'別紙2-3'!L58)</f>
        <v/>
      </c>
      <c r="O9" s="438" t="str">
        <f>IF('別紙2-3'!M58="","",'別紙2-3'!M58)</f>
        <v/>
      </c>
      <c r="P9" s="438" t="str">
        <f>IF('別紙2-3'!N58="","",'別紙2-3'!N58)</f>
        <v/>
      </c>
      <c r="Q9" s="438" t="str">
        <f>IF('別紙2-3'!O58="","",'別紙2-3'!O58)</f>
        <v/>
      </c>
      <c r="R9" s="438" t="str">
        <f>IF(SUM(F9:Q9)&gt;0,SUM(F9:Q9),"")</f>
        <v/>
      </c>
      <c r="U9" s="46">
        <f>F6/3.6</f>
        <v>0</v>
      </c>
    </row>
    <row r="10" spans="1:21" ht="25.5" customHeight="1" x14ac:dyDescent="0.15">
      <c r="C10" s="1102" t="s">
        <v>412</v>
      </c>
      <c r="D10" s="1103"/>
      <c r="E10" s="208" t="s">
        <v>309</v>
      </c>
      <c r="F10" s="315" t="e">
        <f>IF('別紙2-3'!D66="","",'別紙2-3'!D66)</f>
        <v>#DIV/0!</v>
      </c>
      <c r="G10" s="315" t="e">
        <f>IF('別紙2-3'!E66="","",'別紙2-3'!E66)</f>
        <v>#DIV/0!</v>
      </c>
      <c r="H10" s="315" t="e">
        <f>IF('別紙2-3'!F66="","",'別紙2-3'!F66)</f>
        <v>#DIV/0!</v>
      </c>
      <c r="I10" s="315" t="e">
        <f>IF('別紙2-3'!G66="","",'別紙2-3'!G66)</f>
        <v>#DIV/0!</v>
      </c>
      <c r="J10" s="315" t="e">
        <f>IF('別紙2-3'!H66="","",'別紙2-3'!H66)</f>
        <v>#DIV/0!</v>
      </c>
      <c r="K10" s="315" t="e">
        <f>IF('別紙2-3'!I66="","",'別紙2-3'!I66)</f>
        <v>#DIV/0!</v>
      </c>
      <c r="L10" s="315" t="e">
        <f>IF('別紙2-3'!J66="","",'別紙2-3'!J66)</f>
        <v>#DIV/0!</v>
      </c>
      <c r="M10" s="315" t="e">
        <f>IF('別紙2-3'!K66="","",'別紙2-3'!K66)</f>
        <v>#DIV/0!</v>
      </c>
      <c r="N10" s="315" t="e">
        <f>IF('別紙2-3'!L66="","",'別紙2-3'!L66)</f>
        <v>#DIV/0!</v>
      </c>
      <c r="O10" s="315" t="e">
        <f>IF('別紙2-3'!M66="","",'別紙2-3'!M66)</f>
        <v>#DIV/0!</v>
      </c>
      <c r="P10" s="315" t="e">
        <f>IF('別紙2-3'!N66="","",'別紙2-3'!N66)</f>
        <v>#DIV/0!</v>
      </c>
      <c r="Q10" s="315" t="e">
        <f>IF('別紙2-3'!O66="","",'別紙2-3'!O66)</f>
        <v>#DIV/0!</v>
      </c>
      <c r="R10" s="315" t="str">
        <f>IF('別紙2-3'!D79="","",'別紙2-3'!D79)</f>
        <v/>
      </c>
      <c r="U10" s="203" t="e">
        <f>F9*F37/1000</f>
        <v>#VALUE!</v>
      </c>
    </row>
    <row r="11" spans="1:21" ht="25.5" customHeight="1" x14ac:dyDescent="0.15">
      <c r="C11" s="1102" t="s">
        <v>489</v>
      </c>
      <c r="D11" s="1103"/>
      <c r="E11" s="208" t="s">
        <v>311</v>
      </c>
      <c r="F11" s="314"/>
      <c r="G11" s="314"/>
      <c r="H11" s="314"/>
      <c r="I11" s="314"/>
      <c r="J11" s="314"/>
      <c r="K11" s="314"/>
      <c r="L11" s="314"/>
      <c r="M11" s="314"/>
      <c r="N11" s="314"/>
      <c r="O11" s="314"/>
      <c r="P11" s="314"/>
      <c r="Q11" s="314"/>
      <c r="R11" s="315">
        <f>SUM(F11:Q11)</f>
        <v>0</v>
      </c>
      <c r="U11" s="204" t="s">
        <v>490</v>
      </c>
    </row>
    <row r="12" spans="1:21" ht="14.25" customHeight="1" x14ac:dyDescent="0.15">
      <c r="J12" s="236"/>
      <c r="K12" s="236"/>
      <c r="L12" s="236"/>
      <c r="M12" s="236"/>
      <c r="N12" s="236"/>
      <c r="O12" s="236"/>
      <c r="P12" s="236"/>
    </row>
    <row r="13" spans="1:21" ht="28.5" customHeight="1" x14ac:dyDescent="0.15">
      <c r="C13" s="872" t="str">
        <f>IF('別紙2-3'!E70="","",'別紙2-3'!E70)</f>
        <v/>
      </c>
      <c r="D13" s="872"/>
      <c r="E13" s="208" t="s">
        <v>209</v>
      </c>
      <c r="F13" s="208" t="s">
        <v>210</v>
      </c>
      <c r="G13" s="208" t="s">
        <v>211</v>
      </c>
      <c r="H13" s="208" t="s">
        <v>212</v>
      </c>
      <c r="I13" s="208" t="s">
        <v>213</v>
      </c>
      <c r="J13" s="442" t="s">
        <v>214</v>
      </c>
      <c r="K13" s="442" t="s">
        <v>215</v>
      </c>
      <c r="L13" s="442" t="s">
        <v>216</v>
      </c>
      <c r="M13" s="442" t="s">
        <v>217</v>
      </c>
      <c r="N13" s="442" t="s">
        <v>218</v>
      </c>
      <c r="O13" s="442" t="s">
        <v>219</v>
      </c>
      <c r="P13" s="442" t="s">
        <v>220</v>
      </c>
      <c r="Q13" s="208" t="s">
        <v>221</v>
      </c>
      <c r="R13" s="208" t="s">
        <v>222</v>
      </c>
    </row>
    <row r="14" spans="1:21" ht="24" customHeight="1" x14ac:dyDescent="0.15">
      <c r="C14" s="1016" t="s">
        <v>487</v>
      </c>
      <c r="D14" s="1041"/>
      <c r="E14" s="208" t="s">
        <v>311</v>
      </c>
      <c r="F14" s="440">
        <f>IF('別紙2-3'!P60="","",'別紙2-3'!P60)</f>
        <v>0</v>
      </c>
      <c r="G14" s="440">
        <f>IF('別紙2-3'!Q60="","",'別紙2-3'!Q60)</f>
        <v>0</v>
      </c>
      <c r="H14" s="440">
        <f>IF('別紙2-3'!R60="","",'別紙2-3'!R60)</f>
        <v>0</v>
      </c>
      <c r="I14" s="440">
        <f>IF('別紙2-3'!S60="","",'別紙2-3'!S60)</f>
        <v>0</v>
      </c>
      <c r="J14" s="440">
        <f>IF('別紙2-3'!T60="","",'別紙2-3'!T60)</f>
        <v>0</v>
      </c>
      <c r="K14" s="440">
        <f>IF('別紙2-3'!U60="","",'別紙2-3'!U60)</f>
        <v>0</v>
      </c>
      <c r="L14" s="440">
        <f>IF('別紙2-3'!V60="","",'別紙2-3'!V60)</f>
        <v>0</v>
      </c>
      <c r="M14" s="440">
        <f>IF('別紙2-3'!W60="","",'別紙2-3'!W60)</f>
        <v>0</v>
      </c>
      <c r="N14" s="440">
        <f>IF('別紙2-3'!X60="","",'別紙2-3'!X60)</f>
        <v>0</v>
      </c>
      <c r="O14" s="440">
        <f>IF('別紙2-3'!Y60="","",'別紙2-3'!Y60)</f>
        <v>0</v>
      </c>
      <c r="P14" s="440">
        <f>IF('別紙2-3'!Z60="","",'別紙2-3'!Z60)</f>
        <v>0</v>
      </c>
      <c r="Q14" s="440">
        <f>IF('別紙2-3'!AA60="","",'別紙2-3'!AA60)</f>
        <v>0</v>
      </c>
      <c r="R14" s="315">
        <f>IF(COUNT(F14:Q14)=0,"",SUM(F14:Q14))</f>
        <v>0</v>
      </c>
      <c r="U14" s="16" t="s">
        <v>304</v>
      </c>
    </row>
    <row r="15" spans="1:21" ht="24" customHeight="1" x14ac:dyDescent="0.15">
      <c r="C15" s="1041" t="s">
        <v>223</v>
      </c>
      <c r="D15" s="1041"/>
      <c r="E15" s="441" t="s">
        <v>396</v>
      </c>
      <c r="F15" s="544">
        <f>IF('別紙2-3'!P61="","",'別紙2-3'!P61)</f>
        <v>0</v>
      </c>
      <c r="G15" s="544">
        <f>IF('別紙2-3'!Q61="","",'別紙2-3'!Q61)</f>
        <v>0</v>
      </c>
      <c r="H15" s="544">
        <f>IF('別紙2-3'!R61="","",'別紙2-3'!R61)</f>
        <v>0</v>
      </c>
      <c r="I15" s="544">
        <f>IF('別紙2-3'!S61="","",'別紙2-3'!S61)</f>
        <v>0</v>
      </c>
      <c r="J15" s="544">
        <f>IF('別紙2-3'!T61="","",'別紙2-3'!T61)</f>
        <v>0</v>
      </c>
      <c r="K15" s="544">
        <f>IF('別紙2-3'!U61="","",'別紙2-3'!U61)</f>
        <v>0</v>
      </c>
      <c r="L15" s="544">
        <f>IF('別紙2-3'!V61="","",'別紙2-3'!V61)</f>
        <v>0</v>
      </c>
      <c r="M15" s="544">
        <f>IF('別紙2-3'!W61="","",'別紙2-3'!W61)</f>
        <v>0</v>
      </c>
      <c r="N15" s="544">
        <f>IF('別紙2-3'!X61="","",'別紙2-3'!X61)</f>
        <v>0</v>
      </c>
      <c r="O15" s="544">
        <f>IF('別紙2-3'!Y61="","",'別紙2-3'!Y61)</f>
        <v>0</v>
      </c>
      <c r="P15" s="544">
        <f>IF('別紙2-3'!Z61="","",'別紙2-3'!Z61)</f>
        <v>0</v>
      </c>
      <c r="Q15" s="544">
        <f>IF('別紙2-3'!AA61="","",'別紙2-3'!AA61)</f>
        <v>0</v>
      </c>
      <c r="R15" s="545">
        <f>IF(COUNT(F15:Q15)=0,"",SUM(F15:Q15))</f>
        <v>0</v>
      </c>
      <c r="U15" s="203" t="s">
        <v>305</v>
      </c>
    </row>
    <row r="16" spans="1:21" ht="24" customHeight="1" x14ac:dyDescent="0.15">
      <c r="C16" s="837" t="s">
        <v>303</v>
      </c>
      <c r="D16" s="839"/>
      <c r="E16" s="208" t="s">
        <v>935</v>
      </c>
      <c r="F16" s="315" t="str">
        <f>IF('別紙2-3'!P59="","",'別紙2-3'!P59)</f>
        <v/>
      </c>
      <c r="G16" s="315" t="str">
        <f>IF('別紙2-3'!Q59="","",'別紙2-3'!Q59)</f>
        <v/>
      </c>
      <c r="H16" s="315" t="str">
        <f>IF('別紙2-3'!R59="","",'別紙2-3'!R59)</f>
        <v/>
      </c>
      <c r="I16" s="315" t="str">
        <f>IF('別紙2-3'!S59="","",'別紙2-3'!S59)</f>
        <v/>
      </c>
      <c r="J16" s="315" t="str">
        <f>IF('別紙2-3'!T59="","",'別紙2-3'!T59)</f>
        <v/>
      </c>
      <c r="K16" s="315" t="str">
        <f>IF('別紙2-3'!U59="","",'別紙2-3'!U59)</f>
        <v/>
      </c>
      <c r="L16" s="315" t="str">
        <f>IF('別紙2-3'!V59="","",'別紙2-3'!V59)</f>
        <v/>
      </c>
      <c r="M16" s="315" t="str">
        <f>IF('別紙2-3'!W59="","",'別紙2-3'!W59)</f>
        <v/>
      </c>
      <c r="N16" s="315" t="str">
        <f>IF('別紙2-3'!X59="","",'別紙2-3'!X59)</f>
        <v/>
      </c>
      <c r="O16" s="315" t="str">
        <f>IF('別紙2-3'!Y59="","",'別紙2-3'!Y59)</f>
        <v/>
      </c>
      <c r="P16" s="315" t="str">
        <f>IF('別紙2-3'!Z59="","",'別紙2-3'!Z59)</f>
        <v/>
      </c>
      <c r="Q16" s="315" t="str">
        <f>IF('別紙2-3'!AA59="","",'別紙2-3'!AA59)</f>
        <v/>
      </c>
      <c r="R16" s="315" t="str">
        <f>IF(COUNT(F16:Q16)=0,"",SUM(F16:Q16))</f>
        <v/>
      </c>
      <c r="U16" s="203" t="s">
        <v>305</v>
      </c>
    </row>
    <row r="17" spans="3:21" ht="24" customHeight="1" x14ac:dyDescent="0.15">
      <c r="C17" s="843"/>
      <c r="D17" s="845"/>
      <c r="E17" s="208" t="s">
        <v>311</v>
      </c>
      <c r="F17" s="315" t="str">
        <f t="shared" ref="F17:Q17" si="1">IF(F16="","",F16*45/3.6)</f>
        <v/>
      </c>
      <c r="G17" s="315" t="str">
        <f t="shared" si="1"/>
        <v/>
      </c>
      <c r="H17" s="315" t="str">
        <f t="shared" si="1"/>
        <v/>
      </c>
      <c r="I17" s="315" t="str">
        <f t="shared" si="1"/>
        <v/>
      </c>
      <c r="J17" s="315" t="str">
        <f t="shared" si="1"/>
        <v/>
      </c>
      <c r="K17" s="315" t="str">
        <f t="shared" si="1"/>
        <v/>
      </c>
      <c r="L17" s="315" t="str">
        <f t="shared" si="1"/>
        <v/>
      </c>
      <c r="M17" s="315" t="str">
        <f t="shared" si="1"/>
        <v/>
      </c>
      <c r="N17" s="315" t="str">
        <f t="shared" si="1"/>
        <v/>
      </c>
      <c r="O17" s="315" t="str">
        <f t="shared" si="1"/>
        <v/>
      </c>
      <c r="P17" s="315" t="str">
        <f t="shared" si="1"/>
        <v/>
      </c>
      <c r="Q17" s="315" t="str">
        <f t="shared" si="1"/>
        <v/>
      </c>
      <c r="R17" s="315" t="str">
        <f>IF(COUNT(F17:Q17)=0,"",SUM(F17:Q17))</f>
        <v/>
      </c>
      <c r="U17" s="203" t="s">
        <v>305</v>
      </c>
    </row>
    <row r="18" spans="3:21" ht="24" customHeight="1" x14ac:dyDescent="0.15">
      <c r="C18" s="1102" t="s">
        <v>413</v>
      </c>
      <c r="D18" s="1103"/>
      <c r="E18" s="442" t="s">
        <v>310</v>
      </c>
      <c r="F18" s="318" t="str">
        <f>IF('別紙2-3'!P58="","",'別紙2-3'!P58)</f>
        <v/>
      </c>
      <c r="G18" s="318" t="str">
        <f>IF('別紙2-3'!Q58="","",'別紙2-3'!Q58)</f>
        <v/>
      </c>
      <c r="H18" s="318" t="str">
        <f>IF('別紙2-3'!R58="","",'別紙2-3'!R58)</f>
        <v/>
      </c>
      <c r="I18" s="318" t="str">
        <f>IF('別紙2-3'!S58="","",'別紙2-3'!S58)</f>
        <v/>
      </c>
      <c r="J18" s="318" t="str">
        <f>IF('別紙2-3'!T58="","",'別紙2-3'!T58)</f>
        <v/>
      </c>
      <c r="K18" s="318" t="str">
        <f>IF('別紙2-3'!U58="","",'別紙2-3'!U58)</f>
        <v/>
      </c>
      <c r="L18" s="318" t="str">
        <f>IF('別紙2-3'!V58="","",'別紙2-3'!V58)</f>
        <v/>
      </c>
      <c r="M18" s="318" t="str">
        <f>IF('別紙2-3'!W58="","",'別紙2-3'!W58)</f>
        <v/>
      </c>
      <c r="N18" s="318" t="str">
        <f>IF('別紙2-3'!X58="","",'別紙2-3'!X58)</f>
        <v/>
      </c>
      <c r="O18" s="318" t="str">
        <f>IF('別紙2-3'!Y58="","",'別紙2-3'!Y58)</f>
        <v/>
      </c>
      <c r="P18" s="318" t="str">
        <f>IF('別紙2-3'!Z58="","",'別紙2-3'!Z58)</f>
        <v/>
      </c>
      <c r="Q18" s="318" t="str">
        <f>IF('別紙2-3'!AA58="","",'別紙2-3'!AA58)</f>
        <v/>
      </c>
      <c r="R18" s="438" t="str">
        <f>IF(SUM(F18:Q18)&gt;0,SUM(F18:Q18),"")</f>
        <v/>
      </c>
      <c r="U18" s="203"/>
    </row>
    <row r="19" spans="3:21" ht="24" customHeight="1" x14ac:dyDescent="0.15">
      <c r="C19" s="1102" t="s">
        <v>412</v>
      </c>
      <c r="D19" s="1103"/>
      <c r="E19" s="208" t="s">
        <v>309</v>
      </c>
      <c r="F19" s="315" t="e">
        <f>IF('別紙2-3'!P66="","",'別紙2-3'!P66)</f>
        <v>#DIV/0!</v>
      </c>
      <c r="G19" s="315" t="e">
        <f>IF('別紙2-3'!Q66="","",'別紙2-3'!Q66)</f>
        <v>#DIV/0!</v>
      </c>
      <c r="H19" s="315" t="e">
        <f>IF('別紙2-3'!R66="","",'別紙2-3'!R66)</f>
        <v>#DIV/0!</v>
      </c>
      <c r="I19" s="315" t="e">
        <f>IF('別紙2-3'!S66="","",'別紙2-3'!S66)</f>
        <v>#DIV/0!</v>
      </c>
      <c r="J19" s="315" t="e">
        <f>IF('別紙2-3'!T66="","",'別紙2-3'!T66)</f>
        <v>#DIV/0!</v>
      </c>
      <c r="K19" s="315" t="e">
        <f>IF('別紙2-3'!U66="","",'別紙2-3'!U66)</f>
        <v>#DIV/0!</v>
      </c>
      <c r="L19" s="315" t="e">
        <f>IF('別紙2-3'!V66="","",'別紙2-3'!V66)</f>
        <v>#DIV/0!</v>
      </c>
      <c r="M19" s="315" t="e">
        <f>IF('別紙2-3'!W66="","",'別紙2-3'!W66)</f>
        <v>#DIV/0!</v>
      </c>
      <c r="N19" s="315" t="e">
        <f>IF('別紙2-3'!X66="","",'別紙2-3'!X66)</f>
        <v>#DIV/0!</v>
      </c>
      <c r="O19" s="315" t="e">
        <f>IF('別紙2-3'!Y66="","",'別紙2-3'!Y66)</f>
        <v>#DIV/0!</v>
      </c>
      <c r="P19" s="315" t="e">
        <f>IF('別紙2-3'!Z66="","",'別紙2-3'!Z66)</f>
        <v>#DIV/0!</v>
      </c>
      <c r="Q19" s="315" t="e">
        <f>IF('別紙2-3'!AA66="","",'別紙2-3'!AA66)</f>
        <v>#DIV/0!</v>
      </c>
      <c r="R19" s="315" t="str">
        <f>IF('別紙2-3'!E79="","",'別紙2-3'!E79)</f>
        <v/>
      </c>
      <c r="U19" s="203"/>
    </row>
    <row r="20" spans="3:21" ht="24" customHeight="1" x14ac:dyDescent="0.15">
      <c r="C20" s="1102"/>
      <c r="D20" s="1103"/>
      <c r="E20" s="208" t="s">
        <v>311</v>
      </c>
      <c r="F20" s="314"/>
      <c r="G20" s="314"/>
      <c r="H20" s="314"/>
      <c r="I20" s="314"/>
      <c r="J20" s="314"/>
      <c r="K20" s="314"/>
      <c r="L20" s="314"/>
      <c r="M20" s="314"/>
      <c r="N20" s="314"/>
      <c r="O20" s="314"/>
      <c r="P20" s="314"/>
      <c r="Q20" s="314"/>
      <c r="R20" s="315">
        <f>SUM(F20:Q20)</f>
        <v>0</v>
      </c>
      <c r="U20" s="204" t="s">
        <v>490</v>
      </c>
    </row>
    <row r="21" spans="3:21" ht="14.25" customHeight="1" x14ac:dyDescent="0.15">
      <c r="D21" s="193" t="s">
        <v>938</v>
      </c>
    </row>
    <row r="22" spans="3:21" ht="14.25" customHeight="1" x14ac:dyDescent="0.15">
      <c r="D22" s="31"/>
    </row>
    <row r="23" spans="3:21" ht="14.25" customHeight="1" x14ac:dyDescent="0.15">
      <c r="R23" s="365" t="s">
        <v>1013</v>
      </c>
      <c r="U23" s="443"/>
    </row>
    <row r="24" spans="3:21" ht="15.75" customHeight="1" x14ac:dyDescent="0.15">
      <c r="U24" s="443"/>
    </row>
    <row r="25" spans="3:21" ht="15.75" customHeight="1" x14ac:dyDescent="0.15">
      <c r="U25" s="443"/>
    </row>
    <row r="26" spans="3:21" ht="15.75" customHeight="1" x14ac:dyDescent="0.15">
      <c r="F26" s="444" t="str">
        <f>IF(基本!F82="","",基本!F82)</f>
        <v/>
      </c>
      <c r="G26" s="444" t="str">
        <f>IF(F26="","",F26)</f>
        <v/>
      </c>
      <c r="H26" s="444" t="str">
        <f t="shared" ref="H26:Q26" si="2">IF(G26="","",G26)</f>
        <v/>
      </c>
      <c r="I26" s="444" t="str">
        <f t="shared" si="2"/>
        <v/>
      </c>
      <c r="J26" s="444" t="str">
        <f t="shared" si="2"/>
        <v/>
      </c>
      <c r="K26" s="444" t="str">
        <f t="shared" si="2"/>
        <v/>
      </c>
      <c r="L26" s="444" t="str">
        <f t="shared" si="2"/>
        <v/>
      </c>
      <c r="M26" s="444" t="str">
        <f t="shared" si="2"/>
        <v/>
      </c>
      <c r="N26" s="444" t="str">
        <f t="shared" si="2"/>
        <v/>
      </c>
      <c r="O26" s="444" t="str">
        <f t="shared" si="2"/>
        <v/>
      </c>
      <c r="P26" s="444" t="str">
        <f t="shared" si="2"/>
        <v/>
      </c>
      <c r="Q26" s="444" t="str">
        <f t="shared" si="2"/>
        <v/>
      </c>
      <c r="R26" s="444" t="str">
        <f>IF(Q26="","",Q26)</f>
        <v/>
      </c>
      <c r="U26" s="443"/>
    </row>
    <row r="27" spans="3:21" ht="15.75" customHeight="1" x14ac:dyDescent="0.15">
      <c r="F27" s="444" t="str">
        <f>IF(基本!H82="","",基本!H82)</f>
        <v/>
      </c>
      <c r="G27" s="444" t="str">
        <f>IF(F27="","",F27)</f>
        <v/>
      </c>
      <c r="H27" s="444" t="str">
        <f t="shared" ref="H27:Q27" si="3">IF(G27="","",G27)</f>
        <v/>
      </c>
      <c r="I27" s="444" t="str">
        <f t="shared" si="3"/>
        <v/>
      </c>
      <c r="J27" s="444" t="str">
        <f t="shared" si="3"/>
        <v/>
      </c>
      <c r="K27" s="444" t="str">
        <f t="shared" si="3"/>
        <v/>
      </c>
      <c r="L27" s="444" t="str">
        <f t="shared" si="3"/>
        <v/>
      </c>
      <c r="M27" s="444" t="str">
        <f t="shared" si="3"/>
        <v/>
      </c>
      <c r="N27" s="444" t="str">
        <f t="shared" si="3"/>
        <v/>
      </c>
      <c r="O27" s="444" t="str">
        <f t="shared" si="3"/>
        <v/>
      </c>
      <c r="P27" s="444" t="str">
        <f t="shared" si="3"/>
        <v/>
      </c>
      <c r="Q27" s="444" t="str">
        <f t="shared" si="3"/>
        <v/>
      </c>
      <c r="R27" s="444" t="str">
        <f>IF(Q27="","",Q27)</f>
        <v/>
      </c>
      <c r="U27" s="443"/>
    </row>
    <row r="28" spans="3:21" ht="15.75" customHeight="1" x14ac:dyDescent="0.15">
      <c r="F28" s="444" t="str">
        <f>IF(基本!J82="","",基本!J82)</f>
        <v/>
      </c>
      <c r="G28" s="444" t="str">
        <f>IF(F28="","",F28)</f>
        <v/>
      </c>
      <c r="H28" s="444" t="str">
        <f t="shared" ref="H28:Q28" si="4">IF(G28="","",G28)</f>
        <v/>
      </c>
      <c r="I28" s="444" t="str">
        <f t="shared" si="4"/>
        <v/>
      </c>
      <c r="J28" s="444" t="str">
        <f t="shared" si="4"/>
        <v/>
      </c>
      <c r="K28" s="444" t="str">
        <f t="shared" si="4"/>
        <v/>
      </c>
      <c r="L28" s="444" t="str">
        <f t="shared" si="4"/>
        <v/>
      </c>
      <c r="M28" s="444" t="str">
        <f t="shared" si="4"/>
        <v/>
      </c>
      <c r="N28" s="444" t="str">
        <f t="shared" si="4"/>
        <v/>
      </c>
      <c r="O28" s="444" t="str">
        <f t="shared" si="4"/>
        <v/>
      </c>
      <c r="P28" s="444" t="str">
        <f t="shared" si="4"/>
        <v/>
      </c>
      <c r="Q28" s="444" t="str">
        <f t="shared" si="4"/>
        <v/>
      </c>
      <c r="R28" s="444" t="str">
        <f>IF(Q28="","",Q28)</f>
        <v/>
      </c>
      <c r="U28" s="443"/>
    </row>
    <row r="29" spans="3:21" x14ac:dyDescent="0.15">
      <c r="F29" s="444" t="str">
        <f>IF(基本!L82="","",基本!L82)</f>
        <v/>
      </c>
      <c r="G29" s="444" t="str">
        <f>IF(F29="","",F29)</f>
        <v/>
      </c>
      <c r="H29" s="444" t="str">
        <f t="shared" ref="H29:Q29" si="5">IF(G29="","",G29)</f>
        <v/>
      </c>
      <c r="I29" s="444" t="str">
        <f t="shared" si="5"/>
        <v/>
      </c>
      <c r="J29" s="444" t="str">
        <f t="shared" si="5"/>
        <v/>
      </c>
      <c r="K29" s="444" t="str">
        <f t="shared" si="5"/>
        <v/>
      </c>
      <c r="L29" s="444" t="str">
        <f t="shared" si="5"/>
        <v/>
      </c>
      <c r="M29" s="444" t="str">
        <f t="shared" si="5"/>
        <v/>
      </c>
      <c r="N29" s="444" t="str">
        <f t="shared" si="5"/>
        <v/>
      </c>
      <c r="O29" s="444" t="str">
        <f t="shared" si="5"/>
        <v/>
      </c>
      <c r="P29" s="444" t="str">
        <f t="shared" si="5"/>
        <v/>
      </c>
      <c r="Q29" s="444" t="str">
        <f t="shared" si="5"/>
        <v/>
      </c>
      <c r="R29" s="444" t="str">
        <f>IF(Q29="","",Q29)</f>
        <v/>
      </c>
    </row>
    <row r="30" spans="3:21" x14ac:dyDescent="0.15">
      <c r="F30" s="445"/>
      <c r="G30" s="445"/>
      <c r="H30" s="445"/>
      <c r="I30" s="445"/>
      <c r="J30" s="445"/>
      <c r="K30" s="445"/>
      <c r="L30" s="445"/>
      <c r="M30" s="445"/>
      <c r="N30" s="445"/>
      <c r="O30" s="445"/>
      <c r="P30" s="445"/>
      <c r="Q30" s="445"/>
      <c r="R30" s="445"/>
    </row>
    <row r="31" spans="3:21" x14ac:dyDescent="0.15">
      <c r="F31" s="445"/>
      <c r="G31" s="445"/>
      <c r="H31" s="445"/>
      <c r="I31" s="445"/>
      <c r="J31" s="445"/>
      <c r="K31" s="445"/>
      <c r="L31" s="445"/>
      <c r="M31" s="445"/>
      <c r="N31" s="445"/>
      <c r="O31" s="445"/>
      <c r="P31" s="445"/>
      <c r="Q31" s="445"/>
      <c r="R31" s="445"/>
    </row>
    <row r="32" spans="3:21" x14ac:dyDescent="0.15">
      <c r="F32" s="445"/>
      <c r="G32" s="445"/>
      <c r="H32" s="445"/>
      <c r="I32" s="445"/>
      <c r="J32" s="445"/>
      <c r="K32" s="445"/>
      <c r="L32" s="445"/>
      <c r="M32" s="445"/>
      <c r="N32" s="445"/>
      <c r="O32" s="445"/>
      <c r="P32" s="445"/>
      <c r="Q32" s="445"/>
      <c r="R32" s="445"/>
    </row>
    <row r="33" spans="6:18" x14ac:dyDescent="0.15">
      <c r="F33" s="445"/>
      <c r="G33" s="445"/>
      <c r="H33" s="445"/>
      <c r="I33" s="445"/>
      <c r="J33" s="445"/>
      <c r="K33" s="445"/>
      <c r="L33" s="445"/>
      <c r="M33" s="445"/>
      <c r="N33" s="445"/>
      <c r="O33" s="445"/>
      <c r="P33" s="445"/>
      <c r="Q33" s="445"/>
      <c r="R33" s="445"/>
    </row>
    <row r="34" spans="6:18" x14ac:dyDescent="0.15">
      <c r="F34" s="445"/>
      <c r="G34" s="445"/>
      <c r="H34" s="445"/>
      <c r="I34" s="445"/>
      <c r="J34" s="445"/>
      <c r="K34" s="445"/>
      <c r="L34" s="445"/>
      <c r="M34" s="445"/>
      <c r="N34" s="445"/>
      <c r="O34" s="445"/>
      <c r="P34" s="445"/>
      <c r="Q34" s="445"/>
      <c r="R34" s="445"/>
    </row>
    <row r="35" spans="6:18" x14ac:dyDescent="0.15">
      <c r="F35" s="445"/>
      <c r="G35" s="445"/>
      <c r="H35" s="445"/>
      <c r="I35" s="445"/>
      <c r="J35" s="445"/>
      <c r="K35" s="445"/>
      <c r="L35" s="445"/>
      <c r="M35" s="445"/>
      <c r="N35" s="445"/>
      <c r="O35" s="445"/>
      <c r="P35" s="445"/>
      <c r="Q35" s="445"/>
      <c r="R35" s="445"/>
    </row>
    <row r="36" spans="6:18" x14ac:dyDescent="0.15">
      <c r="F36" s="445"/>
      <c r="G36" s="445"/>
      <c r="H36" s="445"/>
      <c r="I36" s="445"/>
      <c r="J36" s="445"/>
      <c r="K36" s="445"/>
      <c r="L36" s="445"/>
      <c r="M36" s="445"/>
      <c r="N36" s="445"/>
      <c r="O36" s="445"/>
      <c r="P36" s="445"/>
      <c r="Q36" s="445"/>
      <c r="R36" s="445"/>
    </row>
    <row r="37" spans="6:18" x14ac:dyDescent="0.15">
      <c r="F37" s="445"/>
      <c r="G37" s="445"/>
      <c r="H37" s="445"/>
      <c r="I37" s="445"/>
      <c r="J37" s="445"/>
      <c r="K37" s="445"/>
      <c r="L37" s="445"/>
      <c r="M37" s="445"/>
      <c r="N37" s="445"/>
      <c r="O37" s="445"/>
      <c r="P37" s="445"/>
      <c r="Q37" s="445"/>
      <c r="R37" s="445"/>
    </row>
  </sheetData>
  <sheetProtection password="A4DE" sheet="1" objects="1" scenarios="1"/>
  <mergeCells count="14">
    <mergeCell ref="C20:D20"/>
    <mergeCell ref="C19:D19"/>
    <mergeCell ref="C18:D18"/>
    <mergeCell ref="C9:D9"/>
    <mergeCell ref="C16:D17"/>
    <mergeCell ref="C14:D14"/>
    <mergeCell ref="C15:D15"/>
    <mergeCell ref="C5:D5"/>
    <mergeCell ref="C6:D6"/>
    <mergeCell ref="C4:D4"/>
    <mergeCell ref="C13:D13"/>
    <mergeCell ref="C7:D8"/>
    <mergeCell ref="C10:D10"/>
    <mergeCell ref="C11:D11"/>
  </mergeCells>
  <phoneticPr fontId="1"/>
  <pageMargins left="0.59055118110236227" right="0.39370078740157483" top="0.98425196850393704" bottom="0.78740157480314965"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9"/>
  <sheetViews>
    <sheetView view="pageBreakPreview" topLeftCell="B58" zoomScale="70" zoomScaleNormal="100" zoomScaleSheetLayoutView="70" workbookViewId="0">
      <selection activeCell="X79" sqref="X79"/>
    </sheetView>
  </sheetViews>
  <sheetFormatPr defaultRowHeight="13.5" x14ac:dyDescent="0.15"/>
  <cols>
    <col min="1" max="1" width="3.875" style="16" customWidth="1"/>
    <col min="2" max="2" width="23.25" style="16" customWidth="1"/>
    <col min="3" max="3" width="9" style="203"/>
    <col min="4" max="27" width="9.125" style="16" customWidth="1"/>
    <col min="28" max="16384" width="9" style="16"/>
  </cols>
  <sheetData>
    <row r="1" spans="1:27" x14ac:dyDescent="0.15">
      <c r="A1" s="204" t="s">
        <v>535</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3" spans="1:27" x14ac:dyDescent="0.15">
      <c r="A3" s="16" t="s">
        <v>486</v>
      </c>
    </row>
    <row r="4" spans="1:27" ht="7.5" customHeight="1" x14ac:dyDescent="0.15"/>
    <row r="5" spans="1:27" x14ac:dyDescent="0.15">
      <c r="A5" s="308" t="s">
        <v>319</v>
      </c>
      <c r="B5" s="208" t="s">
        <v>320</v>
      </c>
      <c r="C5" s="208" t="s">
        <v>321</v>
      </c>
      <c r="D5" s="436" t="s">
        <v>386</v>
      </c>
      <c r="E5" s="436" t="s">
        <v>103</v>
      </c>
      <c r="F5" s="436" t="s">
        <v>104</v>
      </c>
      <c r="G5" s="436" t="s">
        <v>105</v>
      </c>
      <c r="H5" s="436" t="s">
        <v>106</v>
      </c>
      <c r="I5" s="436" t="s">
        <v>107</v>
      </c>
      <c r="J5" s="436" t="s">
        <v>108</v>
      </c>
      <c r="K5" s="436" t="s">
        <v>109</v>
      </c>
      <c r="L5" s="436" t="s">
        <v>110</v>
      </c>
      <c r="M5" s="436" t="s">
        <v>111</v>
      </c>
      <c r="N5" s="436" t="s">
        <v>112</v>
      </c>
      <c r="O5" s="436" t="s">
        <v>113</v>
      </c>
      <c r="P5" s="436" t="s">
        <v>102</v>
      </c>
      <c r="Q5" s="436" t="s">
        <v>103</v>
      </c>
      <c r="R5" s="436" t="s">
        <v>104</v>
      </c>
      <c r="S5" s="436" t="s">
        <v>105</v>
      </c>
      <c r="T5" s="436" t="s">
        <v>106</v>
      </c>
      <c r="U5" s="436" t="s">
        <v>107</v>
      </c>
      <c r="V5" s="436" t="s">
        <v>108</v>
      </c>
      <c r="W5" s="436" t="s">
        <v>109</v>
      </c>
      <c r="X5" s="436" t="s">
        <v>110</v>
      </c>
      <c r="Y5" s="436" t="s">
        <v>111</v>
      </c>
      <c r="Z5" s="436" t="s">
        <v>112</v>
      </c>
      <c r="AA5" s="436" t="s">
        <v>113</v>
      </c>
    </row>
    <row r="6" spans="1:27" x14ac:dyDescent="0.15">
      <c r="A6" s="872" t="s">
        <v>322</v>
      </c>
      <c r="B6" s="308" t="s">
        <v>323</v>
      </c>
      <c r="C6" s="208" t="s">
        <v>324</v>
      </c>
      <c r="D6" s="437"/>
      <c r="E6" s="437"/>
      <c r="F6" s="437"/>
      <c r="G6" s="437"/>
      <c r="H6" s="437"/>
      <c r="I6" s="437"/>
      <c r="J6" s="437"/>
      <c r="K6" s="437"/>
      <c r="L6" s="437"/>
      <c r="M6" s="437"/>
      <c r="N6" s="437"/>
      <c r="O6" s="437"/>
      <c r="P6" s="437"/>
      <c r="Q6" s="437"/>
      <c r="R6" s="437"/>
      <c r="S6" s="437"/>
      <c r="T6" s="437"/>
      <c r="U6" s="437"/>
      <c r="V6" s="437"/>
      <c r="W6" s="437"/>
      <c r="X6" s="437"/>
      <c r="Y6" s="437"/>
      <c r="Z6" s="437"/>
      <c r="AA6" s="437"/>
    </row>
    <row r="7" spans="1:27" x14ac:dyDescent="0.15">
      <c r="A7" s="872"/>
      <c r="B7" s="308" t="s">
        <v>325</v>
      </c>
      <c r="C7" s="208" t="s">
        <v>326</v>
      </c>
      <c r="D7" s="437"/>
      <c r="E7" s="318" t="str">
        <f>IF(D7="","",D7)</f>
        <v/>
      </c>
      <c r="F7" s="318" t="str">
        <f t="shared" ref="F7:U8" si="0">E7</f>
        <v/>
      </c>
      <c r="G7" s="318" t="str">
        <f t="shared" si="0"/>
        <v/>
      </c>
      <c r="H7" s="318" t="str">
        <f t="shared" si="0"/>
        <v/>
      </c>
      <c r="I7" s="318" t="str">
        <f t="shared" si="0"/>
        <v/>
      </c>
      <c r="J7" s="318" t="str">
        <f t="shared" si="0"/>
        <v/>
      </c>
      <c r="K7" s="318" t="str">
        <f t="shared" si="0"/>
        <v/>
      </c>
      <c r="L7" s="318" t="str">
        <f t="shared" si="0"/>
        <v/>
      </c>
      <c r="M7" s="318" t="str">
        <f t="shared" si="0"/>
        <v/>
      </c>
      <c r="N7" s="318" t="str">
        <f t="shared" si="0"/>
        <v/>
      </c>
      <c r="O7" s="318" t="str">
        <f t="shared" si="0"/>
        <v/>
      </c>
      <c r="P7" s="318" t="str">
        <f t="shared" si="0"/>
        <v/>
      </c>
      <c r="Q7" s="318" t="str">
        <f t="shared" si="0"/>
        <v/>
      </c>
      <c r="R7" s="318" t="str">
        <f t="shared" si="0"/>
        <v/>
      </c>
      <c r="S7" s="318" t="str">
        <f t="shared" si="0"/>
        <v/>
      </c>
      <c r="T7" s="318" t="str">
        <f t="shared" si="0"/>
        <v/>
      </c>
      <c r="U7" s="318" t="str">
        <f t="shared" si="0"/>
        <v/>
      </c>
      <c r="V7" s="318" t="str">
        <f t="shared" ref="V7:AA8" si="1">U7</f>
        <v/>
      </c>
      <c r="W7" s="318" t="str">
        <f t="shared" si="1"/>
        <v/>
      </c>
      <c r="X7" s="318" t="str">
        <f t="shared" si="1"/>
        <v/>
      </c>
      <c r="Y7" s="318" t="str">
        <f t="shared" si="1"/>
        <v/>
      </c>
      <c r="Z7" s="318" t="str">
        <f t="shared" si="1"/>
        <v/>
      </c>
      <c r="AA7" s="318" t="str">
        <f t="shared" si="1"/>
        <v/>
      </c>
    </row>
    <row r="8" spans="1:27" x14ac:dyDescent="0.15">
      <c r="A8" s="872"/>
      <c r="B8" s="308" t="s">
        <v>327</v>
      </c>
      <c r="C8" s="208" t="s">
        <v>387</v>
      </c>
      <c r="D8" s="437"/>
      <c r="E8" s="318" t="str">
        <f>IF(D8="","",D8)</f>
        <v/>
      </c>
      <c r="F8" s="318" t="str">
        <f t="shared" si="0"/>
        <v/>
      </c>
      <c r="G8" s="318" t="str">
        <f t="shared" si="0"/>
        <v/>
      </c>
      <c r="H8" s="318" t="str">
        <f t="shared" si="0"/>
        <v/>
      </c>
      <c r="I8" s="318" t="str">
        <f t="shared" si="0"/>
        <v/>
      </c>
      <c r="J8" s="318" t="str">
        <f t="shared" si="0"/>
        <v/>
      </c>
      <c r="K8" s="318" t="str">
        <f t="shared" si="0"/>
        <v/>
      </c>
      <c r="L8" s="318" t="str">
        <f t="shared" si="0"/>
        <v/>
      </c>
      <c r="M8" s="318" t="str">
        <f t="shared" si="0"/>
        <v/>
      </c>
      <c r="N8" s="318" t="str">
        <f t="shared" si="0"/>
        <v/>
      </c>
      <c r="O8" s="318" t="str">
        <f t="shared" si="0"/>
        <v/>
      </c>
      <c r="P8" s="318" t="str">
        <f t="shared" si="0"/>
        <v/>
      </c>
      <c r="Q8" s="318" t="str">
        <f t="shared" si="0"/>
        <v/>
      </c>
      <c r="R8" s="318" t="str">
        <f t="shared" si="0"/>
        <v/>
      </c>
      <c r="S8" s="318" t="str">
        <f t="shared" si="0"/>
        <v/>
      </c>
      <c r="T8" s="318" t="str">
        <f t="shared" si="0"/>
        <v/>
      </c>
      <c r="U8" s="318" t="str">
        <f t="shared" si="0"/>
        <v/>
      </c>
      <c r="V8" s="318" t="str">
        <f t="shared" si="1"/>
        <v/>
      </c>
      <c r="W8" s="318" t="str">
        <f t="shared" si="1"/>
        <v/>
      </c>
      <c r="X8" s="318" t="str">
        <f t="shared" si="1"/>
        <v/>
      </c>
      <c r="Y8" s="318" t="str">
        <f t="shared" si="1"/>
        <v/>
      </c>
      <c r="Z8" s="318" t="str">
        <f t="shared" si="1"/>
        <v/>
      </c>
      <c r="AA8" s="318" t="str">
        <f t="shared" si="1"/>
        <v/>
      </c>
    </row>
    <row r="9" spans="1:27" x14ac:dyDescent="0.15">
      <c r="A9" s="872"/>
      <c r="B9" s="308" t="s">
        <v>328</v>
      </c>
      <c r="C9" s="208" t="s">
        <v>329</v>
      </c>
      <c r="D9" s="437"/>
      <c r="E9" s="437"/>
      <c r="F9" s="437"/>
      <c r="G9" s="437"/>
      <c r="H9" s="437"/>
      <c r="I9" s="437"/>
      <c r="J9" s="437"/>
      <c r="K9" s="437"/>
      <c r="L9" s="437"/>
      <c r="M9" s="437"/>
      <c r="N9" s="437"/>
      <c r="O9" s="437"/>
      <c r="P9" s="437"/>
      <c r="Q9" s="437"/>
      <c r="R9" s="437"/>
      <c r="S9" s="437"/>
      <c r="T9" s="437"/>
      <c r="U9" s="437"/>
      <c r="V9" s="437"/>
      <c r="W9" s="437"/>
      <c r="X9" s="437"/>
      <c r="Y9" s="437"/>
      <c r="Z9" s="437"/>
      <c r="AA9" s="437"/>
    </row>
    <row r="10" spans="1:27" ht="16.5" x14ac:dyDescent="0.15">
      <c r="A10" s="872"/>
      <c r="B10" s="308" t="s">
        <v>330</v>
      </c>
      <c r="C10" s="208" t="s">
        <v>939</v>
      </c>
      <c r="D10" s="437"/>
      <c r="E10" s="318" t="str">
        <f>IF(D10="","",D10)</f>
        <v/>
      </c>
      <c r="F10" s="318" t="str">
        <f t="shared" ref="F10:AA10" si="2">IF(E10="","",E10)</f>
        <v/>
      </c>
      <c r="G10" s="318" t="str">
        <f t="shared" si="2"/>
        <v/>
      </c>
      <c r="H10" s="318" t="str">
        <f t="shared" si="2"/>
        <v/>
      </c>
      <c r="I10" s="318" t="str">
        <f t="shared" si="2"/>
        <v/>
      </c>
      <c r="J10" s="318" t="str">
        <f t="shared" si="2"/>
        <v/>
      </c>
      <c r="K10" s="318" t="str">
        <f t="shared" si="2"/>
        <v/>
      </c>
      <c r="L10" s="318" t="str">
        <f t="shared" si="2"/>
        <v/>
      </c>
      <c r="M10" s="318" t="str">
        <f t="shared" si="2"/>
        <v/>
      </c>
      <c r="N10" s="318" t="str">
        <f t="shared" si="2"/>
        <v/>
      </c>
      <c r="O10" s="318" t="str">
        <f t="shared" si="2"/>
        <v/>
      </c>
      <c r="P10" s="318" t="str">
        <f t="shared" si="2"/>
        <v/>
      </c>
      <c r="Q10" s="318" t="str">
        <f t="shared" si="2"/>
        <v/>
      </c>
      <c r="R10" s="318" t="str">
        <f t="shared" si="2"/>
        <v/>
      </c>
      <c r="S10" s="318" t="str">
        <f t="shared" si="2"/>
        <v/>
      </c>
      <c r="T10" s="318" t="str">
        <f t="shared" si="2"/>
        <v/>
      </c>
      <c r="U10" s="318" t="str">
        <f t="shared" si="2"/>
        <v/>
      </c>
      <c r="V10" s="318" t="str">
        <f t="shared" si="2"/>
        <v/>
      </c>
      <c r="W10" s="318" t="str">
        <f t="shared" si="2"/>
        <v/>
      </c>
      <c r="X10" s="318" t="str">
        <f t="shared" si="2"/>
        <v/>
      </c>
      <c r="Y10" s="318" t="str">
        <f t="shared" si="2"/>
        <v/>
      </c>
      <c r="Z10" s="318" t="str">
        <f t="shared" si="2"/>
        <v/>
      </c>
      <c r="AA10" s="318" t="str">
        <f t="shared" si="2"/>
        <v/>
      </c>
    </row>
    <row r="11" spans="1:27" ht="16.5" x14ac:dyDescent="0.15">
      <c r="A11" s="872"/>
      <c r="B11" s="308" t="s">
        <v>331</v>
      </c>
      <c r="C11" s="208" t="s">
        <v>940</v>
      </c>
      <c r="D11" s="318" t="str">
        <f>IF(D6="","",D10*D6/1000)</f>
        <v/>
      </c>
      <c r="E11" s="318" t="str">
        <f>IF(E6="","",E10*E6/1000)</f>
        <v/>
      </c>
      <c r="F11" s="318" t="str">
        <f t="shared" ref="F11:AA11" si="3">IF(F6="","",F10*F6/1000)</f>
        <v/>
      </c>
      <c r="G11" s="318" t="str">
        <f t="shared" si="3"/>
        <v/>
      </c>
      <c r="H11" s="318" t="str">
        <f t="shared" si="3"/>
        <v/>
      </c>
      <c r="I11" s="318" t="str">
        <f t="shared" si="3"/>
        <v/>
      </c>
      <c r="J11" s="318" t="str">
        <f t="shared" si="3"/>
        <v/>
      </c>
      <c r="K11" s="318" t="str">
        <f t="shared" si="3"/>
        <v/>
      </c>
      <c r="L11" s="318" t="str">
        <f t="shared" si="3"/>
        <v/>
      </c>
      <c r="M11" s="318" t="str">
        <f t="shared" si="3"/>
        <v/>
      </c>
      <c r="N11" s="318" t="str">
        <f t="shared" si="3"/>
        <v/>
      </c>
      <c r="O11" s="318" t="str">
        <f t="shared" si="3"/>
        <v/>
      </c>
      <c r="P11" s="318" t="str">
        <f t="shared" si="3"/>
        <v/>
      </c>
      <c r="Q11" s="318" t="str">
        <f t="shared" si="3"/>
        <v/>
      </c>
      <c r="R11" s="318" t="str">
        <f t="shared" si="3"/>
        <v/>
      </c>
      <c r="S11" s="318" t="str">
        <f t="shared" si="3"/>
        <v/>
      </c>
      <c r="T11" s="318" t="str">
        <f t="shared" si="3"/>
        <v/>
      </c>
      <c r="U11" s="318" t="str">
        <f t="shared" si="3"/>
        <v/>
      </c>
      <c r="V11" s="318" t="str">
        <f t="shared" si="3"/>
        <v/>
      </c>
      <c r="W11" s="318" t="str">
        <f t="shared" si="3"/>
        <v/>
      </c>
      <c r="X11" s="318" t="str">
        <f t="shared" si="3"/>
        <v/>
      </c>
      <c r="Y11" s="318" t="str">
        <f t="shared" si="3"/>
        <v/>
      </c>
      <c r="Z11" s="318" t="str">
        <f t="shared" si="3"/>
        <v/>
      </c>
      <c r="AA11" s="318" t="str">
        <f t="shared" si="3"/>
        <v/>
      </c>
    </row>
    <row r="12" spans="1:27" x14ac:dyDescent="0.15">
      <c r="A12" s="872"/>
      <c r="B12" s="308" t="s">
        <v>332</v>
      </c>
      <c r="C12" s="208" t="s">
        <v>333</v>
      </c>
      <c r="D12" s="318" t="str">
        <f>IF(D6="","",D7*D6/1000)</f>
        <v/>
      </c>
      <c r="E12" s="318" t="str">
        <f>IF(E6="","",E7*E6/1000)</f>
        <v/>
      </c>
      <c r="F12" s="318" t="str">
        <f t="shared" ref="F12:AA12" si="4">IF(F6="","",F7*F6/1000)</f>
        <v/>
      </c>
      <c r="G12" s="318" t="str">
        <f t="shared" si="4"/>
        <v/>
      </c>
      <c r="H12" s="318" t="str">
        <f t="shared" si="4"/>
        <v/>
      </c>
      <c r="I12" s="318" t="str">
        <f t="shared" si="4"/>
        <v/>
      </c>
      <c r="J12" s="318" t="str">
        <f t="shared" si="4"/>
        <v/>
      </c>
      <c r="K12" s="318" t="str">
        <f t="shared" si="4"/>
        <v/>
      </c>
      <c r="L12" s="318" t="str">
        <f t="shared" si="4"/>
        <v/>
      </c>
      <c r="M12" s="318" t="str">
        <f t="shared" si="4"/>
        <v/>
      </c>
      <c r="N12" s="318" t="str">
        <f t="shared" si="4"/>
        <v/>
      </c>
      <c r="O12" s="318" t="str">
        <f t="shared" si="4"/>
        <v/>
      </c>
      <c r="P12" s="318" t="str">
        <f t="shared" si="4"/>
        <v/>
      </c>
      <c r="Q12" s="318" t="str">
        <f t="shared" si="4"/>
        <v/>
      </c>
      <c r="R12" s="318" t="str">
        <f t="shared" si="4"/>
        <v/>
      </c>
      <c r="S12" s="318" t="str">
        <f t="shared" si="4"/>
        <v/>
      </c>
      <c r="T12" s="318" t="str">
        <f t="shared" si="4"/>
        <v/>
      </c>
      <c r="U12" s="318" t="str">
        <f t="shared" si="4"/>
        <v/>
      </c>
      <c r="V12" s="318" t="str">
        <f t="shared" si="4"/>
        <v/>
      </c>
      <c r="W12" s="318" t="str">
        <f t="shared" si="4"/>
        <v/>
      </c>
      <c r="X12" s="318" t="str">
        <f t="shared" si="4"/>
        <v/>
      </c>
      <c r="Y12" s="318" t="str">
        <f t="shared" si="4"/>
        <v/>
      </c>
      <c r="Z12" s="318" t="str">
        <f t="shared" si="4"/>
        <v/>
      </c>
      <c r="AA12" s="318" t="str">
        <f t="shared" si="4"/>
        <v/>
      </c>
    </row>
    <row r="13" spans="1:27" x14ac:dyDescent="0.15">
      <c r="A13" s="872"/>
      <c r="B13" s="308" t="s">
        <v>334</v>
      </c>
      <c r="C13" s="208" t="s">
        <v>385</v>
      </c>
      <c r="D13" s="318" t="str">
        <f>IF(D6="","",D8*D6*D9/100/1000)</f>
        <v/>
      </c>
      <c r="E13" s="318" t="str">
        <f>IF(E6="","",E8*E6*E9/100/1000)</f>
        <v/>
      </c>
      <c r="F13" s="318" t="str">
        <f t="shared" ref="F13:AA13" si="5">IF(F6="","",F8*F6*F9/100/1000)</f>
        <v/>
      </c>
      <c r="G13" s="318" t="str">
        <f t="shared" si="5"/>
        <v/>
      </c>
      <c r="H13" s="318" t="str">
        <f t="shared" si="5"/>
        <v/>
      </c>
      <c r="I13" s="318" t="str">
        <f t="shared" si="5"/>
        <v/>
      </c>
      <c r="J13" s="318" t="str">
        <f t="shared" si="5"/>
        <v/>
      </c>
      <c r="K13" s="318" t="str">
        <f t="shared" si="5"/>
        <v/>
      </c>
      <c r="L13" s="318" t="str">
        <f t="shared" si="5"/>
        <v/>
      </c>
      <c r="M13" s="318" t="str">
        <f t="shared" si="5"/>
        <v/>
      </c>
      <c r="N13" s="318" t="str">
        <f t="shared" si="5"/>
        <v/>
      </c>
      <c r="O13" s="318" t="str">
        <f t="shared" si="5"/>
        <v/>
      </c>
      <c r="P13" s="318" t="str">
        <f t="shared" si="5"/>
        <v/>
      </c>
      <c r="Q13" s="318" t="str">
        <f t="shared" si="5"/>
        <v/>
      </c>
      <c r="R13" s="318" t="str">
        <f t="shared" si="5"/>
        <v/>
      </c>
      <c r="S13" s="318" t="str">
        <f t="shared" si="5"/>
        <v/>
      </c>
      <c r="T13" s="318" t="str">
        <f t="shared" si="5"/>
        <v/>
      </c>
      <c r="U13" s="318" t="str">
        <f t="shared" si="5"/>
        <v/>
      </c>
      <c r="V13" s="318" t="str">
        <f t="shared" si="5"/>
        <v/>
      </c>
      <c r="W13" s="318" t="str">
        <f t="shared" si="5"/>
        <v/>
      </c>
      <c r="X13" s="318" t="str">
        <f t="shared" si="5"/>
        <v/>
      </c>
      <c r="Y13" s="318" t="str">
        <f t="shared" si="5"/>
        <v/>
      </c>
      <c r="Z13" s="318" t="str">
        <f t="shared" si="5"/>
        <v/>
      </c>
      <c r="AA13" s="318" t="str">
        <f t="shared" si="5"/>
        <v/>
      </c>
    </row>
    <row r="14" spans="1:27" ht="16.5" x14ac:dyDescent="0.15">
      <c r="A14" s="872"/>
      <c r="B14" s="308" t="s">
        <v>335</v>
      </c>
      <c r="C14" s="208" t="s">
        <v>941</v>
      </c>
      <c r="D14" s="437"/>
      <c r="E14" s="318" t="str">
        <f>IF(D14="","",D14)</f>
        <v/>
      </c>
      <c r="F14" s="318" t="str">
        <f t="shared" ref="F14:AA14" si="6">IF(E14="","",E14)</f>
        <v/>
      </c>
      <c r="G14" s="318" t="str">
        <f t="shared" si="6"/>
        <v/>
      </c>
      <c r="H14" s="318" t="str">
        <f t="shared" si="6"/>
        <v/>
      </c>
      <c r="I14" s="318" t="str">
        <f t="shared" si="6"/>
        <v/>
      </c>
      <c r="J14" s="318" t="str">
        <f t="shared" si="6"/>
        <v/>
      </c>
      <c r="K14" s="318" t="str">
        <f t="shared" si="6"/>
        <v/>
      </c>
      <c r="L14" s="318" t="str">
        <f t="shared" si="6"/>
        <v/>
      </c>
      <c r="M14" s="318" t="str">
        <f t="shared" si="6"/>
        <v/>
      </c>
      <c r="N14" s="318" t="str">
        <f t="shared" si="6"/>
        <v/>
      </c>
      <c r="O14" s="318" t="str">
        <f t="shared" si="6"/>
        <v/>
      </c>
      <c r="P14" s="318" t="str">
        <f t="shared" si="6"/>
        <v/>
      </c>
      <c r="Q14" s="318" t="str">
        <f t="shared" si="6"/>
        <v/>
      </c>
      <c r="R14" s="318" t="str">
        <f t="shared" si="6"/>
        <v/>
      </c>
      <c r="S14" s="318" t="str">
        <f t="shared" si="6"/>
        <v/>
      </c>
      <c r="T14" s="318" t="str">
        <f t="shared" si="6"/>
        <v/>
      </c>
      <c r="U14" s="318" t="str">
        <f t="shared" si="6"/>
        <v/>
      </c>
      <c r="V14" s="318" t="str">
        <f t="shared" si="6"/>
        <v/>
      </c>
      <c r="W14" s="318" t="str">
        <f t="shared" si="6"/>
        <v/>
      </c>
      <c r="X14" s="318" t="str">
        <f t="shared" si="6"/>
        <v/>
      </c>
      <c r="Y14" s="318" t="str">
        <f t="shared" si="6"/>
        <v/>
      </c>
      <c r="Z14" s="318" t="str">
        <f t="shared" si="6"/>
        <v/>
      </c>
      <c r="AA14" s="318" t="str">
        <f t="shared" si="6"/>
        <v/>
      </c>
    </row>
    <row r="15" spans="1:27" ht="16.5" customHeight="1" x14ac:dyDescent="0.15">
      <c r="A15" s="872"/>
      <c r="B15" s="308" t="s">
        <v>336</v>
      </c>
      <c r="C15" s="208" t="s">
        <v>385</v>
      </c>
      <c r="D15" s="318" t="str">
        <f>IF(D12="","",D12*3.6)</f>
        <v/>
      </c>
      <c r="E15" s="318" t="str">
        <f>IF(E12="","",E12*3.6)</f>
        <v/>
      </c>
      <c r="F15" s="318" t="str">
        <f t="shared" ref="F15:AA15" si="7">IF(F12="","",F12*3.6)</f>
        <v/>
      </c>
      <c r="G15" s="318" t="str">
        <f t="shared" si="7"/>
        <v/>
      </c>
      <c r="H15" s="318" t="str">
        <f t="shared" si="7"/>
        <v/>
      </c>
      <c r="I15" s="318" t="str">
        <f t="shared" si="7"/>
        <v/>
      </c>
      <c r="J15" s="318" t="str">
        <f t="shared" si="7"/>
        <v/>
      </c>
      <c r="K15" s="318" t="str">
        <f t="shared" si="7"/>
        <v/>
      </c>
      <c r="L15" s="318" t="str">
        <f t="shared" si="7"/>
        <v/>
      </c>
      <c r="M15" s="318" t="str">
        <f t="shared" si="7"/>
        <v/>
      </c>
      <c r="N15" s="318" t="str">
        <f t="shared" si="7"/>
        <v/>
      </c>
      <c r="O15" s="318" t="str">
        <f t="shared" si="7"/>
        <v/>
      </c>
      <c r="P15" s="318" t="str">
        <f t="shared" si="7"/>
        <v/>
      </c>
      <c r="Q15" s="318" t="str">
        <f t="shared" si="7"/>
        <v/>
      </c>
      <c r="R15" s="318" t="str">
        <f t="shared" si="7"/>
        <v/>
      </c>
      <c r="S15" s="318" t="str">
        <f t="shared" si="7"/>
        <v/>
      </c>
      <c r="T15" s="318" t="str">
        <f t="shared" si="7"/>
        <v/>
      </c>
      <c r="U15" s="318" t="str">
        <f t="shared" si="7"/>
        <v/>
      </c>
      <c r="V15" s="318" t="str">
        <f t="shared" si="7"/>
        <v/>
      </c>
      <c r="W15" s="318" t="str">
        <f t="shared" si="7"/>
        <v/>
      </c>
      <c r="X15" s="318" t="str">
        <f t="shared" si="7"/>
        <v/>
      </c>
      <c r="Y15" s="318" t="str">
        <f t="shared" si="7"/>
        <v/>
      </c>
      <c r="Z15" s="318" t="str">
        <f t="shared" si="7"/>
        <v/>
      </c>
      <c r="AA15" s="318" t="str">
        <f t="shared" si="7"/>
        <v/>
      </c>
    </row>
    <row r="16" spans="1:27" ht="16.5" customHeight="1" x14ac:dyDescent="0.15">
      <c r="A16" s="872"/>
      <c r="B16" s="308" t="s">
        <v>337</v>
      </c>
      <c r="C16" s="208" t="s">
        <v>385</v>
      </c>
      <c r="D16" s="318" t="str">
        <f>IF(D6="","",SUM(D13,D15))</f>
        <v/>
      </c>
      <c r="E16" s="318" t="str">
        <f>IF(E6="","",SUM(E13,E15))</f>
        <v/>
      </c>
      <c r="F16" s="318" t="str">
        <f t="shared" ref="F16:AA16" si="8">IF(F6="","",SUM(F13,F15))</f>
        <v/>
      </c>
      <c r="G16" s="318" t="str">
        <f t="shared" si="8"/>
        <v/>
      </c>
      <c r="H16" s="318" t="str">
        <f t="shared" si="8"/>
        <v/>
      </c>
      <c r="I16" s="318" t="str">
        <f t="shared" si="8"/>
        <v/>
      </c>
      <c r="J16" s="318" t="str">
        <f t="shared" si="8"/>
        <v/>
      </c>
      <c r="K16" s="318" t="str">
        <f t="shared" si="8"/>
        <v/>
      </c>
      <c r="L16" s="318" t="str">
        <f t="shared" si="8"/>
        <v/>
      </c>
      <c r="M16" s="318" t="str">
        <f t="shared" si="8"/>
        <v/>
      </c>
      <c r="N16" s="318" t="str">
        <f t="shared" si="8"/>
        <v/>
      </c>
      <c r="O16" s="318" t="str">
        <f t="shared" si="8"/>
        <v/>
      </c>
      <c r="P16" s="318" t="str">
        <f t="shared" si="8"/>
        <v/>
      </c>
      <c r="Q16" s="318" t="str">
        <f t="shared" si="8"/>
        <v/>
      </c>
      <c r="R16" s="318" t="str">
        <f t="shared" si="8"/>
        <v/>
      </c>
      <c r="S16" s="318" t="str">
        <f t="shared" si="8"/>
        <v/>
      </c>
      <c r="T16" s="318" t="str">
        <f t="shared" si="8"/>
        <v/>
      </c>
      <c r="U16" s="318" t="str">
        <f t="shared" si="8"/>
        <v/>
      </c>
      <c r="V16" s="318" t="str">
        <f t="shared" si="8"/>
        <v/>
      </c>
      <c r="W16" s="318" t="str">
        <f t="shared" si="8"/>
        <v/>
      </c>
      <c r="X16" s="318" t="str">
        <f t="shared" si="8"/>
        <v/>
      </c>
      <c r="Y16" s="318" t="str">
        <f t="shared" si="8"/>
        <v/>
      </c>
      <c r="Z16" s="318" t="str">
        <f t="shared" si="8"/>
        <v/>
      </c>
      <c r="AA16" s="318" t="str">
        <f t="shared" si="8"/>
        <v/>
      </c>
    </row>
    <row r="17" spans="1:27" ht="16.5" customHeight="1" x14ac:dyDescent="0.15">
      <c r="A17" s="872"/>
      <c r="B17" s="308" t="s">
        <v>338</v>
      </c>
      <c r="C17" s="208" t="s">
        <v>385</v>
      </c>
      <c r="D17" s="318" t="str">
        <f>IF(D6="","",D11*D14)</f>
        <v/>
      </c>
      <c r="E17" s="318" t="str">
        <f>IF(E6="","",E11*E14)</f>
        <v/>
      </c>
      <c r="F17" s="318" t="str">
        <f t="shared" ref="F17:AA17" si="9">IF(F6="","",F11*F14)</f>
        <v/>
      </c>
      <c r="G17" s="318" t="str">
        <f t="shared" si="9"/>
        <v/>
      </c>
      <c r="H17" s="318" t="str">
        <f t="shared" si="9"/>
        <v/>
      </c>
      <c r="I17" s="318" t="str">
        <f t="shared" si="9"/>
        <v/>
      </c>
      <c r="J17" s="318" t="str">
        <f t="shared" si="9"/>
        <v/>
      </c>
      <c r="K17" s="318" t="str">
        <f t="shared" si="9"/>
        <v/>
      </c>
      <c r="L17" s="318" t="str">
        <f t="shared" si="9"/>
        <v/>
      </c>
      <c r="M17" s="318" t="str">
        <f t="shared" si="9"/>
        <v/>
      </c>
      <c r="N17" s="318" t="str">
        <f t="shared" si="9"/>
        <v/>
      </c>
      <c r="O17" s="318" t="str">
        <f t="shared" si="9"/>
        <v/>
      </c>
      <c r="P17" s="318" t="str">
        <f t="shared" si="9"/>
        <v/>
      </c>
      <c r="Q17" s="318" t="str">
        <f t="shared" si="9"/>
        <v/>
      </c>
      <c r="R17" s="318" t="str">
        <f t="shared" si="9"/>
        <v/>
      </c>
      <c r="S17" s="318" t="str">
        <f t="shared" si="9"/>
        <v/>
      </c>
      <c r="T17" s="318" t="str">
        <f t="shared" si="9"/>
        <v/>
      </c>
      <c r="U17" s="318" t="str">
        <f t="shared" si="9"/>
        <v/>
      </c>
      <c r="V17" s="318" t="str">
        <f t="shared" si="9"/>
        <v/>
      </c>
      <c r="W17" s="318" t="str">
        <f t="shared" si="9"/>
        <v/>
      </c>
      <c r="X17" s="318" t="str">
        <f t="shared" si="9"/>
        <v/>
      </c>
      <c r="Y17" s="318" t="str">
        <f t="shared" si="9"/>
        <v/>
      </c>
      <c r="Z17" s="318" t="str">
        <f t="shared" si="9"/>
        <v/>
      </c>
      <c r="AA17" s="318" t="str">
        <f t="shared" si="9"/>
        <v/>
      </c>
    </row>
    <row r="18" spans="1:27" ht="16.5" customHeight="1" x14ac:dyDescent="0.15">
      <c r="A18" s="872"/>
      <c r="B18" s="308" t="s">
        <v>339</v>
      </c>
      <c r="C18" s="208" t="s">
        <v>340</v>
      </c>
      <c r="D18" s="315" t="str">
        <f>IF(D6="","",2.17*D15/D17*100+D13/D17*100)</f>
        <v/>
      </c>
      <c r="E18" s="315" t="str">
        <f>IF(E6="","",2.17*E15/E17*100+E13/E17*100)</f>
        <v/>
      </c>
      <c r="F18" s="315" t="str">
        <f t="shared" ref="F18:AA18" si="10">IF(F6="","",2.17*F15/F17*100+F13/F17*100)</f>
        <v/>
      </c>
      <c r="G18" s="315" t="str">
        <f t="shared" si="10"/>
        <v/>
      </c>
      <c r="H18" s="315" t="str">
        <f t="shared" si="10"/>
        <v/>
      </c>
      <c r="I18" s="315" t="str">
        <f t="shared" si="10"/>
        <v/>
      </c>
      <c r="J18" s="315" t="str">
        <f t="shared" si="10"/>
        <v/>
      </c>
      <c r="K18" s="315" t="str">
        <f t="shared" si="10"/>
        <v/>
      </c>
      <c r="L18" s="315" t="str">
        <f t="shared" si="10"/>
        <v/>
      </c>
      <c r="M18" s="315" t="str">
        <f t="shared" si="10"/>
        <v/>
      </c>
      <c r="N18" s="315" t="str">
        <f t="shared" si="10"/>
        <v/>
      </c>
      <c r="O18" s="315" t="str">
        <f t="shared" si="10"/>
        <v/>
      </c>
      <c r="P18" s="315" t="str">
        <f t="shared" si="10"/>
        <v/>
      </c>
      <c r="Q18" s="315" t="str">
        <f t="shared" si="10"/>
        <v/>
      </c>
      <c r="R18" s="315" t="str">
        <f t="shared" si="10"/>
        <v/>
      </c>
      <c r="S18" s="315" t="str">
        <f t="shared" si="10"/>
        <v/>
      </c>
      <c r="T18" s="315" t="str">
        <f t="shared" si="10"/>
        <v/>
      </c>
      <c r="U18" s="315" t="str">
        <f t="shared" si="10"/>
        <v/>
      </c>
      <c r="V18" s="315" t="str">
        <f t="shared" si="10"/>
        <v/>
      </c>
      <c r="W18" s="315" t="str">
        <f t="shared" si="10"/>
        <v/>
      </c>
      <c r="X18" s="315" t="str">
        <f t="shared" si="10"/>
        <v/>
      </c>
      <c r="Y18" s="315" t="str">
        <f t="shared" si="10"/>
        <v/>
      </c>
      <c r="Z18" s="315" t="str">
        <f t="shared" si="10"/>
        <v/>
      </c>
      <c r="AA18" s="315" t="str">
        <f t="shared" si="10"/>
        <v/>
      </c>
    </row>
    <row r="19" spans="1:27" x14ac:dyDescent="0.15">
      <c r="A19" s="872" t="s">
        <v>27</v>
      </c>
      <c r="B19" s="308" t="s">
        <v>323</v>
      </c>
      <c r="C19" s="208" t="s">
        <v>324</v>
      </c>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row>
    <row r="20" spans="1:27" x14ac:dyDescent="0.15">
      <c r="A20" s="872"/>
      <c r="B20" s="308" t="s">
        <v>325</v>
      </c>
      <c r="C20" s="208" t="s">
        <v>326</v>
      </c>
      <c r="D20" s="437"/>
      <c r="E20" s="318" t="str">
        <f>IF(D20="","",D20)</f>
        <v/>
      </c>
      <c r="F20" s="318" t="str">
        <f t="shared" ref="F20:U21" si="11">E20</f>
        <v/>
      </c>
      <c r="G20" s="318" t="str">
        <f t="shared" si="11"/>
        <v/>
      </c>
      <c r="H20" s="318" t="str">
        <f t="shared" si="11"/>
        <v/>
      </c>
      <c r="I20" s="318" t="str">
        <f t="shared" si="11"/>
        <v/>
      </c>
      <c r="J20" s="318" t="str">
        <f t="shared" si="11"/>
        <v/>
      </c>
      <c r="K20" s="318" t="str">
        <f t="shared" si="11"/>
        <v/>
      </c>
      <c r="L20" s="318" t="str">
        <f t="shared" si="11"/>
        <v/>
      </c>
      <c r="M20" s="318" t="str">
        <f t="shared" si="11"/>
        <v/>
      </c>
      <c r="N20" s="318" t="str">
        <f t="shared" si="11"/>
        <v/>
      </c>
      <c r="O20" s="318" t="str">
        <f t="shared" si="11"/>
        <v/>
      </c>
      <c r="P20" s="318" t="str">
        <f t="shared" si="11"/>
        <v/>
      </c>
      <c r="Q20" s="318" t="str">
        <f t="shared" si="11"/>
        <v/>
      </c>
      <c r="R20" s="318" t="str">
        <f t="shared" si="11"/>
        <v/>
      </c>
      <c r="S20" s="318" t="str">
        <f t="shared" si="11"/>
        <v/>
      </c>
      <c r="T20" s="318" t="str">
        <f t="shared" si="11"/>
        <v/>
      </c>
      <c r="U20" s="318" t="str">
        <f t="shared" si="11"/>
        <v/>
      </c>
      <c r="V20" s="318" t="str">
        <f t="shared" ref="V20:AA21" si="12">U20</f>
        <v/>
      </c>
      <c r="W20" s="318" t="str">
        <f t="shared" si="12"/>
        <v/>
      </c>
      <c r="X20" s="318" t="str">
        <f t="shared" si="12"/>
        <v/>
      </c>
      <c r="Y20" s="318" t="str">
        <f t="shared" si="12"/>
        <v/>
      </c>
      <c r="Z20" s="318" t="str">
        <f t="shared" si="12"/>
        <v/>
      </c>
      <c r="AA20" s="318" t="str">
        <f t="shared" si="12"/>
        <v/>
      </c>
    </row>
    <row r="21" spans="1:27" x14ac:dyDescent="0.15">
      <c r="A21" s="872"/>
      <c r="B21" s="308" t="s">
        <v>327</v>
      </c>
      <c r="C21" s="208" t="s">
        <v>388</v>
      </c>
      <c r="D21" s="437"/>
      <c r="E21" s="318" t="str">
        <f>IF(D21="","",D21)</f>
        <v/>
      </c>
      <c r="F21" s="318" t="str">
        <f t="shared" si="11"/>
        <v/>
      </c>
      <c r="G21" s="318" t="str">
        <f t="shared" si="11"/>
        <v/>
      </c>
      <c r="H21" s="318" t="str">
        <f t="shared" si="11"/>
        <v/>
      </c>
      <c r="I21" s="318" t="str">
        <f t="shared" si="11"/>
        <v/>
      </c>
      <c r="J21" s="318" t="str">
        <f t="shared" si="11"/>
        <v/>
      </c>
      <c r="K21" s="318" t="str">
        <f t="shared" si="11"/>
        <v/>
      </c>
      <c r="L21" s="318" t="str">
        <f t="shared" si="11"/>
        <v/>
      </c>
      <c r="M21" s="318" t="str">
        <f t="shared" si="11"/>
        <v/>
      </c>
      <c r="N21" s="318" t="str">
        <f t="shared" si="11"/>
        <v/>
      </c>
      <c r="O21" s="318" t="str">
        <f t="shared" si="11"/>
        <v/>
      </c>
      <c r="P21" s="318" t="str">
        <f t="shared" si="11"/>
        <v/>
      </c>
      <c r="Q21" s="318" t="str">
        <f t="shared" si="11"/>
        <v/>
      </c>
      <c r="R21" s="318" t="str">
        <f t="shared" si="11"/>
        <v/>
      </c>
      <c r="S21" s="318" t="str">
        <f t="shared" si="11"/>
        <v/>
      </c>
      <c r="T21" s="318" t="str">
        <f t="shared" si="11"/>
        <v/>
      </c>
      <c r="U21" s="318" t="str">
        <f t="shared" si="11"/>
        <v/>
      </c>
      <c r="V21" s="318" t="str">
        <f t="shared" si="12"/>
        <v/>
      </c>
      <c r="W21" s="318" t="str">
        <f t="shared" si="12"/>
        <v/>
      </c>
      <c r="X21" s="318" t="str">
        <f t="shared" si="12"/>
        <v/>
      </c>
      <c r="Y21" s="318" t="str">
        <f t="shared" si="12"/>
        <v/>
      </c>
      <c r="Z21" s="318" t="str">
        <f t="shared" si="12"/>
        <v/>
      </c>
      <c r="AA21" s="318" t="str">
        <f t="shared" si="12"/>
        <v/>
      </c>
    </row>
    <row r="22" spans="1:27" x14ac:dyDescent="0.15">
      <c r="A22" s="872"/>
      <c r="B22" s="308" t="s">
        <v>328</v>
      </c>
      <c r="C22" s="208" t="s">
        <v>329</v>
      </c>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row>
    <row r="23" spans="1:27" ht="16.5" x14ac:dyDescent="0.15">
      <c r="A23" s="872"/>
      <c r="B23" s="308" t="s">
        <v>330</v>
      </c>
      <c r="C23" s="208" t="s">
        <v>939</v>
      </c>
      <c r="D23" s="437"/>
      <c r="E23" s="318" t="str">
        <f>IF(D23="","",D23)</f>
        <v/>
      </c>
      <c r="F23" s="318" t="str">
        <f t="shared" ref="F23:AA23" si="13">IF(E23="","",E23)</f>
        <v/>
      </c>
      <c r="G23" s="318" t="str">
        <f t="shared" si="13"/>
        <v/>
      </c>
      <c r="H23" s="318" t="str">
        <f t="shared" si="13"/>
        <v/>
      </c>
      <c r="I23" s="318" t="str">
        <f t="shared" si="13"/>
        <v/>
      </c>
      <c r="J23" s="318" t="str">
        <f t="shared" si="13"/>
        <v/>
      </c>
      <c r="K23" s="318" t="str">
        <f t="shared" si="13"/>
        <v/>
      </c>
      <c r="L23" s="318" t="str">
        <f t="shared" si="13"/>
        <v/>
      </c>
      <c r="M23" s="318" t="str">
        <f t="shared" si="13"/>
        <v/>
      </c>
      <c r="N23" s="318" t="str">
        <f t="shared" si="13"/>
        <v/>
      </c>
      <c r="O23" s="318" t="str">
        <f t="shared" si="13"/>
        <v/>
      </c>
      <c r="P23" s="318" t="str">
        <f t="shared" si="13"/>
        <v/>
      </c>
      <c r="Q23" s="318" t="str">
        <f t="shared" si="13"/>
        <v/>
      </c>
      <c r="R23" s="318" t="str">
        <f t="shared" si="13"/>
        <v/>
      </c>
      <c r="S23" s="318" t="str">
        <f t="shared" si="13"/>
        <v/>
      </c>
      <c r="T23" s="318" t="str">
        <f t="shared" si="13"/>
        <v/>
      </c>
      <c r="U23" s="318" t="str">
        <f t="shared" si="13"/>
        <v/>
      </c>
      <c r="V23" s="318" t="str">
        <f t="shared" si="13"/>
        <v/>
      </c>
      <c r="W23" s="318" t="str">
        <f t="shared" si="13"/>
        <v/>
      </c>
      <c r="X23" s="318" t="str">
        <f t="shared" si="13"/>
        <v/>
      </c>
      <c r="Y23" s="318" t="str">
        <f t="shared" si="13"/>
        <v/>
      </c>
      <c r="Z23" s="318" t="str">
        <f t="shared" si="13"/>
        <v/>
      </c>
      <c r="AA23" s="318" t="str">
        <f t="shared" si="13"/>
        <v/>
      </c>
    </row>
    <row r="24" spans="1:27" ht="16.5" x14ac:dyDescent="0.15">
      <c r="A24" s="872"/>
      <c r="B24" s="308" t="s">
        <v>331</v>
      </c>
      <c r="C24" s="208" t="s">
        <v>940</v>
      </c>
      <c r="D24" s="318" t="str">
        <f>IF(D19="","",D23*D19/1000)</f>
        <v/>
      </c>
      <c r="E24" s="318" t="str">
        <f>IF(E19="","",E23*E19/1000)</f>
        <v/>
      </c>
      <c r="F24" s="318" t="str">
        <f t="shared" ref="F24:AA24" si="14">IF(F19="","",F23*F19/1000)</f>
        <v/>
      </c>
      <c r="G24" s="318" t="str">
        <f t="shared" si="14"/>
        <v/>
      </c>
      <c r="H24" s="318" t="str">
        <f t="shared" si="14"/>
        <v/>
      </c>
      <c r="I24" s="318" t="str">
        <f t="shared" si="14"/>
        <v/>
      </c>
      <c r="J24" s="318" t="str">
        <f t="shared" si="14"/>
        <v/>
      </c>
      <c r="K24" s="318" t="str">
        <f t="shared" si="14"/>
        <v/>
      </c>
      <c r="L24" s="318" t="str">
        <f t="shared" si="14"/>
        <v/>
      </c>
      <c r="M24" s="318" t="str">
        <f t="shared" si="14"/>
        <v/>
      </c>
      <c r="N24" s="318" t="str">
        <f t="shared" si="14"/>
        <v/>
      </c>
      <c r="O24" s="318" t="str">
        <f t="shared" si="14"/>
        <v/>
      </c>
      <c r="P24" s="318" t="str">
        <f t="shared" si="14"/>
        <v/>
      </c>
      <c r="Q24" s="318" t="str">
        <f t="shared" si="14"/>
        <v/>
      </c>
      <c r="R24" s="318" t="str">
        <f t="shared" si="14"/>
        <v/>
      </c>
      <c r="S24" s="318" t="str">
        <f t="shared" si="14"/>
        <v/>
      </c>
      <c r="T24" s="318" t="str">
        <f t="shared" si="14"/>
        <v/>
      </c>
      <c r="U24" s="318" t="str">
        <f t="shared" si="14"/>
        <v/>
      </c>
      <c r="V24" s="318" t="str">
        <f t="shared" si="14"/>
        <v/>
      </c>
      <c r="W24" s="318" t="str">
        <f t="shared" si="14"/>
        <v/>
      </c>
      <c r="X24" s="318" t="str">
        <f t="shared" si="14"/>
        <v/>
      </c>
      <c r="Y24" s="318" t="str">
        <f t="shared" si="14"/>
        <v/>
      </c>
      <c r="Z24" s="318" t="str">
        <f t="shared" si="14"/>
        <v/>
      </c>
      <c r="AA24" s="318" t="str">
        <f t="shared" si="14"/>
        <v/>
      </c>
    </row>
    <row r="25" spans="1:27" x14ac:dyDescent="0.15">
      <c r="A25" s="872"/>
      <c r="B25" s="308" t="s">
        <v>332</v>
      </c>
      <c r="C25" s="208" t="s">
        <v>333</v>
      </c>
      <c r="D25" s="318" t="str">
        <f>IF(D19="","",D20*D19/1000)</f>
        <v/>
      </c>
      <c r="E25" s="318" t="str">
        <f>IF(E19="","",E20*E19/1000)</f>
        <v/>
      </c>
      <c r="F25" s="318" t="str">
        <f t="shared" ref="F25:AA25" si="15">IF(F19="","",F20*F19/1000)</f>
        <v/>
      </c>
      <c r="G25" s="318" t="str">
        <f t="shared" si="15"/>
        <v/>
      </c>
      <c r="H25" s="318" t="str">
        <f t="shared" si="15"/>
        <v/>
      </c>
      <c r="I25" s="318" t="str">
        <f t="shared" si="15"/>
        <v/>
      </c>
      <c r="J25" s="318" t="str">
        <f t="shared" si="15"/>
        <v/>
      </c>
      <c r="K25" s="318" t="str">
        <f t="shared" si="15"/>
        <v/>
      </c>
      <c r="L25" s="318" t="str">
        <f t="shared" si="15"/>
        <v/>
      </c>
      <c r="M25" s="318" t="str">
        <f t="shared" si="15"/>
        <v/>
      </c>
      <c r="N25" s="318" t="str">
        <f t="shared" si="15"/>
        <v/>
      </c>
      <c r="O25" s="318" t="str">
        <f t="shared" si="15"/>
        <v/>
      </c>
      <c r="P25" s="318" t="str">
        <f t="shared" si="15"/>
        <v/>
      </c>
      <c r="Q25" s="318" t="str">
        <f t="shared" si="15"/>
        <v/>
      </c>
      <c r="R25" s="318" t="str">
        <f t="shared" si="15"/>
        <v/>
      </c>
      <c r="S25" s="318" t="str">
        <f t="shared" si="15"/>
        <v/>
      </c>
      <c r="T25" s="318" t="str">
        <f t="shared" si="15"/>
        <v/>
      </c>
      <c r="U25" s="318" t="str">
        <f t="shared" si="15"/>
        <v/>
      </c>
      <c r="V25" s="318" t="str">
        <f t="shared" si="15"/>
        <v/>
      </c>
      <c r="W25" s="318" t="str">
        <f t="shared" si="15"/>
        <v/>
      </c>
      <c r="X25" s="318" t="str">
        <f t="shared" si="15"/>
        <v/>
      </c>
      <c r="Y25" s="318" t="str">
        <f t="shared" si="15"/>
        <v/>
      </c>
      <c r="Z25" s="318" t="str">
        <f t="shared" si="15"/>
        <v/>
      </c>
      <c r="AA25" s="318" t="str">
        <f t="shared" si="15"/>
        <v/>
      </c>
    </row>
    <row r="26" spans="1:27" x14ac:dyDescent="0.15">
      <c r="A26" s="872"/>
      <c r="B26" s="308" t="s">
        <v>334</v>
      </c>
      <c r="C26" s="208" t="s">
        <v>385</v>
      </c>
      <c r="D26" s="318" t="str">
        <f>IF(D19="","",D21*D19*D22/100/1000)</f>
        <v/>
      </c>
      <c r="E26" s="318" t="str">
        <f>IF(E19="","",E21*E19*E22/100/1000)</f>
        <v/>
      </c>
      <c r="F26" s="318" t="str">
        <f t="shared" ref="F26:AA26" si="16">IF(F19="","",F21*F19*F22/100/1000)</f>
        <v/>
      </c>
      <c r="G26" s="318" t="str">
        <f t="shared" si="16"/>
        <v/>
      </c>
      <c r="H26" s="318" t="str">
        <f t="shared" si="16"/>
        <v/>
      </c>
      <c r="I26" s="318" t="str">
        <f t="shared" si="16"/>
        <v/>
      </c>
      <c r="J26" s="318" t="str">
        <f t="shared" si="16"/>
        <v/>
      </c>
      <c r="K26" s="318" t="str">
        <f t="shared" si="16"/>
        <v/>
      </c>
      <c r="L26" s="318" t="str">
        <f t="shared" si="16"/>
        <v/>
      </c>
      <c r="M26" s="318" t="str">
        <f t="shared" si="16"/>
        <v/>
      </c>
      <c r="N26" s="318" t="str">
        <f t="shared" si="16"/>
        <v/>
      </c>
      <c r="O26" s="318" t="str">
        <f t="shared" si="16"/>
        <v/>
      </c>
      <c r="P26" s="318" t="str">
        <f t="shared" si="16"/>
        <v/>
      </c>
      <c r="Q26" s="318" t="str">
        <f t="shared" si="16"/>
        <v/>
      </c>
      <c r="R26" s="318" t="str">
        <f t="shared" si="16"/>
        <v/>
      </c>
      <c r="S26" s="318" t="str">
        <f t="shared" si="16"/>
        <v/>
      </c>
      <c r="T26" s="318" t="str">
        <f t="shared" si="16"/>
        <v/>
      </c>
      <c r="U26" s="318" t="str">
        <f t="shared" si="16"/>
        <v/>
      </c>
      <c r="V26" s="318" t="str">
        <f t="shared" si="16"/>
        <v/>
      </c>
      <c r="W26" s="318" t="str">
        <f t="shared" si="16"/>
        <v/>
      </c>
      <c r="X26" s="318" t="str">
        <f t="shared" si="16"/>
        <v/>
      </c>
      <c r="Y26" s="318" t="str">
        <f t="shared" si="16"/>
        <v/>
      </c>
      <c r="Z26" s="318" t="str">
        <f t="shared" si="16"/>
        <v/>
      </c>
      <c r="AA26" s="318" t="str">
        <f t="shared" si="16"/>
        <v/>
      </c>
    </row>
    <row r="27" spans="1:27" ht="16.5" x14ac:dyDescent="0.15">
      <c r="A27" s="872"/>
      <c r="B27" s="308" t="s">
        <v>335</v>
      </c>
      <c r="C27" s="208" t="s">
        <v>941</v>
      </c>
      <c r="D27" s="318" t="str">
        <f>IF(D19="","",D$14)</f>
        <v/>
      </c>
      <c r="E27" s="318" t="str">
        <f>IF(D27="","",D27)</f>
        <v/>
      </c>
      <c r="F27" s="318" t="str">
        <f t="shared" ref="F27:AA27" si="17">IF(E27="","",E27)</f>
        <v/>
      </c>
      <c r="G27" s="318" t="str">
        <f t="shared" si="17"/>
        <v/>
      </c>
      <c r="H27" s="318" t="str">
        <f t="shared" si="17"/>
        <v/>
      </c>
      <c r="I27" s="318" t="str">
        <f t="shared" si="17"/>
        <v/>
      </c>
      <c r="J27" s="318" t="str">
        <f t="shared" si="17"/>
        <v/>
      </c>
      <c r="K27" s="318" t="str">
        <f t="shared" si="17"/>
        <v/>
      </c>
      <c r="L27" s="318" t="str">
        <f t="shared" si="17"/>
        <v/>
      </c>
      <c r="M27" s="318" t="str">
        <f t="shared" si="17"/>
        <v/>
      </c>
      <c r="N27" s="318" t="str">
        <f t="shared" si="17"/>
        <v/>
      </c>
      <c r="O27" s="318" t="str">
        <f t="shared" si="17"/>
        <v/>
      </c>
      <c r="P27" s="318" t="str">
        <f t="shared" si="17"/>
        <v/>
      </c>
      <c r="Q27" s="318" t="str">
        <f t="shared" si="17"/>
        <v/>
      </c>
      <c r="R27" s="318" t="str">
        <f t="shared" si="17"/>
        <v/>
      </c>
      <c r="S27" s="318" t="str">
        <f t="shared" si="17"/>
        <v/>
      </c>
      <c r="T27" s="318" t="str">
        <f t="shared" si="17"/>
        <v/>
      </c>
      <c r="U27" s="318" t="str">
        <f t="shared" si="17"/>
        <v/>
      </c>
      <c r="V27" s="318" t="str">
        <f t="shared" si="17"/>
        <v/>
      </c>
      <c r="W27" s="318" t="str">
        <f t="shared" si="17"/>
        <v/>
      </c>
      <c r="X27" s="318" t="str">
        <f t="shared" si="17"/>
        <v/>
      </c>
      <c r="Y27" s="318" t="str">
        <f t="shared" si="17"/>
        <v/>
      </c>
      <c r="Z27" s="318" t="str">
        <f t="shared" si="17"/>
        <v/>
      </c>
      <c r="AA27" s="318" t="str">
        <f t="shared" si="17"/>
        <v/>
      </c>
    </row>
    <row r="28" spans="1:27" x14ac:dyDescent="0.15">
      <c r="A28" s="872"/>
      <c r="B28" s="308" t="s">
        <v>336</v>
      </c>
      <c r="C28" s="208" t="s">
        <v>385</v>
      </c>
      <c r="D28" s="318" t="str">
        <f>IF(D25="","",D25*3.6)</f>
        <v/>
      </c>
      <c r="E28" s="318" t="str">
        <f>IF(E25="","",E25*3.6)</f>
        <v/>
      </c>
      <c r="F28" s="318" t="str">
        <f t="shared" ref="F28:AA28" si="18">IF(F25="","",F25*3.6)</f>
        <v/>
      </c>
      <c r="G28" s="318" t="str">
        <f t="shared" si="18"/>
        <v/>
      </c>
      <c r="H28" s="318" t="str">
        <f t="shared" si="18"/>
        <v/>
      </c>
      <c r="I28" s="318" t="str">
        <f t="shared" si="18"/>
        <v/>
      </c>
      <c r="J28" s="318" t="str">
        <f t="shared" si="18"/>
        <v/>
      </c>
      <c r="K28" s="318" t="str">
        <f t="shared" si="18"/>
        <v/>
      </c>
      <c r="L28" s="318" t="str">
        <f t="shared" si="18"/>
        <v/>
      </c>
      <c r="M28" s="318" t="str">
        <f t="shared" si="18"/>
        <v/>
      </c>
      <c r="N28" s="318" t="str">
        <f t="shared" si="18"/>
        <v/>
      </c>
      <c r="O28" s="318" t="str">
        <f t="shared" si="18"/>
        <v/>
      </c>
      <c r="P28" s="318" t="str">
        <f t="shared" si="18"/>
        <v/>
      </c>
      <c r="Q28" s="318" t="str">
        <f t="shared" si="18"/>
        <v/>
      </c>
      <c r="R28" s="318" t="str">
        <f t="shared" si="18"/>
        <v/>
      </c>
      <c r="S28" s="318" t="str">
        <f t="shared" si="18"/>
        <v/>
      </c>
      <c r="T28" s="318" t="str">
        <f t="shared" si="18"/>
        <v/>
      </c>
      <c r="U28" s="318" t="str">
        <f t="shared" si="18"/>
        <v/>
      </c>
      <c r="V28" s="318" t="str">
        <f t="shared" si="18"/>
        <v/>
      </c>
      <c r="W28" s="318" t="str">
        <f t="shared" si="18"/>
        <v/>
      </c>
      <c r="X28" s="318" t="str">
        <f t="shared" si="18"/>
        <v/>
      </c>
      <c r="Y28" s="318" t="str">
        <f t="shared" si="18"/>
        <v/>
      </c>
      <c r="Z28" s="318" t="str">
        <f t="shared" si="18"/>
        <v/>
      </c>
      <c r="AA28" s="318" t="str">
        <f t="shared" si="18"/>
        <v/>
      </c>
    </row>
    <row r="29" spans="1:27" x14ac:dyDescent="0.15">
      <c r="A29" s="872"/>
      <c r="B29" s="308" t="s">
        <v>337</v>
      </c>
      <c r="C29" s="208" t="s">
        <v>385</v>
      </c>
      <c r="D29" s="318" t="str">
        <f>IF(D19="","",SUM(D26,D28))</f>
        <v/>
      </c>
      <c r="E29" s="318" t="str">
        <f>IF(E19="","",SUM(E26,E28))</f>
        <v/>
      </c>
      <c r="F29" s="318" t="str">
        <f t="shared" ref="F29:AA29" si="19">IF(F19="","",SUM(F26,F28))</f>
        <v/>
      </c>
      <c r="G29" s="318" t="str">
        <f t="shared" si="19"/>
        <v/>
      </c>
      <c r="H29" s="318" t="str">
        <f t="shared" si="19"/>
        <v/>
      </c>
      <c r="I29" s="318" t="str">
        <f t="shared" si="19"/>
        <v/>
      </c>
      <c r="J29" s="318" t="str">
        <f t="shared" si="19"/>
        <v/>
      </c>
      <c r="K29" s="318" t="str">
        <f t="shared" si="19"/>
        <v/>
      </c>
      <c r="L29" s="318" t="str">
        <f t="shared" si="19"/>
        <v/>
      </c>
      <c r="M29" s="318" t="str">
        <f t="shared" si="19"/>
        <v/>
      </c>
      <c r="N29" s="318" t="str">
        <f t="shared" si="19"/>
        <v/>
      </c>
      <c r="O29" s="318" t="str">
        <f t="shared" si="19"/>
        <v/>
      </c>
      <c r="P29" s="318" t="str">
        <f t="shared" si="19"/>
        <v/>
      </c>
      <c r="Q29" s="318" t="str">
        <f t="shared" si="19"/>
        <v/>
      </c>
      <c r="R29" s="318" t="str">
        <f t="shared" si="19"/>
        <v/>
      </c>
      <c r="S29" s="318" t="str">
        <f t="shared" si="19"/>
        <v/>
      </c>
      <c r="T29" s="318" t="str">
        <f t="shared" si="19"/>
        <v/>
      </c>
      <c r="U29" s="318" t="str">
        <f t="shared" si="19"/>
        <v/>
      </c>
      <c r="V29" s="318" t="str">
        <f t="shared" si="19"/>
        <v/>
      </c>
      <c r="W29" s="318" t="str">
        <f t="shared" si="19"/>
        <v/>
      </c>
      <c r="X29" s="318" t="str">
        <f t="shared" si="19"/>
        <v/>
      </c>
      <c r="Y29" s="318" t="str">
        <f t="shared" si="19"/>
        <v/>
      </c>
      <c r="Z29" s="318" t="str">
        <f t="shared" si="19"/>
        <v/>
      </c>
      <c r="AA29" s="318" t="str">
        <f t="shared" si="19"/>
        <v/>
      </c>
    </row>
    <row r="30" spans="1:27" x14ac:dyDescent="0.15">
      <c r="A30" s="872"/>
      <c r="B30" s="308" t="s">
        <v>338</v>
      </c>
      <c r="C30" s="208" t="s">
        <v>385</v>
      </c>
      <c r="D30" s="318" t="str">
        <f>IF(D19="","",D24*D27)</f>
        <v/>
      </c>
      <c r="E30" s="318" t="str">
        <f>IF(E19="","",E24*E27)</f>
        <v/>
      </c>
      <c r="F30" s="318" t="str">
        <f t="shared" ref="F30:AA30" si="20">IF(F19="","",F24*F27)</f>
        <v/>
      </c>
      <c r="G30" s="318" t="str">
        <f t="shared" si="20"/>
        <v/>
      </c>
      <c r="H30" s="318" t="str">
        <f t="shared" si="20"/>
        <v/>
      </c>
      <c r="I30" s="318" t="str">
        <f t="shared" si="20"/>
        <v/>
      </c>
      <c r="J30" s="318" t="str">
        <f t="shared" si="20"/>
        <v/>
      </c>
      <c r="K30" s="318" t="str">
        <f t="shared" si="20"/>
        <v/>
      </c>
      <c r="L30" s="318" t="str">
        <f t="shared" si="20"/>
        <v/>
      </c>
      <c r="M30" s="318" t="str">
        <f t="shared" si="20"/>
        <v/>
      </c>
      <c r="N30" s="318" t="str">
        <f t="shared" si="20"/>
        <v/>
      </c>
      <c r="O30" s="318" t="str">
        <f t="shared" si="20"/>
        <v/>
      </c>
      <c r="P30" s="318" t="str">
        <f t="shared" si="20"/>
        <v/>
      </c>
      <c r="Q30" s="318" t="str">
        <f t="shared" si="20"/>
        <v/>
      </c>
      <c r="R30" s="318" t="str">
        <f t="shared" si="20"/>
        <v/>
      </c>
      <c r="S30" s="318" t="str">
        <f t="shared" si="20"/>
        <v/>
      </c>
      <c r="T30" s="318" t="str">
        <f t="shared" si="20"/>
        <v/>
      </c>
      <c r="U30" s="318" t="str">
        <f t="shared" si="20"/>
        <v/>
      </c>
      <c r="V30" s="318" t="str">
        <f t="shared" si="20"/>
        <v/>
      </c>
      <c r="W30" s="318" t="str">
        <f t="shared" si="20"/>
        <v/>
      </c>
      <c r="X30" s="318" t="str">
        <f t="shared" si="20"/>
        <v/>
      </c>
      <c r="Y30" s="318" t="str">
        <f t="shared" si="20"/>
        <v/>
      </c>
      <c r="Z30" s="318" t="str">
        <f t="shared" si="20"/>
        <v/>
      </c>
      <c r="AA30" s="318" t="str">
        <f t="shared" si="20"/>
        <v/>
      </c>
    </row>
    <row r="31" spans="1:27" x14ac:dyDescent="0.15">
      <c r="A31" s="872"/>
      <c r="B31" s="308" t="s">
        <v>339</v>
      </c>
      <c r="C31" s="208" t="s">
        <v>329</v>
      </c>
      <c r="D31" s="315" t="str">
        <f>IF(D19="","",2.17*D28/D30*100+D26/D30*100)</f>
        <v/>
      </c>
      <c r="E31" s="315" t="str">
        <f>IF(E19="","",2.17*E28/E30*100+E26/E30*100)</f>
        <v/>
      </c>
      <c r="F31" s="315" t="str">
        <f t="shared" ref="F31:AA31" si="21">IF(F19="","",2.17*F28/F30*100+F26/F30*100)</f>
        <v/>
      </c>
      <c r="G31" s="315" t="str">
        <f t="shared" si="21"/>
        <v/>
      </c>
      <c r="H31" s="315" t="str">
        <f t="shared" si="21"/>
        <v/>
      </c>
      <c r="I31" s="315" t="str">
        <f t="shared" si="21"/>
        <v/>
      </c>
      <c r="J31" s="315" t="str">
        <f t="shared" si="21"/>
        <v/>
      </c>
      <c r="K31" s="315" t="str">
        <f t="shared" si="21"/>
        <v/>
      </c>
      <c r="L31" s="315" t="str">
        <f t="shared" si="21"/>
        <v/>
      </c>
      <c r="M31" s="315" t="str">
        <f t="shared" si="21"/>
        <v/>
      </c>
      <c r="N31" s="315" t="str">
        <f t="shared" si="21"/>
        <v/>
      </c>
      <c r="O31" s="315" t="str">
        <f t="shared" si="21"/>
        <v/>
      </c>
      <c r="P31" s="315" t="str">
        <f t="shared" si="21"/>
        <v/>
      </c>
      <c r="Q31" s="315" t="str">
        <f t="shared" si="21"/>
        <v/>
      </c>
      <c r="R31" s="315" t="str">
        <f t="shared" si="21"/>
        <v/>
      </c>
      <c r="S31" s="315" t="str">
        <f t="shared" si="21"/>
        <v/>
      </c>
      <c r="T31" s="315" t="str">
        <f t="shared" si="21"/>
        <v/>
      </c>
      <c r="U31" s="315" t="str">
        <f t="shared" si="21"/>
        <v/>
      </c>
      <c r="V31" s="315" t="str">
        <f t="shared" si="21"/>
        <v/>
      </c>
      <c r="W31" s="315" t="str">
        <f t="shared" si="21"/>
        <v/>
      </c>
      <c r="X31" s="315" t="str">
        <f t="shared" si="21"/>
        <v/>
      </c>
      <c r="Y31" s="315" t="str">
        <f t="shared" si="21"/>
        <v/>
      </c>
      <c r="Z31" s="315" t="str">
        <f t="shared" si="21"/>
        <v/>
      </c>
      <c r="AA31" s="315" t="str">
        <f t="shared" si="21"/>
        <v/>
      </c>
    </row>
    <row r="32" spans="1:27" x14ac:dyDescent="0.15">
      <c r="A32" s="872" t="s">
        <v>28</v>
      </c>
      <c r="B32" s="308" t="s">
        <v>323</v>
      </c>
      <c r="C32" s="208" t="s">
        <v>324</v>
      </c>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row>
    <row r="33" spans="1:27" x14ac:dyDescent="0.15">
      <c r="A33" s="872"/>
      <c r="B33" s="308" t="s">
        <v>325</v>
      </c>
      <c r="C33" s="208" t="s">
        <v>326</v>
      </c>
      <c r="D33" s="437"/>
      <c r="E33" s="318" t="str">
        <f>IF(D33="","",D33)</f>
        <v/>
      </c>
      <c r="F33" s="318" t="str">
        <f t="shared" ref="F33:U34" si="22">E33</f>
        <v/>
      </c>
      <c r="G33" s="318" t="str">
        <f t="shared" si="22"/>
        <v/>
      </c>
      <c r="H33" s="318" t="str">
        <f t="shared" si="22"/>
        <v/>
      </c>
      <c r="I33" s="318" t="str">
        <f t="shared" si="22"/>
        <v/>
      </c>
      <c r="J33" s="318" t="str">
        <f t="shared" si="22"/>
        <v/>
      </c>
      <c r="K33" s="318" t="str">
        <f t="shared" si="22"/>
        <v/>
      </c>
      <c r="L33" s="318" t="str">
        <f t="shared" si="22"/>
        <v/>
      </c>
      <c r="M33" s="318" t="str">
        <f t="shared" si="22"/>
        <v/>
      </c>
      <c r="N33" s="318" t="str">
        <f t="shared" si="22"/>
        <v/>
      </c>
      <c r="O33" s="318" t="str">
        <f t="shared" si="22"/>
        <v/>
      </c>
      <c r="P33" s="318" t="str">
        <f t="shared" si="22"/>
        <v/>
      </c>
      <c r="Q33" s="318" t="str">
        <f t="shared" si="22"/>
        <v/>
      </c>
      <c r="R33" s="318" t="str">
        <f t="shared" si="22"/>
        <v/>
      </c>
      <c r="S33" s="318" t="str">
        <f t="shared" si="22"/>
        <v/>
      </c>
      <c r="T33" s="318" t="str">
        <f t="shared" si="22"/>
        <v/>
      </c>
      <c r="U33" s="318" t="str">
        <f t="shared" si="22"/>
        <v/>
      </c>
      <c r="V33" s="318" t="str">
        <f t="shared" ref="V33:AA34" si="23">U33</f>
        <v/>
      </c>
      <c r="W33" s="318" t="str">
        <f t="shared" si="23"/>
        <v/>
      </c>
      <c r="X33" s="318" t="str">
        <f t="shared" si="23"/>
        <v/>
      </c>
      <c r="Y33" s="318" t="str">
        <f t="shared" si="23"/>
        <v/>
      </c>
      <c r="Z33" s="318" t="str">
        <f t="shared" si="23"/>
        <v/>
      </c>
      <c r="AA33" s="318" t="str">
        <f t="shared" si="23"/>
        <v/>
      </c>
    </row>
    <row r="34" spans="1:27" x14ac:dyDescent="0.15">
      <c r="A34" s="872"/>
      <c r="B34" s="308" t="s">
        <v>327</v>
      </c>
      <c r="C34" s="208" t="s">
        <v>387</v>
      </c>
      <c r="D34" s="437"/>
      <c r="E34" s="318" t="str">
        <f>IF(D34="","",D34)</f>
        <v/>
      </c>
      <c r="F34" s="318" t="str">
        <f t="shared" si="22"/>
        <v/>
      </c>
      <c r="G34" s="318" t="str">
        <f t="shared" si="22"/>
        <v/>
      </c>
      <c r="H34" s="318" t="str">
        <f t="shared" si="22"/>
        <v/>
      </c>
      <c r="I34" s="318" t="str">
        <f t="shared" si="22"/>
        <v/>
      </c>
      <c r="J34" s="318" t="str">
        <f t="shared" si="22"/>
        <v/>
      </c>
      <c r="K34" s="318" t="str">
        <f t="shared" si="22"/>
        <v/>
      </c>
      <c r="L34" s="318" t="str">
        <f t="shared" si="22"/>
        <v/>
      </c>
      <c r="M34" s="318" t="str">
        <f t="shared" si="22"/>
        <v/>
      </c>
      <c r="N34" s="318" t="str">
        <f t="shared" si="22"/>
        <v/>
      </c>
      <c r="O34" s="318" t="str">
        <f t="shared" si="22"/>
        <v/>
      </c>
      <c r="P34" s="318" t="str">
        <f t="shared" si="22"/>
        <v/>
      </c>
      <c r="Q34" s="318" t="str">
        <f t="shared" si="22"/>
        <v/>
      </c>
      <c r="R34" s="318" t="str">
        <f t="shared" si="22"/>
        <v/>
      </c>
      <c r="S34" s="318" t="str">
        <f t="shared" si="22"/>
        <v/>
      </c>
      <c r="T34" s="318" t="str">
        <f t="shared" si="22"/>
        <v/>
      </c>
      <c r="U34" s="318" t="str">
        <f t="shared" si="22"/>
        <v/>
      </c>
      <c r="V34" s="318" t="str">
        <f t="shared" si="23"/>
        <v/>
      </c>
      <c r="W34" s="318" t="str">
        <f t="shared" si="23"/>
        <v/>
      </c>
      <c r="X34" s="318" t="str">
        <f t="shared" si="23"/>
        <v/>
      </c>
      <c r="Y34" s="318" t="str">
        <f t="shared" si="23"/>
        <v/>
      </c>
      <c r="Z34" s="318" t="str">
        <f t="shared" si="23"/>
        <v/>
      </c>
      <c r="AA34" s="318" t="str">
        <f t="shared" si="23"/>
        <v/>
      </c>
    </row>
    <row r="35" spans="1:27" x14ac:dyDescent="0.15">
      <c r="A35" s="872"/>
      <c r="B35" s="308" t="s">
        <v>328</v>
      </c>
      <c r="C35" s="208" t="s">
        <v>329</v>
      </c>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row>
    <row r="36" spans="1:27" ht="16.5" x14ac:dyDescent="0.15">
      <c r="A36" s="872"/>
      <c r="B36" s="308" t="s">
        <v>330</v>
      </c>
      <c r="C36" s="208" t="s">
        <v>939</v>
      </c>
      <c r="D36" s="437"/>
      <c r="E36" s="318" t="str">
        <f>IF(D36="","",D36)</f>
        <v/>
      </c>
      <c r="F36" s="318" t="str">
        <f t="shared" ref="F36:AA36" si="24">IF(E36="","",E36)</f>
        <v/>
      </c>
      <c r="G36" s="318" t="str">
        <f t="shared" si="24"/>
        <v/>
      </c>
      <c r="H36" s="318" t="str">
        <f t="shared" si="24"/>
        <v/>
      </c>
      <c r="I36" s="318" t="str">
        <f t="shared" si="24"/>
        <v/>
      </c>
      <c r="J36" s="318" t="str">
        <f t="shared" si="24"/>
        <v/>
      </c>
      <c r="K36" s="318" t="str">
        <f t="shared" si="24"/>
        <v/>
      </c>
      <c r="L36" s="318" t="str">
        <f t="shared" si="24"/>
        <v/>
      </c>
      <c r="M36" s="318" t="str">
        <f t="shared" si="24"/>
        <v/>
      </c>
      <c r="N36" s="318" t="str">
        <f t="shared" si="24"/>
        <v/>
      </c>
      <c r="O36" s="318" t="str">
        <f t="shared" si="24"/>
        <v/>
      </c>
      <c r="P36" s="318" t="str">
        <f t="shared" si="24"/>
        <v/>
      </c>
      <c r="Q36" s="318" t="str">
        <f t="shared" si="24"/>
        <v/>
      </c>
      <c r="R36" s="318" t="str">
        <f t="shared" si="24"/>
        <v/>
      </c>
      <c r="S36" s="318" t="str">
        <f t="shared" si="24"/>
        <v/>
      </c>
      <c r="T36" s="318" t="str">
        <f t="shared" si="24"/>
        <v/>
      </c>
      <c r="U36" s="318" t="str">
        <f t="shared" si="24"/>
        <v/>
      </c>
      <c r="V36" s="318" t="str">
        <f t="shared" si="24"/>
        <v/>
      </c>
      <c r="W36" s="318" t="str">
        <f t="shared" si="24"/>
        <v/>
      </c>
      <c r="X36" s="318" t="str">
        <f t="shared" si="24"/>
        <v/>
      </c>
      <c r="Y36" s="318" t="str">
        <f t="shared" si="24"/>
        <v/>
      </c>
      <c r="Z36" s="318" t="str">
        <f t="shared" si="24"/>
        <v/>
      </c>
      <c r="AA36" s="318" t="str">
        <f t="shared" si="24"/>
        <v/>
      </c>
    </row>
    <row r="37" spans="1:27" ht="16.5" x14ac:dyDescent="0.15">
      <c r="A37" s="872"/>
      <c r="B37" s="308" t="s">
        <v>331</v>
      </c>
      <c r="C37" s="208" t="s">
        <v>940</v>
      </c>
      <c r="D37" s="318" t="str">
        <f>IF(D32="","",D36*D32/1000)</f>
        <v/>
      </c>
      <c r="E37" s="318" t="str">
        <f>IF(E32="","",E36*E32/1000)</f>
        <v/>
      </c>
      <c r="F37" s="318" t="str">
        <f t="shared" ref="F37:AA37" si="25">IF(F32="","",F36*F32/1000)</f>
        <v/>
      </c>
      <c r="G37" s="318" t="str">
        <f t="shared" si="25"/>
        <v/>
      </c>
      <c r="H37" s="318" t="str">
        <f t="shared" si="25"/>
        <v/>
      </c>
      <c r="I37" s="318" t="str">
        <f t="shared" si="25"/>
        <v/>
      </c>
      <c r="J37" s="318" t="str">
        <f t="shared" si="25"/>
        <v/>
      </c>
      <c r="K37" s="318" t="str">
        <f t="shared" si="25"/>
        <v/>
      </c>
      <c r="L37" s="318" t="str">
        <f t="shared" si="25"/>
        <v/>
      </c>
      <c r="M37" s="318" t="str">
        <f t="shared" si="25"/>
        <v/>
      </c>
      <c r="N37" s="318" t="str">
        <f t="shared" si="25"/>
        <v/>
      </c>
      <c r="O37" s="318" t="str">
        <f t="shared" si="25"/>
        <v/>
      </c>
      <c r="P37" s="318" t="str">
        <f t="shared" si="25"/>
        <v/>
      </c>
      <c r="Q37" s="318" t="str">
        <f t="shared" si="25"/>
        <v/>
      </c>
      <c r="R37" s="318" t="str">
        <f t="shared" si="25"/>
        <v/>
      </c>
      <c r="S37" s="318" t="str">
        <f t="shared" si="25"/>
        <v/>
      </c>
      <c r="T37" s="318" t="str">
        <f t="shared" si="25"/>
        <v/>
      </c>
      <c r="U37" s="318" t="str">
        <f t="shared" si="25"/>
        <v/>
      </c>
      <c r="V37" s="318" t="str">
        <f t="shared" si="25"/>
        <v/>
      </c>
      <c r="W37" s="318" t="str">
        <f t="shared" si="25"/>
        <v/>
      </c>
      <c r="X37" s="318" t="str">
        <f t="shared" si="25"/>
        <v/>
      </c>
      <c r="Y37" s="318" t="str">
        <f t="shared" si="25"/>
        <v/>
      </c>
      <c r="Z37" s="318" t="str">
        <f t="shared" si="25"/>
        <v/>
      </c>
      <c r="AA37" s="318" t="str">
        <f t="shared" si="25"/>
        <v/>
      </c>
    </row>
    <row r="38" spans="1:27" x14ac:dyDescent="0.15">
      <c r="A38" s="872"/>
      <c r="B38" s="308" t="s">
        <v>332</v>
      </c>
      <c r="C38" s="208" t="s">
        <v>333</v>
      </c>
      <c r="D38" s="318" t="str">
        <f>IF(D32="","",D33*D32/1000)</f>
        <v/>
      </c>
      <c r="E38" s="318" t="str">
        <f>IF(E32="","",E33*E32/1000)</f>
        <v/>
      </c>
      <c r="F38" s="318" t="str">
        <f t="shared" ref="F38:AA38" si="26">IF(F32="","",F33*F32/1000)</f>
        <v/>
      </c>
      <c r="G38" s="318" t="str">
        <f t="shared" si="26"/>
        <v/>
      </c>
      <c r="H38" s="318" t="str">
        <f t="shared" si="26"/>
        <v/>
      </c>
      <c r="I38" s="318" t="str">
        <f t="shared" si="26"/>
        <v/>
      </c>
      <c r="J38" s="318" t="str">
        <f t="shared" si="26"/>
        <v/>
      </c>
      <c r="K38" s="318" t="str">
        <f t="shared" si="26"/>
        <v/>
      </c>
      <c r="L38" s="318" t="str">
        <f t="shared" si="26"/>
        <v/>
      </c>
      <c r="M38" s="318" t="str">
        <f t="shared" si="26"/>
        <v/>
      </c>
      <c r="N38" s="318" t="str">
        <f t="shared" si="26"/>
        <v/>
      </c>
      <c r="O38" s="318" t="str">
        <f t="shared" si="26"/>
        <v/>
      </c>
      <c r="P38" s="318" t="str">
        <f t="shared" si="26"/>
        <v/>
      </c>
      <c r="Q38" s="318" t="str">
        <f t="shared" si="26"/>
        <v/>
      </c>
      <c r="R38" s="318" t="str">
        <f t="shared" si="26"/>
        <v/>
      </c>
      <c r="S38" s="318" t="str">
        <f t="shared" si="26"/>
        <v/>
      </c>
      <c r="T38" s="318" t="str">
        <f t="shared" si="26"/>
        <v/>
      </c>
      <c r="U38" s="318" t="str">
        <f t="shared" si="26"/>
        <v/>
      </c>
      <c r="V38" s="318" t="str">
        <f t="shared" si="26"/>
        <v/>
      </c>
      <c r="W38" s="318" t="str">
        <f t="shared" si="26"/>
        <v/>
      </c>
      <c r="X38" s="318" t="str">
        <f t="shared" si="26"/>
        <v/>
      </c>
      <c r="Y38" s="318" t="str">
        <f t="shared" si="26"/>
        <v/>
      </c>
      <c r="Z38" s="318" t="str">
        <f t="shared" si="26"/>
        <v/>
      </c>
      <c r="AA38" s="318" t="str">
        <f t="shared" si="26"/>
        <v/>
      </c>
    </row>
    <row r="39" spans="1:27" x14ac:dyDescent="0.15">
      <c r="A39" s="872"/>
      <c r="B39" s="308" t="s">
        <v>334</v>
      </c>
      <c r="C39" s="208" t="s">
        <v>385</v>
      </c>
      <c r="D39" s="318" t="str">
        <f>IF(D32="","",D34*D32*D35/100/1000)</f>
        <v/>
      </c>
      <c r="E39" s="318" t="str">
        <f>IF(E32="","",E34*E32*E35/100/1000)</f>
        <v/>
      </c>
      <c r="F39" s="318" t="str">
        <f t="shared" ref="F39:AA39" si="27">IF(F32="","",F34*F32*F35/100/1000)</f>
        <v/>
      </c>
      <c r="G39" s="318" t="str">
        <f t="shared" si="27"/>
        <v/>
      </c>
      <c r="H39" s="318" t="str">
        <f t="shared" si="27"/>
        <v/>
      </c>
      <c r="I39" s="318" t="str">
        <f t="shared" si="27"/>
        <v/>
      </c>
      <c r="J39" s="318" t="str">
        <f t="shared" si="27"/>
        <v/>
      </c>
      <c r="K39" s="318" t="str">
        <f t="shared" si="27"/>
        <v/>
      </c>
      <c r="L39" s="318" t="str">
        <f t="shared" si="27"/>
        <v/>
      </c>
      <c r="M39" s="318" t="str">
        <f t="shared" si="27"/>
        <v/>
      </c>
      <c r="N39" s="318" t="str">
        <f t="shared" si="27"/>
        <v/>
      </c>
      <c r="O39" s="318" t="str">
        <f t="shared" si="27"/>
        <v/>
      </c>
      <c r="P39" s="318" t="str">
        <f t="shared" si="27"/>
        <v/>
      </c>
      <c r="Q39" s="318" t="str">
        <f t="shared" si="27"/>
        <v/>
      </c>
      <c r="R39" s="318" t="str">
        <f t="shared" si="27"/>
        <v/>
      </c>
      <c r="S39" s="318" t="str">
        <f t="shared" si="27"/>
        <v/>
      </c>
      <c r="T39" s="318" t="str">
        <f t="shared" si="27"/>
        <v/>
      </c>
      <c r="U39" s="318" t="str">
        <f t="shared" si="27"/>
        <v/>
      </c>
      <c r="V39" s="318" t="str">
        <f t="shared" si="27"/>
        <v/>
      </c>
      <c r="W39" s="318" t="str">
        <f t="shared" si="27"/>
        <v/>
      </c>
      <c r="X39" s="318" t="str">
        <f t="shared" si="27"/>
        <v/>
      </c>
      <c r="Y39" s="318" t="str">
        <f t="shared" si="27"/>
        <v/>
      </c>
      <c r="Z39" s="318" t="str">
        <f t="shared" si="27"/>
        <v/>
      </c>
      <c r="AA39" s="318" t="str">
        <f t="shared" si="27"/>
        <v/>
      </c>
    </row>
    <row r="40" spans="1:27" ht="16.5" x14ac:dyDescent="0.15">
      <c r="A40" s="872"/>
      <c r="B40" s="308" t="s">
        <v>335</v>
      </c>
      <c r="C40" s="208" t="s">
        <v>941</v>
      </c>
      <c r="D40" s="318" t="str">
        <f>IF(D32="","",D$14)</f>
        <v/>
      </c>
      <c r="E40" s="318" t="str">
        <f>IF(D40="","",D40)</f>
        <v/>
      </c>
      <c r="F40" s="318" t="str">
        <f t="shared" ref="F40:AA40" si="28">IF(E40="","",E40)</f>
        <v/>
      </c>
      <c r="G40" s="318" t="str">
        <f t="shared" si="28"/>
        <v/>
      </c>
      <c r="H40" s="318" t="str">
        <f t="shared" si="28"/>
        <v/>
      </c>
      <c r="I40" s="318" t="str">
        <f t="shared" si="28"/>
        <v/>
      </c>
      <c r="J40" s="318" t="str">
        <f t="shared" si="28"/>
        <v/>
      </c>
      <c r="K40" s="318" t="str">
        <f t="shared" si="28"/>
        <v/>
      </c>
      <c r="L40" s="318" t="str">
        <f t="shared" si="28"/>
        <v/>
      </c>
      <c r="M40" s="318" t="str">
        <f t="shared" si="28"/>
        <v/>
      </c>
      <c r="N40" s="318" t="str">
        <f t="shared" si="28"/>
        <v/>
      </c>
      <c r="O40" s="318" t="str">
        <f t="shared" si="28"/>
        <v/>
      </c>
      <c r="P40" s="318" t="str">
        <f t="shared" si="28"/>
        <v/>
      </c>
      <c r="Q40" s="318" t="str">
        <f t="shared" si="28"/>
        <v/>
      </c>
      <c r="R40" s="318" t="str">
        <f t="shared" si="28"/>
        <v/>
      </c>
      <c r="S40" s="318" t="str">
        <f t="shared" si="28"/>
        <v/>
      </c>
      <c r="T40" s="318" t="str">
        <f t="shared" si="28"/>
        <v/>
      </c>
      <c r="U40" s="318" t="str">
        <f t="shared" si="28"/>
        <v/>
      </c>
      <c r="V40" s="318" t="str">
        <f t="shared" si="28"/>
        <v/>
      </c>
      <c r="W40" s="318" t="str">
        <f t="shared" si="28"/>
        <v/>
      </c>
      <c r="X40" s="318" t="str">
        <f t="shared" si="28"/>
        <v/>
      </c>
      <c r="Y40" s="318" t="str">
        <f t="shared" si="28"/>
        <v/>
      </c>
      <c r="Z40" s="318" t="str">
        <f t="shared" si="28"/>
        <v/>
      </c>
      <c r="AA40" s="318" t="str">
        <f t="shared" si="28"/>
        <v/>
      </c>
    </row>
    <row r="41" spans="1:27" x14ac:dyDescent="0.15">
      <c r="A41" s="872"/>
      <c r="B41" s="308" t="s">
        <v>336</v>
      </c>
      <c r="C41" s="208" t="s">
        <v>385</v>
      </c>
      <c r="D41" s="318" t="str">
        <f>IF(D38="","",D38*3.6)</f>
        <v/>
      </c>
      <c r="E41" s="318" t="str">
        <f>IF(E38="","",E38*3.6)</f>
        <v/>
      </c>
      <c r="F41" s="318" t="str">
        <f t="shared" ref="F41:AA41" si="29">IF(F38="","",F38*3.6)</f>
        <v/>
      </c>
      <c r="G41" s="318" t="str">
        <f t="shared" si="29"/>
        <v/>
      </c>
      <c r="H41" s="318" t="str">
        <f t="shared" si="29"/>
        <v/>
      </c>
      <c r="I41" s="318" t="str">
        <f t="shared" si="29"/>
        <v/>
      </c>
      <c r="J41" s="318" t="str">
        <f t="shared" si="29"/>
        <v/>
      </c>
      <c r="K41" s="318" t="str">
        <f t="shared" si="29"/>
        <v/>
      </c>
      <c r="L41" s="318" t="str">
        <f t="shared" si="29"/>
        <v/>
      </c>
      <c r="M41" s="318" t="str">
        <f t="shared" si="29"/>
        <v/>
      </c>
      <c r="N41" s="318" t="str">
        <f t="shared" si="29"/>
        <v/>
      </c>
      <c r="O41" s="318" t="str">
        <f t="shared" si="29"/>
        <v/>
      </c>
      <c r="P41" s="318" t="str">
        <f t="shared" si="29"/>
        <v/>
      </c>
      <c r="Q41" s="318" t="str">
        <f t="shared" si="29"/>
        <v/>
      </c>
      <c r="R41" s="318" t="str">
        <f t="shared" si="29"/>
        <v/>
      </c>
      <c r="S41" s="318" t="str">
        <f t="shared" si="29"/>
        <v/>
      </c>
      <c r="T41" s="318" t="str">
        <f t="shared" si="29"/>
        <v/>
      </c>
      <c r="U41" s="318" t="str">
        <f t="shared" si="29"/>
        <v/>
      </c>
      <c r="V41" s="318" t="str">
        <f t="shared" si="29"/>
        <v/>
      </c>
      <c r="W41" s="318" t="str">
        <f t="shared" si="29"/>
        <v/>
      </c>
      <c r="X41" s="318" t="str">
        <f t="shared" si="29"/>
        <v/>
      </c>
      <c r="Y41" s="318" t="str">
        <f t="shared" si="29"/>
        <v/>
      </c>
      <c r="Z41" s="318" t="str">
        <f t="shared" si="29"/>
        <v/>
      </c>
      <c r="AA41" s="318" t="str">
        <f t="shared" si="29"/>
        <v/>
      </c>
    </row>
    <row r="42" spans="1:27" x14ac:dyDescent="0.15">
      <c r="A42" s="872"/>
      <c r="B42" s="308" t="s">
        <v>337</v>
      </c>
      <c r="C42" s="208" t="s">
        <v>385</v>
      </c>
      <c r="D42" s="318" t="str">
        <f>IF(D32="","",SUM(D39,D41))</f>
        <v/>
      </c>
      <c r="E42" s="318" t="str">
        <f>IF(E32="","",SUM(E39,E41))</f>
        <v/>
      </c>
      <c r="F42" s="318" t="str">
        <f t="shared" ref="F42:AA42" si="30">IF(F32="","",SUM(F39,F41))</f>
        <v/>
      </c>
      <c r="G42" s="318" t="str">
        <f t="shared" si="30"/>
        <v/>
      </c>
      <c r="H42" s="318" t="str">
        <f t="shared" si="30"/>
        <v/>
      </c>
      <c r="I42" s="318" t="str">
        <f t="shared" si="30"/>
        <v/>
      </c>
      <c r="J42" s="318" t="str">
        <f t="shared" si="30"/>
        <v/>
      </c>
      <c r="K42" s="318" t="str">
        <f t="shared" si="30"/>
        <v/>
      </c>
      <c r="L42" s="318" t="str">
        <f t="shared" si="30"/>
        <v/>
      </c>
      <c r="M42" s="318" t="str">
        <f t="shared" si="30"/>
        <v/>
      </c>
      <c r="N42" s="318" t="str">
        <f t="shared" si="30"/>
        <v/>
      </c>
      <c r="O42" s="318" t="str">
        <f t="shared" si="30"/>
        <v/>
      </c>
      <c r="P42" s="318" t="str">
        <f t="shared" si="30"/>
        <v/>
      </c>
      <c r="Q42" s="318" t="str">
        <f t="shared" si="30"/>
        <v/>
      </c>
      <c r="R42" s="318" t="str">
        <f t="shared" si="30"/>
        <v/>
      </c>
      <c r="S42" s="318" t="str">
        <f t="shared" si="30"/>
        <v/>
      </c>
      <c r="T42" s="318" t="str">
        <f t="shared" si="30"/>
        <v/>
      </c>
      <c r="U42" s="318" t="str">
        <f t="shared" si="30"/>
        <v/>
      </c>
      <c r="V42" s="318" t="str">
        <f t="shared" si="30"/>
        <v/>
      </c>
      <c r="W42" s="318" t="str">
        <f t="shared" si="30"/>
        <v/>
      </c>
      <c r="X42" s="318" t="str">
        <f t="shared" si="30"/>
        <v/>
      </c>
      <c r="Y42" s="318" t="str">
        <f t="shared" si="30"/>
        <v/>
      </c>
      <c r="Z42" s="318" t="str">
        <f t="shared" si="30"/>
        <v/>
      </c>
      <c r="AA42" s="318" t="str">
        <f t="shared" si="30"/>
        <v/>
      </c>
    </row>
    <row r="43" spans="1:27" x14ac:dyDescent="0.15">
      <c r="A43" s="872"/>
      <c r="B43" s="308" t="s">
        <v>338</v>
      </c>
      <c r="C43" s="208" t="s">
        <v>385</v>
      </c>
      <c r="D43" s="318" t="str">
        <f>IF(D32="","",D37*D40)</f>
        <v/>
      </c>
      <c r="E43" s="318" t="str">
        <f>IF(E32="","",E37*E40)</f>
        <v/>
      </c>
      <c r="F43" s="318" t="str">
        <f t="shared" ref="F43:AA43" si="31">IF(F32="","",F37*F40)</f>
        <v/>
      </c>
      <c r="G43" s="318" t="str">
        <f t="shared" si="31"/>
        <v/>
      </c>
      <c r="H43" s="318" t="str">
        <f t="shared" si="31"/>
        <v/>
      </c>
      <c r="I43" s="318" t="str">
        <f t="shared" si="31"/>
        <v/>
      </c>
      <c r="J43" s="318" t="str">
        <f t="shared" si="31"/>
        <v/>
      </c>
      <c r="K43" s="318" t="str">
        <f t="shared" si="31"/>
        <v/>
      </c>
      <c r="L43" s="318" t="str">
        <f t="shared" si="31"/>
        <v/>
      </c>
      <c r="M43" s="318" t="str">
        <f t="shared" si="31"/>
        <v/>
      </c>
      <c r="N43" s="318" t="str">
        <f t="shared" si="31"/>
        <v/>
      </c>
      <c r="O43" s="318" t="str">
        <f t="shared" si="31"/>
        <v/>
      </c>
      <c r="P43" s="318" t="str">
        <f t="shared" si="31"/>
        <v/>
      </c>
      <c r="Q43" s="318" t="str">
        <f t="shared" si="31"/>
        <v/>
      </c>
      <c r="R43" s="318" t="str">
        <f t="shared" si="31"/>
        <v/>
      </c>
      <c r="S43" s="318" t="str">
        <f t="shared" si="31"/>
        <v/>
      </c>
      <c r="T43" s="318" t="str">
        <f t="shared" si="31"/>
        <v/>
      </c>
      <c r="U43" s="318" t="str">
        <f t="shared" si="31"/>
        <v/>
      </c>
      <c r="V43" s="318" t="str">
        <f t="shared" si="31"/>
        <v/>
      </c>
      <c r="W43" s="318" t="str">
        <f t="shared" si="31"/>
        <v/>
      </c>
      <c r="X43" s="318" t="str">
        <f t="shared" si="31"/>
        <v/>
      </c>
      <c r="Y43" s="318" t="str">
        <f t="shared" si="31"/>
        <v/>
      </c>
      <c r="Z43" s="318" t="str">
        <f t="shared" si="31"/>
        <v/>
      </c>
      <c r="AA43" s="318" t="str">
        <f t="shared" si="31"/>
        <v/>
      </c>
    </row>
    <row r="44" spans="1:27" x14ac:dyDescent="0.15">
      <c r="A44" s="872"/>
      <c r="B44" s="308" t="s">
        <v>339</v>
      </c>
      <c r="C44" s="208" t="s">
        <v>329</v>
      </c>
      <c r="D44" s="315" t="str">
        <f>IF(D32="","",2.17*D41/D43*100+D39/D43*100)</f>
        <v/>
      </c>
      <c r="E44" s="315" t="str">
        <f>IF(E32="","",2.17*E41/E43*100+E39/E43*100)</f>
        <v/>
      </c>
      <c r="F44" s="315" t="str">
        <f t="shared" ref="F44:AA44" si="32">IF(F32="","",2.17*F41/F43*100+F39/F43*100)</f>
        <v/>
      </c>
      <c r="G44" s="315" t="str">
        <f t="shared" si="32"/>
        <v/>
      </c>
      <c r="H44" s="315" t="str">
        <f t="shared" si="32"/>
        <v/>
      </c>
      <c r="I44" s="315" t="str">
        <f t="shared" si="32"/>
        <v/>
      </c>
      <c r="J44" s="315" t="str">
        <f t="shared" si="32"/>
        <v/>
      </c>
      <c r="K44" s="315" t="str">
        <f t="shared" si="32"/>
        <v/>
      </c>
      <c r="L44" s="315" t="str">
        <f t="shared" si="32"/>
        <v/>
      </c>
      <c r="M44" s="315" t="str">
        <f t="shared" si="32"/>
        <v/>
      </c>
      <c r="N44" s="315" t="str">
        <f t="shared" si="32"/>
        <v/>
      </c>
      <c r="O44" s="315" t="str">
        <f t="shared" si="32"/>
        <v/>
      </c>
      <c r="P44" s="315" t="str">
        <f t="shared" si="32"/>
        <v/>
      </c>
      <c r="Q44" s="315" t="str">
        <f t="shared" si="32"/>
        <v/>
      </c>
      <c r="R44" s="315" t="str">
        <f t="shared" si="32"/>
        <v/>
      </c>
      <c r="S44" s="315" t="str">
        <f t="shared" si="32"/>
        <v/>
      </c>
      <c r="T44" s="315" t="str">
        <f t="shared" si="32"/>
        <v/>
      </c>
      <c r="U44" s="315" t="str">
        <f t="shared" si="32"/>
        <v/>
      </c>
      <c r="V44" s="315" t="str">
        <f t="shared" si="32"/>
        <v/>
      </c>
      <c r="W44" s="315" t="str">
        <f t="shared" si="32"/>
        <v/>
      </c>
      <c r="X44" s="315" t="str">
        <f t="shared" si="32"/>
        <v/>
      </c>
      <c r="Y44" s="315" t="str">
        <f t="shared" si="32"/>
        <v/>
      </c>
      <c r="Z44" s="315" t="str">
        <f t="shared" si="32"/>
        <v/>
      </c>
      <c r="AA44" s="315" t="str">
        <f t="shared" si="32"/>
        <v/>
      </c>
    </row>
    <row r="45" spans="1:27" x14ac:dyDescent="0.15">
      <c r="A45" s="872" t="s">
        <v>29</v>
      </c>
      <c r="B45" s="308" t="s">
        <v>323</v>
      </c>
      <c r="C45" s="208" t="s">
        <v>324</v>
      </c>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row>
    <row r="46" spans="1:27" x14ac:dyDescent="0.15">
      <c r="A46" s="872"/>
      <c r="B46" s="308" t="s">
        <v>325</v>
      </c>
      <c r="C46" s="208" t="s">
        <v>326</v>
      </c>
      <c r="D46" s="437"/>
      <c r="E46" s="318" t="str">
        <f>IF(D46="","",D46)</f>
        <v/>
      </c>
      <c r="F46" s="318" t="str">
        <f t="shared" ref="F46:AA47" si="33">E46</f>
        <v/>
      </c>
      <c r="G46" s="318" t="str">
        <f t="shared" si="33"/>
        <v/>
      </c>
      <c r="H46" s="318" t="str">
        <f t="shared" si="33"/>
        <v/>
      </c>
      <c r="I46" s="318" t="str">
        <f t="shared" si="33"/>
        <v/>
      </c>
      <c r="J46" s="318" t="str">
        <f t="shared" si="33"/>
        <v/>
      </c>
      <c r="K46" s="318" t="str">
        <f t="shared" si="33"/>
        <v/>
      </c>
      <c r="L46" s="318" t="str">
        <f t="shared" si="33"/>
        <v/>
      </c>
      <c r="M46" s="318" t="str">
        <f t="shared" si="33"/>
        <v/>
      </c>
      <c r="N46" s="318" t="str">
        <f t="shared" si="33"/>
        <v/>
      </c>
      <c r="O46" s="318" t="str">
        <f t="shared" si="33"/>
        <v/>
      </c>
      <c r="P46" s="318" t="str">
        <f t="shared" si="33"/>
        <v/>
      </c>
      <c r="Q46" s="318" t="str">
        <f t="shared" si="33"/>
        <v/>
      </c>
      <c r="R46" s="318" t="str">
        <f t="shared" si="33"/>
        <v/>
      </c>
      <c r="S46" s="318" t="str">
        <f t="shared" si="33"/>
        <v/>
      </c>
      <c r="T46" s="318" t="str">
        <f t="shared" si="33"/>
        <v/>
      </c>
      <c r="U46" s="318" t="str">
        <f t="shared" si="33"/>
        <v/>
      </c>
      <c r="V46" s="318" t="str">
        <f t="shared" si="33"/>
        <v/>
      </c>
      <c r="W46" s="318" t="str">
        <f t="shared" si="33"/>
        <v/>
      </c>
      <c r="X46" s="318" t="str">
        <f t="shared" si="33"/>
        <v/>
      </c>
      <c r="Y46" s="318" t="str">
        <f t="shared" si="33"/>
        <v/>
      </c>
      <c r="Z46" s="318" t="str">
        <f t="shared" si="33"/>
        <v/>
      </c>
      <c r="AA46" s="318" t="str">
        <f t="shared" si="33"/>
        <v/>
      </c>
    </row>
    <row r="47" spans="1:27" x14ac:dyDescent="0.15">
      <c r="A47" s="872"/>
      <c r="B47" s="308" t="s">
        <v>327</v>
      </c>
      <c r="C47" s="208" t="s">
        <v>387</v>
      </c>
      <c r="D47" s="437"/>
      <c r="E47" s="318" t="str">
        <f>IF(D47="","",D47)</f>
        <v/>
      </c>
      <c r="F47" s="318" t="str">
        <f t="shared" si="33"/>
        <v/>
      </c>
      <c r="G47" s="318" t="str">
        <f t="shared" si="33"/>
        <v/>
      </c>
      <c r="H47" s="318" t="str">
        <f t="shared" si="33"/>
        <v/>
      </c>
      <c r="I47" s="318" t="str">
        <f t="shared" si="33"/>
        <v/>
      </c>
      <c r="J47" s="318" t="str">
        <f t="shared" si="33"/>
        <v/>
      </c>
      <c r="K47" s="318" t="str">
        <f t="shared" si="33"/>
        <v/>
      </c>
      <c r="L47" s="318" t="str">
        <f t="shared" si="33"/>
        <v/>
      </c>
      <c r="M47" s="318" t="str">
        <f t="shared" si="33"/>
        <v/>
      </c>
      <c r="N47" s="318" t="str">
        <f t="shared" si="33"/>
        <v/>
      </c>
      <c r="O47" s="318" t="str">
        <f t="shared" si="33"/>
        <v/>
      </c>
      <c r="P47" s="318" t="str">
        <f t="shared" si="33"/>
        <v/>
      </c>
      <c r="Q47" s="318" t="str">
        <f t="shared" si="33"/>
        <v/>
      </c>
      <c r="R47" s="318" t="str">
        <f t="shared" si="33"/>
        <v/>
      </c>
      <c r="S47" s="318" t="str">
        <f t="shared" si="33"/>
        <v/>
      </c>
      <c r="T47" s="318" t="str">
        <f t="shared" si="33"/>
        <v/>
      </c>
      <c r="U47" s="318" t="str">
        <f t="shared" si="33"/>
        <v/>
      </c>
      <c r="V47" s="318" t="str">
        <f t="shared" si="33"/>
        <v/>
      </c>
      <c r="W47" s="318" t="str">
        <f t="shared" si="33"/>
        <v/>
      </c>
      <c r="X47" s="318" t="str">
        <f t="shared" si="33"/>
        <v/>
      </c>
      <c r="Y47" s="318" t="str">
        <f t="shared" si="33"/>
        <v/>
      </c>
      <c r="Z47" s="318" t="str">
        <f t="shared" si="33"/>
        <v/>
      </c>
      <c r="AA47" s="318" t="str">
        <f t="shared" si="33"/>
        <v/>
      </c>
    </row>
    <row r="48" spans="1:27" x14ac:dyDescent="0.15">
      <c r="A48" s="872"/>
      <c r="B48" s="308" t="s">
        <v>328</v>
      </c>
      <c r="C48" s="208" t="s">
        <v>329</v>
      </c>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row>
    <row r="49" spans="1:27" ht="16.5" x14ac:dyDescent="0.15">
      <c r="A49" s="872"/>
      <c r="B49" s="308" t="s">
        <v>330</v>
      </c>
      <c r="C49" s="208" t="s">
        <v>939</v>
      </c>
      <c r="D49" s="437"/>
      <c r="E49" s="318" t="str">
        <f>IF(D49="","",D49)</f>
        <v/>
      </c>
      <c r="F49" s="318" t="str">
        <f t="shared" ref="F49:AA49" si="34">IF(E49="","",E49)</f>
        <v/>
      </c>
      <c r="G49" s="318" t="str">
        <f t="shared" si="34"/>
        <v/>
      </c>
      <c r="H49" s="318" t="str">
        <f t="shared" si="34"/>
        <v/>
      </c>
      <c r="I49" s="318" t="str">
        <f t="shared" si="34"/>
        <v/>
      </c>
      <c r="J49" s="318" t="str">
        <f t="shared" si="34"/>
        <v/>
      </c>
      <c r="K49" s="318" t="str">
        <f t="shared" si="34"/>
        <v/>
      </c>
      <c r="L49" s="318" t="str">
        <f t="shared" si="34"/>
        <v/>
      </c>
      <c r="M49" s="318" t="str">
        <f t="shared" si="34"/>
        <v/>
      </c>
      <c r="N49" s="318" t="str">
        <f t="shared" si="34"/>
        <v/>
      </c>
      <c r="O49" s="318" t="str">
        <f t="shared" si="34"/>
        <v/>
      </c>
      <c r="P49" s="318" t="str">
        <f t="shared" si="34"/>
        <v/>
      </c>
      <c r="Q49" s="318" t="str">
        <f t="shared" si="34"/>
        <v/>
      </c>
      <c r="R49" s="318" t="str">
        <f t="shared" si="34"/>
        <v/>
      </c>
      <c r="S49" s="318" t="str">
        <f t="shared" si="34"/>
        <v/>
      </c>
      <c r="T49" s="318" t="str">
        <f t="shared" si="34"/>
        <v/>
      </c>
      <c r="U49" s="318" t="str">
        <f t="shared" si="34"/>
        <v/>
      </c>
      <c r="V49" s="318" t="str">
        <f t="shared" si="34"/>
        <v/>
      </c>
      <c r="W49" s="318" t="str">
        <f t="shared" si="34"/>
        <v/>
      </c>
      <c r="X49" s="318" t="str">
        <f t="shared" si="34"/>
        <v/>
      </c>
      <c r="Y49" s="318" t="str">
        <f t="shared" si="34"/>
        <v/>
      </c>
      <c r="Z49" s="318" t="str">
        <f t="shared" si="34"/>
        <v/>
      </c>
      <c r="AA49" s="318" t="str">
        <f t="shared" si="34"/>
        <v/>
      </c>
    </row>
    <row r="50" spans="1:27" ht="16.5" x14ac:dyDescent="0.15">
      <c r="A50" s="872"/>
      <c r="B50" s="308" t="s">
        <v>331</v>
      </c>
      <c r="C50" s="208" t="s">
        <v>940</v>
      </c>
      <c r="D50" s="318" t="str">
        <f>IF(D45="","",D49*D45/1000)</f>
        <v/>
      </c>
      <c r="E50" s="318" t="str">
        <f>IF(E45="","",E49*E45/1000)</f>
        <v/>
      </c>
      <c r="F50" s="318" t="str">
        <f t="shared" ref="F50:AA50" si="35">IF(F45="","",F49*F45/1000)</f>
        <v/>
      </c>
      <c r="G50" s="318" t="str">
        <f t="shared" si="35"/>
        <v/>
      </c>
      <c r="H50" s="318" t="str">
        <f t="shared" si="35"/>
        <v/>
      </c>
      <c r="I50" s="318" t="str">
        <f t="shared" si="35"/>
        <v/>
      </c>
      <c r="J50" s="318" t="str">
        <f t="shared" si="35"/>
        <v/>
      </c>
      <c r="K50" s="318" t="str">
        <f t="shared" si="35"/>
        <v/>
      </c>
      <c r="L50" s="318" t="str">
        <f t="shared" si="35"/>
        <v/>
      </c>
      <c r="M50" s="318" t="str">
        <f t="shared" si="35"/>
        <v/>
      </c>
      <c r="N50" s="318" t="str">
        <f t="shared" si="35"/>
        <v/>
      </c>
      <c r="O50" s="318" t="str">
        <f t="shared" si="35"/>
        <v/>
      </c>
      <c r="P50" s="318" t="str">
        <f t="shared" si="35"/>
        <v/>
      </c>
      <c r="Q50" s="318" t="str">
        <f t="shared" si="35"/>
        <v/>
      </c>
      <c r="R50" s="318" t="str">
        <f t="shared" si="35"/>
        <v/>
      </c>
      <c r="S50" s="318" t="str">
        <f t="shared" si="35"/>
        <v/>
      </c>
      <c r="T50" s="318" t="str">
        <f t="shared" si="35"/>
        <v/>
      </c>
      <c r="U50" s="318" t="str">
        <f t="shared" si="35"/>
        <v/>
      </c>
      <c r="V50" s="318" t="str">
        <f t="shared" si="35"/>
        <v/>
      </c>
      <c r="W50" s="318" t="str">
        <f t="shared" si="35"/>
        <v/>
      </c>
      <c r="X50" s="318" t="str">
        <f t="shared" si="35"/>
        <v/>
      </c>
      <c r="Y50" s="318" t="str">
        <f t="shared" si="35"/>
        <v/>
      </c>
      <c r="Z50" s="318" t="str">
        <f t="shared" si="35"/>
        <v/>
      </c>
      <c r="AA50" s="318" t="str">
        <f t="shared" si="35"/>
        <v/>
      </c>
    </row>
    <row r="51" spans="1:27" x14ac:dyDescent="0.15">
      <c r="A51" s="872"/>
      <c r="B51" s="308" t="s">
        <v>332</v>
      </c>
      <c r="C51" s="208" t="s">
        <v>333</v>
      </c>
      <c r="D51" s="318" t="str">
        <f>IF(D45="","",D46*D45/1000)</f>
        <v/>
      </c>
      <c r="E51" s="318" t="str">
        <f>IF(E45="","",E46*E45/1000)</f>
        <v/>
      </c>
      <c r="F51" s="318" t="str">
        <f t="shared" ref="F51:AA51" si="36">IF(F45="","",F46*F45/1000)</f>
        <v/>
      </c>
      <c r="G51" s="318" t="str">
        <f t="shared" si="36"/>
        <v/>
      </c>
      <c r="H51" s="318" t="str">
        <f t="shared" si="36"/>
        <v/>
      </c>
      <c r="I51" s="318" t="str">
        <f t="shared" si="36"/>
        <v/>
      </c>
      <c r="J51" s="318" t="str">
        <f t="shared" si="36"/>
        <v/>
      </c>
      <c r="K51" s="318" t="str">
        <f t="shared" si="36"/>
        <v/>
      </c>
      <c r="L51" s="318" t="str">
        <f t="shared" si="36"/>
        <v/>
      </c>
      <c r="M51" s="318" t="str">
        <f t="shared" si="36"/>
        <v/>
      </c>
      <c r="N51" s="318" t="str">
        <f t="shared" si="36"/>
        <v/>
      </c>
      <c r="O51" s="318" t="str">
        <f t="shared" si="36"/>
        <v/>
      </c>
      <c r="P51" s="318" t="str">
        <f t="shared" si="36"/>
        <v/>
      </c>
      <c r="Q51" s="318" t="str">
        <f t="shared" si="36"/>
        <v/>
      </c>
      <c r="R51" s="318" t="str">
        <f t="shared" si="36"/>
        <v/>
      </c>
      <c r="S51" s="318" t="str">
        <f t="shared" si="36"/>
        <v/>
      </c>
      <c r="T51" s="318" t="str">
        <f t="shared" si="36"/>
        <v/>
      </c>
      <c r="U51" s="318" t="str">
        <f t="shared" si="36"/>
        <v/>
      </c>
      <c r="V51" s="318" t="str">
        <f t="shared" si="36"/>
        <v/>
      </c>
      <c r="W51" s="318" t="str">
        <f t="shared" si="36"/>
        <v/>
      </c>
      <c r="X51" s="318" t="str">
        <f t="shared" si="36"/>
        <v/>
      </c>
      <c r="Y51" s="318" t="str">
        <f t="shared" si="36"/>
        <v/>
      </c>
      <c r="Z51" s="318" t="str">
        <f t="shared" si="36"/>
        <v/>
      </c>
      <c r="AA51" s="318" t="str">
        <f t="shared" si="36"/>
        <v/>
      </c>
    </row>
    <row r="52" spans="1:27" x14ac:dyDescent="0.15">
      <c r="A52" s="872"/>
      <c r="B52" s="308" t="s">
        <v>334</v>
      </c>
      <c r="C52" s="208" t="s">
        <v>385</v>
      </c>
      <c r="D52" s="318" t="str">
        <f>IF(D45="","",D47*D45*D48/100/1000)</f>
        <v/>
      </c>
      <c r="E52" s="318" t="str">
        <f>IF(E45="","",E47*E45*E48/100/1000)</f>
        <v/>
      </c>
      <c r="F52" s="318" t="str">
        <f t="shared" ref="F52:AA52" si="37">IF(F45="","",F47*F45*F48/100/1000)</f>
        <v/>
      </c>
      <c r="G52" s="318" t="str">
        <f t="shared" si="37"/>
        <v/>
      </c>
      <c r="H52" s="318" t="str">
        <f t="shared" si="37"/>
        <v/>
      </c>
      <c r="I52" s="318" t="str">
        <f t="shared" si="37"/>
        <v/>
      </c>
      <c r="J52" s="318" t="str">
        <f t="shared" si="37"/>
        <v/>
      </c>
      <c r="K52" s="318" t="str">
        <f t="shared" si="37"/>
        <v/>
      </c>
      <c r="L52" s="318" t="str">
        <f t="shared" si="37"/>
        <v/>
      </c>
      <c r="M52" s="318" t="str">
        <f t="shared" si="37"/>
        <v/>
      </c>
      <c r="N52" s="318" t="str">
        <f t="shared" si="37"/>
        <v/>
      </c>
      <c r="O52" s="318" t="str">
        <f t="shared" si="37"/>
        <v/>
      </c>
      <c r="P52" s="318" t="str">
        <f t="shared" si="37"/>
        <v/>
      </c>
      <c r="Q52" s="318" t="str">
        <f t="shared" si="37"/>
        <v/>
      </c>
      <c r="R52" s="318" t="str">
        <f t="shared" si="37"/>
        <v/>
      </c>
      <c r="S52" s="318" t="str">
        <f t="shared" si="37"/>
        <v/>
      </c>
      <c r="T52" s="318" t="str">
        <f t="shared" si="37"/>
        <v/>
      </c>
      <c r="U52" s="318" t="str">
        <f t="shared" si="37"/>
        <v/>
      </c>
      <c r="V52" s="318" t="str">
        <f t="shared" si="37"/>
        <v/>
      </c>
      <c r="W52" s="318" t="str">
        <f t="shared" si="37"/>
        <v/>
      </c>
      <c r="X52" s="318" t="str">
        <f t="shared" si="37"/>
        <v/>
      </c>
      <c r="Y52" s="318" t="str">
        <f t="shared" si="37"/>
        <v/>
      </c>
      <c r="Z52" s="318" t="str">
        <f t="shared" si="37"/>
        <v/>
      </c>
      <c r="AA52" s="318" t="str">
        <f t="shared" si="37"/>
        <v/>
      </c>
    </row>
    <row r="53" spans="1:27" ht="16.5" x14ac:dyDescent="0.15">
      <c r="A53" s="872"/>
      <c r="B53" s="308" t="s">
        <v>335</v>
      </c>
      <c r="C53" s="208" t="s">
        <v>941</v>
      </c>
      <c r="D53" s="318" t="str">
        <f>IF(D45="","",D$14)</f>
        <v/>
      </c>
      <c r="E53" s="318" t="str">
        <f>IF(D53="","",D53)</f>
        <v/>
      </c>
      <c r="F53" s="318" t="str">
        <f t="shared" ref="F53:AA53" si="38">IF(E53="","",E53)</f>
        <v/>
      </c>
      <c r="G53" s="318" t="str">
        <f t="shared" si="38"/>
        <v/>
      </c>
      <c r="H53" s="318" t="str">
        <f t="shared" si="38"/>
        <v/>
      </c>
      <c r="I53" s="318" t="str">
        <f t="shared" si="38"/>
        <v/>
      </c>
      <c r="J53" s="318" t="str">
        <f t="shared" si="38"/>
        <v/>
      </c>
      <c r="K53" s="318" t="str">
        <f t="shared" si="38"/>
        <v/>
      </c>
      <c r="L53" s="318" t="str">
        <f t="shared" si="38"/>
        <v/>
      </c>
      <c r="M53" s="318" t="str">
        <f t="shared" si="38"/>
        <v/>
      </c>
      <c r="N53" s="318" t="str">
        <f t="shared" si="38"/>
        <v/>
      </c>
      <c r="O53" s="318" t="str">
        <f t="shared" si="38"/>
        <v/>
      </c>
      <c r="P53" s="318" t="str">
        <f t="shared" si="38"/>
        <v/>
      </c>
      <c r="Q53" s="318" t="str">
        <f t="shared" si="38"/>
        <v/>
      </c>
      <c r="R53" s="318" t="str">
        <f t="shared" si="38"/>
        <v/>
      </c>
      <c r="S53" s="318" t="str">
        <f t="shared" si="38"/>
        <v/>
      </c>
      <c r="T53" s="318" t="str">
        <f t="shared" si="38"/>
        <v/>
      </c>
      <c r="U53" s="318" t="str">
        <f t="shared" si="38"/>
        <v/>
      </c>
      <c r="V53" s="318" t="str">
        <f t="shared" si="38"/>
        <v/>
      </c>
      <c r="W53" s="318" t="str">
        <f t="shared" si="38"/>
        <v/>
      </c>
      <c r="X53" s="318" t="str">
        <f t="shared" si="38"/>
        <v/>
      </c>
      <c r="Y53" s="318" t="str">
        <f t="shared" si="38"/>
        <v/>
      </c>
      <c r="Z53" s="318" t="str">
        <f t="shared" si="38"/>
        <v/>
      </c>
      <c r="AA53" s="318" t="str">
        <f t="shared" si="38"/>
        <v/>
      </c>
    </row>
    <row r="54" spans="1:27" x14ac:dyDescent="0.15">
      <c r="A54" s="872"/>
      <c r="B54" s="308" t="s">
        <v>336</v>
      </c>
      <c r="C54" s="208" t="s">
        <v>385</v>
      </c>
      <c r="D54" s="318" t="str">
        <f>IF(D51="","",D51*3.6)</f>
        <v/>
      </c>
      <c r="E54" s="318" t="str">
        <f>IF(E51="","",E51*3.6)</f>
        <v/>
      </c>
      <c r="F54" s="318" t="str">
        <f t="shared" ref="F54:AA54" si="39">IF(F51="","",F51*3.6)</f>
        <v/>
      </c>
      <c r="G54" s="318" t="str">
        <f t="shared" si="39"/>
        <v/>
      </c>
      <c r="H54" s="318" t="str">
        <f t="shared" si="39"/>
        <v/>
      </c>
      <c r="I54" s="318" t="str">
        <f t="shared" si="39"/>
        <v/>
      </c>
      <c r="J54" s="318" t="str">
        <f t="shared" si="39"/>
        <v/>
      </c>
      <c r="K54" s="318" t="str">
        <f t="shared" si="39"/>
        <v/>
      </c>
      <c r="L54" s="318" t="str">
        <f t="shared" si="39"/>
        <v/>
      </c>
      <c r="M54" s="318" t="str">
        <f t="shared" si="39"/>
        <v/>
      </c>
      <c r="N54" s="318" t="str">
        <f t="shared" si="39"/>
        <v/>
      </c>
      <c r="O54" s="318" t="str">
        <f t="shared" si="39"/>
        <v/>
      </c>
      <c r="P54" s="318" t="str">
        <f t="shared" si="39"/>
        <v/>
      </c>
      <c r="Q54" s="318" t="str">
        <f t="shared" si="39"/>
        <v/>
      </c>
      <c r="R54" s="318" t="str">
        <f t="shared" si="39"/>
        <v/>
      </c>
      <c r="S54" s="318" t="str">
        <f t="shared" si="39"/>
        <v/>
      </c>
      <c r="T54" s="318" t="str">
        <f t="shared" si="39"/>
        <v/>
      </c>
      <c r="U54" s="318" t="str">
        <f t="shared" si="39"/>
        <v/>
      </c>
      <c r="V54" s="318" t="str">
        <f t="shared" si="39"/>
        <v/>
      </c>
      <c r="W54" s="318" t="str">
        <f t="shared" si="39"/>
        <v/>
      </c>
      <c r="X54" s="318" t="str">
        <f t="shared" si="39"/>
        <v/>
      </c>
      <c r="Y54" s="318" t="str">
        <f t="shared" si="39"/>
        <v/>
      </c>
      <c r="Z54" s="318" t="str">
        <f t="shared" si="39"/>
        <v/>
      </c>
      <c r="AA54" s="318" t="str">
        <f t="shared" si="39"/>
        <v/>
      </c>
    </row>
    <row r="55" spans="1:27" x14ac:dyDescent="0.15">
      <c r="A55" s="872"/>
      <c r="B55" s="308" t="s">
        <v>337</v>
      </c>
      <c r="C55" s="208" t="s">
        <v>385</v>
      </c>
      <c r="D55" s="318"/>
      <c r="E55" s="318" t="str">
        <f>IF(E45="","",SUM(E52,E54))</f>
        <v/>
      </c>
      <c r="F55" s="318" t="str">
        <f t="shared" ref="F55:AA55" si="40">IF(F45="","",SUM(F52,F54))</f>
        <v/>
      </c>
      <c r="G55" s="318" t="str">
        <f t="shared" si="40"/>
        <v/>
      </c>
      <c r="H55" s="318" t="str">
        <f t="shared" si="40"/>
        <v/>
      </c>
      <c r="I55" s="318" t="str">
        <f t="shared" si="40"/>
        <v/>
      </c>
      <c r="J55" s="318" t="str">
        <f t="shared" si="40"/>
        <v/>
      </c>
      <c r="K55" s="318" t="str">
        <f t="shared" si="40"/>
        <v/>
      </c>
      <c r="L55" s="318" t="str">
        <f t="shared" si="40"/>
        <v/>
      </c>
      <c r="M55" s="318" t="str">
        <f t="shared" si="40"/>
        <v/>
      </c>
      <c r="N55" s="318" t="str">
        <f t="shared" si="40"/>
        <v/>
      </c>
      <c r="O55" s="318" t="str">
        <f t="shared" si="40"/>
        <v/>
      </c>
      <c r="P55" s="318" t="str">
        <f t="shared" si="40"/>
        <v/>
      </c>
      <c r="Q55" s="318" t="str">
        <f t="shared" si="40"/>
        <v/>
      </c>
      <c r="R55" s="318" t="str">
        <f t="shared" si="40"/>
        <v/>
      </c>
      <c r="S55" s="318" t="str">
        <f t="shared" si="40"/>
        <v/>
      </c>
      <c r="T55" s="318" t="str">
        <f t="shared" si="40"/>
        <v/>
      </c>
      <c r="U55" s="318" t="str">
        <f t="shared" si="40"/>
        <v/>
      </c>
      <c r="V55" s="318" t="str">
        <f t="shared" si="40"/>
        <v/>
      </c>
      <c r="W55" s="318" t="str">
        <f t="shared" si="40"/>
        <v/>
      </c>
      <c r="X55" s="318" t="str">
        <f t="shared" si="40"/>
        <v/>
      </c>
      <c r="Y55" s="318" t="str">
        <f t="shared" si="40"/>
        <v/>
      </c>
      <c r="Z55" s="318" t="str">
        <f t="shared" si="40"/>
        <v/>
      </c>
      <c r="AA55" s="318" t="str">
        <f t="shared" si="40"/>
        <v/>
      </c>
    </row>
    <row r="56" spans="1:27" x14ac:dyDescent="0.15">
      <c r="A56" s="872"/>
      <c r="B56" s="308" t="s">
        <v>338</v>
      </c>
      <c r="C56" s="208" t="s">
        <v>385</v>
      </c>
      <c r="D56" s="318"/>
      <c r="E56" s="318" t="str">
        <f>IF(E45="","",E50*E53)</f>
        <v/>
      </c>
      <c r="F56" s="318" t="str">
        <f t="shared" ref="F56:AA56" si="41">IF(F45="","",F50*F53)</f>
        <v/>
      </c>
      <c r="G56" s="318" t="str">
        <f t="shared" si="41"/>
        <v/>
      </c>
      <c r="H56" s="318" t="str">
        <f t="shared" si="41"/>
        <v/>
      </c>
      <c r="I56" s="318" t="str">
        <f t="shared" si="41"/>
        <v/>
      </c>
      <c r="J56" s="318" t="str">
        <f t="shared" si="41"/>
        <v/>
      </c>
      <c r="K56" s="318" t="str">
        <f t="shared" si="41"/>
        <v/>
      </c>
      <c r="L56" s="318" t="str">
        <f t="shared" si="41"/>
        <v/>
      </c>
      <c r="M56" s="318" t="str">
        <f t="shared" si="41"/>
        <v/>
      </c>
      <c r="N56" s="318" t="str">
        <f t="shared" si="41"/>
        <v/>
      </c>
      <c r="O56" s="318" t="str">
        <f t="shared" si="41"/>
        <v/>
      </c>
      <c r="P56" s="318" t="str">
        <f t="shared" si="41"/>
        <v/>
      </c>
      <c r="Q56" s="318" t="str">
        <f t="shared" si="41"/>
        <v/>
      </c>
      <c r="R56" s="318" t="str">
        <f t="shared" si="41"/>
        <v/>
      </c>
      <c r="S56" s="318" t="str">
        <f t="shared" si="41"/>
        <v/>
      </c>
      <c r="T56" s="318" t="str">
        <f t="shared" si="41"/>
        <v/>
      </c>
      <c r="U56" s="318" t="str">
        <f t="shared" si="41"/>
        <v/>
      </c>
      <c r="V56" s="318" t="str">
        <f t="shared" si="41"/>
        <v/>
      </c>
      <c r="W56" s="318" t="str">
        <f t="shared" si="41"/>
        <v/>
      </c>
      <c r="X56" s="318" t="str">
        <f t="shared" si="41"/>
        <v/>
      </c>
      <c r="Y56" s="318" t="str">
        <f t="shared" si="41"/>
        <v/>
      </c>
      <c r="Z56" s="318" t="str">
        <f t="shared" si="41"/>
        <v/>
      </c>
      <c r="AA56" s="318" t="str">
        <f t="shared" si="41"/>
        <v/>
      </c>
    </row>
    <row r="57" spans="1:27" x14ac:dyDescent="0.15">
      <c r="A57" s="872"/>
      <c r="B57" s="308" t="s">
        <v>339</v>
      </c>
      <c r="C57" s="208" t="s">
        <v>329</v>
      </c>
      <c r="D57" s="318"/>
      <c r="E57" s="315" t="str">
        <f>IF(E45="","",2.17*E54/E56*100+E52/E56*100)</f>
        <v/>
      </c>
      <c r="F57" s="315" t="str">
        <f t="shared" ref="F57:AA57" si="42">IF(F45="","",2.17*F54/F56*100+F52/F56*100)</f>
        <v/>
      </c>
      <c r="G57" s="315" t="str">
        <f t="shared" si="42"/>
        <v/>
      </c>
      <c r="H57" s="315" t="str">
        <f t="shared" si="42"/>
        <v/>
      </c>
      <c r="I57" s="315" t="str">
        <f t="shared" si="42"/>
        <v/>
      </c>
      <c r="J57" s="315" t="str">
        <f t="shared" si="42"/>
        <v/>
      </c>
      <c r="K57" s="315" t="str">
        <f t="shared" si="42"/>
        <v/>
      </c>
      <c r="L57" s="315" t="str">
        <f t="shared" si="42"/>
        <v/>
      </c>
      <c r="M57" s="315" t="str">
        <f t="shared" si="42"/>
        <v/>
      </c>
      <c r="N57" s="315" t="str">
        <f t="shared" si="42"/>
        <v/>
      </c>
      <c r="O57" s="315" t="str">
        <f t="shared" si="42"/>
        <v/>
      </c>
      <c r="P57" s="315" t="str">
        <f t="shared" si="42"/>
        <v/>
      </c>
      <c r="Q57" s="315" t="str">
        <f t="shared" si="42"/>
        <v/>
      </c>
      <c r="R57" s="315" t="str">
        <f t="shared" si="42"/>
        <v/>
      </c>
      <c r="S57" s="315" t="str">
        <f t="shared" si="42"/>
        <v/>
      </c>
      <c r="T57" s="315" t="str">
        <f t="shared" si="42"/>
        <v/>
      </c>
      <c r="U57" s="315" t="str">
        <f t="shared" si="42"/>
        <v/>
      </c>
      <c r="V57" s="315" t="str">
        <f t="shared" si="42"/>
        <v/>
      </c>
      <c r="W57" s="315" t="str">
        <f t="shared" si="42"/>
        <v/>
      </c>
      <c r="X57" s="315" t="str">
        <f t="shared" si="42"/>
        <v/>
      </c>
      <c r="Y57" s="315" t="str">
        <f t="shared" si="42"/>
        <v/>
      </c>
      <c r="Z57" s="315" t="str">
        <f t="shared" si="42"/>
        <v/>
      </c>
      <c r="AA57" s="315" t="str">
        <f t="shared" si="42"/>
        <v/>
      </c>
    </row>
    <row r="58" spans="1:27" x14ac:dyDescent="0.15">
      <c r="A58" s="1287" t="s">
        <v>341</v>
      </c>
      <c r="B58" s="308" t="s">
        <v>323</v>
      </c>
      <c r="C58" s="208" t="s">
        <v>324</v>
      </c>
      <c r="D58" s="438" t="str">
        <f t="shared" ref="D58:AA58" si="43">IF(D6="","",D59*1000/SUM(D10,D23,D36,D49))</f>
        <v/>
      </c>
      <c r="E58" s="438" t="str">
        <f t="shared" si="43"/>
        <v/>
      </c>
      <c r="F58" s="438" t="str">
        <f t="shared" si="43"/>
        <v/>
      </c>
      <c r="G58" s="438" t="str">
        <f t="shared" si="43"/>
        <v/>
      </c>
      <c r="H58" s="438" t="str">
        <f t="shared" si="43"/>
        <v/>
      </c>
      <c r="I58" s="438" t="str">
        <f t="shared" si="43"/>
        <v/>
      </c>
      <c r="J58" s="438" t="str">
        <f t="shared" si="43"/>
        <v/>
      </c>
      <c r="K58" s="438" t="str">
        <f t="shared" si="43"/>
        <v/>
      </c>
      <c r="L58" s="438" t="str">
        <f t="shared" si="43"/>
        <v/>
      </c>
      <c r="M58" s="438" t="str">
        <f t="shared" si="43"/>
        <v/>
      </c>
      <c r="N58" s="438" t="str">
        <f t="shared" si="43"/>
        <v/>
      </c>
      <c r="O58" s="438" t="str">
        <f t="shared" si="43"/>
        <v/>
      </c>
      <c r="P58" s="438" t="str">
        <f t="shared" si="43"/>
        <v/>
      </c>
      <c r="Q58" s="438" t="str">
        <f t="shared" si="43"/>
        <v/>
      </c>
      <c r="R58" s="438" t="str">
        <f t="shared" si="43"/>
        <v/>
      </c>
      <c r="S58" s="438" t="str">
        <f t="shared" si="43"/>
        <v/>
      </c>
      <c r="T58" s="438" t="str">
        <f t="shared" si="43"/>
        <v/>
      </c>
      <c r="U58" s="438" t="str">
        <f t="shared" si="43"/>
        <v/>
      </c>
      <c r="V58" s="438" t="str">
        <f t="shared" si="43"/>
        <v/>
      </c>
      <c r="W58" s="438" t="str">
        <f t="shared" si="43"/>
        <v/>
      </c>
      <c r="X58" s="438" t="str">
        <f t="shared" si="43"/>
        <v/>
      </c>
      <c r="Y58" s="438" t="str">
        <f t="shared" si="43"/>
        <v/>
      </c>
      <c r="Z58" s="438" t="str">
        <f t="shared" si="43"/>
        <v/>
      </c>
      <c r="AA58" s="438" t="str">
        <f t="shared" si="43"/>
        <v/>
      </c>
    </row>
    <row r="59" spans="1:27" ht="16.5" x14ac:dyDescent="0.15">
      <c r="A59" s="872"/>
      <c r="B59" s="308" t="s">
        <v>331</v>
      </c>
      <c r="C59" s="208" t="s">
        <v>940</v>
      </c>
      <c r="D59" s="315" t="str">
        <f t="shared" ref="D59:AA59" si="44">IF(D11="","",SUM(D11,D24,D37,D50))</f>
        <v/>
      </c>
      <c r="E59" s="315" t="str">
        <f t="shared" si="44"/>
        <v/>
      </c>
      <c r="F59" s="315" t="str">
        <f t="shared" si="44"/>
        <v/>
      </c>
      <c r="G59" s="315" t="str">
        <f t="shared" si="44"/>
        <v/>
      </c>
      <c r="H59" s="315" t="str">
        <f t="shared" si="44"/>
        <v/>
      </c>
      <c r="I59" s="315" t="str">
        <f t="shared" si="44"/>
        <v/>
      </c>
      <c r="J59" s="315" t="str">
        <f t="shared" si="44"/>
        <v/>
      </c>
      <c r="K59" s="315" t="str">
        <f t="shared" si="44"/>
        <v/>
      </c>
      <c r="L59" s="315" t="str">
        <f t="shared" si="44"/>
        <v/>
      </c>
      <c r="M59" s="315" t="str">
        <f t="shared" si="44"/>
        <v/>
      </c>
      <c r="N59" s="315" t="str">
        <f t="shared" si="44"/>
        <v/>
      </c>
      <c r="O59" s="315" t="str">
        <f t="shared" si="44"/>
        <v/>
      </c>
      <c r="P59" s="315" t="str">
        <f t="shared" si="44"/>
        <v/>
      </c>
      <c r="Q59" s="315" t="str">
        <f t="shared" si="44"/>
        <v/>
      </c>
      <c r="R59" s="315" t="str">
        <f t="shared" si="44"/>
        <v/>
      </c>
      <c r="S59" s="315" t="str">
        <f t="shared" si="44"/>
        <v/>
      </c>
      <c r="T59" s="315" t="str">
        <f t="shared" si="44"/>
        <v/>
      </c>
      <c r="U59" s="315" t="str">
        <f t="shared" si="44"/>
        <v/>
      </c>
      <c r="V59" s="315" t="str">
        <f t="shared" si="44"/>
        <v/>
      </c>
      <c r="W59" s="315" t="str">
        <f t="shared" si="44"/>
        <v/>
      </c>
      <c r="X59" s="315" t="str">
        <f t="shared" si="44"/>
        <v/>
      </c>
      <c r="Y59" s="315" t="str">
        <f t="shared" si="44"/>
        <v/>
      </c>
      <c r="Z59" s="315" t="str">
        <f t="shared" si="44"/>
        <v/>
      </c>
      <c r="AA59" s="315" t="str">
        <f t="shared" si="44"/>
        <v/>
      </c>
    </row>
    <row r="60" spans="1:27" x14ac:dyDescent="0.15">
      <c r="A60" s="872"/>
      <c r="B60" s="308" t="s">
        <v>332</v>
      </c>
      <c r="C60" s="208" t="s">
        <v>333</v>
      </c>
      <c r="D60" s="438">
        <f t="shared" ref="D60:AA60" si="45">IF(D5="","",SUM(D12,D25,D38,D51))</f>
        <v>0</v>
      </c>
      <c r="E60" s="438">
        <f t="shared" si="45"/>
        <v>0</v>
      </c>
      <c r="F60" s="438">
        <f t="shared" si="45"/>
        <v>0</v>
      </c>
      <c r="G60" s="438">
        <f t="shared" si="45"/>
        <v>0</v>
      </c>
      <c r="H60" s="438">
        <f t="shared" si="45"/>
        <v>0</v>
      </c>
      <c r="I60" s="438">
        <f t="shared" si="45"/>
        <v>0</v>
      </c>
      <c r="J60" s="438">
        <f t="shared" si="45"/>
        <v>0</v>
      </c>
      <c r="K60" s="438">
        <f t="shared" si="45"/>
        <v>0</v>
      </c>
      <c r="L60" s="438">
        <f t="shared" si="45"/>
        <v>0</v>
      </c>
      <c r="M60" s="438">
        <f t="shared" si="45"/>
        <v>0</v>
      </c>
      <c r="N60" s="438">
        <f t="shared" si="45"/>
        <v>0</v>
      </c>
      <c r="O60" s="438">
        <f t="shared" si="45"/>
        <v>0</v>
      </c>
      <c r="P60" s="438">
        <f t="shared" si="45"/>
        <v>0</v>
      </c>
      <c r="Q60" s="438">
        <f t="shared" si="45"/>
        <v>0</v>
      </c>
      <c r="R60" s="438">
        <f t="shared" si="45"/>
        <v>0</v>
      </c>
      <c r="S60" s="438">
        <f t="shared" si="45"/>
        <v>0</v>
      </c>
      <c r="T60" s="438">
        <f t="shared" si="45"/>
        <v>0</v>
      </c>
      <c r="U60" s="438">
        <f t="shared" si="45"/>
        <v>0</v>
      </c>
      <c r="V60" s="438">
        <f t="shared" si="45"/>
        <v>0</v>
      </c>
      <c r="W60" s="438">
        <f t="shared" si="45"/>
        <v>0</v>
      </c>
      <c r="X60" s="438">
        <f t="shared" si="45"/>
        <v>0</v>
      </c>
      <c r="Y60" s="438">
        <f t="shared" si="45"/>
        <v>0</v>
      </c>
      <c r="Z60" s="438">
        <f t="shared" si="45"/>
        <v>0</v>
      </c>
      <c r="AA60" s="438">
        <f t="shared" si="45"/>
        <v>0</v>
      </c>
    </row>
    <row r="61" spans="1:27" x14ac:dyDescent="0.15">
      <c r="A61" s="872"/>
      <c r="B61" s="308" t="s">
        <v>334</v>
      </c>
      <c r="C61" s="208" t="s">
        <v>385</v>
      </c>
      <c r="D61" s="438">
        <f t="shared" ref="D61:AA61" si="46">IF(D5="","",SUM(D13,D26,D39,D52))</f>
        <v>0</v>
      </c>
      <c r="E61" s="438">
        <f t="shared" si="46"/>
        <v>0</v>
      </c>
      <c r="F61" s="438">
        <f t="shared" si="46"/>
        <v>0</v>
      </c>
      <c r="G61" s="438">
        <f t="shared" si="46"/>
        <v>0</v>
      </c>
      <c r="H61" s="438">
        <f t="shared" si="46"/>
        <v>0</v>
      </c>
      <c r="I61" s="438">
        <f t="shared" si="46"/>
        <v>0</v>
      </c>
      <c r="J61" s="438">
        <f t="shared" si="46"/>
        <v>0</v>
      </c>
      <c r="K61" s="438">
        <f t="shared" si="46"/>
        <v>0</v>
      </c>
      <c r="L61" s="438">
        <f t="shared" si="46"/>
        <v>0</v>
      </c>
      <c r="M61" s="438">
        <f t="shared" si="46"/>
        <v>0</v>
      </c>
      <c r="N61" s="438">
        <f t="shared" si="46"/>
        <v>0</v>
      </c>
      <c r="O61" s="438">
        <f t="shared" si="46"/>
        <v>0</v>
      </c>
      <c r="P61" s="438">
        <f t="shared" si="46"/>
        <v>0</v>
      </c>
      <c r="Q61" s="438">
        <f t="shared" si="46"/>
        <v>0</v>
      </c>
      <c r="R61" s="438">
        <f t="shared" si="46"/>
        <v>0</v>
      </c>
      <c r="S61" s="438">
        <f t="shared" si="46"/>
        <v>0</v>
      </c>
      <c r="T61" s="438">
        <f t="shared" si="46"/>
        <v>0</v>
      </c>
      <c r="U61" s="438">
        <f t="shared" si="46"/>
        <v>0</v>
      </c>
      <c r="V61" s="438">
        <f t="shared" si="46"/>
        <v>0</v>
      </c>
      <c r="W61" s="438">
        <f t="shared" si="46"/>
        <v>0</v>
      </c>
      <c r="X61" s="438">
        <f t="shared" si="46"/>
        <v>0</v>
      </c>
      <c r="Y61" s="438">
        <f t="shared" si="46"/>
        <v>0</v>
      </c>
      <c r="Z61" s="438">
        <f t="shared" si="46"/>
        <v>0</v>
      </c>
      <c r="AA61" s="438">
        <f t="shared" si="46"/>
        <v>0</v>
      </c>
    </row>
    <row r="62" spans="1:27" ht="16.5" x14ac:dyDescent="0.15">
      <c r="A62" s="872"/>
      <c r="B62" s="308" t="s">
        <v>335</v>
      </c>
      <c r="C62" s="208" t="s">
        <v>941</v>
      </c>
      <c r="D62" s="318" t="str">
        <f t="shared" ref="D62:AA62" si="47">IF(D14="","",D14)</f>
        <v/>
      </c>
      <c r="E62" s="318" t="str">
        <f t="shared" si="47"/>
        <v/>
      </c>
      <c r="F62" s="318" t="str">
        <f t="shared" si="47"/>
        <v/>
      </c>
      <c r="G62" s="318" t="str">
        <f t="shared" si="47"/>
        <v/>
      </c>
      <c r="H62" s="318" t="str">
        <f t="shared" si="47"/>
        <v/>
      </c>
      <c r="I62" s="318" t="str">
        <f t="shared" si="47"/>
        <v/>
      </c>
      <c r="J62" s="318" t="str">
        <f t="shared" si="47"/>
        <v/>
      </c>
      <c r="K62" s="318" t="str">
        <f t="shared" si="47"/>
        <v/>
      </c>
      <c r="L62" s="318" t="str">
        <f t="shared" si="47"/>
        <v/>
      </c>
      <c r="M62" s="318" t="str">
        <f t="shared" si="47"/>
        <v/>
      </c>
      <c r="N62" s="318" t="str">
        <f t="shared" si="47"/>
        <v/>
      </c>
      <c r="O62" s="318" t="str">
        <f t="shared" si="47"/>
        <v/>
      </c>
      <c r="P62" s="318" t="str">
        <f t="shared" si="47"/>
        <v/>
      </c>
      <c r="Q62" s="318" t="str">
        <f t="shared" si="47"/>
        <v/>
      </c>
      <c r="R62" s="318" t="str">
        <f t="shared" si="47"/>
        <v/>
      </c>
      <c r="S62" s="318" t="str">
        <f t="shared" si="47"/>
        <v/>
      </c>
      <c r="T62" s="318" t="str">
        <f t="shared" si="47"/>
        <v/>
      </c>
      <c r="U62" s="318" t="str">
        <f t="shared" si="47"/>
        <v/>
      </c>
      <c r="V62" s="318" t="str">
        <f t="shared" si="47"/>
        <v/>
      </c>
      <c r="W62" s="318" t="str">
        <f t="shared" si="47"/>
        <v/>
      </c>
      <c r="X62" s="318" t="str">
        <f t="shared" si="47"/>
        <v/>
      </c>
      <c r="Y62" s="318" t="str">
        <f t="shared" si="47"/>
        <v/>
      </c>
      <c r="Z62" s="318" t="str">
        <f t="shared" si="47"/>
        <v/>
      </c>
      <c r="AA62" s="318" t="str">
        <f t="shared" si="47"/>
        <v/>
      </c>
    </row>
    <row r="63" spans="1:27" x14ac:dyDescent="0.15">
      <c r="A63" s="872"/>
      <c r="B63" s="308" t="s">
        <v>336</v>
      </c>
      <c r="C63" s="208" t="s">
        <v>385</v>
      </c>
      <c r="D63" s="438">
        <f t="shared" ref="D63:AA63" si="48">IF(D5="","",SUM(D15,D28,D41,D54))</f>
        <v>0</v>
      </c>
      <c r="E63" s="438">
        <f t="shared" si="48"/>
        <v>0</v>
      </c>
      <c r="F63" s="438">
        <f t="shared" si="48"/>
        <v>0</v>
      </c>
      <c r="G63" s="438">
        <f t="shared" si="48"/>
        <v>0</v>
      </c>
      <c r="H63" s="438">
        <f t="shared" si="48"/>
        <v>0</v>
      </c>
      <c r="I63" s="438">
        <f t="shared" si="48"/>
        <v>0</v>
      </c>
      <c r="J63" s="438">
        <f t="shared" si="48"/>
        <v>0</v>
      </c>
      <c r="K63" s="438">
        <f t="shared" si="48"/>
        <v>0</v>
      </c>
      <c r="L63" s="438">
        <f t="shared" si="48"/>
        <v>0</v>
      </c>
      <c r="M63" s="438">
        <f t="shared" si="48"/>
        <v>0</v>
      </c>
      <c r="N63" s="438">
        <f t="shared" si="48"/>
        <v>0</v>
      </c>
      <c r="O63" s="438">
        <f t="shared" si="48"/>
        <v>0</v>
      </c>
      <c r="P63" s="438">
        <f t="shared" si="48"/>
        <v>0</v>
      </c>
      <c r="Q63" s="438">
        <f t="shared" si="48"/>
        <v>0</v>
      </c>
      <c r="R63" s="438">
        <f t="shared" si="48"/>
        <v>0</v>
      </c>
      <c r="S63" s="438">
        <f t="shared" si="48"/>
        <v>0</v>
      </c>
      <c r="T63" s="438">
        <f t="shared" si="48"/>
        <v>0</v>
      </c>
      <c r="U63" s="438">
        <f t="shared" si="48"/>
        <v>0</v>
      </c>
      <c r="V63" s="438">
        <f t="shared" si="48"/>
        <v>0</v>
      </c>
      <c r="W63" s="438">
        <f t="shared" si="48"/>
        <v>0</v>
      </c>
      <c r="X63" s="438">
        <f t="shared" si="48"/>
        <v>0</v>
      </c>
      <c r="Y63" s="438">
        <f t="shared" si="48"/>
        <v>0</v>
      </c>
      <c r="Z63" s="438">
        <f t="shared" si="48"/>
        <v>0</v>
      </c>
      <c r="AA63" s="438">
        <f t="shared" si="48"/>
        <v>0</v>
      </c>
    </row>
    <row r="64" spans="1:27" x14ac:dyDescent="0.15">
      <c r="A64" s="872"/>
      <c r="B64" s="308" t="s">
        <v>337</v>
      </c>
      <c r="C64" s="208" t="s">
        <v>385</v>
      </c>
      <c r="D64" s="438">
        <f t="shared" ref="D64:AA64" si="49">IF(D5="","",SUM(D16,D29,D42,D55))</f>
        <v>0</v>
      </c>
      <c r="E64" s="438">
        <f t="shared" si="49"/>
        <v>0</v>
      </c>
      <c r="F64" s="438">
        <f t="shared" si="49"/>
        <v>0</v>
      </c>
      <c r="G64" s="438">
        <f t="shared" si="49"/>
        <v>0</v>
      </c>
      <c r="H64" s="438">
        <f t="shared" si="49"/>
        <v>0</v>
      </c>
      <c r="I64" s="438">
        <f t="shared" si="49"/>
        <v>0</v>
      </c>
      <c r="J64" s="438">
        <f t="shared" si="49"/>
        <v>0</v>
      </c>
      <c r="K64" s="438">
        <f t="shared" si="49"/>
        <v>0</v>
      </c>
      <c r="L64" s="438">
        <f t="shared" si="49"/>
        <v>0</v>
      </c>
      <c r="M64" s="438">
        <f t="shared" si="49"/>
        <v>0</v>
      </c>
      <c r="N64" s="438">
        <f t="shared" si="49"/>
        <v>0</v>
      </c>
      <c r="O64" s="438">
        <f t="shared" si="49"/>
        <v>0</v>
      </c>
      <c r="P64" s="438">
        <f t="shared" si="49"/>
        <v>0</v>
      </c>
      <c r="Q64" s="438">
        <f t="shared" si="49"/>
        <v>0</v>
      </c>
      <c r="R64" s="438">
        <f t="shared" si="49"/>
        <v>0</v>
      </c>
      <c r="S64" s="438">
        <f t="shared" si="49"/>
        <v>0</v>
      </c>
      <c r="T64" s="438">
        <f t="shared" si="49"/>
        <v>0</v>
      </c>
      <c r="U64" s="438">
        <f t="shared" si="49"/>
        <v>0</v>
      </c>
      <c r="V64" s="438">
        <f t="shared" si="49"/>
        <v>0</v>
      </c>
      <c r="W64" s="438">
        <f t="shared" si="49"/>
        <v>0</v>
      </c>
      <c r="X64" s="438">
        <f t="shared" si="49"/>
        <v>0</v>
      </c>
      <c r="Y64" s="438">
        <f t="shared" si="49"/>
        <v>0</v>
      </c>
      <c r="Z64" s="438">
        <f t="shared" si="49"/>
        <v>0</v>
      </c>
      <c r="AA64" s="438">
        <f t="shared" si="49"/>
        <v>0</v>
      </c>
    </row>
    <row r="65" spans="1:27" x14ac:dyDescent="0.15">
      <c r="A65" s="872"/>
      <c r="B65" s="308" t="s">
        <v>338</v>
      </c>
      <c r="C65" s="208" t="s">
        <v>385</v>
      </c>
      <c r="D65" s="438">
        <f t="shared" ref="D65:AA65" si="50">IF(D5="","",SUM(D17,D30,D43,D56))</f>
        <v>0</v>
      </c>
      <c r="E65" s="438">
        <f t="shared" si="50"/>
        <v>0</v>
      </c>
      <c r="F65" s="438">
        <f t="shared" si="50"/>
        <v>0</v>
      </c>
      <c r="G65" s="438">
        <f t="shared" si="50"/>
        <v>0</v>
      </c>
      <c r="H65" s="438">
        <f t="shared" si="50"/>
        <v>0</v>
      </c>
      <c r="I65" s="438">
        <f t="shared" si="50"/>
        <v>0</v>
      </c>
      <c r="J65" s="438">
        <f t="shared" si="50"/>
        <v>0</v>
      </c>
      <c r="K65" s="438">
        <f t="shared" si="50"/>
        <v>0</v>
      </c>
      <c r="L65" s="438">
        <f t="shared" si="50"/>
        <v>0</v>
      </c>
      <c r="M65" s="438">
        <f t="shared" si="50"/>
        <v>0</v>
      </c>
      <c r="N65" s="438">
        <f t="shared" si="50"/>
        <v>0</v>
      </c>
      <c r="O65" s="438">
        <f t="shared" si="50"/>
        <v>0</v>
      </c>
      <c r="P65" s="438">
        <f t="shared" si="50"/>
        <v>0</v>
      </c>
      <c r="Q65" s="438">
        <f t="shared" si="50"/>
        <v>0</v>
      </c>
      <c r="R65" s="438">
        <f t="shared" si="50"/>
        <v>0</v>
      </c>
      <c r="S65" s="438">
        <f t="shared" si="50"/>
        <v>0</v>
      </c>
      <c r="T65" s="438">
        <f t="shared" si="50"/>
        <v>0</v>
      </c>
      <c r="U65" s="438">
        <f t="shared" si="50"/>
        <v>0</v>
      </c>
      <c r="V65" s="438">
        <f t="shared" si="50"/>
        <v>0</v>
      </c>
      <c r="W65" s="438">
        <f t="shared" si="50"/>
        <v>0</v>
      </c>
      <c r="X65" s="438">
        <f t="shared" si="50"/>
        <v>0</v>
      </c>
      <c r="Y65" s="438">
        <f t="shared" si="50"/>
        <v>0</v>
      </c>
      <c r="Z65" s="438">
        <f t="shared" si="50"/>
        <v>0</v>
      </c>
      <c r="AA65" s="438">
        <f t="shared" si="50"/>
        <v>0</v>
      </c>
    </row>
    <row r="66" spans="1:27" x14ac:dyDescent="0.15">
      <c r="A66" s="872"/>
      <c r="B66" s="308" t="s">
        <v>339</v>
      </c>
      <c r="C66" s="208" t="s">
        <v>329</v>
      </c>
      <c r="D66" s="315" t="e">
        <f t="shared" ref="D66:AA66" si="51">IF(D5="","",2.17*D63/D65*100+D61/D65*100)</f>
        <v>#DIV/0!</v>
      </c>
      <c r="E66" s="315" t="e">
        <f t="shared" si="51"/>
        <v>#DIV/0!</v>
      </c>
      <c r="F66" s="315" t="e">
        <f t="shared" si="51"/>
        <v>#DIV/0!</v>
      </c>
      <c r="G66" s="315" t="e">
        <f t="shared" si="51"/>
        <v>#DIV/0!</v>
      </c>
      <c r="H66" s="315" t="e">
        <f t="shared" si="51"/>
        <v>#DIV/0!</v>
      </c>
      <c r="I66" s="315" t="e">
        <f t="shared" si="51"/>
        <v>#DIV/0!</v>
      </c>
      <c r="J66" s="315" t="e">
        <f t="shared" si="51"/>
        <v>#DIV/0!</v>
      </c>
      <c r="K66" s="315" t="e">
        <f t="shared" si="51"/>
        <v>#DIV/0!</v>
      </c>
      <c r="L66" s="315" t="e">
        <f t="shared" si="51"/>
        <v>#DIV/0!</v>
      </c>
      <c r="M66" s="315" t="e">
        <f t="shared" si="51"/>
        <v>#DIV/0!</v>
      </c>
      <c r="N66" s="315" t="e">
        <f t="shared" si="51"/>
        <v>#DIV/0!</v>
      </c>
      <c r="O66" s="315" t="e">
        <f t="shared" si="51"/>
        <v>#DIV/0!</v>
      </c>
      <c r="P66" s="315" t="e">
        <f t="shared" si="51"/>
        <v>#DIV/0!</v>
      </c>
      <c r="Q66" s="315" t="e">
        <f t="shared" si="51"/>
        <v>#DIV/0!</v>
      </c>
      <c r="R66" s="315" t="e">
        <f t="shared" si="51"/>
        <v>#DIV/0!</v>
      </c>
      <c r="S66" s="315" t="e">
        <f t="shared" si="51"/>
        <v>#DIV/0!</v>
      </c>
      <c r="T66" s="315" t="e">
        <f t="shared" si="51"/>
        <v>#DIV/0!</v>
      </c>
      <c r="U66" s="315" t="e">
        <f t="shared" si="51"/>
        <v>#DIV/0!</v>
      </c>
      <c r="V66" s="315" t="e">
        <f t="shared" si="51"/>
        <v>#DIV/0!</v>
      </c>
      <c r="W66" s="315" t="e">
        <f t="shared" si="51"/>
        <v>#DIV/0!</v>
      </c>
      <c r="X66" s="315" t="e">
        <f t="shared" si="51"/>
        <v>#DIV/0!</v>
      </c>
      <c r="Y66" s="315" t="e">
        <f t="shared" si="51"/>
        <v>#DIV/0!</v>
      </c>
      <c r="Z66" s="315" t="e">
        <f t="shared" si="51"/>
        <v>#DIV/0!</v>
      </c>
      <c r="AA66" s="315" t="e">
        <f t="shared" si="51"/>
        <v>#DIV/0!</v>
      </c>
    </row>
    <row r="70" spans="1:27" x14ac:dyDescent="0.15">
      <c r="A70" s="1288"/>
      <c r="B70" s="1289"/>
      <c r="C70" s="208"/>
      <c r="D70" s="214"/>
      <c r="E70" s="214"/>
    </row>
    <row r="71" spans="1:27" x14ac:dyDescent="0.15">
      <c r="A71" s="988" t="s">
        <v>341</v>
      </c>
      <c r="B71" s="308" t="s">
        <v>323</v>
      </c>
      <c r="C71" s="208" t="s">
        <v>324</v>
      </c>
      <c r="D71" s="439">
        <f>IF(SUM(D58:O58)="","",SUM(D58:O58))</f>
        <v>0</v>
      </c>
      <c r="E71" s="438">
        <f>SUM(P58:AA58)</f>
        <v>0</v>
      </c>
    </row>
    <row r="72" spans="1:27" ht="16.5" x14ac:dyDescent="0.15">
      <c r="A72" s="1290"/>
      <c r="B72" s="308" t="s">
        <v>331</v>
      </c>
      <c r="C72" s="208" t="s">
        <v>940</v>
      </c>
      <c r="D72" s="439">
        <f t="shared" ref="D72:D78" si="52">SUM(D59:O59)</f>
        <v>0</v>
      </c>
      <c r="E72" s="438">
        <f t="shared" ref="E72:E78" si="53">SUM(P59:AA59)</f>
        <v>0</v>
      </c>
    </row>
    <row r="73" spans="1:27" x14ac:dyDescent="0.15">
      <c r="A73" s="1290"/>
      <c r="B73" s="308" t="s">
        <v>332</v>
      </c>
      <c r="C73" s="208" t="s">
        <v>333</v>
      </c>
      <c r="D73" s="439">
        <f t="shared" si="52"/>
        <v>0</v>
      </c>
      <c r="E73" s="438">
        <f t="shared" si="53"/>
        <v>0</v>
      </c>
    </row>
    <row r="74" spans="1:27" x14ac:dyDescent="0.15">
      <c r="A74" s="1290"/>
      <c r="B74" s="308" t="s">
        <v>334</v>
      </c>
      <c r="C74" s="208" t="s">
        <v>385</v>
      </c>
      <c r="D74" s="439">
        <f t="shared" si="52"/>
        <v>0</v>
      </c>
      <c r="E74" s="438">
        <f t="shared" si="53"/>
        <v>0</v>
      </c>
    </row>
    <row r="75" spans="1:27" ht="16.5" x14ac:dyDescent="0.15">
      <c r="A75" s="1290"/>
      <c r="B75" s="308" t="s">
        <v>335</v>
      </c>
      <c r="C75" s="208" t="s">
        <v>941</v>
      </c>
      <c r="D75" s="439">
        <f t="shared" si="52"/>
        <v>0</v>
      </c>
      <c r="E75" s="438">
        <f t="shared" si="53"/>
        <v>0</v>
      </c>
    </row>
    <row r="76" spans="1:27" x14ac:dyDescent="0.15">
      <c r="A76" s="1290"/>
      <c r="B76" s="308" t="s">
        <v>336</v>
      </c>
      <c r="C76" s="208" t="s">
        <v>385</v>
      </c>
      <c r="D76" s="439">
        <f t="shared" si="52"/>
        <v>0</v>
      </c>
      <c r="E76" s="438">
        <f t="shared" si="53"/>
        <v>0</v>
      </c>
    </row>
    <row r="77" spans="1:27" x14ac:dyDescent="0.15">
      <c r="A77" s="1290"/>
      <c r="B77" s="308" t="s">
        <v>337</v>
      </c>
      <c r="C77" s="208" t="s">
        <v>385</v>
      </c>
      <c r="D77" s="439">
        <f t="shared" si="52"/>
        <v>0</v>
      </c>
      <c r="E77" s="438">
        <f t="shared" si="53"/>
        <v>0</v>
      </c>
    </row>
    <row r="78" spans="1:27" x14ac:dyDescent="0.15">
      <c r="A78" s="1290"/>
      <c r="B78" s="308" t="s">
        <v>338</v>
      </c>
      <c r="C78" s="208" t="s">
        <v>385</v>
      </c>
      <c r="D78" s="439">
        <f t="shared" si="52"/>
        <v>0</v>
      </c>
      <c r="E78" s="438">
        <f t="shared" si="53"/>
        <v>0</v>
      </c>
    </row>
    <row r="79" spans="1:27" x14ac:dyDescent="0.15">
      <c r="A79" s="1124"/>
      <c r="B79" s="308" t="s">
        <v>339</v>
      </c>
      <c r="C79" s="208" t="s">
        <v>329</v>
      </c>
      <c r="D79" s="315" t="str">
        <f>IF(D71=0,"",2.17*D76/D78*100+D74/D78*100)</f>
        <v/>
      </c>
      <c r="E79" s="315" t="str">
        <f>IF(E71=0,"",2.17*E76/E78*100+E74/E78*100)</f>
        <v/>
      </c>
      <c r="X79" s="16" t="s">
        <v>1017</v>
      </c>
    </row>
  </sheetData>
  <sheetProtection password="A4DE" sheet="1" objects="1" scenarios="1"/>
  <mergeCells count="7">
    <mergeCell ref="A58:A66"/>
    <mergeCell ref="A70:B70"/>
    <mergeCell ref="A71:A79"/>
    <mergeCell ref="A6:A18"/>
    <mergeCell ref="A19:A31"/>
    <mergeCell ref="A32:A44"/>
    <mergeCell ref="A45:A57"/>
  </mergeCells>
  <phoneticPr fontId="23"/>
  <pageMargins left="0.9055118110236221" right="0.51181102362204722" top="0.55118110236220474" bottom="0.55118110236220474" header="0.31496062992125984" footer="0.31496062992125984"/>
  <pageSetup paperSize="8" scale="70" orientation="landscape" blackAndWhite="1"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A19" zoomScale="85" zoomScaleNormal="100" zoomScaleSheetLayoutView="85" workbookViewId="0">
      <selection activeCell="Q24" sqref="Q24"/>
    </sheetView>
  </sheetViews>
  <sheetFormatPr defaultRowHeight="13.5" x14ac:dyDescent="0.15"/>
  <cols>
    <col min="1" max="2" width="2.375" style="16" customWidth="1"/>
    <col min="3" max="3" width="14.375" style="16" customWidth="1"/>
    <col min="4" max="4" width="9" style="16"/>
    <col min="5" max="16" width="8.375" style="16" customWidth="1"/>
    <col min="17" max="17" width="9.75" style="16" customWidth="1"/>
    <col min="18" max="16384" width="9" style="16"/>
  </cols>
  <sheetData>
    <row r="1" spans="1:17" x14ac:dyDescent="0.15">
      <c r="A1" s="430" t="s">
        <v>936</v>
      </c>
      <c r="B1" s="160"/>
      <c r="C1" s="160"/>
      <c r="D1" s="160"/>
      <c r="E1" s="160"/>
      <c r="F1" s="160"/>
      <c r="G1" s="160"/>
      <c r="H1" s="160"/>
      <c r="I1" s="160"/>
      <c r="J1" s="160"/>
      <c r="K1" s="160"/>
      <c r="L1" s="160"/>
      <c r="M1" s="160"/>
      <c r="N1" s="160"/>
      <c r="O1" s="160"/>
      <c r="P1" s="160"/>
      <c r="Q1" s="160"/>
    </row>
    <row r="2" spans="1:17" ht="18" customHeight="1" x14ac:dyDescent="0.15">
      <c r="A2" s="160"/>
      <c r="B2" s="160"/>
      <c r="C2" s="160"/>
      <c r="D2" s="160"/>
      <c r="E2" s="160"/>
      <c r="F2" s="160"/>
      <c r="G2" s="160"/>
      <c r="H2" s="160"/>
      <c r="I2" s="160"/>
      <c r="J2" s="160"/>
      <c r="K2" s="160"/>
      <c r="L2" s="160"/>
      <c r="M2" s="160"/>
      <c r="N2" s="160"/>
      <c r="O2" s="160"/>
      <c r="P2" s="160"/>
      <c r="Q2" s="160"/>
    </row>
    <row r="3" spans="1:17" ht="24.75" customHeight="1" x14ac:dyDescent="0.15">
      <c r="A3" s="160"/>
      <c r="B3" s="430" t="s">
        <v>428</v>
      </c>
      <c r="C3" s="160"/>
      <c r="D3" s="160"/>
      <c r="E3" s="160"/>
      <c r="F3" s="160"/>
      <c r="G3" s="160"/>
      <c r="H3" s="160"/>
      <c r="I3" s="160"/>
      <c r="J3" s="160"/>
      <c r="K3" s="160"/>
      <c r="L3" s="160"/>
      <c r="M3" s="160"/>
      <c r="N3" s="160"/>
      <c r="O3" s="160"/>
      <c r="P3" s="160"/>
      <c r="Q3" s="160"/>
    </row>
    <row r="4" spans="1:17" ht="28.5" customHeight="1" x14ac:dyDescent="0.15">
      <c r="A4" s="160"/>
      <c r="B4" s="1281" t="str">
        <f>IF(基本!C268="","",基本!C268)</f>
        <v>平成30年度</v>
      </c>
      <c r="C4" s="1281"/>
      <c r="D4" s="431" t="s">
        <v>209</v>
      </c>
      <c r="E4" s="431" t="s">
        <v>210</v>
      </c>
      <c r="F4" s="431" t="s">
        <v>211</v>
      </c>
      <c r="G4" s="431" t="s">
        <v>212</v>
      </c>
      <c r="H4" s="431" t="s">
        <v>213</v>
      </c>
      <c r="I4" s="431" t="s">
        <v>214</v>
      </c>
      <c r="J4" s="431" t="s">
        <v>215</v>
      </c>
      <c r="K4" s="431" t="s">
        <v>216</v>
      </c>
      <c r="L4" s="431" t="s">
        <v>217</v>
      </c>
      <c r="M4" s="431" t="s">
        <v>218</v>
      </c>
      <c r="N4" s="431" t="s">
        <v>219</v>
      </c>
      <c r="O4" s="431" t="s">
        <v>220</v>
      </c>
      <c r="P4" s="431" t="s">
        <v>221</v>
      </c>
      <c r="Q4" s="431" t="s">
        <v>222</v>
      </c>
    </row>
    <row r="5" spans="1:17" ht="19.5" customHeight="1" x14ac:dyDescent="0.15">
      <c r="A5" s="160"/>
      <c r="B5" s="1282" t="s">
        <v>397</v>
      </c>
      <c r="C5" s="1283"/>
      <c r="D5" s="431" t="s">
        <v>311</v>
      </c>
      <c r="E5" s="432" t="str">
        <f>IF(基本!E268="","",基本!E268/1000)</f>
        <v/>
      </c>
      <c r="F5" s="432" t="str">
        <f>IF(基本!E269="","",基本!E269/1000)</f>
        <v/>
      </c>
      <c r="G5" s="432" t="str">
        <f>IF(基本!E270="","",基本!E270/1000)</f>
        <v/>
      </c>
      <c r="H5" s="432" t="str">
        <f>IF(基本!E271="","",基本!E271/1000)</f>
        <v/>
      </c>
      <c r="I5" s="432" t="str">
        <f>IF(基本!E272="","",基本!E272/1000)</f>
        <v/>
      </c>
      <c r="J5" s="432" t="str">
        <f>IF(基本!E273="","",基本!E273/1000)</f>
        <v/>
      </c>
      <c r="K5" s="432" t="str">
        <f>IF(基本!E274="","",基本!E274/1000)</f>
        <v/>
      </c>
      <c r="L5" s="432" t="str">
        <f>IF(基本!E275="","",基本!E275/1000)</f>
        <v/>
      </c>
      <c r="M5" s="432" t="str">
        <f>IF(基本!E276="","",基本!E276/1000)</f>
        <v/>
      </c>
      <c r="N5" s="432" t="str">
        <f>IF(基本!E277="","",基本!E277/1000)</f>
        <v/>
      </c>
      <c r="O5" s="432" t="str">
        <f>IF(基本!E278="","",基本!E278/1000)</f>
        <v/>
      </c>
      <c r="P5" s="432" t="str">
        <f>IF(基本!E279="","",基本!E279/1000)</f>
        <v/>
      </c>
      <c r="Q5" s="432" t="str">
        <f t="shared" ref="Q5:Q6" si="0">IF(SUM(E5:P5)&gt;0,SUM(E5:P5),"")</f>
        <v/>
      </c>
    </row>
    <row r="6" spans="1:17" ht="19.5" customHeight="1" x14ac:dyDescent="0.15">
      <c r="A6" s="160"/>
      <c r="B6" s="1282" t="s">
        <v>399</v>
      </c>
      <c r="C6" s="1283"/>
      <c r="D6" s="431" t="s">
        <v>935</v>
      </c>
      <c r="E6" s="432" t="str">
        <f>IF(基本!F268="","",IF(基本!F$86="低圧",基本!F268*0.967/1000,基本!F268*0.957/1000))</f>
        <v/>
      </c>
      <c r="F6" s="432" t="str">
        <f>IF(基本!F269="","",IF(基本!F$86="低圧",基本!F269*0.967/1000,基本!F269*0.957/1000))</f>
        <v/>
      </c>
      <c r="G6" s="432" t="str">
        <f>IF(基本!F270="","",IF(基本!F$86="低圧",基本!F270*0.967/1000,基本!F270*0.957/1000))</f>
        <v/>
      </c>
      <c r="H6" s="432" t="str">
        <f>IF(基本!F271="","",IF(基本!F$86="低圧",基本!F271*0.967/1000,基本!F271*0.957/1000))</f>
        <v/>
      </c>
      <c r="I6" s="432" t="str">
        <f>IF(基本!F272="","",IF(基本!F$86="低圧",基本!F272*0.967/1000,基本!F272*0.957/1000))</f>
        <v/>
      </c>
      <c r="J6" s="432" t="str">
        <f>IF(基本!F273="","",IF(基本!F$86="低圧",基本!F273*0.967/1000,基本!F273*0.957/1000))</f>
        <v/>
      </c>
      <c r="K6" s="432" t="str">
        <f>IF(基本!F274="","",IF(基本!F$86="低圧",基本!F274*0.967/1000,基本!F274*0.957/1000))</f>
        <v/>
      </c>
      <c r="L6" s="432" t="str">
        <f>IF(基本!F275="","",IF(基本!F$86="低圧",基本!F275*0.967/1000,基本!F275*0.957/1000))</f>
        <v/>
      </c>
      <c r="M6" s="432" t="str">
        <f>IF(基本!F276="","",IF(基本!F$86="低圧",基本!F276*0.967/1000,基本!F276*0.957/1000))</f>
        <v/>
      </c>
      <c r="N6" s="432" t="str">
        <f>IF(基本!F277="","",IF(基本!F$86="低圧",基本!F277*0.967/1000,基本!F277*0.957/1000))</f>
        <v/>
      </c>
      <c r="O6" s="432" t="str">
        <f>IF(基本!F278="","",IF(基本!F$86="低圧",基本!F278*0.967/1000,基本!F278*0.957/1000))</f>
        <v/>
      </c>
      <c r="P6" s="432" t="str">
        <f>IF(基本!F279="","",IF(基本!F$86="低圧",基本!F279*0.967/1000,基本!F279*0.957/1000))</f>
        <v/>
      </c>
      <c r="Q6" s="432" t="str">
        <f t="shared" si="0"/>
        <v/>
      </c>
    </row>
    <row r="7" spans="1:17" ht="19.5" customHeight="1" x14ac:dyDescent="0.15">
      <c r="A7" s="160"/>
      <c r="B7" s="1282" t="s">
        <v>400</v>
      </c>
      <c r="C7" s="1283"/>
      <c r="D7" s="431" t="s">
        <v>403</v>
      </c>
      <c r="E7" s="432">
        <f>IF(基本!H268="",0,基本!H268/1000)</f>
        <v>0</v>
      </c>
      <c r="F7" s="432">
        <f>IF(基本!H269="",0,基本!H269/1000)</f>
        <v>0</v>
      </c>
      <c r="G7" s="432">
        <f>IF(基本!H270="",0,基本!H270/1000)</f>
        <v>0</v>
      </c>
      <c r="H7" s="432">
        <f>IF(基本!H271="",0,基本!H271/1000)</f>
        <v>0</v>
      </c>
      <c r="I7" s="432">
        <f>IF(基本!H272="",0,基本!H272/1000)</f>
        <v>0</v>
      </c>
      <c r="J7" s="432">
        <f>IF(基本!H273="",0,基本!H273/1000)</f>
        <v>0</v>
      </c>
      <c r="K7" s="432">
        <f>IF(基本!H274="",0,基本!H274/1000)</f>
        <v>0</v>
      </c>
      <c r="L7" s="432">
        <f>IF(基本!H275="",0,基本!H275/1000)</f>
        <v>0</v>
      </c>
      <c r="M7" s="432">
        <f>IF(基本!H276="",0,基本!H276/1000)</f>
        <v>0</v>
      </c>
      <c r="N7" s="432">
        <f>IF(基本!H277="",0,基本!H277/1000)</f>
        <v>0</v>
      </c>
      <c r="O7" s="432">
        <f>IF(基本!H278="",0,基本!H278/1000)</f>
        <v>0</v>
      </c>
      <c r="P7" s="432">
        <f>IF(基本!H279="",0,基本!H279/1000)</f>
        <v>0</v>
      </c>
      <c r="Q7" s="432">
        <f>IF(COUNT(E7:P7)=0,"",SUM(E7:P7))</f>
        <v>0</v>
      </c>
    </row>
    <row r="8" spans="1:17" ht="19.5" customHeight="1" x14ac:dyDescent="0.15">
      <c r="A8" s="160"/>
      <c r="B8" s="1282" t="s">
        <v>401</v>
      </c>
      <c r="C8" s="1283"/>
      <c r="D8" s="431" t="s">
        <v>404</v>
      </c>
      <c r="E8" s="433">
        <f>IF(基本!J268="",0,基本!J268)</f>
        <v>0</v>
      </c>
      <c r="F8" s="433">
        <f>IF(基本!J269="",0,基本!J269)</f>
        <v>0</v>
      </c>
      <c r="G8" s="433">
        <f>IF(基本!J270="",0,基本!J270)</f>
        <v>0</v>
      </c>
      <c r="H8" s="433">
        <f>IF(基本!J271="",0,基本!J271)</f>
        <v>0</v>
      </c>
      <c r="I8" s="433">
        <f>IF(基本!J272="",0,基本!J272)</f>
        <v>0</v>
      </c>
      <c r="J8" s="433">
        <f>IF(基本!J273="",0,基本!J273)</f>
        <v>0</v>
      </c>
      <c r="K8" s="433">
        <f>IF(基本!J274="",0,基本!J274)</f>
        <v>0</v>
      </c>
      <c r="L8" s="433">
        <f>IF(基本!J275="",0,基本!J275)</f>
        <v>0</v>
      </c>
      <c r="M8" s="433">
        <f>IF(基本!J276="",0,基本!J276)</f>
        <v>0</v>
      </c>
      <c r="N8" s="433">
        <f>IF(基本!J277="",0,基本!J277)</f>
        <v>0</v>
      </c>
      <c r="O8" s="433">
        <f>IF(基本!J278="",0,基本!J278)</f>
        <v>0</v>
      </c>
      <c r="P8" s="433">
        <f>IF(基本!J279="",0,基本!J279)</f>
        <v>0</v>
      </c>
      <c r="Q8" s="433">
        <f>IF(COUNT(E8:P8)=0,"",SUM(E8:P8))</f>
        <v>0</v>
      </c>
    </row>
    <row r="9" spans="1:17" ht="19.5" customHeight="1" x14ac:dyDescent="0.15">
      <c r="A9" s="160"/>
      <c r="B9" s="1282" t="s">
        <v>402</v>
      </c>
      <c r="C9" s="1283"/>
      <c r="D9" s="431" t="s">
        <v>404</v>
      </c>
      <c r="E9" s="433">
        <f>IF(基本!M268="",0,基本!M268)</f>
        <v>0</v>
      </c>
      <c r="F9" s="433">
        <f>IF(基本!M269="",0,基本!M269)</f>
        <v>0</v>
      </c>
      <c r="G9" s="433">
        <f>IF(基本!M270="",0,基本!M270)</f>
        <v>0</v>
      </c>
      <c r="H9" s="433">
        <f>IF(基本!M271="",0,基本!M271)</f>
        <v>0</v>
      </c>
      <c r="I9" s="433">
        <f>IF(基本!M272="",0,基本!M272)</f>
        <v>0</v>
      </c>
      <c r="J9" s="433">
        <f>IF(基本!M273="",0,基本!M273)</f>
        <v>0</v>
      </c>
      <c r="K9" s="433">
        <f>IF(基本!M274="",0,基本!M274)</f>
        <v>0</v>
      </c>
      <c r="L9" s="433">
        <f>IF(基本!M275="",0,基本!M275)</f>
        <v>0</v>
      </c>
      <c r="M9" s="433">
        <f>IF(基本!M276="",0,基本!M276)</f>
        <v>0</v>
      </c>
      <c r="N9" s="433">
        <f>IF(基本!M277="",0,基本!M277)</f>
        <v>0</v>
      </c>
      <c r="O9" s="433">
        <f>IF(基本!M278="",0,基本!M278)</f>
        <v>0</v>
      </c>
      <c r="P9" s="433">
        <f>IF(基本!M279="",0,基本!M279)</f>
        <v>0</v>
      </c>
      <c r="Q9" s="433">
        <f>IF(COUNT(E9:P9)=0,"",SUM(E9:P9))</f>
        <v>0</v>
      </c>
    </row>
    <row r="10" spans="1:17" ht="19.5" customHeight="1" x14ac:dyDescent="0.15">
      <c r="A10" s="160"/>
      <c r="B10" s="1284" t="s">
        <v>405</v>
      </c>
      <c r="C10" s="1285"/>
      <c r="D10" s="431" t="s">
        <v>165</v>
      </c>
      <c r="E10" s="433" t="str">
        <f>IF(SUM(E5:E9)=0,"",E5*9.76+'別紙2-4'!E6*基本!$F$85+E7*50.2+E8*36.7+E9*39.2)</f>
        <v/>
      </c>
      <c r="F10" s="433" t="str">
        <f>IF(SUM(F5:F9)=0,"",F5*9.76+'別紙2-4'!F6*基本!$F85+F7*50.2+F8*36.7+F9*39.2)</f>
        <v/>
      </c>
      <c r="G10" s="433" t="str">
        <f>IF(SUM(G5:G9)=0,"",G5*9.76+'別紙2-4'!G6*基本!$F85+G7*50.2+G8*36.7+G9*39.2)</f>
        <v/>
      </c>
      <c r="H10" s="433" t="str">
        <f>IF(SUM(H5:H9)=0,"",H5*9.76+'別紙2-4'!H6*基本!$F85+H7*50.2+H8*36.7+H9*39.2)</f>
        <v/>
      </c>
      <c r="I10" s="433" t="str">
        <f>IF(SUM(I5:I9)=0,"",I5*9.76+'別紙2-4'!I6*基本!$F85+I7*50.2+I8*36.7+I9*39.2)</f>
        <v/>
      </c>
      <c r="J10" s="433" t="str">
        <f>IF(SUM(J5:J9)=0,"",J5*9.76+'別紙2-4'!J6*基本!$F85+J7*50.2+J8*36.7+J9*39.2)</f>
        <v/>
      </c>
      <c r="K10" s="433" t="str">
        <f>IF(SUM(K5:K9)=0,"",K5*9.76+'別紙2-4'!K6*基本!$F85+K7*50.2+K8*36.7+K9*39.2)</f>
        <v/>
      </c>
      <c r="L10" s="433" t="str">
        <f>IF(SUM(L5:L9)=0,"",L5*9.76+'別紙2-4'!L6*基本!$F85+L7*50.2+L8*36.7+L9*39.2)</f>
        <v/>
      </c>
      <c r="M10" s="433" t="str">
        <f>IF(SUM(M5:M9)=0,"",M5*9.76+'別紙2-4'!M6*基本!$F85+M7*50.2+M8*36.7+M9*39.2)</f>
        <v/>
      </c>
      <c r="N10" s="433" t="str">
        <f>IF(SUM(N5:N9)=0,"",N5*9.76+'別紙2-4'!N6*基本!$F85+N7*50.2+N8*36.7+N9*39.2)</f>
        <v/>
      </c>
      <c r="O10" s="433" t="str">
        <f>IF(SUM(O5:O9)=0,"",O5*9.76+'別紙2-4'!O6*基本!$F85+O7*50.2+O8*36.7+O9*39.2)</f>
        <v/>
      </c>
      <c r="P10" s="433" t="str">
        <f>IF(SUM(P5:P9)=0,"",P5*9.76+'別紙2-4'!P6*基本!$F85+P7*50.2+P8*36.7+P9*39.2)</f>
        <v/>
      </c>
      <c r="Q10" s="433" t="str">
        <f>IF(SUM(E10:P10)&gt;0,SUM(E10:P10),"")</f>
        <v/>
      </c>
    </row>
    <row r="11" spans="1:17" ht="19.5" customHeight="1" x14ac:dyDescent="0.15">
      <c r="A11" s="160"/>
      <c r="B11" s="1284" t="s">
        <v>491</v>
      </c>
      <c r="C11" s="1285"/>
      <c r="D11" s="431" t="s">
        <v>492</v>
      </c>
      <c r="E11" s="433">
        <f>'別紙2-2'!F5</f>
        <v>0</v>
      </c>
      <c r="F11" s="433">
        <f>'別紙2-2'!G5</f>
        <v>0</v>
      </c>
      <c r="G11" s="433">
        <f>'別紙2-2'!H5</f>
        <v>0</v>
      </c>
      <c r="H11" s="433">
        <f>'別紙2-2'!I5</f>
        <v>0</v>
      </c>
      <c r="I11" s="433">
        <f>'別紙2-2'!J5</f>
        <v>0</v>
      </c>
      <c r="J11" s="433">
        <f>'別紙2-2'!K5</f>
        <v>0</v>
      </c>
      <c r="K11" s="433">
        <f>'別紙2-2'!L5</f>
        <v>0</v>
      </c>
      <c r="L11" s="433">
        <f>'別紙2-2'!M5</f>
        <v>0</v>
      </c>
      <c r="M11" s="433">
        <f>'別紙2-2'!N5</f>
        <v>0</v>
      </c>
      <c r="N11" s="433">
        <f>'別紙2-2'!O5</f>
        <v>0</v>
      </c>
      <c r="O11" s="433">
        <f>'別紙2-2'!P5</f>
        <v>0</v>
      </c>
      <c r="P11" s="433">
        <f>'別紙2-2'!Q5</f>
        <v>0</v>
      </c>
      <c r="Q11" s="433">
        <f t="shared" ref="Q11:Q12" si="1">IF(COUNT(E11:P11)=0,"",SUM(E11:P11))</f>
        <v>0</v>
      </c>
    </row>
    <row r="12" spans="1:17" ht="19.5" customHeight="1" x14ac:dyDescent="0.15">
      <c r="A12" s="160"/>
      <c r="B12" s="1284" t="s">
        <v>489</v>
      </c>
      <c r="C12" s="1285"/>
      <c r="D12" s="431" t="s">
        <v>492</v>
      </c>
      <c r="E12" s="433">
        <f>'別紙2-2'!F11</f>
        <v>0</v>
      </c>
      <c r="F12" s="433">
        <f>'別紙2-2'!G11</f>
        <v>0</v>
      </c>
      <c r="G12" s="433">
        <f>'別紙2-2'!H11</f>
        <v>0</v>
      </c>
      <c r="H12" s="433">
        <f>'別紙2-2'!I11</f>
        <v>0</v>
      </c>
      <c r="I12" s="433">
        <f>'別紙2-2'!J11</f>
        <v>0</v>
      </c>
      <c r="J12" s="433">
        <f>'別紙2-2'!K11</f>
        <v>0</v>
      </c>
      <c r="K12" s="433">
        <f>'別紙2-2'!L11</f>
        <v>0</v>
      </c>
      <c r="L12" s="433">
        <f>'別紙2-2'!M11</f>
        <v>0</v>
      </c>
      <c r="M12" s="433">
        <f>'別紙2-2'!N11</f>
        <v>0</v>
      </c>
      <c r="N12" s="433">
        <f>'別紙2-2'!O11</f>
        <v>0</v>
      </c>
      <c r="O12" s="433">
        <f>'別紙2-2'!P11</f>
        <v>0</v>
      </c>
      <c r="P12" s="433">
        <f>'別紙2-2'!Q11</f>
        <v>0</v>
      </c>
      <c r="Q12" s="433">
        <f t="shared" si="1"/>
        <v>0</v>
      </c>
    </row>
    <row r="13" spans="1:17" ht="15" customHeight="1" x14ac:dyDescent="0.15">
      <c r="A13" s="160"/>
      <c r="B13" s="160"/>
      <c r="C13" s="160"/>
      <c r="D13" s="160"/>
      <c r="E13" s="160"/>
      <c r="F13" s="160"/>
      <c r="G13" s="160"/>
      <c r="H13" s="160"/>
      <c r="I13" s="181"/>
      <c r="J13" s="181"/>
      <c r="K13" s="181"/>
      <c r="L13" s="181"/>
      <c r="M13" s="181"/>
      <c r="N13" s="181"/>
      <c r="O13" s="181"/>
      <c r="P13" s="160"/>
      <c r="Q13" s="160"/>
    </row>
    <row r="14" spans="1:17" ht="28.5" customHeight="1" x14ac:dyDescent="0.15">
      <c r="A14" s="160"/>
      <c r="B14" s="1281" t="str">
        <f>IF(基本!C280="","",基本!C280)</f>
        <v>平成31年度</v>
      </c>
      <c r="C14" s="1281"/>
      <c r="D14" s="431" t="s">
        <v>209</v>
      </c>
      <c r="E14" s="431" t="s">
        <v>210</v>
      </c>
      <c r="F14" s="431" t="s">
        <v>211</v>
      </c>
      <c r="G14" s="431" t="s">
        <v>212</v>
      </c>
      <c r="H14" s="431" t="s">
        <v>213</v>
      </c>
      <c r="I14" s="435" t="s">
        <v>214</v>
      </c>
      <c r="J14" s="435" t="s">
        <v>215</v>
      </c>
      <c r="K14" s="435" t="s">
        <v>216</v>
      </c>
      <c r="L14" s="435" t="s">
        <v>217</v>
      </c>
      <c r="M14" s="435" t="s">
        <v>218</v>
      </c>
      <c r="N14" s="435" t="s">
        <v>219</v>
      </c>
      <c r="O14" s="435" t="s">
        <v>220</v>
      </c>
      <c r="P14" s="431" t="s">
        <v>221</v>
      </c>
      <c r="Q14" s="431" t="s">
        <v>222</v>
      </c>
    </row>
    <row r="15" spans="1:17" ht="22.5" customHeight="1" x14ac:dyDescent="0.15">
      <c r="A15" s="160"/>
      <c r="B15" s="1282" t="s">
        <v>397</v>
      </c>
      <c r="C15" s="1283"/>
      <c r="D15" s="431" t="s">
        <v>311</v>
      </c>
      <c r="E15" s="432" t="str">
        <f>IF(基本!E280="","",基本!E280/1000)</f>
        <v/>
      </c>
      <c r="F15" s="432" t="str">
        <f>IF(基本!E281="","",基本!E281/1000)</f>
        <v/>
      </c>
      <c r="G15" s="432" t="str">
        <f>IF(基本!E282="","",基本!E282/1000)</f>
        <v/>
      </c>
      <c r="H15" s="432" t="str">
        <f>IF(基本!E283="","",基本!E283/1000)</f>
        <v/>
      </c>
      <c r="I15" s="432" t="str">
        <f>IF(基本!E284="","",基本!E284/1000)</f>
        <v/>
      </c>
      <c r="J15" s="432" t="str">
        <f>IF(基本!E285="","",基本!E285/1000)</f>
        <v/>
      </c>
      <c r="K15" s="432" t="str">
        <f>IF(基本!E286="","",基本!E286/1000)</f>
        <v/>
      </c>
      <c r="L15" s="432" t="str">
        <f>IF(基本!E287="","",基本!E287/1000)</f>
        <v/>
      </c>
      <c r="M15" s="432" t="str">
        <f>IF(基本!E288="","",基本!E288/1000)</f>
        <v/>
      </c>
      <c r="N15" s="432" t="str">
        <f>IF(基本!E289="","",基本!E289/1000)</f>
        <v/>
      </c>
      <c r="O15" s="432" t="str">
        <f>IF(基本!E290="","",基本!E290/1000)</f>
        <v/>
      </c>
      <c r="P15" s="432" t="str">
        <f>IF(基本!E291="","",基本!E291/1000)</f>
        <v/>
      </c>
      <c r="Q15" s="432" t="str">
        <f t="shared" ref="Q15:Q22" si="2">IF(COUNT(E15:P15)=0,"",SUM(E15:P15))</f>
        <v/>
      </c>
    </row>
    <row r="16" spans="1:17" ht="22.5" customHeight="1" x14ac:dyDescent="0.15">
      <c r="A16" s="160"/>
      <c r="B16" s="1282" t="s">
        <v>399</v>
      </c>
      <c r="C16" s="1283"/>
      <c r="D16" s="431" t="s">
        <v>935</v>
      </c>
      <c r="E16" s="432" t="str">
        <f>IF(基本!F280="","",IF(基本!F$86="低圧",基本!F280*0.967/1000,基本!F280*0.957/1000))</f>
        <v/>
      </c>
      <c r="F16" s="432" t="str">
        <f>IF(基本!F281="","",IF(基本!F$86="低圧",基本!F281*0.967/1000,基本!F281*0.957/1000))</f>
        <v/>
      </c>
      <c r="G16" s="432" t="str">
        <f>IF(基本!F282="","",IF(基本!F$86="低圧",基本!F282*0.967/1000,基本!F282*0.957/1000))</f>
        <v/>
      </c>
      <c r="H16" s="432" t="str">
        <f>IF(基本!F283="","",IF(基本!F$86="低圧",基本!F283*0.967/1000,基本!F283*0.957/1000))</f>
        <v/>
      </c>
      <c r="I16" s="432" t="str">
        <f>IF(基本!F284="","",IF(基本!F$86="低圧",基本!F284*0.967/1000,基本!F284*0.957/1000))</f>
        <v/>
      </c>
      <c r="J16" s="432" t="str">
        <f>IF(基本!F285="","",IF(基本!F$86="低圧",基本!F285*0.967/1000,基本!F285*0.957/1000))</f>
        <v/>
      </c>
      <c r="K16" s="432" t="str">
        <f>IF(基本!F286="","",IF(基本!F$86="低圧",基本!F286*0.967/1000,基本!F286*0.957/1000))</f>
        <v/>
      </c>
      <c r="L16" s="432" t="str">
        <f>IF(基本!F287="","",IF(基本!F$86="低圧",基本!F287*0.967/1000,基本!F287*0.957/1000))</f>
        <v/>
      </c>
      <c r="M16" s="432" t="str">
        <f>IF(基本!F288="","",IF(基本!F$86="低圧",基本!F288*0.967/1000,基本!F288*0.957/1000))</f>
        <v/>
      </c>
      <c r="N16" s="432" t="str">
        <f>IF(基本!F289="","",IF(基本!F$86="低圧",基本!F289*0.967/1000,基本!F289*0.957/1000))</f>
        <v/>
      </c>
      <c r="O16" s="432" t="str">
        <f>IF(基本!F290="","",IF(基本!F$86="低圧",基本!F290*0.967/1000,基本!F290*0.957/1000))</f>
        <v/>
      </c>
      <c r="P16" s="432" t="str">
        <f>IF(基本!F291="","",IF(基本!F$86="低圧",基本!F291*0.967/1000,基本!F291*0.957/1000))</f>
        <v/>
      </c>
      <c r="Q16" s="432" t="str">
        <f t="shared" si="2"/>
        <v/>
      </c>
    </row>
    <row r="17" spans="1:17" ht="22.5" customHeight="1" x14ac:dyDescent="0.15">
      <c r="A17" s="160"/>
      <c r="B17" s="1282" t="s">
        <v>400</v>
      </c>
      <c r="C17" s="1283"/>
      <c r="D17" s="431" t="s">
        <v>403</v>
      </c>
      <c r="E17" s="432">
        <f>IF(基本!H280="",0,基本!H280/1000)</f>
        <v>0</v>
      </c>
      <c r="F17" s="432">
        <f>IF(基本!H281="",0,基本!H281/1000)</f>
        <v>0</v>
      </c>
      <c r="G17" s="432">
        <f>IF(基本!H282="",0,基本!H282/1000)</f>
        <v>0</v>
      </c>
      <c r="H17" s="432">
        <f>IF(基本!H283="",0,基本!H283/1000)</f>
        <v>0</v>
      </c>
      <c r="I17" s="432">
        <f>IF(基本!H284="",0,基本!H284/1000)</f>
        <v>0</v>
      </c>
      <c r="J17" s="432">
        <f>IF(基本!H285="",0,基本!H285/1000)</f>
        <v>0</v>
      </c>
      <c r="K17" s="432">
        <f>IF(基本!H286="",0,基本!H286/1000)</f>
        <v>0</v>
      </c>
      <c r="L17" s="432">
        <f>IF(基本!H287="",0,基本!H287/1000)</f>
        <v>0</v>
      </c>
      <c r="M17" s="432">
        <f>IF(基本!H288="",0,基本!H288/1000)</f>
        <v>0</v>
      </c>
      <c r="N17" s="432">
        <f>IF(基本!H289="",0,基本!H289/1000)</f>
        <v>0</v>
      </c>
      <c r="O17" s="432">
        <f>IF(基本!H290="",0,基本!H290/1000)</f>
        <v>0</v>
      </c>
      <c r="P17" s="432">
        <f>IF(基本!H291="",0,基本!H291/1000)</f>
        <v>0</v>
      </c>
      <c r="Q17" s="432">
        <f t="shared" si="2"/>
        <v>0</v>
      </c>
    </row>
    <row r="18" spans="1:17" ht="22.5" customHeight="1" x14ac:dyDescent="0.15">
      <c r="A18" s="160"/>
      <c r="B18" s="1282" t="s">
        <v>401</v>
      </c>
      <c r="C18" s="1283"/>
      <c r="D18" s="431" t="s">
        <v>404</v>
      </c>
      <c r="E18" s="433">
        <f>IF(基本!J280="",0,基本!J280)</f>
        <v>0</v>
      </c>
      <c r="F18" s="433">
        <f>IF(基本!J281="",0,基本!J281)</f>
        <v>0</v>
      </c>
      <c r="G18" s="433">
        <f>IF(基本!J282="",0,基本!J282)</f>
        <v>0</v>
      </c>
      <c r="H18" s="433">
        <f>IF(基本!J283="",0,基本!J283)</f>
        <v>0</v>
      </c>
      <c r="I18" s="433">
        <f>IF(基本!J284="",0,基本!J284)</f>
        <v>0</v>
      </c>
      <c r="J18" s="433">
        <f>IF(基本!J285="",0,基本!J285)</f>
        <v>0</v>
      </c>
      <c r="K18" s="433">
        <f>IF(基本!J286="",0,基本!J286)</f>
        <v>0</v>
      </c>
      <c r="L18" s="433">
        <f>IF(基本!J287="",0,基本!J287)</f>
        <v>0</v>
      </c>
      <c r="M18" s="433">
        <f>IF(基本!J288="",0,基本!J288)</f>
        <v>0</v>
      </c>
      <c r="N18" s="433">
        <f>IF(基本!J289="",0,基本!J289)</f>
        <v>0</v>
      </c>
      <c r="O18" s="433">
        <f>IF(基本!J290="",0,基本!J290)</f>
        <v>0</v>
      </c>
      <c r="P18" s="433">
        <f>IF(基本!J291="",0,基本!J291)</f>
        <v>0</v>
      </c>
      <c r="Q18" s="433">
        <f t="shared" si="2"/>
        <v>0</v>
      </c>
    </row>
    <row r="19" spans="1:17" ht="22.5" customHeight="1" x14ac:dyDescent="0.15">
      <c r="A19" s="160"/>
      <c r="B19" s="1282" t="s">
        <v>402</v>
      </c>
      <c r="C19" s="1283"/>
      <c r="D19" s="431" t="s">
        <v>404</v>
      </c>
      <c r="E19" s="433">
        <f>IF(基本!M280="",0,基本!M280)</f>
        <v>0</v>
      </c>
      <c r="F19" s="433">
        <f>IF(基本!M281="",0,基本!M281)</f>
        <v>0</v>
      </c>
      <c r="G19" s="433">
        <f>IF(基本!M282="",0,基本!M282)</f>
        <v>0</v>
      </c>
      <c r="H19" s="433">
        <f>IF(基本!M283="",0,基本!M283)</f>
        <v>0</v>
      </c>
      <c r="I19" s="433">
        <f>IF(基本!M284="",0,基本!M284)</f>
        <v>0</v>
      </c>
      <c r="J19" s="433">
        <f>IF(基本!M285="",0,基本!M285)</f>
        <v>0</v>
      </c>
      <c r="K19" s="433">
        <f>IF(基本!M286="",0,基本!M286)</f>
        <v>0</v>
      </c>
      <c r="L19" s="433">
        <f>IF(基本!M287="",0,基本!M287)</f>
        <v>0</v>
      </c>
      <c r="M19" s="433">
        <f>IF(基本!M288="",0,基本!M288)</f>
        <v>0</v>
      </c>
      <c r="N19" s="433">
        <f>IF(基本!M289="",0,基本!M289)</f>
        <v>0</v>
      </c>
      <c r="O19" s="433">
        <f>IF(基本!M290="",0,基本!M290)</f>
        <v>0</v>
      </c>
      <c r="P19" s="433">
        <f>IF(基本!M291="",0,基本!M291)</f>
        <v>0</v>
      </c>
      <c r="Q19" s="433">
        <f t="shared" si="2"/>
        <v>0</v>
      </c>
    </row>
    <row r="20" spans="1:17" ht="22.5" customHeight="1" x14ac:dyDescent="0.15">
      <c r="A20" s="160"/>
      <c r="B20" s="1284" t="s">
        <v>405</v>
      </c>
      <c r="C20" s="1285"/>
      <c r="D20" s="431" t="s">
        <v>165</v>
      </c>
      <c r="E20" s="433" t="str">
        <f>IF(SUM(E15:E19)=0,"",E15*9.76+'別紙2-4'!E16*基本!$F$85+E17*50.2+E18*36.7+E19*39.2)</f>
        <v/>
      </c>
      <c r="F20" s="433" t="str">
        <f>IF(SUM(F15:F19)=0,"",F15*9.76+'別紙2-4'!F16*基本!$F$85+F17*50.2+F18*36.7+F19*39.2)</f>
        <v/>
      </c>
      <c r="G20" s="433" t="str">
        <f>IF(SUM(G15:G19)=0,"",G15*9.76+'別紙2-4'!G16*基本!$F85+G17*50.2+G18*36.7+G19*39.2)</f>
        <v/>
      </c>
      <c r="H20" s="433" t="str">
        <f>IF(SUM(H15:H19)=0,"",H15*9.76+'別紙2-4'!H16*基本!$F85+H17*50.2+H18*36.7+H19*39.2)</f>
        <v/>
      </c>
      <c r="I20" s="433" t="str">
        <f>IF(SUM(I15:I19)=0,"",I15*9.76+'別紙2-4'!I16*基本!$F85+I17*50.2+I18*36.7+I19*39.2)</f>
        <v/>
      </c>
      <c r="J20" s="433" t="str">
        <f>IF(SUM(J15:J19)=0,"",J15*9.76+'別紙2-4'!J16*基本!$F85+J17*50.2+J18*36.7+J19*39.2)</f>
        <v/>
      </c>
      <c r="K20" s="433" t="str">
        <f>IF(SUM(K15:K19)=0,"",K15*9.76+'別紙2-4'!K16*基本!$F85+K17*50.2+K18*36.7+K19*39.2)</f>
        <v/>
      </c>
      <c r="L20" s="433" t="str">
        <f>IF(SUM(L15:L19)=0,"",L15*9.76+'別紙2-4'!L16*基本!$F85+L17*50.2+L18*36.7+L19*39.2)</f>
        <v/>
      </c>
      <c r="M20" s="433" t="str">
        <f>IF(SUM(M15:M19)=0,"",M15*9.76+'別紙2-4'!M16*基本!$F85+M17*50.2+M18*36.7+M19*39.2)</f>
        <v/>
      </c>
      <c r="N20" s="433" t="str">
        <f>IF(SUM(N15:N19)=0,"",N15*9.76+'別紙2-4'!N16*基本!$F85+N17*50.2+N18*36.7+N19*39.2)</f>
        <v/>
      </c>
      <c r="O20" s="433" t="str">
        <f>IF(SUM(O15:O19)=0,"",O15*9.76+'別紙2-4'!O16*基本!$F85+O17*50.2+O18*36.7+O19*39.2)</f>
        <v/>
      </c>
      <c r="P20" s="433" t="str">
        <f>IF(SUM(P15:P19)=0,"",P15*9.76+'別紙2-4'!P16*基本!$F85+P17*50.2+P18*36.7+P19*39.2)</f>
        <v/>
      </c>
      <c r="Q20" s="433" t="str">
        <f t="shared" si="2"/>
        <v/>
      </c>
    </row>
    <row r="21" spans="1:17" ht="22.5" customHeight="1" x14ac:dyDescent="0.15">
      <c r="A21" s="160"/>
      <c r="B21" s="1284" t="s">
        <v>491</v>
      </c>
      <c r="C21" s="1285"/>
      <c r="D21" s="431" t="s">
        <v>492</v>
      </c>
      <c r="E21" s="433">
        <f>'別紙2-2'!F14</f>
        <v>0</v>
      </c>
      <c r="F21" s="433">
        <f>'別紙2-2'!G14</f>
        <v>0</v>
      </c>
      <c r="G21" s="433">
        <f>'別紙2-2'!H14</f>
        <v>0</v>
      </c>
      <c r="H21" s="433">
        <f>'別紙2-2'!I14</f>
        <v>0</v>
      </c>
      <c r="I21" s="433">
        <f>'別紙2-2'!J14</f>
        <v>0</v>
      </c>
      <c r="J21" s="433">
        <f>'別紙2-2'!K14</f>
        <v>0</v>
      </c>
      <c r="K21" s="433">
        <f>'別紙2-2'!L14</f>
        <v>0</v>
      </c>
      <c r="L21" s="433">
        <f>'別紙2-2'!M14</f>
        <v>0</v>
      </c>
      <c r="M21" s="433">
        <f>'別紙2-2'!N14</f>
        <v>0</v>
      </c>
      <c r="N21" s="433">
        <f>'別紙2-2'!O14</f>
        <v>0</v>
      </c>
      <c r="O21" s="433">
        <f>'別紙2-2'!P14</f>
        <v>0</v>
      </c>
      <c r="P21" s="433">
        <f>'別紙2-2'!Q14</f>
        <v>0</v>
      </c>
      <c r="Q21" s="433">
        <f t="shared" si="2"/>
        <v>0</v>
      </c>
    </row>
    <row r="22" spans="1:17" ht="22.5" customHeight="1" x14ac:dyDescent="0.15">
      <c r="A22" s="160"/>
      <c r="B22" s="1284" t="s">
        <v>489</v>
      </c>
      <c r="C22" s="1285"/>
      <c r="D22" s="431" t="s">
        <v>492</v>
      </c>
      <c r="E22" s="433">
        <f>'別紙2-2'!F20</f>
        <v>0</v>
      </c>
      <c r="F22" s="433">
        <f>'別紙2-2'!G20</f>
        <v>0</v>
      </c>
      <c r="G22" s="433">
        <f>'別紙2-2'!H20</f>
        <v>0</v>
      </c>
      <c r="H22" s="433">
        <f>'別紙2-2'!I20</f>
        <v>0</v>
      </c>
      <c r="I22" s="433">
        <f>'別紙2-2'!J20</f>
        <v>0</v>
      </c>
      <c r="J22" s="433">
        <f>'別紙2-2'!K20</f>
        <v>0</v>
      </c>
      <c r="K22" s="433">
        <f>'別紙2-2'!L20</f>
        <v>0</v>
      </c>
      <c r="L22" s="433">
        <f>'別紙2-2'!M20</f>
        <v>0</v>
      </c>
      <c r="M22" s="433">
        <f>'別紙2-2'!N20</f>
        <v>0</v>
      </c>
      <c r="N22" s="433">
        <f>'別紙2-2'!O20</f>
        <v>0</v>
      </c>
      <c r="O22" s="433">
        <f>'別紙2-2'!P20</f>
        <v>0</v>
      </c>
      <c r="P22" s="433">
        <f>'別紙2-2'!Q20</f>
        <v>0</v>
      </c>
      <c r="Q22" s="433">
        <f t="shared" si="2"/>
        <v>0</v>
      </c>
    </row>
    <row r="23" spans="1:17" x14ac:dyDescent="0.15">
      <c r="A23" s="160"/>
      <c r="B23" s="160"/>
      <c r="C23" s="160"/>
      <c r="D23" s="160"/>
      <c r="E23" s="160"/>
      <c r="F23" s="160"/>
      <c r="G23" s="160"/>
      <c r="H23" s="160"/>
      <c r="I23" s="160"/>
      <c r="J23" s="160"/>
      <c r="K23" s="160"/>
      <c r="L23" s="160"/>
      <c r="M23" s="160"/>
      <c r="N23" s="160"/>
      <c r="O23" s="160"/>
      <c r="P23" s="160"/>
      <c r="Q23" s="160"/>
    </row>
    <row r="24" spans="1:17" x14ac:dyDescent="0.15">
      <c r="A24" s="160"/>
      <c r="B24" s="160"/>
      <c r="C24" s="160"/>
      <c r="D24" s="160"/>
      <c r="E24" s="160"/>
      <c r="F24" s="160"/>
      <c r="G24" s="160"/>
      <c r="H24" s="160"/>
      <c r="I24" s="160"/>
      <c r="J24" s="160"/>
      <c r="K24" s="160"/>
      <c r="L24" s="160"/>
      <c r="M24" s="160"/>
      <c r="N24" s="160"/>
      <c r="O24" s="160"/>
      <c r="P24" s="160"/>
      <c r="Q24" s="1294" t="s">
        <v>1018</v>
      </c>
    </row>
    <row r="25" spans="1:17" x14ac:dyDescent="0.15">
      <c r="A25" s="160"/>
      <c r="B25" s="160"/>
      <c r="C25" s="160"/>
      <c r="D25" s="160"/>
      <c r="E25" s="160"/>
      <c r="F25" s="160"/>
      <c r="G25" s="160"/>
      <c r="H25" s="160"/>
      <c r="I25" s="160"/>
      <c r="J25" s="160"/>
      <c r="K25" s="160"/>
      <c r="L25" s="160"/>
      <c r="M25" s="160"/>
      <c r="N25" s="160"/>
      <c r="O25" s="160"/>
      <c r="P25" s="160"/>
    </row>
  </sheetData>
  <sheetProtection password="A4DE" sheet="1" objects="1" scenarios="1"/>
  <mergeCells count="18">
    <mergeCell ref="B16:C16"/>
    <mergeCell ref="B17:C17"/>
    <mergeCell ref="B21:C21"/>
    <mergeCell ref="B22:C22"/>
    <mergeCell ref="B11:C11"/>
    <mergeCell ref="B12:C12"/>
    <mergeCell ref="B4:C4"/>
    <mergeCell ref="B5:C5"/>
    <mergeCell ref="B6:C6"/>
    <mergeCell ref="B7:C7"/>
    <mergeCell ref="B8:C8"/>
    <mergeCell ref="B9:C9"/>
    <mergeCell ref="B18:C18"/>
    <mergeCell ref="B19:C19"/>
    <mergeCell ref="B20:C20"/>
    <mergeCell ref="B10:C10"/>
    <mergeCell ref="B14:C14"/>
    <mergeCell ref="B15:C15"/>
  </mergeCells>
  <phoneticPr fontId="27"/>
  <pageMargins left="0.39370078740157483" right="0.51181102362204722" top="0.94488188976377963" bottom="0.55118110236220474" header="0.31496062992125984" footer="0.31496062992125984"/>
  <pageSetup paperSize="9"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
  <sheetViews>
    <sheetView tabSelected="1" view="pageBreakPreview" topLeftCell="A19" zoomScale="85" zoomScaleNormal="100" zoomScaleSheetLayoutView="85" workbookViewId="0">
      <selection activeCell="AO28" sqref="AO28"/>
    </sheetView>
  </sheetViews>
  <sheetFormatPr defaultRowHeight="13.5" x14ac:dyDescent="0.15"/>
  <cols>
    <col min="1" max="2" width="1.5" customWidth="1"/>
    <col min="5" max="42" width="3.125" customWidth="1"/>
  </cols>
  <sheetData>
    <row r="1" spans="1:43" ht="16.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3" ht="16.5" customHeight="1" x14ac:dyDescent="0.15">
      <c r="A2" s="67" t="s">
        <v>536</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pans="1:43" ht="16.5" customHeight="1" x14ac:dyDescent="0.15">
      <c r="A3" s="16"/>
      <c r="B3" s="16" t="s">
        <v>224</v>
      </c>
      <c r="C3" s="16"/>
      <c r="D3" s="47"/>
      <c r="E3" s="47"/>
      <c r="F3" s="47"/>
      <c r="G3" s="47"/>
      <c r="H3" s="47"/>
      <c r="I3" s="47"/>
      <c r="J3" s="47"/>
      <c r="K3" s="47"/>
      <c r="L3" s="47"/>
      <c r="M3" s="47"/>
      <c r="N3" s="17"/>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ht="16.5" customHeight="1" x14ac:dyDescent="0.15">
      <c r="A4" s="16"/>
      <c r="B4" s="16"/>
      <c r="C4" s="894" t="s">
        <v>547</v>
      </c>
      <c r="D4" s="894"/>
      <c r="E4" s="1293" t="str">
        <f>IF(基本!F22="","",基本!F22)</f>
        <v/>
      </c>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6"/>
      <c r="AI4" s="16" t="s">
        <v>655</v>
      </c>
      <c r="AJ4" s="16"/>
      <c r="AK4" s="16"/>
      <c r="AL4" s="16"/>
      <c r="AM4" s="16"/>
      <c r="AN4" s="16"/>
      <c r="AO4" s="16"/>
      <c r="AP4" s="16"/>
      <c r="AQ4" s="16"/>
    </row>
    <row r="5" spans="1:43" ht="16.5" customHeight="1" x14ac:dyDescent="0.15">
      <c r="A5" s="16"/>
      <c r="B5" s="16"/>
      <c r="C5" s="16"/>
      <c r="D5" s="1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16"/>
      <c r="AP5" s="16"/>
      <c r="AQ5" s="16"/>
    </row>
    <row r="6" spans="1:43" ht="20.25" customHeight="1" x14ac:dyDescent="0.15">
      <c r="A6" s="16"/>
      <c r="B6" s="872" t="s">
        <v>225</v>
      </c>
      <c r="C6" s="872"/>
      <c r="D6" s="872"/>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c r="AF6" s="1291"/>
      <c r="AG6" s="1291"/>
      <c r="AH6" s="1291"/>
      <c r="AI6" s="1291"/>
      <c r="AJ6" s="1291"/>
      <c r="AK6" s="1291"/>
      <c r="AL6" s="1291"/>
      <c r="AM6" s="1291"/>
      <c r="AN6" s="1291"/>
      <c r="AO6" s="16"/>
      <c r="AP6" s="16"/>
      <c r="AQ6" s="39" t="s">
        <v>263</v>
      </c>
    </row>
    <row r="7" spans="1:43" ht="20.25" customHeight="1" x14ac:dyDescent="0.15">
      <c r="A7" s="16"/>
      <c r="B7" s="872"/>
      <c r="C7" s="872"/>
      <c r="D7" s="872"/>
      <c r="E7" s="1291"/>
      <c r="F7" s="1292"/>
      <c r="G7" s="1292"/>
      <c r="H7" s="1291"/>
      <c r="I7" s="1292"/>
      <c r="J7" s="1292"/>
      <c r="K7" s="1291"/>
      <c r="L7" s="1292"/>
      <c r="M7" s="1292"/>
      <c r="N7" s="1291"/>
      <c r="O7" s="1292"/>
      <c r="P7" s="1292"/>
      <c r="Q7" s="1291"/>
      <c r="R7" s="1292"/>
      <c r="S7" s="1292"/>
      <c r="T7" s="1291"/>
      <c r="U7" s="1292"/>
      <c r="V7" s="1292"/>
      <c r="W7" s="1291"/>
      <c r="X7" s="1292"/>
      <c r="Y7" s="1292"/>
      <c r="Z7" s="1291"/>
      <c r="AA7" s="1292"/>
      <c r="AB7" s="1292"/>
      <c r="AC7" s="1291"/>
      <c r="AD7" s="1292"/>
      <c r="AE7" s="1292"/>
      <c r="AF7" s="1291"/>
      <c r="AG7" s="1292"/>
      <c r="AH7" s="1292"/>
      <c r="AI7" s="1291"/>
      <c r="AJ7" s="1292"/>
      <c r="AK7" s="1292"/>
      <c r="AL7" s="1291"/>
      <c r="AM7" s="1292"/>
      <c r="AN7" s="1292"/>
      <c r="AO7" s="16"/>
      <c r="AP7" s="16"/>
      <c r="AQ7" s="39" t="s">
        <v>263</v>
      </c>
    </row>
    <row r="8" spans="1:43" ht="18.75" customHeight="1" x14ac:dyDescent="0.15">
      <c r="A8" s="16"/>
      <c r="B8" s="1029" t="s">
        <v>228</v>
      </c>
      <c r="C8" s="1038"/>
      <c r="D8" s="1030"/>
      <c r="E8" s="32"/>
      <c r="F8" s="106"/>
      <c r="G8" s="108"/>
      <c r="H8" s="32"/>
      <c r="I8" s="33"/>
      <c r="J8" s="34"/>
      <c r="K8" s="32"/>
      <c r="L8" s="106"/>
      <c r="M8" s="34"/>
      <c r="N8" s="32"/>
      <c r="O8" s="33"/>
      <c r="P8" s="34"/>
      <c r="Q8" s="32"/>
      <c r="R8" s="33"/>
      <c r="S8" s="34"/>
      <c r="T8" s="32"/>
      <c r="U8" s="33"/>
      <c r="V8" s="34"/>
      <c r="W8" s="32"/>
      <c r="X8" s="33"/>
      <c r="Y8" s="34"/>
      <c r="Z8" s="32"/>
      <c r="AA8" s="33"/>
      <c r="AB8" s="34"/>
      <c r="AC8" s="32"/>
      <c r="AD8" s="33"/>
      <c r="AE8" s="34"/>
      <c r="AF8" s="32"/>
      <c r="AG8" s="33"/>
      <c r="AH8" s="34"/>
      <c r="AI8" s="32"/>
      <c r="AJ8" s="33"/>
      <c r="AK8" s="34"/>
      <c r="AL8" s="32"/>
      <c r="AM8" s="33"/>
      <c r="AN8" s="34"/>
      <c r="AO8" s="16"/>
      <c r="AP8" s="16"/>
      <c r="AQ8" s="39" t="s">
        <v>263</v>
      </c>
    </row>
    <row r="9" spans="1:43" ht="18.75" customHeight="1" x14ac:dyDescent="0.15">
      <c r="A9" s="16"/>
      <c r="B9" s="1029"/>
      <c r="C9" s="1038"/>
      <c r="D9" s="1030"/>
      <c r="E9" s="32"/>
      <c r="F9" s="33"/>
      <c r="G9" s="34"/>
      <c r="H9" s="32"/>
      <c r="I9" s="33"/>
      <c r="J9" s="34"/>
      <c r="K9" s="32"/>
      <c r="L9" s="33"/>
      <c r="M9" s="34"/>
      <c r="N9" s="32"/>
      <c r="O9" s="33"/>
      <c r="P9" s="34"/>
      <c r="Q9" s="32"/>
      <c r="R9" s="33"/>
      <c r="S9" s="34"/>
      <c r="T9" s="32"/>
      <c r="U9" s="33"/>
      <c r="V9" s="34"/>
      <c r="W9" s="32"/>
      <c r="X9" s="33"/>
      <c r="Y9" s="34"/>
      <c r="Z9" s="32"/>
      <c r="AA9" s="33"/>
      <c r="AB9" s="34"/>
      <c r="AC9" s="32"/>
      <c r="AD9" s="33"/>
      <c r="AE9" s="34"/>
      <c r="AF9" s="32"/>
      <c r="AG9" s="33"/>
      <c r="AH9" s="34"/>
      <c r="AI9" s="32"/>
      <c r="AJ9" s="33"/>
      <c r="AK9" s="34"/>
      <c r="AL9" s="32"/>
      <c r="AM9" s="33"/>
      <c r="AN9" s="34"/>
      <c r="AO9" s="16"/>
      <c r="AP9" s="16"/>
      <c r="AQ9" s="39" t="s">
        <v>263</v>
      </c>
    </row>
    <row r="10" spans="1:43" ht="18.75" customHeight="1" x14ac:dyDescent="0.15">
      <c r="A10" s="16"/>
      <c r="B10" s="1029" t="s">
        <v>476</v>
      </c>
      <c r="C10" s="1038"/>
      <c r="D10" s="1030"/>
      <c r="E10" s="32"/>
      <c r="F10" s="33"/>
      <c r="G10" s="34"/>
      <c r="H10" s="32"/>
      <c r="I10" s="33"/>
      <c r="J10" s="34"/>
      <c r="K10" s="32"/>
      <c r="L10" s="33"/>
      <c r="M10" s="107"/>
      <c r="N10" s="32"/>
      <c r="O10" s="33"/>
      <c r="P10" s="108"/>
      <c r="Q10" s="32"/>
      <c r="R10" s="33"/>
      <c r="S10" s="34"/>
      <c r="T10" s="32"/>
      <c r="U10" s="33"/>
      <c r="V10" s="34"/>
      <c r="W10" s="32"/>
      <c r="X10" s="33"/>
      <c r="Y10" s="34"/>
      <c r="Z10" s="32"/>
      <c r="AA10" s="33"/>
      <c r="AB10" s="34"/>
      <c r="AC10" s="32"/>
      <c r="AD10" s="33"/>
      <c r="AE10" s="34"/>
      <c r="AF10" s="32"/>
      <c r="AG10" s="33"/>
      <c r="AH10" s="34"/>
      <c r="AI10" s="32"/>
      <c r="AJ10" s="33"/>
      <c r="AK10" s="34"/>
      <c r="AL10" s="32"/>
      <c r="AM10" s="33"/>
      <c r="AN10" s="34"/>
      <c r="AO10" s="16"/>
      <c r="AP10" s="16"/>
      <c r="AQ10" s="39" t="s">
        <v>263</v>
      </c>
    </row>
    <row r="11" spans="1:43" ht="18.75" customHeight="1" x14ac:dyDescent="0.15">
      <c r="A11" s="16"/>
      <c r="B11" s="1029" t="s">
        <v>641</v>
      </c>
      <c r="C11" s="1038"/>
      <c r="D11" s="1030"/>
      <c r="E11" s="32"/>
      <c r="F11" s="33"/>
      <c r="G11" s="34"/>
      <c r="H11" s="32"/>
      <c r="I11" s="33"/>
      <c r="J11" s="34"/>
      <c r="K11" s="32"/>
      <c r="L11" s="33"/>
      <c r="M11" s="34"/>
      <c r="N11" s="32"/>
      <c r="O11" s="33"/>
      <c r="P11" s="34"/>
      <c r="Q11" s="32"/>
      <c r="R11" s="33"/>
      <c r="S11" s="34"/>
      <c r="T11" s="32"/>
      <c r="U11" s="33"/>
      <c r="V11" s="34"/>
      <c r="W11" s="32"/>
      <c r="X11" s="33"/>
      <c r="Y11" s="34"/>
      <c r="Z11" s="32"/>
      <c r="AA11" s="33"/>
      <c r="AB11" s="34"/>
      <c r="AC11" s="32"/>
      <c r="AD11" s="33"/>
      <c r="AE11" s="34"/>
      <c r="AF11" s="32"/>
      <c r="AG11" s="33"/>
      <c r="AH11" s="34"/>
      <c r="AI11" s="32"/>
      <c r="AJ11" s="33"/>
      <c r="AK11" s="34"/>
      <c r="AL11" s="32"/>
      <c r="AM11" s="33"/>
      <c r="AN11" s="34"/>
      <c r="AO11" s="16"/>
      <c r="AP11" s="16"/>
      <c r="AQ11" s="39" t="s">
        <v>263</v>
      </c>
    </row>
    <row r="12" spans="1:43" ht="18.75" customHeight="1" x14ac:dyDescent="0.15">
      <c r="A12" s="16"/>
      <c r="B12" s="1029" t="s">
        <v>477</v>
      </c>
      <c r="C12" s="1038"/>
      <c r="D12" s="1030"/>
      <c r="E12" s="32"/>
      <c r="F12" s="33"/>
      <c r="G12" s="34"/>
      <c r="H12" s="32"/>
      <c r="I12" s="33"/>
      <c r="J12" s="34"/>
      <c r="K12" s="32"/>
      <c r="L12" s="33"/>
      <c r="M12" s="34"/>
      <c r="N12" s="32"/>
      <c r="O12" s="33"/>
      <c r="P12" s="34"/>
      <c r="Q12" s="32"/>
      <c r="R12" s="33"/>
      <c r="S12" s="34"/>
      <c r="T12" s="32"/>
      <c r="U12" s="33"/>
      <c r="V12" s="34"/>
      <c r="W12" s="32"/>
      <c r="X12" s="33"/>
      <c r="Y12" s="34"/>
      <c r="Z12" s="32"/>
      <c r="AA12" s="33"/>
      <c r="AB12" s="34"/>
      <c r="AC12" s="32"/>
      <c r="AD12" s="33"/>
      <c r="AE12" s="34"/>
      <c r="AF12" s="32"/>
      <c r="AG12" s="33"/>
      <c r="AH12" s="34"/>
      <c r="AI12" s="32"/>
      <c r="AJ12" s="33"/>
      <c r="AK12" s="34"/>
      <c r="AL12" s="32"/>
      <c r="AM12" s="33"/>
      <c r="AN12" s="34"/>
      <c r="AO12" s="16"/>
      <c r="AP12" s="16"/>
      <c r="AQ12" s="39" t="s">
        <v>263</v>
      </c>
    </row>
    <row r="13" spans="1:43" ht="18.75" customHeight="1" x14ac:dyDescent="0.15">
      <c r="A13" s="16"/>
      <c r="B13" s="1029"/>
      <c r="C13" s="1038"/>
      <c r="D13" s="1030"/>
      <c r="E13" s="32"/>
      <c r="F13" s="33"/>
      <c r="G13" s="34"/>
      <c r="H13" s="32"/>
      <c r="I13" s="33"/>
      <c r="J13" s="34"/>
      <c r="K13" s="32"/>
      <c r="L13" s="33"/>
      <c r="M13" s="34"/>
      <c r="N13" s="32"/>
      <c r="O13" s="33"/>
      <c r="P13" s="34"/>
      <c r="Q13" s="32"/>
      <c r="R13" s="33"/>
      <c r="S13" s="34"/>
      <c r="T13" s="32"/>
      <c r="U13" s="33"/>
      <c r="V13" s="34"/>
      <c r="W13" s="32"/>
      <c r="X13" s="33"/>
      <c r="Y13" s="34"/>
      <c r="Z13" s="32"/>
      <c r="AA13" s="33"/>
      <c r="AB13" s="34"/>
      <c r="AC13" s="32"/>
      <c r="AD13" s="33"/>
      <c r="AE13" s="34"/>
      <c r="AF13" s="32"/>
      <c r="AG13" s="33"/>
      <c r="AH13" s="34"/>
      <c r="AI13" s="32"/>
      <c r="AJ13" s="33"/>
      <c r="AK13" s="34"/>
      <c r="AL13" s="32"/>
      <c r="AM13" s="33"/>
      <c r="AN13" s="34"/>
      <c r="AO13" s="16"/>
      <c r="AP13" s="16"/>
      <c r="AQ13" s="39" t="s">
        <v>263</v>
      </c>
    </row>
    <row r="14" spans="1:43" ht="18.75" customHeight="1" x14ac:dyDescent="0.15">
      <c r="A14" s="16"/>
      <c r="B14" s="1029" t="s">
        <v>478</v>
      </c>
      <c r="C14" s="1038"/>
      <c r="D14" s="1030"/>
      <c r="E14" s="32"/>
      <c r="F14" s="33"/>
      <c r="G14" s="34"/>
      <c r="H14" s="32"/>
      <c r="I14" s="33"/>
      <c r="J14" s="34"/>
      <c r="K14" s="32"/>
      <c r="L14" s="33"/>
      <c r="M14" s="34"/>
      <c r="N14" s="32"/>
      <c r="O14" s="33"/>
      <c r="P14" s="34"/>
      <c r="Q14" s="32"/>
      <c r="R14" s="33"/>
      <c r="S14" s="34"/>
      <c r="T14" s="32"/>
      <c r="U14" s="33"/>
      <c r="V14" s="34"/>
      <c r="W14" s="32"/>
      <c r="X14" s="33"/>
      <c r="Y14" s="34"/>
      <c r="Z14" s="32"/>
      <c r="AA14" s="33"/>
      <c r="AB14" s="34"/>
      <c r="AC14" s="32"/>
      <c r="AD14" s="33"/>
      <c r="AE14" s="34"/>
      <c r="AF14" s="32"/>
      <c r="AG14" s="33"/>
      <c r="AH14" s="34"/>
      <c r="AI14" s="32"/>
      <c r="AJ14" s="33"/>
      <c r="AK14" s="34"/>
      <c r="AL14" s="32"/>
      <c r="AM14" s="33"/>
      <c r="AN14" s="34"/>
      <c r="AO14" s="16"/>
      <c r="AP14" s="16"/>
      <c r="AQ14" s="39" t="s">
        <v>263</v>
      </c>
    </row>
    <row r="15" spans="1:43" ht="18.75" customHeight="1" x14ac:dyDescent="0.15">
      <c r="A15" s="16"/>
      <c r="B15" s="1029"/>
      <c r="C15" s="1038"/>
      <c r="D15" s="1030"/>
      <c r="E15" s="32"/>
      <c r="F15" s="33"/>
      <c r="G15" s="34"/>
      <c r="H15" s="32"/>
      <c r="I15" s="33"/>
      <c r="J15" s="34"/>
      <c r="K15" s="32"/>
      <c r="L15" s="33"/>
      <c r="M15" s="34"/>
      <c r="N15" s="32"/>
      <c r="O15" s="33"/>
      <c r="P15" s="34"/>
      <c r="Q15" s="32"/>
      <c r="R15" s="33"/>
      <c r="S15" s="34"/>
      <c r="T15" s="32"/>
      <c r="U15" s="33"/>
      <c r="V15" s="34"/>
      <c r="W15" s="32"/>
      <c r="X15" s="33"/>
      <c r="Y15" s="34"/>
      <c r="Z15" s="32"/>
      <c r="AA15" s="33"/>
      <c r="AB15" s="34"/>
      <c r="AC15" s="32"/>
      <c r="AD15" s="33"/>
      <c r="AE15" s="34"/>
      <c r="AF15" s="32"/>
      <c r="AG15" s="33"/>
      <c r="AH15" s="34"/>
      <c r="AI15" s="32"/>
      <c r="AJ15" s="33"/>
      <c r="AK15" s="34"/>
      <c r="AL15" s="32"/>
      <c r="AM15" s="33"/>
      <c r="AN15" s="34"/>
      <c r="AO15" s="16"/>
      <c r="AP15" s="16"/>
      <c r="AQ15" s="39" t="s">
        <v>263</v>
      </c>
    </row>
    <row r="16" spans="1:43" ht="18.75" customHeight="1" x14ac:dyDescent="0.15">
      <c r="A16" s="16"/>
      <c r="B16" s="1029" t="s">
        <v>479</v>
      </c>
      <c r="C16" s="1038"/>
      <c r="D16" s="1030"/>
      <c r="E16" s="32"/>
      <c r="F16" s="33"/>
      <c r="G16" s="34"/>
      <c r="H16" s="32"/>
      <c r="I16" s="33"/>
      <c r="J16" s="34"/>
      <c r="K16" s="32"/>
      <c r="L16" s="33"/>
      <c r="M16" s="34"/>
      <c r="N16" s="32"/>
      <c r="O16" s="33"/>
      <c r="P16" s="34"/>
      <c r="Q16" s="32"/>
      <c r="R16" s="33"/>
      <c r="S16" s="34"/>
      <c r="T16" s="32"/>
      <c r="U16" s="33"/>
      <c r="V16" s="34"/>
      <c r="W16" s="32"/>
      <c r="X16" s="33"/>
      <c r="Y16" s="34"/>
      <c r="Z16" s="32"/>
      <c r="AA16" s="33"/>
      <c r="AB16" s="34"/>
      <c r="AC16" s="32"/>
      <c r="AD16" s="33"/>
      <c r="AE16" s="34"/>
      <c r="AF16" s="32"/>
      <c r="AG16" s="33"/>
      <c r="AH16" s="34"/>
      <c r="AI16" s="32"/>
      <c r="AJ16" s="33"/>
      <c r="AK16" s="34"/>
      <c r="AL16" s="32"/>
      <c r="AM16" s="33"/>
      <c r="AN16" s="34"/>
      <c r="AO16" s="16"/>
      <c r="AP16" s="16"/>
      <c r="AQ16" s="39" t="s">
        <v>263</v>
      </c>
    </row>
    <row r="17" spans="1:43" ht="18.75" customHeight="1" x14ac:dyDescent="0.15">
      <c r="A17" s="16"/>
      <c r="B17" s="1029"/>
      <c r="C17" s="1038"/>
      <c r="D17" s="1030"/>
      <c r="E17" s="32"/>
      <c r="F17" s="33"/>
      <c r="G17" s="34"/>
      <c r="H17" s="32"/>
      <c r="I17" s="33"/>
      <c r="J17" s="34"/>
      <c r="K17" s="32"/>
      <c r="L17" s="33"/>
      <c r="M17" s="34"/>
      <c r="N17" s="32"/>
      <c r="O17" s="33"/>
      <c r="P17" s="34"/>
      <c r="Q17" s="32"/>
      <c r="R17" s="33"/>
      <c r="S17" s="34"/>
      <c r="T17" s="32"/>
      <c r="U17" s="33"/>
      <c r="V17" s="34"/>
      <c r="W17" s="32"/>
      <c r="X17" s="33"/>
      <c r="Y17" s="34"/>
      <c r="Z17" s="32"/>
      <c r="AA17" s="33"/>
      <c r="AB17" s="34"/>
      <c r="AC17" s="32"/>
      <c r="AD17" s="33"/>
      <c r="AE17" s="34"/>
      <c r="AF17" s="32"/>
      <c r="AG17" s="33"/>
      <c r="AH17" s="34"/>
      <c r="AI17" s="32"/>
      <c r="AJ17" s="33"/>
      <c r="AK17" s="34"/>
      <c r="AL17" s="32"/>
      <c r="AM17" s="33"/>
      <c r="AN17" s="34"/>
      <c r="AO17" s="16"/>
      <c r="AP17" s="16"/>
      <c r="AQ17" s="39" t="s">
        <v>263</v>
      </c>
    </row>
    <row r="18" spans="1:43" ht="18.75" customHeight="1" x14ac:dyDescent="0.15">
      <c r="A18" s="16"/>
      <c r="B18" s="1029" t="s">
        <v>480</v>
      </c>
      <c r="C18" s="1038"/>
      <c r="D18" s="1030"/>
      <c r="E18" s="32"/>
      <c r="F18" s="33"/>
      <c r="G18" s="34"/>
      <c r="H18" s="32"/>
      <c r="I18" s="33"/>
      <c r="J18" s="34"/>
      <c r="K18" s="32"/>
      <c r="L18" s="33"/>
      <c r="M18" s="34"/>
      <c r="N18" s="32"/>
      <c r="O18" s="33"/>
      <c r="P18" s="34"/>
      <c r="Q18" s="32"/>
      <c r="R18" s="33"/>
      <c r="S18" s="34"/>
      <c r="T18" s="32"/>
      <c r="U18" s="33"/>
      <c r="V18" s="34"/>
      <c r="W18" s="32"/>
      <c r="X18" s="33"/>
      <c r="Y18" s="34"/>
      <c r="Z18" s="32"/>
      <c r="AA18" s="33"/>
      <c r="AB18" s="34"/>
      <c r="AC18" s="32"/>
      <c r="AD18" s="33"/>
      <c r="AE18" s="34"/>
      <c r="AF18" s="32"/>
      <c r="AG18" s="33"/>
      <c r="AH18" s="34"/>
      <c r="AI18" s="32"/>
      <c r="AJ18" s="33"/>
      <c r="AK18" s="34"/>
      <c r="AL18" s="32"/>
      <c r="AM18" s="33"/>
      <c r="AN18" s="34"/>
      <c r="AO18" s="16"/>
      <c r="AP18" s="16"/>
      <c r="AQ18" s="39" t="s">
        <v>263</v>
      </c>
    </row>
    <row r="19" spans="1:43" ht="18.75" customHeight="1" x14ac:dyDescent="0.15">
      <c r="A19" s="16"/>
      <c r="B19" s="1029"/>
      <c r="C19" s="1038"/>
      <c r="D19" s="1030"/>
      <c r="E19" s="32"/>
      <c r="F19" s="33"/>
      <c r="G19" s="34"/>
      <c r="H19" s="32"/>
      <c r="I19" s="33"/>
      <c r="J19" s="34"/>
      <c r="K19" s="32"/>
      <c r="L19" s="33"/>
      <c r="M19" s="34"/>
      <c r="N19" s="32"/>
      <c r="O19" s="33"/>
      <c r="P19" s="34"/>
      <c r="Q19" s="32"/>
      <c r="R19" s="33"/>
      <c r="S19" s="34"/>
      <c r="T19" s="32"/>
      <c r="U19" s="33"/>
      <c r="V19" s="34"/>
      <c r="W19" s="32"/>
      <c r="X19" s="33"/>
      <c r="Y19" s="34"/>
      <c r="Z19" s="32"/>
      <c r="AA19" s="33"/>
      <c r="AB19" s="34"/>
      <c r="AC19" s="32"/>
      <c r="AD19" s="33"/>
      <c r="AE19" s="34"/>
      <c r="AF19" s="32"/>
      <c r="AG19" s="33"/>
      <c r="AH19" s="34"/>
      <c r="AI19" s="32"/>
      <c r="AJ19" s="33"/>
      <c r="AK19" s="34"/>
      <c r="AL19" s="32"/>
      <c r="AM19" s="33"/>
      <c r="AN19" s="34"/>
      <c r="AO19" s="16"/>
      <c r="AP19" s="16"/>
      <c r="AQ19" s="39" t="s">
        <v>263</v>
      </c>
    </row>
    <row r="20" spans="1:43" ht="18.75" customHeight="1" x14ac:dyDescent="0.15">
      <c r="A20" s="16"/>
      <c r="B20" s="1029" t="s">
        <v>481</v>
      </c>
      <c r="C20" s="1038"/>
      <c r="D20" s="1030"/>
      <c r="E20" s="32"/>
      <c r="F20" s="33"/>
      <c r="G20" s="34"/>
      <c r="H20" s="32"/>
      <c r="I20" s="33"/>
      <c r="J20" s="34"/>
      <c r="K20" s="32"/>
      <c r="L20" s="33"/>
      <c r="M20" s="34"/>
      <c r="N20" s="32"/>
      <c r="O20" s="33"/>
      <c r="P20" s="34"/>
      <c r="Q20" s="32"/>
      <c r="R20" s="33"/>
      <c r="S20" s="34"/>
      <c r="T20" s="32"/>
      <c r="U20" s="33"/>
      <c r="V20" s="34"/>
      <c r="W20" s="32"/>
      <c r="X20" s="33"/>
      <c r="Y20" s="34"/>
      <c r="Z20" s="32"/>
      <c r="AA20" s="33"/>
      <c r="AB20" s="34"/>
      <c r="AC20" s="32"/>
      <c r="AD20" s="33"/>
      <c r="AE20" s="34"/>
      <c r="AF20" s="32"/>
      <c r="AG20" s="33"/>
      <c r="AH20" s="34"/>
      <c r="AI20" s="32"/>
      <c r="AJ20" s="33"/>
      <c r="AK20" s="34"/>
      <c r="AL20" s="32"/>
      <c r="AM20" s="33"/>
      <c r="AN20" s="34"/>
      <c r="AO20" s="16"/>
      <c r="AP20" s="16"/>
      <c r="AQ20" s="39" t="s">
        <v>263</v>
      </c>
    </row>
    <row r="21" spans="1:43" ht="18.75" customHeight="1" x14ac:dyDescent="0.15">
      <c r="A21" s="16"/>
      <c r="B21" s="1029"/>
      <c r="C21" s="1038"/>
      <c r="D21" s="1030"/>
      <c r="E21" s="32"/>
      <c r="F21" s="33"/>
      <c r="G21" s="34"/>
      <c r="H21" s="32"/>
      <c r="I21" s="33"/>
      <c r="J21" s="34"/>
      <c r="K21" s="32"/>
      <c r="L21" s="33"/>
      <c r="M21" s="34"/>
      <c r="N21" s="32"/>
      <c r="O21" s="33"/>
      <c r="P21" s="34"/>
      <c r="Q21" s="32"/>
      <c r="R21" s="33"/>
      <c r="S21" s="34"/>
      <c r="T21" s="32"/>
      <c r="U21" s="33"/>
      <c r="V21" s="34"/>
      <c r="W21" s="32"/>
      <c r="X21" s="33"/>
      <c r="Y21" s="34"/>
      <c r="Z21" s="32"/>
      <c r="AA21" s="33"/>
      <c r="AB21" s="34"/>
      <c r="AC21" s="32"/>
      <c r="AD21" s="33"/>
      <c r="AE21" s="34"/>
      <c r="AF21" s="32"/>
      <c r="AG21" s="33"/>
      <c r="AH21" s="34"/>
      <c r="AI21" s="32"/>
      <c r="AJ21" s="33"/>
      <c r="AK21" s="34"/>
      <c r="AL21" s="32"/>
      <c r="AM21" s="33"/>
      <c r="AN21" s="34"/>
      <c r="AO21" s="16"/>
      <c r="AP21" s="16"/>
      <c r="AQ21" s="39" t="s">
        <v>263</v>
      </c>
    </row>
    <row r="22" spans="1:43" ht="18.75" customHeight="1" x14ac:dyDescent="0.15">
      <c r="A22" s="16"/>
      <c r="B22" s="1029" t="s">
        <v>229</v>
      </c>
      <c r="C22" s="1038"/>
      <c r="D22" s="1030"/>
      <c r="E22" s="32"/>
      <c r="F22" s="33"/>
      <c r="G22" s="34"/>
      <c r="H22" s="32"/>
      <c r="I22" s="33"/>
      <c r="J22" s="34"/>
      <c r="K22" s="32"/>
      <c r="L22" s="33"/>
      <c r="M22" s="108"/>
      <c r="N22" s="32"/>
      <c r="O22" s="33"/>
      <c r="P22" s="108"/>
      <c r="Q22" s="32"/>
      <c r="R22" s="33"/>
      <c r="S22" s="34"/>
      <c r="T22" s="32"/>
      <c r="U22" s="33"/>
      <c r="V22" s="34"/>
      <c r="W22" s="32"/>
      <c r="X22" s="33"/>
      <c r="Y22" s="34"/>
      <c r="Z22" s="32"/>
      <c r="AA22" s="33"/>
      <c r="AB22" s="108"/>
      <c r="AC22" s="32"/>
      <c r="AD22" s="33"/>
      <c r="AE22" s="108"/>
      <c r="AF22" s="32"/>
      <c r="AG22" s="33"/>
      <c r="AH22" s="34"/>
      <c r="AI22" s="32"/>
      <c r="AJ22" s="33"/>
      <c r="AK22" s="34"/>
      <c r="AL22" s="32"/>
      <c r="AM22" s="33"/>
      <c r="AN22" s="34"/>
      <c r="AO22" s="16"/>
      <c r="AP22" s="16"/>
      <c r="AQ22" s="39" t="s">
        <v>263</v>
      </c>
    </row>
    <row r="23" spans="1:43" ht="18.75" customHeight="1" x14ac:dyDescent="0.15">
      <c r="A23" s="16"/>
      <c r="B23" s="1029" t="s">
        <v>640</v>
      </c>
      <c r="C23" s="1038"/>
      <c r="D23" s="1030"/>
      <c r="E23" s="32"/>
      <c r="F23" s="33"/>
      <c r="G23" s="34"/>
      <c r="H23" s="32"/>
      <c r="I23" s="33"/>
      <c r="J23" s="34"/>
      <c r="K23" s="32"/>
      <c r="L23" s="33"/>
      <c r="M23" s="34"/>
      <c r="N23" s="32"/>
      <c r="O23" s="33"/>
      <c r="P23" s="34"/>
      <c r="Q23" s="32"/>
      <c r="R23" s="33"/>
      <c r="S23" s="34"/>
      <c r="T23" s="32"/>
      <c r="U23" s="33"/>
      <c r="V23" s="34"/>
      <c r="W23" s="32"/>
      <c r="X23" s="33"/>
      <c r="Y23" s="34"/>
      <c r="Z23" s="32"/>
      <c r="AA23" s="33"/>
      <c r="AB23" s="34"/>
      <c r="AC23" s="32"/>
      <c r="AD23" s="33"/>
      <c r="AE23" s="34"/>
      <c r="AF23" s="32"/>
      <c r="AG23" s="33"/>
      <c r="AH23" s="34"/>
      <c r="AI23" s="32"/>
      <c r="AJ23" s="33"/>
      <c r="AK23" s="34"/>
      <c r="AL23" s="32"/>
      <c r="AM23" s="33"/>
      <c r="AN23" s="34"/>
      <c r="AO23" s="16"/>
      <c r="AP23" s="16"/>
      <c r="AQ23" s="39" t="s">
        <v>263</v>
      </c>
    </row>
    <row r="24" spans="1:43" ht="18.75" customHeight="1" x14ac:dyDescent="0.15">
      <c r="A24" s="16"/>
      <c r="B24" s="1029" t="s">
        <v>230</v>
      </c>
      <c r="C24" s="1038"/>
      <c r="D24" s="1030"/>
      <c r="E24" s="32"/>
      <c r="F24" s="33"/>
      <c r="G24" s="34"/>
      <c r="H24" s="32"/>
      <c r="I24" s="33"/>
      <c r="J24" s="34"/>
      <c r="K24" s="32"/>
      <c r="L24" s="33"/>
      <c r="M24" s="34"/>
      <c r="N24" s="32"/>
      <c r="O24" s="33"/>
      <c r="P24" s="34"/>
      <c r="Q24" s="32"/>
      <c r="R24" s="110"/>
      <c r="S24" s="34"/>
      <c r="T24" s="32"/>
      <c r="U24" s="33"/>
      <c r="V24" s="34"/>
      <c r="W24" s="32"/>
      <c r="X24" s="33"/>
      <c r="Y24" s="34"/>
      <c r="Z24" s="32"/>
      <c r="AA24" s="33"/>
      <c r="AB24" s="34"/>
      <c r="AC24" s="32"/>
      <c r="AD24" s="33"/>
      <c r="AE24" s="34"/>
      <c r="AF24" s="32"/>
      <c r="AG24" s="33"/>
      <c r="AH24" s="34"/>
      <c r="AI24" s="32"/>
      <c r="AJ24" s="33"/>
      <c r="AK24" s="34"/>
      <c r="AL24" s="32"/>
      <c r="AM24" s="33"/>
      <c r="AN24" s="34"/>
      <c r="AO24" s="16"/>
      <c r="AP24" s="16"/>
      <c r="AQ24" s="39" t="s">
        <v>263</v>
      </c>
    </row>
    <row r="25" spans="1:43" ht="18.75" customHeight="1" x14ac:dyDescent="0.15">
      <c r="A25" s="16"/>
      <c r="B25" s="1029"/>
      <c r="C25" s="1038"/>
      <c r="D25" s="1030"/>
      <c r="E25" s="32"/>
      <c r="F25" s="33"/>
      <c r="G25" s="34"/>
      <c r="H25" s="32"/>
      <c r="I25" s="33"/>
      <c r="J25" s="34"/>
      <c r="K25" s="32"/>
      <c r="L25" s="33"/>
      <c r="M25" s="34"/>
      <c r="N25" s="32"/>
      <c r="O25" s="33"/>
      <c r="P25" s="34"/>
      <c r="Q25" s="32"/>
      <c r="R25" s="33"/>
      <c r="S25" s="34"/>
      <c r="T25" s="32"/>
      <c r="U25" s="33"/>
      <c r="V25" s="34"/>
      <c r="W25" s="32"/>
      <c r="X25" s="33"/>
      <c r="Y25" s="34"/>
      <c r="Z25" s="32"/>
      <c r="AA25" s="33"/>
      <c r="AB25" s="34"/>
      <c r="AC25" s="32"/>
      <c r="AD25" s="33"/>
      <c r="AE25" s="34"/>
      <c r="AF25" s="32"/>
      <c r="AG25" s="33"/>
      <c r="AH25" s="34"/>
      <c r="AI25" s="32"/>
      <c r="AJ25" s="33"/>
      <c r="AK25" s="34"/>
      <c r="AL25" s="32"/>
      <c r="AM25" s="33"/>
      <c r="AN25" s="34"/>
      <c r="AO25" s="16"/>
      <c r="AP25" s="16"/>
      <c r="AQ25" s="39" t="s">
        <v>263</v>
      </c>
    </row>
    <row r="26" spans="1:43" ht="16.5" customHeight="1" x14ac:dyDescent="0.15">
      <c r="A26" s="16"/>
      <c r="B26" s="16"/>
      <c r="C26" s="31" t="s">
        <v>226</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ht="16.5" customHeight="1" x14ac:dyDescent="0.15">
      <c r="A27" s="16"/>
      <c r="B27" s="16"/>
      <c r="C27" s="31" t="s">
        <v>227</v>
      </c>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1:43" ht="16.5"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295" t="s">
        <v>1019</v>
      </c>
      <c r="AP28" s="16"/>
      <c r="AQ28" s="16"/>
    </row>
    <row r="29" spans="1:43" ht="16.5" customHeight="1" x14ac:dyDescent="0.15"/>
    <row r="30" spans="1:43" ht="16.5" customHeight="1" x14ac:dyDescent="0.15"/>
  </sheetData>
  <sheetProtection password="A4DE" sheet="1" objects="1" scenarios="1"/>
  <mergeCells count="35">
    <mergeCell ref="C4:D4"/>
    <mergeCell ref="B18:D18"/>
    <mergeCell ref="B17:D17"/>
    <mergeCell ref="E6:AB6"/>
    <mergeCell ref="W7:Y7"/>
    <mergeCell ref="Z7:AB7"/>
    <mergeCell ref="E4:AG4"/>
    <mergeCell ref="AC6:AN6"/>
    <mergeCell ref="AI7:AK7"/>
    <mergeCell ref="B6:D7"/>
    <mergeCell ref="E7:G7"/>
    <mergeCell ref="H7:J7"/>
    <mergeCell ref="AL7:AN7"/>
    <mergeCell ref="T7:V7"/>
    <mergeCell ref="B15:D15"/>
    <mergeCell ref="B23:D23"/>
    <mergeCell ref="B21:D21"/>
    <mergeCell ref="AF7:AH7"/>
    <mergeCell ref="AC7:AE7"/>
    <mergeCell ref="K7:M7"/>
    <mergeCell ref="N7:P7"/>
    <mergeCell ref="Q7:S7"/>
    <mergeCell ref="B25:D25"/>
    <mergeCell ref="B19:D19"/>
    <mergeCell ref="B20:D20"/>
    <mergeCell ref="B22:D22"/>
    <mergeCell ref="B8:D8"/>
    <mergeCell ref="B9:D9"/>
    <mergeCell ref="B10:D10"/>
    <mergeCell ref="B11:D11"/>
    <mergeCell ref="B12:D12"/>
    <mergeCell ref="B13:D13"/>
    <mergeCell ref="B24:D24"/>
    <mergeCell ref="B14:D14"/>
    <mergeCell ref="B16:D16"/>
  </mergeCells>
  <phoneticPr fontId="1"/>
  <pageMargins left="0.59055118110236227" right="0.59055118110236227" top="0.98425196850393704" bottom="0.74803149606299213" header="0.31496062992125984" footer="0.31496062992125984"/>
  <pageSetup paperSize="9"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333996-2FD0-41A6-BF99-7CAEBF11314D}"/>
</file>

<file path=customXml/itemProps2.xml><?xml version="1.0" encoding="utf-8"?>
<ds:datastoreItem xmlns:ds="http://schemas.openxmlformats.org/officeDocument/2006/customXml" ds:itemID="{B7CA22CE-AEB1-453B-B4FC-B431326E3E6D}"/>
</file>

<file path=customXml/itemProps3.xml><?xml version="1.0" encoding="utf-8"?>
<ds:datastoreItem xmlns:ds="http://schemas.openxmlformats.org/officeDocument/2006/customXml" ds:itemID="{A8C36D9F-7220-44C9-8129-64AF27A5E7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記載要領</vt:lpstr>
      <vt:lpstr>基本</vt:lpstr>
      <vt:lpstr>第1号</vt:lpstr>
      <vt:lpstr>誓約書</vt:lpstr>
      <vt:lpstr>第21号</vt:lpstr>
      <vt:lpstr>20-1</vt:lpstr>
      <vt:lpstr>20-2</vt:lpstr>
      <vt:lpstr>20-3</vt:lpstr>
      <vt:lpstr>20-4</vt:lpstr>
      <vt:lpstr>20-5</vt:lpstr>
      <vt:lpstr>20-6</vt:lpstr>
      <vt:lpstr>20-7</vt:lpstr>
      <vt:lpstr>別紙1-1</vt:lpstr>
      <vt:lpstr>別紙1-2</vt:lpstr>
      <vt:lpstr>別紙1-3</vt:lpstr>
      <vt:lpstr>別紙2-1</vt:lpstr>
      <vt:lpstr>別紙2-2</vt:lpstr>
      <vt:lpstr>別紙2-3</vt:lpstr>
      <vt:lpstr>別紙2-4</vt:lpstr>
      <vt:lpstr>別紙3</vt:lpstr>
      <vt:lpstr>'20-1'!Print_Area</vt:lpstr>
      <vt:lpstr>'20-2'!Print_Area</vt:lpstr>
      <vt:lpstr>'20-3'!Print_Area</vt:lpstr>
      <vt:lpstr>'20-4'!Print_Area</vt:lpstr>
      <vt:lpstr>'20-5'!Print_Area</vt:lpstr>
      <vt:lpstr>'20-6'!Print_Area</vt:lpstr>
      <vt:lpstr>'20-7'!Print_Area</vt:lpstr>
      <vt:lpstr>基本!Print_Area</vt:lpstr>
      <vt:lpstr>記載要領!Print_Area</vt:lpstr>
      <vt:lpstr>誓約書!Print_Area</vt:lpstr>
      <vt:lpstr>第1号!Print_Area</vt:lpstr>
      <vt:lpstr>第21号!Print_Area</vt:lpstr>
      <vt:lpstr>'別紙1-1'!Print_Area</vt:lpstr>
      <vt:lpstr>'別紙1-2'!Print_Area</vt:lpstr>
      <vt:lpstr>'別紙1-3'!Print_Area</vt:lpstr>
      <vt:lpstr>'別紙2-1'!Print_Area</vt:lpstr>
      <vt:lpstr>'別紙2-2'!Print_Area</vt:lpstr>
      <vt:lpstr>'別紙2-4'!Print_Area</vt:lpstr>
      <vt:lpstr>別紙3!Print_Area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和男</dc:creator>
  <cp:lastModifiedBy>tokyokankyo</cp:lastModifiedBy>
  <cp:lastPrinted>2018-07-13T02:57:14Z</cp:lastPrinted>
  <dcterms:created xsi:type="dcterms:W3CDTF">2013-04-17T01:56:44Z</dcterms:created>
  <dcterms:modified xsi:type="dcterms:W3CDTF">2019-06-26T02:20:12Z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