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スマートエネルギー都市推進担当\Ｒ２\10　ネットワーク構築（新エリア）\13    ★様式\R3\様式（様式改正）\様式（事業者用_申請書等）\"/>
    </mc:Choice>
  </mc:AlternateContent>
  <bookViews>
    <workbookView xWindow="600" yWindow="540" windowWidth="19395" windowHeight="7410" tabRatio="910" activeTab="20"/>
  </bookViews>
  <sheets>
    <sheet name="記載要領" sheetId="15" r:id="rId1"/>
    <sheet name="基本情報" sheetId="1" r:id="rId2"/>
    <sheet name="第1号" sheetId="2" r:id="rId3"/>
    <sheet name="第1号別紙" sheetId="24" r:id="rId4"/>
    <sheet name="第24号" sheetId="21" r:id="rId5"/>
    <sheet name="第24号 (融通先用)" sheetId="23" r:id="rId6"/>
    <sheet name="第25号" sheetId="20" r:id="rId7"/>
    <sheet name="22-1" sheetId="3" r:id="rId8"/>
    <sheet name="22-2" sheetId="4" r:id="rId9"/>
    <sheet name="22-3" sheetId="5" r:id="rId10"/>
    <sheet name="22-4" sheetId="6" r:id="rId11"/>
    <sheet name="22-5" sheetId="7" r:id="rId12"/>
    <sheet name="22-6" sheetId="8" r:id="rId13"/>
    <sheet name="別紙1-1" sheetId="9" r:id="rId14"/>
    <sheet name="別紙1-2" sheetId="10" r:id="rId15"/>
    <sheet name="別紙1-3" sheetId="11" r:id="rId16"/>
    <sheet name="別紙1-4" sheetId="16" r:id="rId17"/>
    <sheet name="別紙2-1" sheetId="12" r:id="rId18"/>
    <sheet name="別紙2-2" sheetId="18" r:id="rId19"/>
    <sheet name="別紙2-3" sheetId="19" r:id="rId20"/>
    <sheet name="別紙3" sheetId="14" r:id="rId21"/>
  </sheets>
  <externalReferences>
    <externalReference r:id="rId22"/>
  </externalReferences>
  <definedNames>
    <definedName name="_xlnm.Print_Area" localSheetId="7">'22-1'!$B$1:$N$22</definedName>
    <definedName name="_xlnm.Print_Area" localSheetId="8">'22-2'!$A$1:$O$83</definedName>
    <definedName name="_xlnm.Print_Area" localSheetId="9">'22-3'!$A$1:$P$44</definedName>
    <definedName name="_xlnm.Print_Area" localSheetId="10">'22-4'!$A$1:$P$244</definedName>
    <definedName name="_xlnm.Print_Area" localSheetId="11">'22-5'!$A$1:$U$37</definedName>
    <definedName name="_xlnm.Print_Area" localSheetId="12">'22-6'!$A$1:$V$10</definedName>
    <definedName name="_xlnm.Print_Area" localSheetId="1">基本情報!$A$1:$M$217</definedName>
    <definedName name="_xlnm.Print_Area" localSheetId="0">記載要領!$A$1:$AB$89</definedName>
    <definedName name="_xlnm.Print_Area" localSheetId="2">第1号!$A$1:$R$53</definedName>
    <definedName name="_xlnm.Print_Area" localSheetId="3">第1号別紙!$A$2:$H$126</definedName>
    <definedName name="_xlnm.Print_Area" localSheetId="4">第24号!$A$1:$T$38</definedName>
    <definedName name="_xlnm.Print_Area" localSheetId="5">'第24号 (融通先用)'!$A$1:$T$38</definedName>
    <definedName name="_xlnm.Print_Area" localSheetId="6">第25号!$A$1:$O$37</definedName>
    <definedName name="_xlnm.Print_Area" localSheetId="13">'別紙1-1'!$A$1:$Q$44</definedName>
    <definedName name="_xlnm.Print_Area" localSheetId="14">'別紙1-2'!$A$1:$Q$38</definedName>
    <definedName name="_xlnm.Print_Area" localSheetId="15">'別紙1-3'!$A$1:$R$51</definedName>
    <definedName name="_xlnm.Print_Area" localSheetId="16">'別紙1-4'!$A$1:$H$39</definedName>
    <definedName name="_xlnm.Print_Area" localSheetId="17">'別紙2-1'!$A$1:$S$26</definedName>
    <definedName name="_xlnm.Print_Area" localSheetId="19">'別紙2-3'!$A$2:$P$72</definedName>
    <definedName name="_xlnm.Print_Area" localSheetId="20">別紙3!$A$2:$AN$29</definedName>
    <definedName name="別1その2">[1]対策!$K$2:$K$9</definedName>
  </definedNames>
  <calcPr calcId="162913"/>
</workbook>
</file>

<file path=xl/calcChain.xml><?xml version="1.0" encoding="utf-8"?>
<calcChain xmlns="http://schemas.openxmlformats.org/spreadsheetml/2006/main">
  <c r="G27" i="2" l="1"/>
  <c r="I20" i="2"/>
  <c r="L20" i="2"/>
  <c r="F60" i="1" l="1"/>
  <c r="F59" i="1"/>
  <c r="F57" i="1"/>
  <c r="F56" i="1"/>
  <c r="F54" i="1"/>
  <c r="F53" i="1"/>
  <c r="F52" i="1"/>
  <c r="F128" i="1" l="1"/>
  <c r="L22" i="6"/>
  <c r="L16" i="6"/>
  <c r="L11" i="6"/>
  <c r="L8" i="6"/>
  <c r="R11" i="12"/>
  <c r="G11" i="12"/>
  <c r="H11" i="12"/>
  <c r="I11" i="12"/>
  <c r="J11" i="12"/>
  <c r="K11" i="12"/>
  <c r="L11" i="12"/>
  <c r="M11" i="12"/>
  <c r="N11" i="12"/>
  <c r="O11" i="12"/>
  <c r="P11" i="12"/>
  <c r="Q11" i="12"/>
  <c r="F11" i="12"/>
  <c r="R8" i="12"/>
  <c r="C5" i="19"/>
  <c r="D72" i="19"/>
  <c r="D69" i="19"/>
  <c r="D68" i="19"/>
  <c r="D67" i="19"/>
  <c r="D66" i="19"/>
  <c r="D65" i="19"/>
  <c r="D64" i="19"/>
  <c r="D63" i="19"/>
  <c r="D62" i="19"/>
  <c r="E59" i="19"/>
  <c r="F59" i="19"/>
  <c r="G59" i="19"/>
  <c r="H59" i="19"/>
  <c r="I59" i="19"/>
  <c r="J59" i="19"/>
  <c r="K59" i="19"/>
  <c r="L59" i="19"/>
  <c r="M59" i="19"/>
  <c r="N59" i="19"/>
  <c r="O59" i="19"/>
  <c r="D59" i="19"/>
  <c r="E56" i="19"/>
  <c r="F56" i="19"/>
  <c r="G56" i="19"/>
  <c r="H56" i="19"/>
  <c r="I56" i="19"/>
  <c r="J56" i="19"/>
  <c r="K56" i="19"/>
  <c r="L56" i="19"/>
  <c r="M56" i="19"/>
  <c r="N56" i="19"/>
  <c r="O56" i="19"/>
  <c r="D56" i="19"/>
  <c r="E55" i="19"/>
  <c r="F55" i="19"/>
  <c r="G55" i="19"/>
  <c r="H55" i="19"/>
  <c r="I55" i="19"/>
  <c r="J55" i="19"/>
  <c r="K55" i="19"/>
  <c r="L55" i="19"/>
  <c r="M55" i="19"/>
  <c r="N55" i="19"/>
  <c r="O55" i="19"/>
  <c r="D55" i="19"/>
  <c r="E54" i="19"/>
  <c r="F54" i="19"/>
  <c r="G54" i="19"/>
  <c r="H54" i="19"/>
  <c r="I54" i="19"/>
  <c r="J54" i="19"/>
  <c r="K54" i="19"/>
  <c r="L54" i="19"/>
  <c r="M54" i="19"/>
  <c r="N54" i="19"/>
  <c r="O54" i="19"/>
  <c r="D54" i="19"/>
  <c r="E53" i="19"/>
  <c r="F53" i="19"/>
  <c r="G53" i="19"/>
  <c r="H53" i="19"/>
  <c r="I53" i="19"/>
  <c r="J53" i="19"/>
  <c r="K53" i="19"/>
  <c r="L53" i="19"/>
  <c r="M53" i="19"/>
  <c r="N53" i="19"/>
  <c r="O53" i="19"/>
  <c r="D53" i="19"/>
  <c r="E52" i="19"/>
  <c r="F52" i="19"/>
  <c r="G52" i="19"/>
  <c r="H52" i="19"/>
  <c r="I52" i="19"/>
  <c r="J52" i="19"/>
  <c r="K52" i="19"/>
  <c r="L52" i="19"/>
  <c r="M52" i="19"/>
  <c r="N52" i="19"/>
  <c r="O52" i="19"/>
  <c r="D52" i="19"/>
  <c r="G9" i="3"/>
  <c r="D7" i="24" l="1"/>
  <c r="D6" i="24"/>
  <c r="K39" i="5" l="1"/>
  <c r="K38" i="5"/>
  <c r="I39" i="5"/>
  <c r="I38" i="5"/>
  <c r="K34" i="5"/>
  <c r="K33" i="5"/>
  <c r="K32" i="5"/>
  <c r="I34" i="5"/>
  <c r="I33" i="5"/>
  <c r="I32" i="5"/>
  <c r="I31" i="5"/>
  <c r="K31" i="5"/>
  <c r="E61" i="19" l="1"/>
  <c r="P40" i="19" l="1"/>
  <c r="P39" i="19"/>
  <c r="P38" i="19"/>
  <c r="P37" i="19"/>
  <c r="P36" i="19"/>
  <c r="P26" i="19"/>
  <c r="P25" i="19"/>
  <c r="P24" i="19"/>
  <c r="P23" i="19"/>
  <c r="P22" i="19"/>
  <c r="P11" i="19"/>
  <c r="P8" i="19"/>
  <c r="L17" i="18" l="1"/>
  <c r="L16" i="18"/>
  <c r="L15" i="18"/>
  <c r="L14" i="18"/>
  <c r="L13" i="18"/>
  <c r="L12" i="18"/>
  <c r="L11" i="18"/>
  <c r="L10" i="18"/>
  <c r="L9" i="18"/>
  <c r="I10" i="18"/>
  <c r="I11" i="18"/>
  <c r="I12" i="18"/>
  <c r="I13" i="18"/>
  <c r="I14" i="18"/>
  <c r="I15" i="18"/>
  <c r="I16" i="18"/>
  <c r="I17" i="18"/>
  <c r="I9" i="18"/>
  <c r="E133" i="6" l="1"/>
  <c r="O48" i="19" l="1"/>
  <c r="N48" i="19"/>
  <c r="M48" i="19"/>
  <c r="L48" i="19"/>
  <c r="K48" i="19"/>
  <c r="J48" i="19"/>
  <c r="I48" i="19"/>
  <c r="H48" i="19"/>
  <c r="G48" i="19"/>
  <c r="F48" i="19"/>
  <c r="E48" i="19"/>
  <c r="D48" i="19"/>
  <c r="P48" i="19" s="1"/>
  <c r="O47" i="19"/>
  <c r="N47" i="19"/>
  <c r="M47" i="19"/>
  <c r="L47" i="19"/>
  <c r="K47" i="19"/>
  <c r="J47" i="19"/>
  <c r="I47" i="19"/>
  <c r="H47" i="19"/>
  <c r="G47" i="19"/>
  <c r="F47" i="19"/>
  <c r="E47" i="19"/>
  <c r="D47" i="19"/>
  <c r="P47" i="19" s="1"/>
  <c r="O34" i="19"/>
  <c r="N34" i="19"/>
  <c r="M34" i="19"/>
  <c r="L34" i="19"/>
  <c r="K34" i="19"/>
  <c r="J34" i="19"/>
  <c r="I34" i="19"/>
  <c r="H34" i="19"/>
  <c r="G34" i="19"/>
  <c r="F34" i="19"/>
  <c r="O33" i="19"/>
  <c r="N33" i="19"/>
  <c r="M33" i="19"/>
  <c r="L33" i="19"/>
  <c r="K33" i="19"/>
  <c r="J33" i="19"/>
  <c r="I33" i="19"/>
  <c r="H33" i="19"/>
  <c r="G33" i="19"/>
  <c r="F33" i="19"/>
  <c r="O46" i="19"/>
  <c r="N46" i="19"/>
  <c r="M46" i="19"/>
  <c r="L46" i="19"/>
  <c r="K46" i="19"/>
  <c r="J46" i="19"/>
  <c r="I46" i="19"/>
  <c r="H46" i="19"/>
  <c r="G46" i="19"/>
  <c r="F46" i="19"/>
  <c r="E46" i="19"/>
  <c r="D46" i="19"/>
  <c r="P46" i="19" s="1"/>
  <c r="F32" i="19"/>
  <c r="G32" i="19"/>
  <c r="H32" i="19"/>
  <c r="I32" i="19"/>
  <c r="J32" i="19"/>
  <c r="K32" i="19"/>
  <c r="L32" i="19"/>
  <c r="M32" i="19"/>
  <c r="N32" i="19"/>
  <c r="O32" i="19"/>
  <c r="C19" i="20" l="1"/>
  <c r="D15" i="19" l="1"/>
  <c r="D14" i="19"/>
  <c r="D16" i="19" l="1"/>
  <c r="K43" i="5"/>
  <c r="L13" i="6"/>
  <c r="L12" i="6"/>
  <c r="L10" i="6"/>
  <c r="L9" i="6"/>
  <c r="G22" i="4"/>
  <c r="H35" i="10" l="1"/>
  <c r="O25" i="10"/>
  <c r="D13" i="19" l="1"/>
  <c r="D18" i="19" l="1"/>
  <c r="D30" i="19"/>
  <c r="D29" i="19"/>
  <c r="D27" i="19"/>
  <c r="P27" i="19" s="1"/>
  <c r="D28" i="19"/>
  <c r="D19" i="19" l="1"/>
  <c r="D20" i="19"/>
  <c r="P30" i="19"/>
  <c r="P28" i="19"/>
  <c r="P29" i="19"/>
  <c r="D35" i="19"/>
  <c r="P35" i="19" s="1"/>
  <c r="D31" i="19"/>
  <c r="P31" i="19" s="1"/>
  <c r="D32" i="19"/>
  <c r="P32" i="19" s="1"/>
  <c r="D33" i="19"/>
  <c r="P33" i="19" s="1"/>
  <c r="H19" i="3"/>
  <c r="F13" i="24"/>
  <c r="G6" i="3"/>
  <c r="G7" i="3"/>
  <c r="N48" i="1"/>
  <c r="C3" i="24"/>
  <c r="I8" i="2"/>
  <c r="D120" i="6"/>
  <c r="N145" i="1"/>
  <c r="N146" i="1"/>
  <c r="N144" i="1"/>
  <c r="N143" i="1"/>
  <c r="L27" i="6"/>
  <c r="M38" i="6"/>
  <c r="G136" i="1"/>
  <c r="L136" i="1"/>
  <c r="K136" i="1"/>
  <c r="J136" i="1"/>
  <c r="I136" i="1"/>
  <c r="H136" i="1"/>
  <c r="M31" i="6"/>
  <c r="D34" i="19" l="1"/>
  <c r="P34" i="19" s="1"/>
  <c r="N142" i="1"/>
  <c r="D119" i="6"/>
  <c r="R119" i="6" s="1"/>
  <c r="D118" i="6"/>
  <c r="R118" i="6" s="1"/>
  <c r="D117" i="6"/>
  <c r="R117" i="6" s="1"/>
  <c r="D116" i="6"/>
  <c r="R116" i="6" s="1"/>
  <c r="D115" i="6"/>
  <c r="R115" i="6" s="1"/>
  <c r="D114" i="6"/>
  <c r="F123" i="6" l="1"/>
  <c r="H10" i="5"/>
  <c r="B154" i="1"/>
  <c r="F14" i="24"/>
  <c r="F15" i="24"/>
  <c r="F16" i="24"/>
  <c r="F17" i="24"/>
  <c r="F18" i="24"/>
  <c r="F19" i="24"/>
  <c r="F20" i="24"/>
  <c r="F21" i="24"/>
  <c r="F110" i="24"/>
  <c r="F111" i="24"/>
  <c r="F105" i="24"/>
  <c r="F106" i="24"/>
  <c r="F107" i="24"/>
  <c r="F108" i="24"/>
  <c r="F109" i="24"/>
  <c r="F112" i="24"/>
  <c r="F113" i="24"/>
  <c r="F91" i="24"/>
  <c r="F92" i="24"/>
  <c r="F93" i="24"/>
  <c r="F94" i="24"/>
  <c r="F95" i="24"/>
  <c r="F96" i="24"/>
  <c r="F97" i="24"/>
  <c r="F98" i="24"/>
  <c r="F99" i="24"/>
  <c r="F103" i="24"/>
  <c r="F104" i="24"/>
  <c r="L14" i="6" l="1"/>
  <c r="I12" i="4" l="1"/>
  <c r="F7" i="4"/>
  <c r="F6" i="4"/>
  <c r="D132" i="6" l="1"/>
  <c r="D136" i="6"/>
  <c r="F114" i="24"/>
  <c r="F116" i="24"/>
  <c r="F58" i="24"/>
  <c r="F59" i="24"/>
  <c r="F61" i="24"/>
  <c r="J9" i="2"/>
  <c r="R13" i="12" l="1"/>
  <c r="O33" i="6"/>
  <c r="L33" i="6"/>
  <c r="L32" i="6"/>
  <c r="N49" i="1"/>
  <c r="I84" i="24" l="1"/>
  <c r="F119" i="24"/>
  <c r="F118" i="24"/>
  <c r="F117" i="24"/>
  <c r="F102" i="24"/>
  <c r="F101" i="24"/>
  <c r="F90" i="24"/>
  <c r="F89" i="24"/>
  <c r="F88" i="24"/>
  <c r="F87" i="24"/>
  <c r="F79" i="24"/>
  <c r="F78" i="24"/>
  <c r="F77" i="24"/>
  <c r="F76" i="24"/>
  <c r="F75" i="24"/>
  <c r="F74" i="24"/>
  <c r="F73" i="24"/>
  <c r="F72" i="24"/>
  <c r="C67" i="24"/>
  <c r="A67" i="24"/>
  <c r="F64" i="24"/>
  <c r="F63" i="24"/>
  <c r="F62" i="24"/>
  <c r="F60" i="24"/>
  <c r="F57" i="24"/>
  <c r="F56" i="24"/>
  <c r="F55" i="24"/>
  <c r="F54" i="24"/>
  <c r="F53" i="24"/>
  <c r="F52" i="24"/>
  <c r="F51" i="24"/>
  <c r="F50" i="24"/>
  <c r="F49" i="24"/>
  <c r="F48" i="24"/>
  <c r="F47" i="24"/>
  <c r="F46" i="24"/>
  <c r="F45" i="24"/>
  <c r="F44" i="24"/>
  <c r="F43" i="24"/>
  <c r="F42" i="24"/>
  <c r="F40" i="24"/>
  <c r="F39" i="24"/>
  <c r="F38" i="24"/>
  <c r="F37" i="24"/>
  <c r="F36" i="24"/>
  <c r="F35" i="24"/>
  <c r="F34" i="24"/>
  <c r="F33" i="24"/>
  <c r="F32" i="24"/>
  <c r="F31" i="24"/>
  <c r="F30" i="24"/>
  <c r="F29" i="24"/>
  <c r="F28" i="24"/>
  <c r="F27" i="24"/>
  <c r="F26" i="24"/>
  <c r="F25" i="24"/>
  <c r="F24" i="24"/>
  <c r="F23" i="24"/>
  <c r="F22" i="24"/>
  <c r="F100" i="24" l="1"/>
  <c r="F115" i="24"/>
  <c r="F41" i="24"/>
  <c r="G41" i="24" s="1"/>
  <c r="G82" i="24" s="1"/>
  <c r="F12" i="24"/>
  <c r="F81" i="24" s="1"/>
  <c r="F86" i="24"/>
  <c r="F120" i="24" l="1"/>
  <c r="R19" i="24"/>
  <c r="R21" i="24" s="1"/>
  <c r="P19" i="24"/>
  <c r="G85" i="24" s="1"/>
  <c r="V19" i="24"/>
  <c r="V21" i="24" s="1"/>
  <c r="T19" i="24"/>
  <c r="F82" i="24"/>
  <c r="F80" i="24" s="1"/>
  <c r="G12" i="24"/>
  <c r="G81" i="24" s="1"/>
  <c r="T17" i="24" l="1"/>
  <c r="T21" i="24" s="1"/>
  <c r="P17" i="24"/>
  <c r="G84" i="24" s="1"/>
  <c r="G80" i="24"/>
  <c r="G83" i="24" l="1"/>
  <c r="P21" i="24"/>
  <c r="K37" i="2"/>
  <c r="K38" i="2"/>
  <c r="L43" i="1" l="1"/>
  <c r="O38" i="2" s="1"/>
  <c r="L42" i="1"/>
  <c r="M41" i="19" l="1"/>
  <c r="N41" i="19"/>
  <c r="O41" i="19"/>
  <c r="M42" i="19"/>
  <c r="N42" i="19"/>
  <c r="O42" i="19"/>
  <c r="M43" i="19"/>
  <c r="N43" i="19"/>
  <c r="O43" i="19"/>
  <c r="D41" i="19"/>
  <c r="E41" i="19"/>
  <c r="F41" i="19"/>
  <c r="G41" i="19"/>
  <c r="H41" i="19"/>
  <c r="I41" i="19"/>
  <c r="J41" i="19"/>
  <c r="K41" i="19"/>
  <c r="D42" i="19"/>
  <c r="E42" i="19"/>
  <c r="F42" i="19"/>
  <c r="G42" i="19"/>
  <c r="H42" i="19"/>
  <c r="I42" i="19"/>
  <c r="J42" i="19"/>
  <c r="K42" i="19"/>
  <c r="D43" i="19"/>
  <c r="E43" i="19"/>
  <c r="F43" i="19"/>
  <c r="G43" i="19"/>
  <c r="H43" i="19"/>
  <c r="I43" i="19"/>
  <c r="J43" i="19"/>
  <c r="K43" i="19"/>
  <c r="M49" i="19"/>
  <c r="N49" i="19"/>
  <c r="O49" i="19"/>
  <c r="D49" i="19"/>
  <c r="P49" i="19" s="1"/>
  <c r="E49" i="19"/>
  <c r="F49" i="19"/>
  <c r="G49" i="19"/>
  <c r="H49" i="19"/>
  <c r="I49" i="19"/>
  <c r="J49" i="19"/>
  <c r="K49" i="19"/>
  <c r="L49" i="19"/>
  <c r="L43" i="19"/>
  <c r="L42" i="19"/>
  <c r="L41" i="19"/>
  <c r="M27" i="19"/>
  <c r="N27" i="19"/>
  <c r="O27" i="19"/>
  <c r="M28" i="19"/>
  <c r="N28" i="19"/>
  <c r="O28" i="19"/>
  <c r="M29" i="19"/>
  <c r="N29" i="19"/>
  <c r="O29" i="19"/>
  <c r="E27" i="19"/>
  <c r="F27" i="19"/>
  <c r="G27" i="19"/>
  <c r="H27" i="19"/>
  <c r="I27" i="19"/>
  <c r="J27" i="19"/>
  <c r="K27" i="19"/>
  <c r="E28" i="19"/>
  <c r="F28" i="19"/>
  <c r="G28" i="19"/>
  <c r="H28" i="19"/>
  <c r="I28" i="19"/>
  <c r="J28" i="19"/>
  <c r="K28" i="19"/>
  <c r="E29" i="19"/>
  <c r="F29" i="19"/>
  <c r="G29" i="19"/>
  <c r="H29" i="19"/>
  <c r="I29" i="19"/>
  <c r="J29" i="19"/>
  <c r="K29" i="19"/>
  <c r="F35" i="19"/>
  <c r="G35" i="19"/>
  <c r="H35" i="19"/>
  <c r="I35" i="19"/>
  <c r="J35" i="19"/>
  <c r="K35" i="19"/>
  <c r="M35" i="19"/>
  <c r="N35" i="19"/>
  <c r="O35" i="19"/>
  <c r="L35" i="19"/>
  <c r="L29" i="19"/>
  <c r="L28" i="19"/>
  <c r="L27" i="19"/>
  <c r="P42" i="19" l="1"/>
  <c r="P43" i="19"/>
  <c r="P41" i="19"/>
  <c r="D51" i="19"/>
  <c r="D50" i="19" s="1"/>
  <c r="E32" i="19"/>
  <c r="J203" i="1"/>
  <c r="J188" i="1"/>
  <c r="I99" i="9"/>
  <c r="D58" i="19" l="1"/>
  <c r="E34" i="19"/>
  <c r="O7" i="10"/>
  <c r="O9" i="10"/>
  <c r="O11" i="10"/>
  <c r="O13" i="10"/>
  <c r="O15" i="10"/>
  <c r="O17" i="10"/>
  <c r="O19" i="10"/>
  <c r="O21" i="10"/>
  <c r="O23" i="10"/>
  <c r="O45" i="10"/>
  <c r="O47" i="10"/>
  <c r="O49" i="10"/>
  <c r="O51" i="10"/>
  <c r="O53" i="10"/>
  <c r="O55" i="10"/>
  <c r="O57" i="10"/>
  <c r="O59" i="10"/>
  <c r="O61" i="10"/>
  <c r="O63" i="10"/>
  <c r="O85" i="10"/>
  <c r="O87" i="10"/>
  <c r="O89" i="10"/>
  <c r="O91" i="10"/>
  <c r="O93" i="10"/>
  <c r="O95" i="10"/>
  <c r="O97" i="10"/>
  <c r="O99" i="10"/>
  <c r="O101" i="10"/>
  <c r="O103" i="10"/>
  <c r="H12" i="2" l="1"/>
  <c r="H13" i="2" s="1"/>
  <c r="H14" i="2" s="1"/>
  <c r="H15" i="2" s="1"/>
  <c r="F82" i="10" l="1"/>
  <c r="F42" i="10"/>
  <c r="F4" i="10"/>
  <c r="H152" i="6"/>
  <c r="L153" i="6" s="1"/>
  <c r="L25" i="6"/>
  <c r="D167" i="23"/>
  <c r="D166" i="23"/>
  <c r="D164" i="23"/>
  <c r="D163" i="23"/>
  <c r="D161" i="23"/>
  <c r="D160" i="23"/>
  <c r="D129" i="23"/>
  <c r="D128" i="23"/>
  <c r="D126" i="23"/>
  <c r="D125" i="23"/>
  <c r="D123" i="23"/>
  <c r="D122" i="23"/>
  <c r="D91" i="23"/>
  <c r="D90" i="23"/>
  <c r="D88" i="23"/>
  <c r="D87" i="23"/>
  <c r="D85" i="23"/>
  <c r="D84" i="23"/>
  <c r="D53" i="23"/>
  <c r="D52" i="23"/>
  <c r="D50" i="23"/>
  <c r="D49" i="23"/>
  <c r="D47" i="23"/>
  <c r="D46" i="23"/>
  <c r="D15" i="23"/>
  <c r="D14" i="23"/>
  <c r="D12" i="23"/>
  <c r="D11" i="23"/>
  <c r="D9" i="23"/>
  <c r="D8" i="23"/>
  <c r="G164" i="1"/>
  <c r="J214" i="1"/>
  <c r="J202" i="1"/>
  <c r="J187" i="1"/>
  <c r="D40" i="4"/>
  <c r="H17" i="2"/>
  <c r="I8" i="3"/>
  <c r="G9" i="9"/>
  <c r="C56" i="20"/>
  <c r="D17" i="19"/>
  <c r="R15" i="12"/>
  <c r="G98" i="9"/>
  <c r="G54" i="9"/>
  <c r="I97" i="20"/>
  <c r="I61" i="20"/>
  <c r="C97" i="20"/>
  <c r="C61" i="20"/>
  <c r="C94" i="20"/>
  <c r="C58" i="20"/>
  <c r="C92" i="20"/>
  <c r="D52" i="21"/>
  <c r="D14" i="21"/>
  <c r="D165" i="21"/>
  <c r="D127" i="21"/>
  <c r="D89" i="21"/>
  <c r="D50" i="21"/>
  <c r="D12" i="21"/>
  <c r="D164" i="21"/>
  <c r="D126" i="21"/>
  <c r="D88" i="21"/>
  <c r="D49" i="21"/>
  <c r="D11" i="21"/>
  <c r="D162" i="21"/>
  <c r="D124" i="21"/>
  <c r="D86" i="21"/>
  <c r="D47" i="21"/>
  <c r="D9" i="21"/>
  <c r="D161" i="21"/>
  <c r="D123" i="21"/>
  <c r="D85" i="21"/>
  <c r="D46" i="21"/>
  <c r="D8" i="21"/>
  <c r="D168" i="21"/>
  <c r="D167" i="21"/>
  <c r="D130" i="21"/>
  <c r="D129" i="21"/>
  <c r="D92" i="21"/>
  <c r="D91" i="21"/>
  <c r="D53" i="21"/>
  <c r="K34" i="2"/>
  <c r="D15" i="21"/>
  <c r="I241" i="6"/>
  <c r="I239" i="6"/>
  <c r="I238" i="6"/>
  <c r="I237" i="6"/>
  <c r="I240" i="6" s="1"/>
  <c r="I235" i="6"/>
  <c r="I233" i="6"/>
  <c r="I232" i="6"/>
  <c r="I231" i="6"/>
  <c r="I234" i="6" s="1"/>
  <c r="I229" i="6"/>
  <c r="I227" i="6"/>
  <c r="I226" i="6"/>
  <c r="I225" i="6"/>
  <c r="I228" i="6" s="1"/>
  <c r="I223" i="6"/>
  <c r="I221" i="6"/>
  <c r="I220" i="6"/>
  <c r="I219" i="6"/>
  <c r="I222" i="6" s="1"/>
  <c r="I217" i="6"/>
  <c r="I215" i="6"/>
  <c r="I214" i="6"/>
  <c r="I213" i="6"/>
  <c r="I216" i="6" s="1"/>
  <c r="I211" i="6"/>
  <c r="I209" i="6"/>
  <c r="I208" i="6"/>
  <c r="I207" i="6"/>
  <c r="I205" i="6"/>
  <c r="I203" i="6"/>
  <c r="I202" i="6"/>
  <c r="I201" i="6"/>
  <c r="D237" i="6"/>
  <c r="D231" i="6"/>
  <c r="D225" i="6"/>
  <c r="D219" i="6"/>
  <c r="D213" i="6"/>
  <c r="D207" i="6"/>
  <c r="L129" i="6"/>
  <c r="L128" i="6"/>
  <c r="L127" i="6"/>
  <c r="L126" i="6"/>
  <c r="L125" i="6"/>
  <c r="L124" i="6"/>
  <c r="L123" i="6"/>
  <c r="J129" i="6"/>
  <c r="J128" i="6"/>
  <c r="J127" i="6"/>
  <c r="J126" i="6"/>
  <c r="J125" i="6"/>
  <c r="J124" i="6"/>
  <c r="J123" i="6"/>
  <c r="H129" i="6"/>
  <c r="H128" i="6"/>
  <c r="H127" i="6"/>
  <c r="H126" i="6"/>
  <c r="H125" i="6"/>
  <c r="H124" i="6"/>
  <c r="H123" i="6"/>
  <c r="D129" i="6"/>
  <c r="D128" i="6"/>
  <c r="R128" i="6" s="1"/>
  <c r="D127" i="6"/>
  <c r="R127" i="6" s="1"/>
  <c r="D126" i="6"/>
  <c r="R126" i="6" s="1"/>
  <c r="D125" i="6"/>
  <c r="R125" i="6" s="1"/>
  <c r="D124" i="6"/>
  <c r="F119" i="6"/>
  <c r="F118" i="6"/>
  <c r="F117" i="6"/>
  <c r="F116" i="6"/>
  <c r="F115" i="6"/>
  <c r="F114" i="6"/>
  <c r="F113" i="6"/>
  <c r="L108" i="6"/>
  <c r="L107" i="6"/>
  <c r="L106" i="6"/>
  <c r="L105" i="6"/>
  <c r="L104" i="6"/>
  <c r="L103" i="6"/>
  <c r="L102" i="6"/>
  <c r="I108" i="6"/>
  <c r="I107" i="6"/>
  <c r="I106" i="6"/>
  <c r="I105" i="6"/>
  <c r="I104" i="6"/>
  <c r="I103" i="6"/>
  <c r="I102" i="6"/>
  <c r="F108" i="6"/>
  <c r="F107" i="6"/>
  <c r="F106" i="6"/>
  <c r="F105" i="6"/>
  <c r="F104" i="6"/>
  <c r="F103" i="6"/>
  <c r="F102" i="6"/>
  <c r="D108" i="6"/>
  <c r="D107" i="6"/>
  <c r="D106" i="6"/>
  <c r="D105" i="6"/>
  <c r="D104" i="6"/>
  <c r="D103" i="6"/>
  <c r="L91" i="6"/>
  <c r="L90" i="6"/>
  <c r="L89" i="6"/>
  <c r="L88" i="6"/>
  <c r="L87" i="6"/>
  <c r="L86" i="6"/>
  <c r="H91" i="6"/>
  <c r="H90" i="6"/>
  <c r="H89" i="6"/>
  <c r="H88" i="6"/>
  <c r="H87" i="6"/>
  <c r="H86" i="6"/>
  <c r="D90" i="6"/>
  <c r="D89" i="6"/>
  <c r="D88" i="6"/>
  <c r="D87" i="6"/>
  <c r="D91" i="6"/>
  <c r="L82" i="6"/>
  <c r="L81" i="6"/>
  <c r="L80" i="6"/>
  <c r="L79" i="6"/>
  <c r="L78" i="6"/>
  <c r="L77" i="6"/>
  <c r="L76" i="6"/>
  <c r="H81" i="6"/>
  <c r="J81" i="6" s="1"/>
  <c r="H80" i="6"/>
  <c r="J80" i="6" s="1"/>
  <c r="H79" i="6"/>
  <c r="J79" i="6" s="1"/>
  <c r="H78" i="6"/>
  <c r="J78" i="6" s="1"/>
  <c r="H77" i="6"/>
  <c r="H76" i="6"/>
  <c r="F81" i="6"/>
  <c r="F80" i="6"/>
  <c r="F79" i="6"/>
  <c r="F78" i="6"/>
  <c r="F77" i="6"/>
  <c r="F76" i="6"/>
  <c r="D81" i="6"/>
  <c r="D80" i="6"/>
  <c r="D79" i="6"/>
  <c r="D78" i="6"/>
  <c r="D77"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E23" i="5"/>
  <c r="E22" i="5"/>
  <c r="E21" i="5"/>
  <c r="E20" i="5"/>
  <c r="E19" i="5"/>
  <c r="E18" i="5"/>
  <c r="E16" i="5"/>
  <c r="E15" i="5"/>
  <c r="E14" i="5"/>
  <c r="E13" i="5"/>
  <c r="E12" i="5"/>
  <c r="E11" i="5"/>
  <c r="L164" i="1"/>
  <c r="K164" i="1"/>
  <c r="J164" i="1"/>
  <c r="I164" i="1"/>
  <c r="H164" i="1"/>
  <c r="J168" i="1"/>
  <c r="I168" i="1"/>
  <c r="H168" i="1"/>
  <c r="G168" i="1"/>
  <c r="F168" i="1"/>
  <c r="L132" i="1"/>
  <c r="K132" i="1"/>
  <c r="J132" i="1"/>
  <c r="I132" i="1"/>
  <c r="H132" i="1"/>
  <c r="G132" i="1"/>
  <c r="F132" i="1"/>
  <c r="L129" i="1"/>
  <c r="K129" i="1"/>
  <c r="J129" i="1"/>
  <c r="I129" i="1"/>
  <c r="H129" i="1"/>
  <c r="G129" i="1"/>
  <c r="K32" i="2"/>
  <c r="K31" i="2"/>
  <c r="F171" i="1"/>
  <c r="I9" i="7" s="1"/>
  <c r="F121" i="1"/>
  <c r="L39" i="6" s="1"/>
  <c r="G29" i="2"/>
  <c r="K36" i="2"/>
  <c r="K35" i="2"/>
  <c r="H12" i="3"/>
  <c r="U17" i="18"/>
  <c r="U16" i="18"/>
  <c r="U15" i="18"/>
  <c r="U14" i="18"/>
  <c r="U13" i="18"/>
  <c r="U12" i="18"/>
  <c r="U11" i="18"/>
  <c r="U10" i="18"/>
  <c r="U9" i="18"/>
  <c r="U18" i="18" s="1"/>
  <c r="R17" i="18"/>
  <c r="R16" i="18"/>
  <c r="R15" i="18"/>
  <c r="R14" i="18"/>
  <c r="R13" i="18"/>
  <c r="R12" i="18"/>
  <c r="R11" i="18"/>
  <c r="R10" i="18"/>
  <c r="R9" i="18"/>
  <c r="O17" i="18"/>
  <c r="O16" i="18"/>
  <c r="O15" i="18"/>
  <c r="O18" i="18" s="1"/>
  <c r="O14" i="18"/>
  <c r="O13" i="18"/>
  <c r="O12" i="18"/>
  <c r="O11" i="18"/>
  <c r="O10" i="18"/>
  <c r="O9" i="18"/>
  <c r="I18" i="18"/>
  <c r="K200" i="6"/>
  <c r="I200" i="6"/>
  <c r="L7" i="6"/>
  <c r="M30" i="6"/>
  <c r="R16" i="12"/>
  <c r="R14" i="12"/>
  <c r="H74" i="10"/>
  <c r="H75" i="10"/>
  <c r="H73" i="10"/>
  <c r="C74" i="10"/>
  <c r="C75" i="10"/>
  <c r="C73" i="10"/>
  <c r="H114" i="10"/>
  <c r="H115" i="10"/>
  <c r="H113" i="10"/>
  <c r="I62" i="9"/>
  <c r="I61" i="9"/>
  <c r="L60" i="9"/>
  <c r="H60" i="9"/>
  <c r="I59" i="9"/>
  <c r="I58" i="9"/>
  <c r="L57" i="9"/>
  <c r="L56" i="9"/>
  <c r="K57" i="9"/>
  <c r="K56" i="9"/>
  <c r="I55" i="9"/>
  <c r="G51" i="9"/>
  <c r="C114" i="10"/>
  <c r="C115" i="10"/>
  <c r="C113" i="10"/>
  <c r="I106" i="9"/>
  <c r="I105" i="9"/>
  <c r="L104" i="9"/>
  <c r="H104" i="9"/>
  <c r="I103" i="9"/>
  <c r="I102" i="9"/>
  <c r="L101" i="9"/>
  <c r="K101" i="9"/>
  <c r="K100" i="9"/>
  <c r="L100" i="9"/>
  <c r="G95" i="9"/>
  <c r="J215" i="1"/>
  <c r="J216" i="1"/>
  <c r="J204" i="1"/>
  <c r="L18" i="6"/>
  <c r="L17" i="6"/>
  <c r="L15" i="6"/>
  <c r="G69" i="4"/>
  <c r="K68" i="4"/>
  <c r="H68" i="4"/>
  <c r="G67" i="4"/>
  <c r="G66" i="4"/>
  <c r="G65" i="4"/>
  <c r="G64" i="4"/>
  <c r="G63" i="4"/>
  <c r="G62" i="4"/>
  <c r="I7" i="5"/>
  <c r="D43" i="5"/>
  <c r="L39" i="5"/>
  <c r="L38" i="5"/>
  <c r="D38" i="5"/>
  <c r="L32" i="5"/>
  <c r="L33" i="5"/>
  <c r="L34" i="5"/>
  <c r="L31" i="5"/>
  <c r="D31" i="5"/>
  <c r="M25" i="5"/>
  <c r="J25" i="5"/>
  <c r="J24" i="5"/>
  <c r="I6" i="5"/>
  <c r="I24" i="20"/>
  <c r="C24" i="20"/>
  <c r="C21" i="20"/>
  <c r="C3" i="12"/>
  <c r="L46" i="6"/>
  <c r="E40" i="19"/>
  <c r="F40" i="19" s="1"/>
  <c r="G40" i="19" s="1"/>
  <c r="H40" i="19" s="1"/>
  <c r="I40" i="19" s="1"/>
  <c r="J40" i="19" s="1"/>
  <c r="K40" i="19" s="1"/>
  <c r="L40" i="19" s="1"/>
  <c r="M40" i="19" s="1"/>
  <c r="N40" i="19" s="1"/>
  <c r="O40" i="19" s="1"/>
  <c r="E38" i="19"/>
  <c r="F38" i="19" s="1"/>
  <c r="G38" i="19" s="1"/>
  <c r="H38" i="19" s="1"/>
  <c r="I38" i="19" s="1"/>
  <c r="J38" i="19" s="1"/>
  <c r="K38" i="19" s="1"/>
  <c r="L38" i="19" s="1"/>
  <c r="M38" i="19" s="1"/>
  <c r="N38" i="19" s="1"/>
  <c r="O38" i="19" s="1"/>
  <c r="E37" i="19"/>
  <c r="F37" i="19" s="1"/>
  <c r="G37" i="19" s="1"/>
  <c r="H37" i="19" s="1"/>
  <c r="I37" i="19" s="1"/>
  <c r="J37" i="19" s="1"/>
  <c r="K37" i="19" s="1"/>
  <c r="L37" i="19" s="1"/>
  <c r="M37" i="19" s="1"/>
  <c r="N37" i="19" s="1"/>
  <c r="O37" i="19" s="1"/>
  <c r="E26" i="19"/>
  <c r="F26" i="19" s="1"/>
  <c r="G26" i="19" s="1"/>
  <c r="H26" i="19" s="1"/>
  <c r="I26" i="19" s="1"/>
  <c r="J26" i="19" s="1"/>
  <c r="K26" i="19" s="1"/>
  <c r="L26" i="19" s="1"/>
  <c r="M26" i="19" s="1"/>
  <c r="N26" i="19" s="1"/>
  <c r="O26" i="19" s="1"/>
  <c r="E24" i="19"/>
  <c r="F24" i="19" s="1"/>
  <c r="G24" i="19" s="1"/>
  <c r="H24" i="19" s="1"/>
  <c r="I24" i="19" s="1"/>
  <c r="J24" i="19" s="1"/>
  <c r="K24" i="19" s="1"/>
  <c r="L24" i="19" s="1"/>
  <c r="M24" i="19" s="1"/>
  <c r="N24" i="19" s="1"/>
  <c r="O24" i="19" s="1"/>
  <c r="E23" i="19"/>
  <c r="F23" i="19" s="1"/>
  <c r="G23" i="19" s="1"/>
  <c r="H23" i="19" s="1"/>
  <c r="I23" i="19" s="1"/>
  <c r="J23" i="19" s="1"/>
  <c r="K23" i="19" s="1"/>
  <c r="L23" i="19" s="1"/>
  <c r="M23" i="19" s="1"/>
  <c r="N23" i="19" s="1"/>
  <c r="O23" i="19" s="1"/>
  <c r="F30" i="19"/>
  <c r="F31" i="19"/>
  <c r="E12" i="19"/>
  <c r="E10" i="19"/>
  <c r="E9" i="19"/>
  <c r="G59" i="4"/>
  <c r="K58" i="4"/>
  <c r="H58" i="4"/>
  <c r="G56" i="4"/>
  <c r="G57" i="4"/>
  <c r="G55" i="4"/>
  <c r="G54" i="4"/>
  <c r="G53" i="4"/>
  <c r="I13" i="4"/>
  <c r="I11" i="4"/>
  <c r="J7" i="4"/>
  <c r="F10" i="4"/>
  <c r="J8" i="4"/>
  <c r="F51" i="1"/>
  <c r="F8" i="4" s="1"/>
  <c r="U24" i="12"/>
  <c r="U25" i="12"/>
  <c r="U26" i="12"/>
  <c r="J66" i="6"/>
  <c r="L66" i="6"/>
  <c r="N66" i="6"/>
  <c r="J67" i="6"/>
  <c r="L67" i="6"/>
  <c r="N67" i="6"/>
  <c r="J68" i="6"/>
  <c r="L68" i="6"/>
  <c r="N68" i="6"/>
  <c r="H67" i="6"/>
  <c r="H68" i="6"/>
  <c r="H66" i="6"/>
  <c r="J64" i="6"/>
  <c r="L64" i="6"/>
  <c r="N64" i="6"/>
  <c r="H64" i="6"/>
  <c r="J63" i="6"/>
  <c r="J65" i="6" s="1"/>
  <c r="L63" i="6"/>
  <c r="L65" i="6" s="1"/>
  <c r="N63" i="6"/>
  <c r="N65" i="6" s="1"/>
  <c r="H63" i="6"/>
  <c r="G8" i="3"/>
  <c r="H36" i="10"/>
  <c r="H37" i="10"/>
  <c r="C36" i="10"/>
  <c r="C37" i="10"/>
  <c r="C35" i="10"/>
  <c r="J189" i="1"/>
  <c r="F111" i="1"/>
  <c r="L19" i="6" s="1"/>
  <c r="H29" i="2"/>
  <c r="I10" i="9"/>
  <c r="E4" i="14"/>
  <c r="I17" i="9"/>
  <c r="I16" i="9"/>
  <c r="L15" i="9"/>
  <c r="H15" i="9"/>
  <c r="I14" i="9"/>
  <c r="I13" i="9"/>
  <c r="L12" i="9"/>
  <c r="L11" i="9"/>
  <c r="K12" i="9"/>
  <c r="K11" i="9"/>
  <c r="G6" i="9"/>
  <c r="I21" i="7"/>
  <c r="AA21" i="7" s="1"/>
  <c r="I27" i="7"/>
  <c r="I25" i="7"/>
  <c r="I23" i="7"/>
  <c r="I19" i="7"/>
  <c r="I7" i="7"/>
  <c r="H164" i="6"/>
  <c r="I190" i="6" s="1"/>
  <c r="L140" i="6"/>
  <c r="L141" i="6"/>
  <c r="L139" i="6"/>
  <c r="H140" i="6"/>
  <c r="H141" i="6"/>
  <c r="H139" i="6"/>
  <c r="N69" i="6"/>
  <c r="L69" i="6"/>
  <c r="J69" i="6"/>
  <c r="H69" i="6"/>
  <c r="L20" i="6"/>
  <c r="L24" i="6"/>
  <c r="L23" i="6"/>
  <c r="L28" i="6"/>
  <c r="L29" i="6"/>
  <c r="L21" i="6"/>
  <c r="J60" i="6"/>
  <c r="L60" i="6"/>
  <c r="N60" i="6"/>
  <c r="J61" i="6"/>
  <c r="L61" i="6"/>
  <c r="N61" i="6"/>
  <c r="J62" i="6"/>
  <c r="L62" i="6"/>
  <c r="N62" i="6"/>
  <c r="H62" i="6"/>
  <c r="H61" i="6"/>
  <c r="H60" i="6"/>
  <c r="J59" i="6"/>
  <c r="L59" i="6"/>
  <c r="N59" i="6"/>
  <c r="H59" i="6"/>
  <c r="J58" i="6"/>
  <c r="L58" i="6"/>
  <c r="N58" i="6"/>
  <c r="H58" i="6"/>
  <c r="N78" i="1"/>
  <c r="I96" i="1"/>
  <c r="F96" i="1"/>
  <c r="I92" i="1"/>
  <c r="F92" i="1"/>
  <c r="F91" i="1"/>
  <c r="F90" i="1"/>
  <c r="G26" i="4"/>
  <c r="K25" i="4"/>
  <c r="H25" i="4"/>
  <c r="G24" i="4"/>
  <c r="G23" i="4"/>
  <c r="G21" i="4"/>
  <c r="H16" i="3"/>
  <c r="G16" i="3" s="1"/>
  <c r="H14" i="3"/>
  <c r="H10" i="3"/>
  <c r="G10" i="3" s="1"/>
  <c r="O11" i="1"/>
  <c r="D30" i="4" s="1"/>
  <c r="G30" i="4" s="1"/>
  <c r="H43" i="2"/>
  <c r="H39" i="2"/>
  <c r="K33" i="2"/>
  <c r="K30" i="2"/>
  <c r="G28" i="2"/>
  <c r="L10" i="2"/>
  <c r="I10" i="2"/>
  <c r="E31" i="19"/>
  <c r="E30" i="19"/>
  <c r="F44" i="19"/>
  <c r="G44" i="19"/>
  <c r="F45" i="19"/>
  <c r="G30" i="19"/>
  <c r="G31" i="19"/>
  <c r="D44" i="19"/>
  <c r="D45" i="19"/>
  <c r="P45" i="19" s="1"/>
  <c r="E44" i="19"/>
  <c r="G45" i="19"/>
  <c r="J44" i="19"/>
  <c r="H44" i="19"/>
  <c r="I44" i="19"/>
  <c r="F4" i="12"/>
  <c r="F17" i="12" s="1"/>
  <c r="H30" i="19"/>
  <c r="I30" i="19"/>
  <c r="H31" i="19"/>
  <c r="K44" i="19"/>
  <c r="E45" i="19"/>
  <c r="H45" i="19"/>
  <c r="L44" i="19"/>
  <c r="J30" i="19"/>
  <c r="I31" i="19"/>
  <c r="I45" i="19"/>
  <c r="M44" i="19"/>
  <c r="M45" i="19" s="1"/>
  <c r="J31" i="19"/>
  <c r="K30" i="19"/>
  <c r="J45" i="19"/>
  <c r="K31" i="19"/>
  <c r="N44" i="19"/>
  <c r="N45" i="19" s="1"/>
  <c r="L31" i="19"/>
  <c r="L30" i="19"/>
  <c r="L45" i="19"/>
  <c r="K45" i="19"/>
  <c r="M30" i="19"/>
  <c r="O44" i="19"/>
  <c r="M31" i="19"/>
  <c r="N30" i="19"/>
  <c r="N31" i="19"/>
  <c r="O30" i="19"/>
  <c r="O31" i="19"/>
  <c r="O45" i="19"/>
  <c r="L18" i="18"/>
  <c r="R18" i="18"/>
  <c r="P44" i="19" l="1"/>
  <c r="D57" i="19"/>
  <c r="E15" i="19"/>
  <c r="E13" i="19"/>
  <c r="E18" i="19" s="1"/>
  <c r="E33" i="19"/>
  <c r="E35" i="19"/>
  <c r="F5" i="12"/>
  <c r="F18" i="12" s="1"/>
  <c r="F10" i="12"/>
  <c r="L92" i="6"/>
  <c r="L93" i="6" s="1"/>
  <c r="H82" i="6"/>
  <c r="H83" i="6" s="1"/>
  <c r="F82" i="6"/>
  <c r="F83" i="6" s="1"/>
  <c r="M37" i="6"/>
  <c r="H92" i="6"/>
  <c r="H93" i="6" s="1"/>
  <c r="I210" i="6"/>
  <c r="F172" i="1"/>
  <c r="I11" i="7" s="1"/>
  <c r="R124" i="6"/>
  <c r="O17" i="1"/>
  <c r="I13" i="2" s="1"/>
  <c r="K37" i="10"/>
  <c r="I204" i="6"/>
  <c r="K75" i="10"/>
  <c r="K115" i="10"/>
  <c r="J76" i="6"/>
  <c r="S129" i="6"/>
  <c r="R129" i="6"/>
  <c r="R123" i="6"/>
  <c r="R113" i="6"/>
  <c r="R114" i="6"/>
  <c r="J77" i="6"/>
  <c r="K114" i="10"/>
  <c r="K113" i="10"/>
  <c r="K74" i="10"/>
  <c r="K73" i="10"/>
  <c r="K35" i="10"/>
  <c r="K36" i="10"/>
  <c r="H65" i="6"/>
  <c r="F12" i="19"/>
  <c r="F10" i="19"/>
  <c r="F9" i="19"/>
  <c r="E14" i="19"/>
  <c r="D21" i="19"/>
  <c r="G12" i="3"/>
  <c r="G14" i="3" s="1"/>
  <c r="H40" i="2"/>
  <c r="F9" i="4"/>
  <c r="H44" i="2"/>
  <c r="I14" i="4"/>
  <c r="F6" i="12"/>
  <c r="F7" i="12" s="1"/>
  <c r="E47" i="4"/>
  <c r="G40" i="4"/>
  <c r="H42" i="2"/>
  <c r="H18" i="2"/>
  <c r="H19" i="2" s="1"/>
  <c r="H20" i="2" s="1"/>
  <c r="N190" i="6"/>
  <c r="I155" i="6"/>
  <c r="H41" i="2"/>
  <c r="M36" i="6"/>
  <c r="U67" i="10"/>
  <c r="T103" i="10"/>
  <c r="I29" i="7"/>
  <c r="AD29" i="7" s="1"/>
  <c r="M34" i="6"/>
  <c r="L190" i="6"/>
  <c r="N155" i="6"/>
  <c r="L83" i="6"/>
  <c r="U28" i="10"/>
  <c r="H156" i="6"/>
  <c r="L155" i="6"/>
  <c r="H153" i="6"/>
  <c r="L154" i="6"/>
  <c r="H157" i="6"/>
  <c r="H154" i="6"/>
  <c r="M35" i="6"/>
  <c r="G31" i="4" l="1"/>
  <c r="G33" i="4" s="1"/>
  <c r="G4" i="12"/>
  <c r="G17" i="12" s="1"/>
  <c r="E51" i="19"/>
  <c r="F12" i="12"/>
  <c r="U8" i="12"/>
  <c r="E20" i="19"/>
  <c r="F9" i="12"/>
  <c r="E37" i="4"/>
  <c r="J82" i="6"/>
  <c r="J83" i="6"/>
  <c r="F13" i="19"/>
  <c r="G12" i="19"/>
  <c r="G10" i="19"/>
  <c r="F15" i="19"/>
  <c r="E16" i="19"/>
  <c r="G9" i="19"/>
  <c r="F14" i="19"/>
  <c r="F8" i="12"/>
  <c r="G41" i="4"/>
  <c r="G46" i="4" s="1"/>
  <c r="J14" i="2"/>
  <c r="I18" i="2"/>
  <c r="J19" i="2"/>
  <c r="I15" i="2"/>
  <c r="L15" i="2"/>
  <c r="G36" i="4" l="1"/>
  <c r="G34" i="4"/>
  <c r="K35" i="4"/>
  <c r="G32" i="4"/>
  <c r="H35" i="4"/>
  <c r="F18" i="19"/>
  <c r="F51" i="19"/>
  <c r="F50" i="19" s="1"/>
  <c r="E50" i="19"/>
  <c r="G6" i="12"/>
  <c r="G7" i="12" s="1"/>
  <c r="G5" i="12"/>
  <c r="G18" i="12" s="1"/>
  <c r="E17" i="19"/>
  <c r="E19" i="19"/>
  <c r="H12" i="19"/>
  <c r="G13" i="19"/>
  <c r="H10" i="19"/>
  <c r="G15" i="19"/>
  <c r="E21" i="19"/>
  <c r="H9" i="19"/>
  <c r="G14" i="19"/>
  <c r="F16" i="19"/>
  <c r="H4" i="12"/>
  <c r="H17" i="12" s="1"/>
  <c r="K45" i="4"/>
  <c r="U12" i="12"/>
  <c r="G43" i="4"/>
  <c r="H45" i="4"/>
  <c r="G44" i="4"/>
  <c r="G42" i="4"/>
  <c r="G12" i="12" l="1"/>
  <c r="F57" i="19"/>
  <c r="F20" i="19"/>
  <c r="G18" i="19"/>
  <c r="G51" i="19"/>
  <c r="G50" i="19" s="1"/>
  <c r="E57" i="19"/>
  <c r="G9" i="12" s="1"/>
  <c r="E58" i="19"/>
  <c r="G10" i="12" s="1"/>
  <c r="G8" i="12"/>
  <c r="F58" i="19"/>
  <c r="F17" i="19"/>
  <c r="F19" i="19"/>
  <c r="G20" i="19"/>
  <c r="I12" i="19"/>
  <c r="H13" i="19"/>
  <c r="H6" i="12"/>
  <c r="I5" i="12"/>
  <c r="I18" i="12" s="1"/>
  <c r="I10" i="19"/>
  <c r="H15" i="19"/>
  <c r="H5" i="12"/>
  <c r="H18" i="12" s="1"/>
  <c r="I4" i="12"/>
  <c r="I17" i="12" s="1"/>
  <c r="G16" i="19"/>
  <c r="F21" i="19"/>
  <c r="I9" i="19"/>
  <c r="H14" i="19"/>
  <c r="G58" i="19" l="1"/>
  <c r="H18" i="19"/>
  <c r="H51" i="19"/>
  <c r="H50" i="19" s="1"/>
  <c r="G19" i="19"/>
  <c r="G57" i="19"/>
  <c r="H20" i="19"/>
  <c r="G17" i="19"/>
  <c r="H9" i="12"/>
  <c r="H10" i="12"/>
  <c r="H12" i="12"/>
  <c r="H7" i="12"/>
  <c r="H8" i="12"/>
  <c r="I6" i="12"/>
  <c r="I7" i="12" s="1"/>
  <c r="J12" i="19"/>
  <c r="I13" i="19"/>
  <c r="J10" i="19"/>
  <c r="I15" i="19"/>
  <c r="J9" i="19"/>
  <c r="I14" i="19"/>
  <c r="G21" i="19"/>
  <c r="H16" i="19"/>
  <c r="J4" i="12"/>
  <c r="J17" i="12" s="1"/>
  <c r="H58" i="19" l="1"/>
  <c r="K5" i="12"/>
  <c r="K18" i="12" s="1"/>
  <c r="I18" i="19"/>
  <c r="I51" i="19"/>
  <c r="I50" i="19" s="1"/>
  <c r="I12" i="12"/>
  <c r="H17" i="19"/>
  <c r="H19" i="19"/>
  <c r="I8" i="12"/>
  <c r="I9" i="12"/>
  <c r="I10" i="12"/>
  <c r="K12" i="19"/>
  <c r="J13" i="19"/>
  <c r="J6" i="12"/>
  <c r="J7" i="12" s="1"/>
  <c r="K10" i="19"/>
  <c r="J15" i="19"/>
  <c r="J5" i="12"/>
  <c r="J18" i="12" s="1"/>
  <c r="H21" i="19"/>
  <c r="I16" i="19"/>
  <c r="K4" i="12"/>
  <c r="K17" i="12" s="1"/>
  <c r="K9" i="19"/>
  <c r="J14" i="19"/>
  <c r="H57" i="19" l="1"/>
  <c r="J9" i="12" s="1"/>
  <c r="J18" i="19"/>
  <c r="J51" i="19"/>
  <c r="J50" i="19" s="1"/>
  <c r="I58" i="19"/>
  <c r="I57" i="19"/>
  <c r="I20" i="19"/>
  <c r="I17" i="19"/>
  <c r="I19" i="19"/>
  <c r="J8" i="12"/>
  <c r="J10" i="12"/>
  <c r="J12" i="12"/>
  <c r="K6" i="12"/>
  <c r="L12" i="19"/>
  <c r="K13" i="19"/>
  <c r="L10" i="19"/>
  <c r="K15" i="19"/>
  <c r="L4" i="12"/>
  <c r="L17" i="12" s="1"/>
  <c r="J16" i="19"/>
  <c r="L9" i="19"/>
  <c r="K14" i="19"/>
  <c r="I21" i="19"/>
  <c r="J20" i="19" l="1"/>
  <c r="K18" i="19"/>
  <c r="K51" i="19"/>
  <c r="K50" i="19" s="1"/>
  <c r="J57" i="19"/>
  <c r="J58" i="19"/>
  <c r="K20" i="19"/>
  <c r="J17" i="19"/>
  <c r="J19" i="19"/>
  <c r="K8" i="12"/>
  <c r="K9" i="12"/>
  <c r="K10" i="12"/>
  <c r="K12" i="12"/>
  <c r="M12" i="19"/>
  <c r="L13" i="19"/>
  <c r="L6" i="12"/>
  <c r="L7" i="12" s="1"/>
  <c r="K7" i="12"/>
  <c r="M5" i="12"/>
  <c r="M18" i="12" s="1"/>
  <c r="M10" i="19"/>
  <c r="L15" i="19"/>
  <c r="L5" i="12"/>
  <c r="L18" i="12" s="1"/>
  <c r="M9" i="19"/>
  <c r="L14" i="19"/>
  <c r="K16" i="19"/>
  <c r="M4" i="12"/>
  <c r="M17" i="12" s="1"/>
  <c r="J21" i="19"/>
  <c r="L18" i="19" l="1"/>
  <c r="L51" i="19"/>
  <c r="L50" i="19" s="1"/>
  <c r="L12" i="12"/>
  <c r="K58" i="19"/>
  <c r="K57" i="19"/>
  <c r="K17" i="19"/>
  <c r="K19" i="19"/>
  <c r="L8" i="12"/>
  <c r="L10" i="12"/>
  <c r="L9" i="12"/>
  <c r="M6" i="12"/>
  <c r="N12" i="19"/>
  <c r="M13" i="19"/>
  <c r="N10" i="19"/>
  <c r="M15" i="19"/>
  <c r="L16" i="19"/>
  <c r="N4" i="12"/>
  <c r="N17" i="12" s="1"/>
  <c r="K21" i="19"/>
  <c r="N9" i="19"/>
  <c r="M14" i="19"/>
  <c r="L20" i="19" l="1"/>
  <c r="O5" i="12"/>
  <c r="O18" i="12" s="1"/>
  <c r="M18" i="19"/>
  <c r="M51" i="19"/>
  <c r="M50" i="19" s="1"/>
  <c r="L57" i="19"/>
  <c r="L58" i="19"/>
  <c r="L17" i="19"/>
  <c r="L19" i="19"/>
  <c r="M8" i="12"/>
  <c r="M10" i="12"/>
  <c r="M9" i="12"/>
  <c r="M12" i="12"/>
  <c r="O12" i="19"/>
  <c r="P12" i="19" s="1"/>
  <c r="N13" i="19"/>
  <c r="M7" i="12"/>
  <c r="N6" i="12"/>
  <c r="N7" i="12" s="1"/>
  <c r="N5" i="12"/>
  <c r="N18" i="12" s="1"/>
  <c r="O10" i="19"/>
  <c r="P10" i="19" s="1"/>
  <c r="N15" i="19"/>
  <c r="O9" i="19"/>
  <c r="P9" i="19" s="1"/>
  <c r="N14" i="19"/>
  <c r="O4" i="12"/>
  <c r="O17" i="12" s="1"/>
  <c r="M16" i="19"/>
  <c r="L21" i="19"/>
  <c r="N18" i="19" l="1"/>
  <c r="N51" i="19"/>
  <c r="N50" i="19" s="1"/>
  <c r="M57" i="19"/>
  <c r="M58" i="19"/>
  <c r="M20" i="19"/>
  <c r="M17" i="19"/>
  <c r="M19" i="19"/>
  <c r="N20" i="19"/>
  <c r="N8" i="12"/>
  <c r="N10" i="12"/>
  <c r="N9" i="12"/>
  <c r="N12" i="12"/>
  <c r="O13" i="19"/>
  <c r="O6" i="12"/>
  <c r="O7" i="12" s="1"/>
  <c r="P5" i="12"/>
  <c r="P18" i="12" s="1"/>
  <c r="O15" i="19"/>
  <c r="M21" i="19"/>
  <c r="N16" i="19"/>
  <c r="N17" i="19" s="1"/>
  <c r="P4" i="12"/>
  <c r="P17" i="12" s="1"/>
  <c r="O14" i="19"/>
  <c r="P14" i="19" l="1"/>
  <c r="O51" i="19"/>
  <c r="O50" i="19" s="1"/>
  <c r="P13" i="19"/>
  <c r="N19" i="19"/>
  <c r="P15" i="19"/>
  <c r="N58" i="19"/>
  <c r="O18" i="19"/>
  <c r="O8" i="12"/>
  <c r="O9" i="12"/>
  <c r="O10" i="12"/>
  <c r="O12" i="12"/>
  <c r="P6" i="12"/>
  <c r="P7" i="12" s="1"/>
  <c r="N21" i="19"/>
  <c r="O16" i="19"/>
  <c r="P12" i="12" l="1"/>
  <c r="P16" i="19"/>
  <c r="P18" i="19"/>
  <c r="N57" i="19"/>
  <c r="P9" i="12" s="1"/>
  <c r="O20" i="19"/>
  <c r="P20" i="19" s="1"/>
  <c r="O17" i="19"/>
  <c r="O19" i="19"/>
  <c r="P19" i="19" s="1"/>
  <c r="P8" i="12"/>
  <c r="P10" i="12"/>
  <c r="Q6" i="12"/>
  <c r="Q5" i="12"/>
  <c r="Q4" i="12"/>
  <c r="O21" i="19"/>
  <c r="P21" i="19" s="1"/>
  <c r="O58" i="19" l="1"/>
  <c r="Q10" i="12" s="1"/>
  <c r="O57" i="19"/>
  <c r="Q9" i="12" s="1"/>
  <c r="P17" i="19"/>
  <c r="Q12" i="12"/>
  <c r="R4" i="12"/>
  <c r="Q17" i="12"/>
  <c r="R5" i="12"/>
  <c r="Q18" i="12"/>
  <c r="Q8" i="12"/>
  <c r="D71" i="19"/>
  <c r="R10" i="12" s="1"/>
  <c r="Q7" i="12"/>
  <c r="R7" i="12" s="1"/>
  <c r="R6" i="12"/>
  <c r="L49" i="6" l="1"/>
  <c r="L48" i="6" s="1"/>
  <c r="R18" i="12"/>
  <c r="L47" i="6"/>
  <c r="R17" i="12"/>
  <c r="L26" i="6"/>
  <c r="D70" i="19"/>
  <c r="R9" i="12" l="1"/>
  <c r="L50" i="6"/>
  <c r="R12" i="12"/>
  <c r="R26" i="6" s="1"/>
  <c r="D121" i="24" l="1"/>
  <c r="D122" i="24" l="1"/>
  <c r="D124" i="24" s="1"/>
</calcChain>
</file>

<file path=xl/comments1.xml><?xml version="1.0" encoding="utf-8"?>
<comments xmlns="http://schemas.openxmlformats.org/spreadsheetml/2006/main">
  <authors>
    <author>tokyokankyo</author>
  </authors>
  <commentList>
    <comment ref="B11" authorId="0" shapeId="0">
      <text>
        <r>
          <rPr>
            <b/>
            <sz val="9"/>
            <color indexed="81"/>
            <rFont val="ＭＳ Ｐゴシック"/>
            <family val="3"/>
            <charset val="128"/>
          </rPr>
          <t>プルダウンから選択</t>
        </r>
      </text>
    </comment>
    <comment ref="B17" authorId="0" shapeId="0">
      <text>
        <r>
          <rPr>
            <b/>
            <sz val="9"/>
            <color indexed="81"/>
            <rFont val="ＭＳ Ｐゴシック"/>
            <family val="3"/>
            <charset val="128"/>
          </rPr>
          <t>プルダウンから選択</t>
        </r>
      </text>
    </comment>
    <comment ref="B61" authorId="0" shapeId="0">
      <text>
        <r>
          <rPr>
            <b/>
            <sz val="9"/>
            <color indexed="81"/>
            <rFont val="ＭＳ Ｐゴシック"/>
            <family val="3"/>
            <charset val="128"/>
          </rPr>
          <t>決まっていない場合は『未定』と記入</t>
        </r>
      </text>
    </comment>
    <comment ref="B70" authorId="0" shapeId="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authors>
    <author>作成者</author>
  </authors>
  <commentList>
    <comment ref="D44" authorId="0" shapeId="0">
      <text>
        <r>
          <rPr>
            <sz val="9"/>
            <color indexed="81"/>
            <rFont val="ＭＳ Ｐゴシック"/>
            <family val="3"/>
            <charset val="128"/>
          </rPr>
          <t>単価の表示は、小数点以下1桁のみのですが、</t>
        </r>
        <r>
          <rPr>
            <b/>
            <sz val="9"/>
            <color indexed="81"/>
            <rFont val="ＭＳ Ｐゴシック"/>
            <family val="3"/>
            <charset val="128"/>
          </rPr>
          <t>入力は、小数点以下3桁（円単位）まで入力してください。</t>
        </r>
      </text>
    </comment>
  </commentList>
</comments>
</file>

<file path=xl/comments3.xml><?xml version="1.0" encoding="utf-8"?>
<comments xmlns="http://schemas.openxmlformats.org/spreadsheetml/2006/main">
  <authors>
    <author>tokyokankyo</author>
  </authors>
  <commentList>
    <comment ref="D9" authorId="0" shapeId="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<sst xmlns="http://schemas.openxmlformats.org/spreadsheetml/2006/main" count="2481" uniqueCount="1058">
  <si>
    <t>第1号</t>
    <rPh sb="0" eb="1">
      <t>ダイ</t>
    </rPh>
    <rPh sb="2" eb="3">
      <t>ゴウ</t>
    </rPh>
    <phoneticPr fontId="2"/>
  </si>
  <si>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</si>
  <si>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</si>
  <si>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</si>
  <si>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</si>
  <si>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</si>
  <si>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</si>
  <si>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</si>
  <si>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</si>
  <si>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</si>
  <si>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</si>
  <si>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</si>
  <si>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</si>
  <si>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</si>
  <si>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総括的連絡先</t>
    <rPh sb="0" eb="3">
      <t>ソウカツテキ</t>
    </rPh>
    <rPh sb="3" eb="6">
      <t>レンラクサキ</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</si>
  <si>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</si>
  <si>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</si>
  <si>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</si>
  <si>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</si>
  <si>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時間区分4</t>
    <rPh sb="0" eb="2">
      <t>ジカン</t>
    </rPh>
    <rPh sb="2" eb="4">
      <t>クブン</t>
    </rPh>
    <phoneticPr fontId="2"/>
  </si>
  <si>
    <t>～</t>
    <phoneticPr fontId="2"/>
  </si>
  <si>
    <t>使用燃料</t>
    <rPh sb="0" eb="2">
      <t>シヨウ</t>
    </rPh>
    <rPh sb="2" eb="4">
      <t>ネンリョウ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</si>
  <si>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</si>
  <si>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</si>
  <si>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</si>
  <si>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</si>
  <si>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</si>
  <si>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</si>
  <si>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</si>
  <si>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</si>
  <si>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</si>
  <si>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</si>
  <si>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</si>
  <si>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</si>
  <si>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</si>
  <si>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</si>
  <si>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</si>
  <si>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</si>
  <si>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</si>
  <si>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</si>
  <si>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</si>
  <si>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</si>
  <si>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</si>
  <si>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</si>
  <si>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</si>
  <si>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</si>
  <si>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</si>
  <si>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</si>
  <si>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</si>
  <si>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</si>
  <si>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</si>
  <si>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</si>
  <si>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</si>
  <si>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</si>
  <si>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</si>
  <si>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</si>
  <si>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</si>
  <si>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</si>
  <si>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</si>
  <si>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</si>
  <si>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</si>
  <si>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</si>
  <si>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</si>
  <si>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</si>
  <si>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</si>
  <si>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</si>
  <si>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</si>
  <si>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</si>
  <si>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</si>
  <si>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</si>
  <si>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</si>
  <si>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</si>
  <si>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</si>
  <si>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</si>
  <si>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</si>
  <si>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</si>
  <si>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</si>
  <si>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</si>
  <si>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</si>
  <si>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</si>
  <si>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</si>
  <si>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</si>
  <si>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</si>
  <si>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</si>
  <si>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</si>
  <si>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</si>
  <si>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</si>
  <si>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</si>
  <si>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</si>
  <si>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</si>
  <si>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</si>
  <si>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</si>
  <si>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</si>
  <si>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</si>
  <si>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</si>
  <si>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</si>
  <si>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</si>
  <si>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</si>
  <si>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</si>
  <si>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</si>
  <si>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</si>
  <si>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</si>
  <si>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</si>
  <si>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r>
      <t>FAX</t>
    </r>
    <r>
      <rPr>
        <sz val="11"/>
        <color indexed="8"/>
        <rFont val="ＭＳ Ｐ明朝"/>
        <family val="1"/>
        <charset val="128"/>
      </rPr>
      <t>番号</t>
    </r>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</si>
  <si>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</si>
  <si>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</si>
  <si>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</si>
  <si>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FAX</t>
    <phoneticPr fontId="2"/>
  </si>
  <si>
    <t>部署名</t>
    <rPh sb="0" eb="2">
      <t>ブショ</t>
    </rPh>
    <rPh sb="2" eb="3">
      <t>ナ</t>
    </rPh>
    <phoneticPr fontId="2"/>
  </si>
  <si>
    <t>担当者氏名</t>
    <phoneticPr fontId="6"/>
  </si>
  <si>
    <t>←西暦△◇○●/△△/□□で入力してください。</t>
    <rPh sb="1" eb="3">
      <t>セイレキ</t>
    </rPh>
    <rPh sb="14" eb="16">
      <t>ニュウリョク</t>
    </rPh>
    <phoneticPr fontId="2"/>
  </si>
  <si>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</si>
  <si>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</si>
  <si>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</si>
  <si>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</si>
  <si>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</si>
  <si>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</si>
  <si>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</si>
  <si>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</si>
  <si>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</si>
  <si>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</si>
  <si>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</si>
  <si>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</si>
  <si>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</si>
  <si>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</si>
  <si>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</si>
  <si>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</si>
  <si>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</si>
  <si>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</si>
  <si>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</si>
  <si>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</si>
  <si>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</si>
  <si>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</si>
  <si>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</si>
  <si>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</si>
  <si>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</si>
  <si>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</si>
  <si>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</si>
  <si>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</si>
  <si>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</si>
  <si>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</si>
  <si>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</si>
  <si>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</si>
  <si>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</si>
  <si>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</si>
  <si>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</si>
  <si>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</si>
  <si>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</si>
  <si>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</si>
  <si>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</si>
  <si>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</si>
  <si>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</si>
  <si>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</si>
  <si>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</si>
  <si>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</si>
  <si>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</si>
  <si>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</si>
  <si>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</si>
  <si>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</si>
  <si>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</si>
  <si>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</si>
  <si>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</si>
  <si>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</si>
  <si>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</si>
  <si>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</si>
  <si>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</si>
  <si>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</si>
  <si>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</si>
  <si>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</si>
  <si>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</si>
  <si>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</si>
  <si>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</si>
  <si>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</si>
  <si>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</si>
  <si>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</si>
  <si>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</si>
  <si>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</si>
  <si>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</si>
  <si>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</si>
  <si>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</si>
  <si>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</si>
  <si>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</si>
  <si>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</si>
  <si>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</si>
  <si>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</si>
  <si>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</si>
  <si>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t>←ここに入力（但し、割合は自動計算です。）</t>
    <rPh sb="4" eb="6">
      <t>ニュウリョク</t>
    </rPh>
    <rPh sb="7" eb="8">
      <t>タダ</t>
    </rPh>
    <rPh sb="10" eb="12">
      <t>ワリアイ</t>
    </rPh>
    <rPh sb="13" eb="15">
      <t>ジドウ</t>
    </rPh>
    <rPh sb="15" eb="17">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</si>
  <si>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</si>
  <si>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</si>
  <si>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</si>
  <si>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</si>
  <si>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</si>
  <si>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</si>
  <si>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</si>
  <si>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</si>
  <si>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</si>
  <si>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</si>
  <si>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</si>
  <si>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</si>
  <si>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</si>
  <si>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</si>
  <si>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</si>
  <si>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</si>
  <si>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</si>
  <si>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</si>
  <si>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</si>
  <si>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</si>
  <si>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</si>
  <si>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</si>
  <si>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</si>
  <si>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工事完了届提出</t>
    <rPh sb="0" eb="2">
      <t>コウジ</t>
    </rPh>
    <rPh sb="2" eb="4">
      <t>カンリョウ</t>
    </rPh>
    <rPh sb="4" eb="5">
      <t>トドケ</t>
    </rPh>
    <rPh sb="5" eb="7">
      <t>テイシュツ</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</si>
  <si>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</si>
  <si>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</si>
  <si>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</si>
  <si>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</si>
  <si>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</si>
  <si>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</si>
  <si>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</si>
  <si>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</si>
  <si>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</si>
  <si>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</si>
  <si>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</si>
  <si>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</si>
  <si>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</si>
  <si>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</si>
  <si>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</si>
  <si>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</si>
  <si>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</si>
  <si>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</si>
  <si>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</si>
  <si>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</si>
  <si>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</si>
  <si>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名称（会社名）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</si>
  <si>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</si>
  <si>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</si>
  <si>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</si>
  <si>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</si>
  <si>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</si>
  <si>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</si>
  <si>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</si>
  <si>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</si>
  <si>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</si>
  <si>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</si>
  <si>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</si>
  <si>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</si>
  <si>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</si>
  <si>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</si>
  <si>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</si>
  <si>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</si>
  <si>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</si>
  <si>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</si>
  <si>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</si>
  <si>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</si>
  <si>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</si>
  <si>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</si>
  <si>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</si>
  <si>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</si>
  <si>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</si>
  <si>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</si>
  <si>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</si>
  <si>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</si>
  <si>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</si>
  <si>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</si>
  <si>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</si>
  <si>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</si>
  <si>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</si>
  <si>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</si>
  <si>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</si>
  <si>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</si>
  <si>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</si>
  <si>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</si>
  <si>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</si>
  <si>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</si>
  <si>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</si>
  <si>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</si>
  <si>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</si>
  <si>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</si>
  <si>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</si>
  <si>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</si>
  <si>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</si>
  <si>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</si>
  <si>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</si>
  <si>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</si>
  <si>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</si>
  <si>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</si>
  <si>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</si>
  <si>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</si>
  <si>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</si>
  <si>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</si>
  <si>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</si>
  <si>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</si>
  <si>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</si>
  <si>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</si>
  <si>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</si>
  <si>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本事業を共同事業で行う場合は、共同申請者同士及び工事請負者との連絡・責任体制を明確に記入すること。</t>
    <rPh sb="26" eb="28">
      <t>ウケオイ</t>
    </rPh>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</si>
  <si>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</si>
  <si>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</si>
  <si>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</si>
  <si>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</si>
  <si>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</si>
  <si>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</si>
  <si>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</si>
  <si>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</si>
  <si>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</si>
  <si>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</si>
  <si>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</si>
  <si>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</si>
  <si>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</si>
  <si>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</si>
  <si>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</si>
  <si>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</si>
  <si>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</si>
  <si>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</si>
  <si>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</si>
  <si>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</si>
  <si>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t>
    <phoneticPr fontId="23"/>
  </si>
  <si>
    <t>%</t>
    <phoneticPr fontId="23"/>
  </si>
  <si>
    <t>合計
又は
平均</t>
    <rPh sb="0" eb="2">
      <t>ゴウケイ</t>
    </rPh>
    <rPh sb="3" eb="4">
      <t>マタ</t>
    </rPh>
    <rPh sb="6" eb="8">
      <t>ヘイキン</t>
    </rPh>
    <phoneticPr fontId="23"/>
  </si>
  <si>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</si>
  <si>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</si>
  <si>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</si>
  <si>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</si>
  <si>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</si>
  <si>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</si>
  <si>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</si>
  <si>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</si>
  <si>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</si>
  <si>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</si>
  <si>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</si>
  <si>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</si>
  <si>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t>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</si>
  <si>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</si>
  <si>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</si>
  <si>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</si>
  <si>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</si>
  <si>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</si>
  <si>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</si>
  <si>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</si>
  <si>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</si>
  <si>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</si>
  <si>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</si>
  <si>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</si>
  <si>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</si>
  <si>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床面積</t>
    <rPh sb="0" eb="3">
      <t>ユカメンセキ</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</si>
  <si>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</si>
  <si>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</si>
  <si>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</si>
  <si>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</si>
  <si>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</si>
  <si>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←自動入力</t>
    <rPh sb="1" eb="3">
      <t>ジドウ</t>
    </rPh>
    <rPh sb="3" eb="5">
      <t>ニュウリョク</t>
    </rPh>
    <phoneticPr fontId="2"/>
  </si>
  <si>
    <t>～</t>
    <phoneticPr fontId="2"/>
  </si>
  <si>
    <t>dB</t>
    <phoneticPr fontId="2"/>
  </si>
  <si>
    <t>　　　～翌日</t>
    <rPh sb="4" eb="6">
      <t>ヨクジツ</t>
    </rPh>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</si>
  <si>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</si>
  <si>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</si>
  <si>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</si>
  <si>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</si>
  <si>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</si>
  <si>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</si>
  <si>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CGS</t>
    <phoneticPr fontId="2"/>
  </si>
  <si>
    <t>合計</t>
    <rPh sb="0" eb="2">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</si>
  <si>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</si>
  <si>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</si>
  <si>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</si>
  <si>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</si>
  <si>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</si>
  <si>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FAX</t>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</si>
  <si>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</si>
  <si>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</si>
  <si>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</si>
  <si>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</si>
  <si>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</si>
  <si>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</si>
  <si>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</si>
  <si>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</si>
  <si>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</si>
  <si>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</si>
  <si>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</si>
  <si>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</si>
  <si>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</si>
  <si>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</si>
  <si>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</si>
  <si>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</si>
  <si>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</si>
  <si>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</si>
  <si>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</si>
  <si>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</si>
  <si>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</si>
  <si>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</si>
  <si>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</si>
  <si>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</si>
  <si>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</si>
  <si>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</si>
  <si>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</si>
  <si>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</si>
  <si>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</si>
  <si>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</si>
  <si>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</si>
  <si>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</si>
  <si>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</si>
  <si>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</si>
  <si>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</si>
  <si>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</si>
  <si>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</si>
  <si>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</si>
  <si>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</si>
  <si>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</si>
  <si>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</si>
  <si>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</si>
  <si>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</si>
  <si>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</si>
  <si>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</si>
  <si>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</si>
  <si>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</si>
  <si>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</si>
  <si>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</si>
  <si>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</si>
  <si>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</si>
  <si>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</si>
  <si>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</si>
  <si>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</si>
  <si>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</si>
  <si>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</si>
  <si>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</si>
  <si>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</si>
  <si>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</si>
  <si>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</si>
  <si>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</si>
  <si>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最大供給電力
/最大需要電力</t>
    <rPh sb="0" eb="2">
      <t>サイダイ</t>
    </rPh>
    <rPh sb="2" eb="4">
      <t>キョウキュウ</t>
    </rPh>
    <rPh sb="4" eb="6">
      <t>デンリョク</t>
    </rPh>
    <rPh sb="8" eb="10">
      <t>サイダイ</t>
    </rPh>
    <rPh sb="10" eb="12">
      <t>ジュヨウ</t>
    </rPh>
    <rPh sb="12" eb="14">
      <t>デンリョク</t>
    </rPh>
    <phoneticPr fontId="2"/>
  </si>
  <si>
    <t>%</t>
    <phoneticPr fontId="2"/>
  </si>
  <si>
    <t>供給熱電
融通予定量</t>
    <rPh sb="0" eb="2">
      <t>キョウキュウ</t>
    </rPh>
    <rPh sb="2" eb="3">
      <t>ネツ</t>
    </rPh>
    <rPh sb="3" eb="4">
      <t>デン</t>
    </rPh>
    <rPh sb="5" eb="7">
      <t>ユウズウ</t>
    </rPh>
    <rPh sb="7" eb="9">
      <t>ヨテイ</t>
    </rPh>
    <rPh sb="9" eb="10">
      <t>リョウ</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</si>
  <si>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</si>
  <si>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</si>
  <si>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燃料消費</t>
    </r>
    <rPh sb="0" eb="2">
      <t>ネンリョウ</t>
    </rPh>
    <rPh sb="2" eb="4">
      <t>ショウヒ</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</si>
  <si>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</si>
  <si>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</si>
  <si>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</si>
  <si>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</si>
  <si>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</si>
  <si>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</si>
  <si>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</si>
  <si>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</si>
  <si>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</si>
  <si>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</si>
  <si>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</si>
  <si>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</si>
  <si>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</si>
  <si>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</si>
  <si>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</si>
  <si>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</si>
  <si>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</si>
  <si>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</si>
  <si>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</si>
  <si>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</si>
  <si>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</si>
  <si>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</si>
  <si>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</si>
  <si>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</si>
  <si>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</si>
  <si>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</si>
  <si>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</si>
  <si>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</si>
  <si>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</si>
  <si>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</si>
  <si>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</si>
  <si>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</si>
  <si>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</si>
  <si>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</si>
  <si>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</si>
  <si>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</si>
  <si>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</si>
  <si>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</si>
  <si>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</si>
  <si>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</si>
  <si>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助成事業対象建築物</t>
    <rPh sb="0" eb="2">
      <t>ジョセイ</t>
    </rPh>
    <rPh sb="2" eb="4">
      <t>ジギョウ</t>
    </rPh>
    <rPh sb="4" eb="6">
      <t>タイショウ</t>
    </rPh>
    <rPh sb="6" eb="9">
      <t>ケンチクブツ</t>
    </rPh>
    <phoneticPr fontId="2"/>
  </si>
  <si>
    <t>注-1）上記②及び③には、設置予定の設備等があれば、○を記入してください。</t>
    <rPh sb="0" eb="1">
      <t>チュウ</t>
    </rPh>
    <rPh sb="4" eb="6">
      <t>ジョウキ</t>
    </rPh>
    <rPh sb="7" eb="8">
      <t>オヨ</t>
    </rPh>
    <rPh sb="13" eb="15">
      <t>セッチ</t>
    </rPh>
    <rPh sb="15" eb="17">
      <t>ヨテイ</t>
    </rPh>
    <rPh sb="18" eb="20">
      <t>セツビ</t>
    </rPh>
    <rPh sb="20" eb="21">
      <t>トウ</t>
    </rPh>
    <rPh sb="28" eb="30">
      <t>キニュウ</t>
    </rPh>
    <phoneticPr fontId="2"/>
  </si>
  <si>
    <t>注-2）③の再生可能エネルギー機器等の設置要件は、以下の通りですので、要件を満足している場合
　　　　にのみ、表中に○を記載してください。</t>
    <rPh sb="0" eb="1">
      <t>チュウ</t>
    </rPh>
    <rPh sb="6" eb="8">
      <t>サイセイ</t>
    </rPh>
    <rPh sb="8" eb="10">
      <t>カノウ</t>
    </rPh>
    <rPh sb="15" eb="17">
      <t>キキ</t>
    </rPh>
    <rPh sb="17" eb="18">
      <t>トウ</t>
    </rPh>
    <rPh sb="19" eb="21">
      <t>セッチ</t>
    </rPh>
    <rPh sb="21" eb="23">
      <t>ヨウケン</t>
    </rPh>
    <rPh sb="25" eb="27">
      <t>イカ</t>
    </rPh>
    <rPh sb="28" eb="29">
      <t>トオ</t>
    </rPh>
    <rPh sb="35" eb="37">
      <t>ヨウケン</t>
    </rPh>
    <rPh sb="38" eb="40">
      <t>マンゾク</t>
    </rPh>
    <rPh sb="44" eb="46">
      <t>バアイ</t>
    </rPh>
    <rPh sb="55" eb="56">
      <t>ヒョウ</t>
    </rPh>
    <rPh sb="56" eb="57">
      <t>ナカ</t>
    </rPh>
    <rPh sb="60" eb="62">
      <t>キサイ</t>
    </rPh>
    <phoneticPr fontId="2"/>
  </si>
  <si>
    <t>　燃料電池自動車：都内で車検登録した自動車を1台以上導入すること。</t>
    <rPh sb="1" eb="5">
      <t>ネンリョウデンチ</t>
    </rPh>
    <rPh sb="5" eb="8">
      <t>ジドウシャ</t>
    </rPh>
    <rPh sb="9" eb="11">
      <t>トナイ</t>
    </rPh>
    <rPh sb="12" eb="14">
      <t>シャケン</t>
    </rPh>
    <rPh sb="14" eb="16">
      <t>トウロク</t>
    </rPh>
    <rPh sb="18" eb="21">
      <t>ジドウシャ</t>
    </rPh>
    <rPh sb="23" eb="24">
      <t>ダイ</t>
    </rPh>
    <rPh sb="24" eb="26">
      <t>イジョウ</t>
    </rPh>
    <rPh sb="26" eb="28">
      <t>ドウニュウ</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</si>
  <si>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</si>
  <si>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</si>
  <si>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</si>
  <si>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</si>
  <si>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</si>
  <si>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</si>
  <si>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</si>
  <si>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</si>
  <si>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</si>
  <si>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</si>
  <si>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</si>
  <si>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</si>
  <si>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</si>
  <si>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</si>
  <si>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</si>
  <si>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</si>
  <si>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</si>
  <si>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</si>
  <si>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</si>
  <si>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</si>
  <si>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</si>
  <si>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</si>
  <si>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</si>
  <si>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</si>
  <si>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</si>
  <si>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</si>
  <si>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</si>
  <si>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再生可能エネルギー機器</t>
    <rPh sb="0" eb="2">
      <t>サイセイ</t>
    </rPh>
    <rPh sb="2" eb="4">
      <t>カノウ</t>
    </rPh>
    <rPh sb="9" eb="11">
      <t>キキ</t>
    </rPh>
    <phoneticPr fontId="2"/>
  </si>
  <si>
    <t>電気自動車用急速充電器</t>
    <rPh sb="0" eb="2">
      <t>デンキ</t>
    </rPh>
    <rPh sb="2" eb="5">
      <t>ジドウシャ</t>
    </rPh>
    <rPh sb="5" eb="6">
      <t>ヨウ</t>
    </rPh>
    <rPh sb="6" eb="8">
      <t>キュウソク</t>
    </rPh>
    <rPh sb="8" eb="11">
      <t>ジュウデンキ</t>
    </rPh>
    <phoneticPr fontId="2"/>
  </si>
  <si>
    <t>燃料電池自動車</t>
    <rPh sb="0" eb="2">
      <t>ネンリョウ</t>
    </rPh>
    <rPh sb="2" eb="4">
      <t>デンチ</t>
    </rPh>
    <rPh sb="4" eb="7">
      <t>ジドウシャ</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</si>
  <si>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</si>
  <si>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</si>
  <si>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</si>
  <si>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</si>
  <si>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</si>
  <si>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</si>
  <si>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</si>
  <si>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</si>
  <si>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</si>
  <si>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</si>
  <si>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</si>
  <si>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供給対象建築物等の最大電力需要合計</t>
    <rPh sb="0" eb="2">
      <t>キョウキュウ</t>
    </rPh>
    <rPh sb="2" eb="4">
      <t>タイショウ</t>
    </rPh>
    <rPh sb="4" eb="7">
      <t>ケンチクブツ</t>
    </rPh>
    <rPh sb="7" eb="8">
      <t>トウ</t>
    </rPh>
    <rPh sb="9" eb="11">
      <t>サイダイ</t>
    </rPh>
    <rPh sb="11" eb="13">
      <t>デンリョク</t>
    </rPh>
    <rPh sb="13" eb="15">
      <t>ジュヨウ</t>
    </rPh>
    <rPh sb="15" eb="17">
      <t>ゴウケイ</t>
    </rPh>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</si>
  <si>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</si>
  <si>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</si>
  <si>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</si>
  <si>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</si>
  <si>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</si>
  <si>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</si>
  <si>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</si>
  <si>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</si>
  <si>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</si>
  <si>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</si>
  <si>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</si>
  <si>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</si>
  <si>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</si>
  <si>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</si>
  <si>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</si>
  <si>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</si>
  <si>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供給対象
建築物等</t>
    <rPh sb="0" eb="2">
      <t>キョウキュウ</t>
    </rPh>
    <rPh sb="2" eb="4">
      <t>タイショウ</t>
    </rPh>
    <rPh sb="5" eb="8">
      <t>ケンチクブツ</t>
    </rPh>
    <rPh sb="8" eb="9">
      <t>トウ</t>
    </rPh>
    <phoneticPr fontId="2"/>
  </si>
  <si>
    <t>添付書類：コージェネレーションシステムから発生する騒音、振動及び窒素酸化物が規制基準を遵守することを証明する資料（計算書など）</t>
    <phoneticPr fontId="2"/>
  </si>
  <si>
    <t>　スマートエネルギーエリア形成推進事業助成金交付要綱（平成２７年９月１６日付２７都環公総地第８４４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3" eb="15">
      <t>ケイセイ</t>
    </rPh>
    <rPh sb="15" eb="17">
      <t>スイシン</t>
    </rPh>
    <phoneticPr fontId="2"/>
  </si>
  <si>
    <r>
      <t>(</t>
    </r>
    <r>
      <rPr>
        <sz val="8"/>
        <color indexed="8"/>
        <rFont val="ＭＳ Ｐ明朝"/>
        <family val="1"/>
        <charset val="128"/>
      </rPr>
      <t>税込)</t>
    </r>
    <rPh sb="1" eb="3">
      <t>ゼイコミ</t>
    </rPh>
    <phoneticPr fontId="2"/>
  </si>
  <si>
    <t>http://</t>
    <phoneticPr fontId="6"/>
  </si>
  <si>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</si>
  <si>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</si>
  <si>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</si>
  <si>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</si>
  <si>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</si>
  <si>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</si>
  <si>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</si>
  <si>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</si>
  <si>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</si>
  <si>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</si>
  <si>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</si>
  <si>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</si>
  <si>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t>- Microsoft Excel 2010</t>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</si>
  <si>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</si>
  <si>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</si>
  <si>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</si>
  <si>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</si>
  <si>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</si>
  <si>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</si>
  <si>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</si>
  <si>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</si>
  <si>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</si>
  <si>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</si>
  <si>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</si>
  <si>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</si>
  <si>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</si>
  <si>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</si>
  <si>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</si>
  <si>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</si>
  <si>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</si>
  <si>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</si>
  <si>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</si>
  <si>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</si>
  <si>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</si>
  <si>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</si>
  <si>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</si>
  <si>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</si>
  <si>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</si>
  <si>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</si>
  <si>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</si>
  <si>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</si>
  <si>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</si>
  <si>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</si>
  <si>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</si>
  <si>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</si>
  <si>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</si>
  <si>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</si>
  <si>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</si>
  <si>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　スマートエネルギーエリア形成推進事業助成金交付要綱（平成２７年９月１６日付２７都環公総地第８４４号）第４条、第５条、第１０条第１項第４号、同項第５号、第１２条、第３２条及び第３４条の規定を確認の上、上記の事業者の助成金交付申請に同意します。</t>
    <rPh sb="13" eb="15">
      <t>ケイセイ</t>
    </rPh>
    <rPh sb="15" eb="17">
      <t>スイシン</t>
    </rPh>
    <rPh sb="17" eb="19">
      <t>ジギョウ</t>
    </rPh>
    <rPh sb="19" eb="21">
      <t>ジョセイ</t>
    </rPh>
    <rPh sb="21" eb="22">
      <t>キン</t>
    </rPh>
    <rPh sb="22" eb="24">
      <t>コウフ</t>
    </rPh>
    <rPh sb="24" eb="26">
      <t>ヨウコウ</t>
    </rPh>
    <rPh sb="27" eb="29">
      <t>ヘイセイ</t>
    </rPh>
    <rPh sb="31" eb="32">
      <t>ネン</t>
    </rPh>
    <rPh sb="33" eb="34">
      <t>ゲツ</t>
    </rPh>
    <rPh sb="36" eb="37">
      <t>ヒ</t>
    </rPh>
    <rPh sb="37" eb="38">
      <t>ツケ</t>
    </rPh>
    <rPh sb="40" eb="41">
      <t>ト</t>
    </rPh>
    <rPh sb="43" eb="44">
      <t>ソウ</t>
    </rPh>
    <rPh sb="44" eb="45">
      <t>チ</t>
    </rPh>
    <phoneticPr fontId="2"/>
  </si>
  <si>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</si>
  <si>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</si>
  <si>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</si>
  <si>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</si>
  <si>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</si>
  <si>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</si>
  <si>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</si>
  <si>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</si>
  <si>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</si>
  <si>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</si>
  <si>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</si>
  <si>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</si>
  <si>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</si>
  <si>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</si>
  <si>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</si>
  <si>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</si>
  <si>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</si>
  <si>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</si>
  <si>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</si>
  <si>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</si>
  <si>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（2）助成対象事業者（区分所有者又は共有者の場合は、代表会社）</t>
    <rPh sb="3" eb="5">
      <t>ジョセイ</t>
    </rPh>
    <rPh sb="5" eb="7">
      <t>タイショウ</t>
    </rPh>
    <rPh sb="7" eb="10">
      <t>ジギョウシャ</t>
    </rPh>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</si>
  <si>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</si>
  <si>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</si>
  <si>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</si>
  <si>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</si>
  <si>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</si>
  <si>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</si>
  <si>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</si>
  <si>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</si>
  <si>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</si>
  <si>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</si>
  <si>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</si>
  <si>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</si>
  <si>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</si>
  <si>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rPr>
        <sz val="11"/>
        <color indexed="8"/>
        <rFont val="ＭＳ Ｐ明朝"/>
        <family val="1"/>
        <charset val="128"/>
      </rPr>
      <t>（ESCO契約締結の場合）</t>
    </r>
    <rPh sb="5" eb="7">
      <t>ケイヤク</t>
    </rPh>
    <rPh sb="7" eb="9">
      <t>テイケツ</t>
    </rPh>
    <rPh sb="10" eb="12">
      <t>バアイ</t>
    </rPh>
    <phoneticPr fontId="2"/>
  </si>
  <si>
    <t>3.1　事業所の概要</t>
    <rPh sb="4" eb="7">
      <t>ジギョウショ</t>
    </rPh>
    <rPh sb="8" eb="10">
      <t>ガイヨウ</t>
    </rPh>
    <phoneticPr fontId="2"/>
  </si>
  <si>
    <t>CGS設置建築物</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</si>
  <si>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</si>
  <si>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</si>
  <si>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</si>
  <si>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</si>
  <si>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</si>
  <si>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</si>
  <si>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</si>
  <si>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</si>
  <si>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</si>
  <si>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</si>
  <si>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r>
      <t xml:space="preserve">4. </t>
    </r>
    <r>
      <rPr>
        <sz val="11"/>
        <color indexed="8"/>
        <rFont val="ＭＳ Ｐ明朝"/>
        <family val="1"/>
        <charset val="128"/>
      </rPr>
      <t>実施計画</t>
    </r>
    <phoneticPr fontId="6"/>
  </si>
  <si>
    <t xml:space="preserve">  (1) 計画の概要</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</si>
  <si>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</si>
  <si>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</si>
  <si>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</si>
  <si>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</si>
  <si>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</si>
  <si>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</si>
  <si>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</si>
  <si>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</si>
  <si>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</si>
  <si>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</si>
  <si>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</si>
  <si>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</si>
  <si>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定格電圧</t>
    <rPh sb="0" eb="2">
      <t>テイカク</t>
    </rPh>
    <rPh sb="2" eb="4">
      <t>デンアツ</t>
    </rPh>
    <phoneticPr fontId="6"/>
  </si>
  <si>
    <t>定格周波数</t>
    <rPh sb="0" eb="2">
      <t>テイカク</t>
    </rPh>
    <rPh sb="2" eb="5">
      <t>シュウハスウ</t>
    </rPh>
    <phoneticPr fontId="6"/>
  </si>
  <si>
    <r>
      <t>m</t>
    </r>
    <r>
      <rPr>
        <vertAlign val="superscript"/>
        <sz val="11"/>
        <color indexed="8"/>
        <rFont val="ＭＳ Ｐ明朝"/>
        <family val="1"/>
        <charset val="128"/>
      </rPr>
      <t>2</t>
    </r>
    <phoneticPr fontId="6"/>
  </si>
  <si>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</si>
  <si>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</si>
  <si>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</si>
  <si>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</si>
  <si>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</si>
  <si>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</si>
  <si>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</si>
  <si>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</si>
  <si>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</si>
  <si>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</si>
  <si>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</si>
  <si>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</si>
  <si>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</si>
  <si>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</si>
  <si>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</si>
  <si>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</si>
  <si>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</si>
  <si>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</si>
  <si>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</si>
  <si>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</si>
  <si>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</si>
  <si>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</si>
  <si>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</si>
  <si>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</si>
  <si>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r>
      <rPr>
        <sz val="11"/>
        <color indexed="8"/>
        <rFont val="ＭＳ Ｐ明朝"/>
        <family val="1"/>
        <charset val="128"/>
      </rPr>
      <t>－</t>
    </r>
    <phoneticPr fontId="2"/>
  </si>
  <si>
    <t>－</t>
    <phoneticPr fontId="2"/>
  </si>
  <si>
    <t>供給予定熱量</t>
    <rPh sb="0" eb="2">
      <t>キョウキュウ</t>
    </rPh>
    <rPh sb="2" eb="4">
      <t>ヨテイ</t>
    </rPh>
    <rPh sb="4" eb="5">
      <t>ネツ</t>
    </rPh>
    <rPh sb="5" eb="6">
      <t>リョウ</t>
    </rPh>
    <phoneticPr fontId="2"/>
  </si>
  <si>
    <r>
      <t xml:space="preserve">4. </t>
    </r>
    <r>
      <rPr>
        <sz val="11"/>
        <color indexed="8"/>
        <rFont val="ＭＳ Ｐ明朝"/>
        <family val="1"/>
        <charset val="128"/>
      </rPr>
      <t>実施計画</t>
    </r>
    <phoneticPr fontId="6"/>
  </si>
  <si>
    <t>②公衆無線LAN</t>
    <rPh sb="1" eb="3">
      <t>コウシュウ</t>
    </rPh>
    <rPh sb="3" eb="5">
      <t>ムセン</t>
    </rPh>
    <phoneticPr fontId="2"/>
  </si>
  <si>
    <t>公衆無線LAN</t>
    <rPh sb="0" eb="4">
      <t>コウシュウムセン</t>
    </rPh>
    <phoneticPr fontId="2"/>
  </si>
  <si>
    <t>再生可能
エネルギー機器</t>
    <rPh sb="0" eb="2">
      <t>サイセイ</t>
    </rPh>
    <rPh sb="2" eb="4">
      <t>カノウ</t>
    </rPh>
    <rPh sb="10" eb="12">
      <t>キキ</t>
    </rPh>
    <phoneticPr fontId="2"/>
  </si>
  <si>
    <t>電気自動車用
急速充電器</t>
    <rPh sb="0" eb="2">
      <t>デンキ</t>
    </rPh>
    <rPh sb="2" eb="5">
      <t>ジドウシャ</t>
    </rPh>
    <rPh sb="5" eb="6">
      <t>ヨウ</t>
    </rPh>
    <rPh sb="7" eb="9">
      <t>キュウソク</t>
    </rPh>
    <rPh sb="9" eb="11">
      <t>ジュウデン</t>
    </rPh>
    <rPh sb="11" eb="12">
      <t>キ</t>
    </rPh>
    <phoneticPr fontId="2"/>
  </si>
  <si>
    <t>燃料電池
自動車</t>
    <rPh sb="0" eb="2">
      <t>ネンリョウ</t>
    </rPh>
    <rPh sb="2" eb="4">
      <t>デンチ</t>
    </rPh>
    <rPh sb="5" eb="8">
      <t>ジドウシャ</t>
    </rPh>
    <phoneticPr fontId="2"/>
  </si>
  <si>
    <t>(6)環境に関する規制基準の順守</t>
    <rPh sb="3" eb="5">
      <t>カンキョウ</t>
    </rPh>
    <rPh sb="6" eb="7">
      <t>カン</t>
    </rPh>
    <rPh sb="9" eb="11">
      <t>キセイ</t>
    </rPh>
    <rPh sb="11" eb="13">
      <t>キジュン</t>
    </rPh>
    <rPh sb="14" eb="16">
      <t>ジュンシュ</t>
    </rPh>
    <phoneticPr fontId="2"/>
  </si>
  <si>
    <t>(7)ESCO事業者の概要</t>
    <rPh sb="7" eb="10">
      <t>ジギョウシャ</t>
    </rPh>
    <rPh sb="11" eb="13">
      <t>ガイヨウ</t>
    </rPh>
    <phoneticPr fontId="2"/>
  </si>
  <si>
    <r>
      <t>m</t>
    </r>
    <r>
      <rPr>
        <vertAlign val="superscript"/>
        <sz val="11"/>
        <color indexed="8"/>
        <rFont val="ＭＳ Ｐ明朝"/>
        <family val="1"/>
        <charset val="128"/>
      </rPr>
      <t>2</t>
    </r>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</si>
  <si>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</si>
  <si>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</si>
  <si>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</si>
  <si>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</si>
  <si>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</si>
  <si>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</si>
  <si>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</si>
  <si>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</si>
  <si>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</si>
  <si>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</si>
  <si>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</si>
  <si>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</si>
  <si>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</si>
  <si>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</si>
  <si>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</si>
  <si>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</si>
  <si>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</si>
  <si>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</si>
  <si>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</si>
  <si>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</si>
  <si>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</si>
  <si>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</si>
  <si>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事業実施に当たって許認可（届出）、権利使用（又は取得）の必要なものについて、その取得状況及び見通しを記載すること。</t>
    <phoneticPr fontId="6"/>
  </si>
  <si>
    <r>
      <t xml:space="preserve">6. </t>
    </r>
    <r>
      <rPr>
        <sz val="11"/>
        <color indexed="8"/>
        <rFont val="ＭＳ Ｐ明朝"/>
        <family val="1"/>
        <charset val="128"/>
      </rPr>
      <t>実施事業に関する事項</t>
    </r>
    <phoneticPr fontId="6"/>
  </si>
  <si>
    <t>百万円</t>
    <phoneticPr fontId="2"/>
  </si>
  <si>
    <t>百万円</t>
    <phoneticPr fontId="2"/>
  </si>
  <si>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</si>
  <si>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</si>
  <si>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</si>
  <si>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</si>
  <si>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</si>
  <si>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</si>
  <si>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</si>
  <si>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</si>
  <si>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</si>
  <si>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</si>
  <si>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</si>
  <si>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</si>
  <si>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</si>
  <si>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</si>
  <si>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</si>
  <si>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</si>
  <si>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</si>
  <si>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</si>
  <si>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</si>
  <si>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</si>
  <si>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</si>
  <si>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助成対象事業者について</t>
    <phoneticPr fontId="6"/>
  </si>
  <si>
    <t xml:space="preserve"> ふりがな</t>
    <phoneticPr fontId="6"/>
  </si>
  <si>
    <t xml:space="preserve"> 企業名</t>
    <phoneticPr fontId="6"/>
  </si>
  <si>
    <t xml:space="preserve"> （屋号）</t>
    <phoneticPr fontId="6"/>
  </si>
  <si>
    <t xml:space="preserve"> 代表者名</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</si>
  <si>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</si>
  <si>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</si>
  <si>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</si>
  <si>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</si>
  <si>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</si>
  <si>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</si>
  <si>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</si>
  <si>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</si>
  <si>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</si>
  <si>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</si>
  <si>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</si>
  <si>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</si>
  <si>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</si>
  <si>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</si>
  <si>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</si>
  <si>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</si>
  <si>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</si>
  <si>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</si>
  <si>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</si>
  <si>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</si>
  <si>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</si>
  <si>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</si>
  <si>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</si>
  <si>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</si>
  <si>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</si>
  <si>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</si>
  <si>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</si>
  <si>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</si>
  <si>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</si>
  <si>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</si>
  <si>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</si>
  <si>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</si>
  <si>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(3) 助成対象事業者が計画する助成事業の実施体制</t>
  </si>
  <si>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</si>
  <si>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</si>
  <si>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</si>
  <si>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</si>
  <si>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</si>
  <si>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</si>
  <si>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</si>
  <si>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</si>
  <si>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</si>
  <si>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</si>
  <si>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</si>
  <si>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</si>
  <si>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</si>
  <si>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</si>
  <si>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</si>
  <si>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</si>
  <si>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</si>
  <si>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</si>
  <si>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</si>
  <si>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</si>
  <si>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</si>
  <si>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</si>
  <si>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</si>
  <si>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</si>
  <si>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</si>
  <si>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</si>
  <si>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</si>
  <si>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</si>
  <si>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</si>
  <si>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</si>
  <si>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</si>
  <si>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</si>
  <si>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</si>
  <si>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</si>
  <si>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</si>
  <si>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</si>
  <si>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</si>
  <si>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t>スマートエネルギーエリア形成推進事業入力データ</t>
    <phoneticPr fontId="2"/>
  </si>
  <si>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</si>
  <si>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</si>
  <si>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</si>
  <si>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円（税込）</t>
    <rPh sb="0" eb="1">
      <t>エン</t>
    </rPh>
    <rPh sb="2" eb="4">
      <t>ゼイコミ</t>
    </rPh>
    <phoneticPr fontId="2"/>
  </si>
  <si>
    <t>円（税抜）</t>
    <rPh sb="0" eb="1">
      <t>エン</t>
    </rPh>
    <rPh sb="2" eb="3">
      <t>ゼイ</t>
    </rPh>
    <rPh sb="3" eb="4">
      <t>ヌ</t>
    </rPh>
    <phoneticPr fontId="2"/>
  </si>
  <si>
    <r>
      <rPr>
        <sz val="11"/>
        <color rgb="FFFFFF00"/>
        <rFont val="ＭＳ Ｐゴシック"/>
        <family val="3"/>
        <charset val="128"/>
        <scheme val="minor"/>
      </rPr>
      <t>税抜き</t>
    </r>
    <r>
      <rPr>
        <sz val="11"/>
        <rFont val="ＭＳ Ｐゴシック"/>
        <family val="3"/>
        <charset val="128"/>
        <scheme val="minor"/>
      </rPr>
      <t>金額</t>
    </r>
    <r>
      <rPr>
        <sz val="11"/>
        <color rgb="FFFFFF00"/>
        <rFont val="ＭＳ Ｐゴシック"/>
        <family val="3"/>
        <charset val="128"/>
        <scheme val="minor"/>
      </rPr>
      <t>（千円以下切り捨て）</t>
    </r>
    <r>
      <rPr>
        <sz val="11"/>
        <color theme="1"/>
        <rFont val="ＭＳ Ｐゴシック"/>
        <family val="3"/>
        <charset val="128"/>
        <scheme val="minor"/>
      </rPr>
      <t>を記入してください</t>
    </r>
    <rPh sb="0" eb="1">
      <t>ゼイ</t>
    </rPh>
    <rPh sb="1" eb="2">
      <t>ヌ</t>
    </rPh>
    <rPh sb="3" eb="5">
      <t>キンガク</t>
    </rPh>
    <rPh sb="6" eb="8">
      <t>センエン</t>
    </rPh>
    <rPh sb="8" eb="10">
      <t>イカ</t>
    </rPh>
    <rPh sb="10" eb="11">
      <t>キ</t>
    </rPh>
    <rPh sb="12" eb="13">
      <t>ス</t>
    </rPh>
    <rPh sb="16" eb="18">
      <t>キニュウ</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</si>
  <si>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</si>
  <si>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</si>
  <si>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</si>
  <si>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</si>
  <si>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</si>
  <si>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</si>
  <si>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4月</t>
    <rPh sb="1" eb="2">
      <t>ゲツ</t>
    </rPh>
    <phoneticPr fontId="22"/>
  </si>
  <si>
    <t>5月</t>
  </si>
  <si>
    <t>6月</t>
  </si>
  <si>
    <t>7月</t>
  </si>
  <si>
    <t>8月</t>
  </si>
  <si>
    <t>9月</t>
  </si>
  <si>
    <t>10月</t>
  </si>
  <si>
    <t>11月</t>
  </si>
  <si>
    <t>12月</t>
  </si>
  <si>
    <t>1月</t>
  </si>
  <si>
    <t>2月</t>
  </si>
  <si>
    <t>3月</t>
  </si>
  <si>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rPh sb="18" eb="20">
      <t>ジギョウ</t>
    </rPh>
    <rPh sb="20" eb="22">
      <t>ジョセイ</t>
    </rPh>
    <rPh sb="22" eb="23">
      <t>キン</t>
    </rPh>
    <rPh sb="23" eb="25">
      <t>コウフ</t>
    </rPh>
    <rPh sb="25" eb="27">
      <t>ヨウコウ</t>
    </rPh>
    <phoneticPr fontId="2"/>
  </si>
  <si>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phoneticPr fontId="2"/>
  </si>
  <si>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phoneticPr fontId="2"/>
  </si>
  <si>
    <t>スマートエネルギーネットワーク構築事業の
申請関係様式の記入要領</t>
    <rPh sb="15" eb="17">
      <t>コウチク</t>
    </rPh>
    <rPh sb="17" eb="19">
      <t>ジギョウ</t>
    </rPh>
    <rPh sb="21" eb="23">
      <t>シンセイ</t>
    </rPh>
    <rPh sb="23" eb="25">
      <t>カンケイ</t>
    </rPh>
    <rPh sb="25" eb="27">
      <t>ヨウシキ</t>
    </rPh>
    <rPh sb="28" eb="30">
      <t>キニュウ</t>
    </rPh>
    <rPh sb="30" eb="32">
      <t>ヨウリョウ</t>
    </rPh>
    <phoneticPr fontId="2"/>
  </si>
  <si>
    <t>スマートエネルギーネットワーク構築事業
の申請関係様式の印刷要領</t>
    <rPh sb="15" eb="17">
      <t>コウチク</t>
    </rPh>
    <rPh sb="17" eb="19">
      <t>ジギョウ</t>
    </rPh>
    <rPh sb="21" eb="23">
      <t>シンセイ</t>
    </rPh>
    <rPh sb="23" eb="25">
      <t>カンケイ</t>
    </rPh>
    <rPh sb="25" eb="27">
      <t>ヨウシキ</t>
    </rPh>
    <rPh sb="28" eb="30">
      <t>インサツ</t>
    </rPh>
    <rPh sb="30" eb="32">
      <t>ヨウリョウ</t>
    </rPh>
    <phoneticPr fontId="2"/>
  </si>
  <si>
    <t>第２３号様式</t>
    <phoneticPr fontId="2"/>
  </si>
  <si>
    <t>第２４号様式</t>
    <phoneticPr fontId="2"/>
  </si>
  <si>
    <t>第２４号様式</t>
    <phoneticPr fontId="2"/>
  </si>
  <si>
    <t>第２５号様式</t>
    <rPh sb="0" eb="1">
      <t>ダイ</t>
    </rPh>
    <rPh sb="3" eb="4">
      <t>ゴウ</t>
    </rPh>
    <rPh sb="4" eb="6">
      <t>ヨウシキ</t>
    </rPh>
    <phoneticPr fontId="2"/>
  </si>
  <si>
    <t>第２２号様式　その5</t>
    <phoneticPr fontId="6"/>
  </si>
  <si>
    <t>再エネ開発</t>
    <rPh sb="0" eb="1">
      <t>サイ</t>
    </rPh>
    <rPh sb="3" eb="5">
      <t>カイハツ</t>
    </rPh>
    <phoneticPr fontId="2"/>
  </si>
  <si>
    <t>実施の有無</t>
    <rPh sb="0" eb="2">
      <t>ジッシ</t>
    </rPh>
    <rPh sb="3" eb="5">
      <t>ウム</t>
    </rPh>
    <phoneticPr fontId="2"/>
  </si>
  <si>
    <t>機器の定格能力</t>
    <rPh sb="0" eb="2">
      <t>キキ</t>
    </rPh>
    <rPh sb="3" eb="5">
      <t>テイカク</t>
    </rPh>
    <rPh sb="5" eb="7">
      <t>ノウリョク</t>
    </rPh>
    <phoneticPr fontId="2"/>
  </si>
  <si>
    <t>想定年間発電量</t>
    <rPh sb="0" eb="2">
      <t>ソウテイ</t>
    </rPh>
    <rPh sb="2" eb="4">
      <t>ネンカン</t>
    </rPh>
    <rPh sb="4" eb="6">
      <t>ハツデン</t>
    </rPh>
    <rPh sb="6" eb="7">
      <t>リョウ</t>
    </rPh>
    <phoneticPr fontId="2"/>
  </si>
  <si>
    <t>－</t>
    <phoneticPr fontId="2"/>
  </si>
  <si>
    <t>設備の種類</t>
    <rPh sb="0" eb="2">
      <t>セツビ</t>
    </rPh>
    <rPh sb="3" eb="5">
      <t>シュルイ</t>
    </rPh>
    <phoneticPr fontId="2"/>
  </si>
  <si>
    <t>付帯要件</t>
    <rPh sb="0" eb="2">
      <t>フタイ</t>
    </rPh>
    <rPh sb="2" eb="4">
      <t>ヨウケン</t>
    </rPh>
    <phoneticPr fontId="2"/>
  </si>
  <si>
    <t>消費税率：</t>
    <rPh sb="0" eb="3">
      <t>ショウヒゼイ</t>
    </rPh>
    <rPh sb="3" eb="4">
      <t>リツ</t>
    </rPh>
    <phoneticPr fontId="2"/>
  </si>
  <si>
    <t>％</t>
    <phoneticPr fontId="2"/>
  </si>
  <si>
    <t>事業者名</t>
    <rPh sb="0" eb="3">
      <t>ジギョウシャ</t>
    </rPh>
    <rPh sb="3" eb="4">
      <t>ナ</t>
    </rPh>
    <phoneticPr fontId="2"/>
  </si>
  <si>
    <t>助成金交付申請内訳書 (1/2)</t>
    <rPh sb="0" eb="2">
      <t>ジョセイ</t>
    </rPh>
    <rPh sb="2" eb="3">
      <t>キン</t>
    </rPh>
    <rPh sb="3" eb="5">
      <t>コウフ</t>
    </rPh>
    <rPh sb="5" eb="7">
      <t>シンセイ</t>
    </rPh>
    <rPh sb="7" eb="10">
      <t>ウチワケショ</t>
    </rPh>
    <phoneticPr fontId="2"/>
  </si>
  <si>
    <t>設備区分</t>
    <rPh sb="0" eb="2">
      <t>セツビ</t>
    </rPh>
    <rPh sb="2" eb="4">
      <t>クブン</t>
    </rPh>
    <phoneticPr fontId="2"/>
  </si>
  <si>
    <t>①助成事業に要する経費　　
（千円）</t>
    <rPh sb="1" eb="3">
      <t>ジョセイ</t>
    </rPh>
    <rPh sb="3" eb="5">
      <t>ジギョウ</t>
    </rPh>
    <rPh sb="6" eb="7">
      <t>ヨウ</t>
    </rPh>
    <rPh sb="9" eb="11">
      <t>ケイヒ</t>
    </rPh>
    <rPh sb="15" eb="16">
      <t>セン</t>
    </rPh>
    <rPh sb="16" eb="17">
      <t>エン</t>
    </rPh>
    <phoneticPr fontId="2"/>
  </si>
  <si>
    <t>単価</t>
    <rPh sb="0" eb="2">
      <t>タンカ</t>
    </rPh>
    <phoneticPr fontId="2"/>
  </si>
  <si>
    <t>数量</t>
    <rPh sb="0" eb="2">
      <t>スウリョウ</t>
    </rPh>
    <phoneticPr fontId="2"/>
  </si>
  <si>
    <t>経費</t>
    <rPh sb="0" eb="2">
      <t>ケイヒ</t>
    </rPh>
    <phoneticPr fontId="2"/>
  </si>
  <si>
    <t>助成対象設備</t>
    <rPh sb="0" eb="2">
      <t>ジョセイ</t>
    </rPh>
    <rPh sb="2" eb="4">
      <t>タイショウ</t>
    </rPh>
    <rPh sb="4" eb="6">
      <t>セツビ</t>
    </rPh>
    <phoneticPr fontId="2"/>
  </si>
  <si>
    <t>－</t>
  </si>
  <si>
    <t>←CGS機器設置工事の費用を記入すること。</t>
    <rPh sb="4" eb="6">
      <t>キキ</t>
    </rPh>
    <rPh sb="6" eb="8">
      <t>セッチ</t>
    </rPh>
    <rPh sb="8" eb="10">
      <t>コウジ</t>
    </rPh>
    <rPh sb="11" eb="13">
      <t>ヒヨウ</t>
    </rPh>
    <rPh sb="14" eb="16">
      <t>キニュウ</t>
    </rPh>
    <phoneticPr fontId="2"/>
  </si>
  <si>
    <t>熱電融通インフラ設置工事</t>
    <rPh sb="0" eb="1">
      <t>ネツ</t>
    </rPh>
    <rPh sb="1" eb="2">
      <t>デン</t>
    </rPh>
    <rPh sb="2" eb="4">
      <t>ユウズウ</t>
    </rPh>
    <rPh sb="8" eb="10">
      <t>セッチ</t>
    </rPh>
    <rPh sb="10" eb="12">
      <t>コウジ</t>
    </rPh>
    <phoneticPr fontId="2"/>
  </si>
  <si>
    <t>←熱電融通インフラ設備の費用を記載すること。</t>
    <rPh sb="1" eb="2">
      <t>ネツ</t>
    </rPh>
    <rPh sb="2" eb="3">
      <t>デン</t>
    </rPh>
    <rPh sb="3" eb="5">
      <t>ユウズウ</t>
    </rPh>
    <rPh sb="9" eb="11">
      <t>セツビ</t>
    </rPh>
    <rPh sb="12" eb="14">
      <t>ヒヨウ</t>
    </rPh>
    <rPh sb="15" eb="17">
      <t>キサイ</t>
    </rPh>
    <phoneticPr fontId="2"/>
  </si>
  <si>
    <t>助成金交付申請内訳書 (2/2)</t>
    <rPh sb="0" eb="2">
      <t>ジョセイ</t>
    </rPh>
    <rPh sb="2" eb="3">
      <t>キン</t>
    </rPh>
    <rPh sb="3" eb="5">
      <t>コウフ</t>
    </rPh>
    <rPh sb="5" eb="7">
      <t>シンセイ</t>
    </rPh>
    <rPh sb="7" eb="10">
      <t>ウチワケショ</t>
    </rPh>
    <phoneticPr fontId="2"/>
  </si>
  <si>
    <t>CGS設備経費</t>
    <rPh sb="3" eb="5">
      <t>セツビ</t>
    </rPh>
    <rPh sb="5" eb="7">
      <t>ケイヒ</t>
    </rPh>
    <phoneticPr fontId="2"/>
  </si>
  <si>
    <t>熱電融通インフラ設備経費</t>
    <rPh sb="0" eb="1">
      <t>ネツ</t>
    </rPh>
    <rPh sb="1" eb="2">
      <t>デン</t>
    </rPh>
    <rPh sb="2" eb="4">
      <t>ユウズウ</t>
    </rPh>
    <rPh sb="8" eb="10">
      <t>セツビ</t>
    </rPh>
    <rPh sb="10" eb="12">
      <t>ケイヒ</t>
    </rPh>
    <phoneticPr fontId="2"/>
  </si>
  <si>
    <t>助成対象外設備</t>
    <rPh sb="0" eb="2">
      <t>ジョセイ</t>
    </rPh>
    <rPh sb="2" eb="4">
      <t>タイショウ</t>
    </rPh>
    <rPh sb="4" eb="5">
      <t>ガイ</t>
    </rPh>
    <rPh sb="5" eb="7">
      <t>セツビ</t>
    </rPh>
    <phoneticPr fontId="2"/>
  </si>
  <si>
    <t>その他工事費</t>
    <rPh sb="2" eb="3">
      <t>タ</t>
    </rPh>
    <rPh sb="3" eb="5">
      <t>コウジ</t>
    </rPh>
    <rPh sb="5" eb="6">
      <t>ヒ</t>
    </rPh>
    <phoneticPr fontId="2"/>
  </si>
  <si>
    <t>諸経費</t>
    <rPh sb="0" eb="3">
      <t>ショケイヒ</t>
    </rPh>
    <phoneticPr fontId="2"/>
  </si>
  <si>
    <t>助成対象外経費合計</t>
    <rPh sb="0" eb="9">
      <t>ジョセイタイショウガイケイヒゴウケイ</t>
    </rPh>
    <phoneticPr fontId="2"/>
  </si>
  <si>
    <t>－</t>
    <phoneticPr fontId="2"/>
  </si>
  <si>
    <t>総計</t>
    <rPh sb="0" eb="1">
      <t>ソウ</t>
    </rPh>
    <phoneticPr fontId="2"/>
  </si>
  <si>
    <t>消費税等相当額</t>
    <rPh sb="0" eb="3">
      <t>ショウヒゼイ</t>
    </rPh>
    <rPh sb="3" eb="4">
      <t>トウ</t>
    </rPh>
    <rPh sb="4" eb="6">
      <t>ソウトウ</t>
    </rPh>
    <rPh sb="6" eb="7">
      <t>ガク</t>
    </rPh>
    <phoneticPr fontId="2"/>
  </si>
  <si>
    <t>推定総工事金額</t>
    <rPh sb="0" eb="2">
      <t>スイテイ</t>
    </rPh>
    <rPh sb="2" eb="3">
      <t>ソウ</t>
    </rPh>
    <rPh sb="3" eb="5">
      <t>コウジ</t>
    </rPh>
    <rPh sb="5" eb="7">
      <t>キンガク</t>
    </rPh>
    <phoneticPr fontId="2"/>
  </si>
  <si>
    <t>（助成事業に要する経費）</t>
    <rPh sb="1" eb="3">
      <t>ジョセイ</t>
    </rPh>
    <rPh sb="3" eb="5">
      <t>ジギョウ</t>
    </rPh>
    <rPh sb="6" eb="7">
      <t>ヨウ</t>
    </rPh>
    <rPh sb="9" eb="11">
      <t>ケイヒ</t>
    </rPh>
    <phoneticPr fontId="2"/>
  </si>
  <si>
    <t>Version</t>
    <phoneticPr fontId="2"/>
  </si>
  <si>
    <t>CGS</t>
    <phoneticPr fontId="66"/>
  </si>
  <si>
    <t>融通</t>
    <rPh sb="0" eb="2">
      <t>ユウズウ</t>
    </rPh>
    <phoneticPr fontId="66"/>
  </si>
  <si>
    <t>CGS+融通</t>
    <rPh sb="4" eb="6">
      <t>ユウズウ</t>
    </rPh>
    <phoneticPr fontId="66"/>
  </si>
  <si>
    <t>融通のみ</t>
    <rPh sb="0" eb="2">
      <t>ユウズウ</t>
    </rPh>
    <phoneticPr fontId="66"/>
  </si>
  <si>
    <t>計</t>
    <rPh sb="0" eb="1">
      <t>ケイ</t>
    </rPh>
    <phoneticPr fontId="66"/>
  </si>
  <si>
    <t>再エネ開発あり</t>
    <rPh sb="0" eb="1">
      <t>サイ</t>
    </rPh>
    <rPh sb="3" eb="5">
      <t>カイハツ</t>
    </rPh>
    <phoneticPr fontId="66"/>
  </si>
  <si>
    <t>再エネ開発なし</t>
    <rPh sb="0" eb="1">
      <t>サイ</t>
    </rPh>
    <rPh sb="3" eb="5">
      <t>カイハツ</t>
    </rPh>
    <phoneticPr fontId="66"/>
  </si>
  <si>
    <t>←再エネ開発を実施しない場合は記入しないでください。</t>
    <rPh sb="1" eb="2">
      <t>サイ</t>
    </rPh>
    <rPh sb="4" eb="6">
      <t>カイハツ</t>
    </rPh>
    <rPh sb="7" eb="9">
      <t>ジッシ</t>
    </rPh>
    <rPh sb="12" eb="14">
      <t>バアイ</t>
    </rPh>
    <rPh sb="15" eb="17">
      <t>キニュウ</t>
    </rPh>
    <phoneticPr fontId="2"/>
  </si>
  <si>
    <t>付帯要件（再エネ開発）</t>
    <rPh sb="0" eb="2">
      <t>フタイ</t>
    </rPh>
    <rPh sb="2" eb="4">
      <t>ヨウケン</t>
    </rPh>
    <phoneticPr fontId="2"/>
  </si>
  <si>
    <t>再エネ開発</t>
    <rPh sb="0" eb="1">
      <t>サイ</t>
    </rPh>
    <rPh sb="3" eb="5">
      <t>カイハツ</t>
    </rPh>
    <phoneticPr fontId="2"/>
  </si>
  <si>
    <t>％</t>
    <phoneticPr fontId="2"/>
  </si>
  <si>
    <t>MWh</t>
    <phoneticPr fontId="2"/>
  </si>
  <si>
    <t>蓄電池</t>
    <rPh sb="0" eb="3">
      <t>チクデンチ</t>
    </rPh>
    <phoneticPr fontId="2"/>
  </si>
  <si>
    <t>CGS設置
建築物</t>
    <rPh sb="3" eb="5">
      <t>セッチ</t>
    </rPh>
    <rPh sb="6" eb="9">
      <t>ケンチクブツ</t>
    </rPh>
    <phoneticPr fontId="2"/>
  </si>
  <si>
    <t>再エネ開発</t>
    <rPh sb="0" eb="1">
      <t>サイ</t>
    </rPh>
    <rPh sb="3" eb="5">
      <t>カイハツ</t>
    </rPh>
    <phoneticPr fontId="2"/>
  </si>
  <si>
    <t>第２２号様式　その2-2</t>
    <phoneticPr fontId="6"/>
  </si>
  <si>
    <t>備考　供給対象建築物等とは、ｺｰｼﾞｪﾈﾚｰｼｮﾝｼｽﾃﾑを設置する建築物及びｺｰｼﾞｪﾈﾚｰｼｮﾝｼｽﾃﾑから電気又は熱の供給を受ける建築物をいう。</t>
    <rPh sb="58" eb="59">
      <t>マタ</t>
    </rPh>
    <rPh sb="60" eb="61">
      <t>ネツ</t>
    </rPh>
    <phoneticPr fontId="2"/>
  </si>
  <si>
    <t>第２２号様式　その1（第８条別表第一　14）</t>
    <rPh sb="11" eb="12">
      <t>ダイ</t>
    </rPh>
    <rPh sb="13" eb="14">
      <t>ジョウ</t>
    </rPh>
    <rPh sb="14" eb="16">
      <t>ベッピョウ</t>
    </rPh>
    <rPh sb="16" eb="17">
      <t>ダイ</t>
    </rPh>
    <rPh sb="17" eb="18">
      <t>１</t>
    </rPh>
    <phoneticPr fontId="6"/>
  </si>
  <si>
    <t>第２２号様式　その3（第８条別表第一　14）</t>
    <phoneticPr fontId="2"/>
  </si>
  <si>
    <t>第２２号様式　その4-1（第８条別表第一　14）</t>
    <phoneticPr fontId="6"/>
  </si>
  <si>
    <t>第２２号様式　その4-2（第８条別表第一　14）</t>
    <phoneticPr fontId="6"/>
  </si>
  <si>
    <t>第２２号様式　その4-3（第８条別表第一　14）</t>
    <phoneticPr fontId="6"/>
  </si>
  <si>
    <t>第２２号様式　その4-4（第８条別表第一　14）</t>
    <phoneticPr fontId="6"/>
  </si>
  <si>
    <t>第２２号様式　その4-5（第８条別表第一　14）</t>
    <phoneticPr fontId="6"/>
  </si>
  <si>
    <r>
      <t>5.4</t>
    </r>
    <r>
      <rPr>
        <sz val="11"/>
        <color indexed="8"/>
        <rFont val="ＭＳ Ｐ明朝"/>
        <family val="1"/>
        <charset val="128"/>
      </rPr>
      <t>　助成金事業工程表（詳細は別紙3参照）（第８条別表第一　14）</t>
    </r>
    <phoneticPr fontId="2"/>
  </si>
  <si>
    <t>第２２号様式　その6（第８条別表第一　14）</t>
    <phoneticPr fontId="6"/>
  </si>
  <si>
    <t>第２２号様式：別紙1その1-1（第８条別表第一　14）</t>
    <phoneticPr fontId="6"/>
  </si>
  <si>
    <t>第19号様式：別紙1その1-2（第８条別表第一　14）</t>
    <phoneticPr fontId="6"/>
  </si>
  <si>
    <t>第19号様式：別紙1その1-3（第８条別表第一　14）</t>
    <phoneticPr fontId="6"/>
  </si>
  <si>
    <t>第２２号様式：別紙1その2-1（第８条別表第一　14）</t>
    <phoneticPr fontId="6"/>
  </si>
  <si>
    <t>第19号様式：別紙1その2-2（第８条別表第一　14）</t>
    <phoneticPr fontId="6"/>
  </si>
  <si>
    <t>第19号様式：別紙1その2-3（第８条別表第一　14）</t>
    <phoneticPr fontId="6"/>
  </si>
  <si>
    <t>第２２号様式：別紙1その3（第８条別表第一　14）</t>
    <phoneticPr fontId="6"/>
  </si>
  <si>
    <t>第２２号様式：別紙1その4（第８条別表第一　14）</t>
    <phoneticPr fontId="6"/>
  </si>
  <si>
    <t>第２２号様式　別紙2-1（第８条別表第一　14）</t>
    <rPh sb="0" eb="1">
      <t>ダイ</t>
    </rPh>
    <rPh sb="3" eb="4">
      <t>ゴウ</t>
    </rPh>
    <rPh sb="4" eb="6">
      <t>ヨウシキ</t>
    </rPh>
    <rPh sb="7" eb="9">
      <t>ベッシ</t>
    </rPh>
    <phoneticPr fontId="2"/>
  </si>
  <si>
    <t>第２２号様式　別紙2-2（第８条別表第一　14）</t>
    <rPh sb="0" eb="1">
      <t>ダイ</t>
    </rPh>
    <rPh sb="3" eb="4">
      <t>ゴウ</t>
    </rPh>
    <rPh sb="4" eb="6">
      <t>ヨウシキ</t>
    </rPh>
    <rPh sb="7" eb="9">
      <t>ベッシ</t>
    </rPh>
    <phoneticPr fontId="2"/>
  </si>
  <si>
    <t>第２２号様式　別紙2-3（第８条別表第一　14）</t>
    <rPh sb="0" eb="1">
      <t>ダイ</t>
    </rPh>
    <rPh sb="3" eb="4">
      <t>ゴウ</t>
    </rPh>
    <rPh sb="4" eb="6">
      <t>ヨウシキ</t>
    </rPh>
    <rPh sb="7" eb="9">
      <t>ベッシ</t>
    </rPh>
    <phoneticPr fontId="2"/>
  </si>
  <si>
    <t>第２２号様式　別紙3（第８条別表第一　14）</t>
    <rPh sb="0" eb="1">
      <t>ダイ</t>
    </rPh>
    <rPh sb="3" eb="4">
      <t>ゴウ</t>
    </rPh>
    <rPh sb="4" eb="6">
      <t>ヨウシキ</t>
    </rPh>
    <rPh sb="7" eb="9">
      <t>ベッシ</t>
    </rPh>
    <phoneticPr fontId="2"/>
  </si>
  <si>
    <t>第1号様式：別紙1</t>
    <rPh sb="0" eb="1">
      <t>ダイ</t>
    </rPh>
    <rPh sb="2" eb="3">
      <t>ゴウ</t>
    </rPh>
    <rPh sb="3" eb="5">
      <t>ヨウシキ</t>
    </rPh>
    <rPh sb="6" eb="8">
      <t>ベッシ</t>
    </rPh>
    <phoneticPr fontId="2"/>
  </si>
  <si>
    <t>燃料消費　 　 　　　　　　（kW）</t>
    <rPh sb="0" eb="2">
      <t>ネンリョウ</t>
    </rPh>
    <rPh sb="2" eb="4">
      <t>ショウヒ</t>
    </rPh>
    <phoneticPr fontId="6"/>
  </si>
  <si>
    <t>有効発電量</t>
    <rPh sb="0" eb="2">
      <t>ユウコウ</t>
    </rPh>
    <rPh sb="2" eb="4">
      <t>ハツデン</t>
    </rPh>
    <rPh sb="4" eb="5">
      <t>リョウ</t>
    </rPh>
    <phoneticPr fontId="2"/>
  </si>
  <si>
    <t>排熱回収熱量</t>
    <rPh sb="0" eb="1">
      <t>ハイ</t>
    </rPh>
    <rPh sb="1" eb="2">
      <t>ネツ</t>
    </rPh>
    <rPh sb="2" eb="4">
      <t>カイシュウ</t>
    </rPh>
    <rPh sb="4" eb="5">
      <t>ネツ</t>
    </rPh>
    <rPh sb="5" eb="6">
      <t>リョウ</t>
    </rPh>
    <phoneticPr fontId="2"/>
  </si>
  <si>
    <r>
      <t xml:space="preserve">6.1 </t>
    </r>
    <r>
      <rPr>
        <sz val="11"/>
        <color indexed="8"/>
        <rFont val="ＭＳ Ｐ明朝"/>
        <family val="1"/>
        <charset val="128"/>
      </rPr>
      <t>許認可・権利関係等事業実施の前提となる事項</t>
    </r>
    <phoneticPr fontId="2"/>
  </si>
  <si>
    <r>
      <t xml:space="preserve">6.2 </t>
    </r>
    <r>
      <rPr>
        <sz val="11"/>
        <color indexed="8"/>
        <rFont val="ＭＳ Ｐ明朝"/>
        <family val="1"/>
        <charset val="128"/>
      </rPr>
      <t>その他実施上問題となる事項</t>
    </r>
    <phoneticPr fontId="2"/>
  </si>
  <si>
    <t>kW</t>
    <phoneticPr fontId="23"/>
  </si>
  <si>
    <t>kW</t>
    <phoneticPr fontId="23"/>
  </si>
  <si>
    <t>付帯要件設備設置工事</t>
    <rPh sb="0" eb="2">
      <t>フタイ</t>
    </rPh>
    <rPh sb="2" eb="4">
      <t>ヨウケン</t>
    </rPh>
    <rPh sb="4" eb="6">
      <t>セツビ</t>
    </rPh>
    <rPh sb="6" eb="8">
      <t>セッチ</t>
    </rPh>
    <rPh sb="8" eb="10">
      <t>コウジ</t>
    </rPh>
    <phoneticPr fontId="2"/>
  </si>
  <si>
    <t>工事請負会社諸経費</t>
    <rPh sb="0" eb="2">
      <t>コウジ</t>
    </rPh>
    <rPh sb="2" eb="4">
      <t>ウケオイ</t>
    </rPh>
    <rPh sb="4" eb="6">
      <t>カイシャ</t>
    </rPh>
    <rPh sb="6" eb="9">
      <t>ショケイヒ</t>
    </rPh>
    <phoneticPr fontId="66"/>
  </si>
  <si>
    <t>CGS設置工事（排熱利用設備を含む）</t>
    <rPh sb="3" eb="5">
      <t>セッチ</t>
    </rPh>
    <rPh sb="5" eb="7">
      <t>コウジ</t>
    </rPh>
    <rPh sb="8" eb="10">
      <t>ハイネツ</t>
    </rPh>
    <rPh sb="10" eb="12">
      <t>リヨウ</t>
    </rPh>
    <rPh sb="12" eb="14">
      <t>セツビ</t>
    </rPh>
    <rPh sb="15" eb="16">
      <t>フク</t>
    </rPh>
    <phoneticPr fontId="2"/>
  </si>
  <si>
    <t>MJ/h</t>
    <phoneticPr fontId="2"/>
  </si>
  <si>
    <t>令和</t>
    <rPh sb="0" eb="2">
      <t>レイワ</t>
    </rPh>
    <phoneticPr fontId="2"/>
  </si>
  <si>
    <t>供給対象建築物等</t>
    <rPh sb="0" eb="2">
      <t>キョウキュウ</t>
    </rPh>
    <rPh sb="2" eb="4">
      <t>タイショウ</t>
    </rPh>
    <rPh sb="4" eb="7">
      <t>ケンチクブツ</t>
    </rPh>
    <rPh sb="7" eb="8">
      <t>トウ</t>
    </rPh>
    <phoneticPr fontId="2"/>
  </si>
  <si>
    <t>蓄電池</t>
    <rPh sb="0" eb="3">
      <t>チクデンチ</t>
    </rPh>
    <phoneticPr fontId="2"/>
  </si>
  <si>
    <t>付帯要件設備</t>
    <rPh sb="0" eb="2">
      <t>フタイ</t>
    </rPh>
    <rPh sb="2" eb="4">
      <t>ヨウケン</t>
    </rPh>
    <rPh sb="4" eb="6">
      <t>セツビ</t>
    </rPh>
    <phoneticPr fontId="2"/>
  </si>
  <si>
    <t>補機に使用される所要電力合計</t>
    <rPh sb="0" eb="2">
      <t>ホキ</t>
    </rPh>
    <rPh sb="3" eb="5">
      <t>シヨウ</t>
    </rPh>
    <rPh sb="8" eb="10">
      <t>ショヨウ</t>
    </rPh>
    <rPh sb="10" eb="12">
      <t>デンリョク</t>
    </rPh>
    <rPh sb="12" eb="14">
      <t>ゴウケイ</t>
    </rPh>
    <phoneticPr fontId="2"/>
  </si>
  <si>
    <t>内訳</t>
    <rPh sb="0" eb="2">
      <t>ウチワケ</t>
    </rPh>
    <phoneticPr fontId="2"/>
  </si>
  <si>
    <t>発電機力率</t>
    <rPh sb="0" eb="3">
      <t>ハツデンキ</t>
    </rPh>
    <rPh sb="3" eb="5">
      <t>リキリツ</t>
    </rPh>
    <phoneticPr fontId="2"/>
  </si>
  <si>
    <t>電気融通計</t>
    <rPh sb="0" eb="2">
      <t>デンキ</t>
    </rPh>
    <rPh sb="2" eb="4">
      <t>ユウズウ</t>
    </rPh>
    <rPh sb="4" eb="5">
      <t>ケイ</t>
    </rPh>
    <phoneticPr fontId="2"/>
  </si>
  <si>
    <t>熱供給合計</t>
    <rPh sb="0" eb="1">
      <t>ネツ</t>
    </rPh>
    <rPh sb="1" eb="3">
      <t>キョウキュウ</t>
    </rPh>
    <rPh sb="3" eb="5">
      <t>ゴウケイ</t>
    </rPh>
    <phoneticPr fontId="2"/>
  </si>
  <si>
    <t>電力供給計</t>
    <rPh sb="0" eb="2">
      <t>デンリョク</t>
    </rPh>
    <rPh sb="2" eb="4">
      <t>キョウキュウ</t>
    </rPh>
    <rPh sb="4" eb="5">
      <t>ケイ</t>
    </rPh>
    <phoneticPr fontId="2"/>
  </si>
  <si>
    <t>設置するCGSの定格発電容量</t>
    <rPh sb="0" eb="2">
      <t>セッチ</t>
    </rPh>
    <rPh sb="8" eb="10">
      <t>テイカク</t>
    </rPh>
    <rPh sb="10" eb="12">
      <t>ハツデン</t>
    </rPh>
    <rPh sb="12" eb="14">
      <t>ヨウリョウ</t>
    </rPh>
    <phoneticPr fontId="2"/>
  </si>
  <si>
    <t>←事業所のエネルギー消費量が原油換算1,500kL以上であれば、エネルギー管理士を選任する必要があります。</t>
    <rPh sb="1" eb="4">
      <t>ジギョウショ</t>
    </rPh>
    <rPh sb="10" eb="12">
      <t>ショウヒ</t>
    </rPh>
    <rPh sb="12" eb="13">
      <t>リョウ</t>
    </rPh>
    <rPh sb="14" eb="16">
      <t>ゲンユ</t>
    </rPh>
    <rPh sb="16" eb="18">
      <t>カンサン</t>
    </rPh>
    <rPh sb="25" eb="27">
      <t>イジョウ</t>
    </rPh>
    <rPh sb="37" eb="39">
      <t>カンリ</t>
    </rPh>
    <rPh sb="39" eb="40">
      <t>シ</t>
    </rPh>
    <rPh sb="41" eb="43">
      <t>センニン</t>
    </rPh>
    <rPh sb="45" eb="47">
      <t>ヒツヨウ</t>
    </rPh>
    <phoneticPr fontId="2"/>
  </si>
  <si>
    <t>←また、事業者として他の事業所を含めて、原油換算1,500kL以上であれば、いずれかの事業所においてエネルギー管理士を選任する必要があります。</t>
    <rPh sb="4" eb="7">
      <t>ジギョウシャ</t>
    </rPh>
    <rPh sb="10" eb="11">
      <t>タ</t>
    </rPh>
    <rPh sb="12" eb="15">
      <t>ジギョウショ</t>
    </rPh>
    <rPh sb="16" eb="17">
      <t>フク</t>
    </rPh>
    <rPh sb="20" eb="22">
      <t>ゲンユ</t>
    </rPh>
    <rPh sb="22" eb="24">
      <t>カンサン</t>
    </rPh>
    <rPh sb="31" eb="33">
      <t>イジョウ</t>
    </rPh>
    <rPh sb="43" eb="46">
      <t>ジギョウショ</t>
    </rPh>
    <rPh sb="55" eb="57">
      <t>カンリ</t>
    </rPh>
    <rPh sb="57" eb="58">
      <t>シ</t>
    </rPh>
    <rPh sb="59" eb="61">
      <t>センニン</t>
    </rPh>
    <rPh sb="63" eb="65">
      <t>ヒツヨウ</t>
    </rPh>
    <phoneticPr fontId="2"/>
  </si>
  <si>
    <t>助成事業の区分</t>
    <rPh sb="0" eb="2">
      <t>ジョセイ</t>
    </rPh>
    <rPh sb="2" eb="4">
      <t>ジギョウ</t>
    </rPh>
    <rPh sb="5" eb="7">
      <t>クブン</t>
    </rPh>
    <phoneticPr fontId="2"/>
  </si>
  <si>
    <t>単独申請の場合は、本様式(第22号様式　その2-1)は提出不要です。
また共同申請で、総括的連絡先を記載している場合は、総括的連絡先と同一の事業者は記載不要です。</t>
    <rPh sb="27" eb="29">
      <t>テイシュツ</t>
    </rPh>
    <phoneticPr fontId="6"/>
  </si>
  <si>
    <t>有効発電出力</t>
    <rPh sb="0" eb="2">
      <t>ユウコウ</t>
    </rPh>
    <rPh sb="2" eb="4">
      <t>ハツデン</t>
    </rPh>
    <rPh sb="4" eb="6">
      <t>シュツリョク</t>
    </rPh>
    <phoneticPr fontId="23"/>
  </si>
  <si>
    <t>再エネ開発設備の種類</t>
    <rPh sb="0" eb="1">
      <t>サイ</t>
    </rPh>
    <rPh sb="3" eb="5">
      <t>カイハツ</t>
    </rPh>
    <rPh sb="5" eb="7">
      <t>セツビ</t>
    </rPh>
    <rPh sb="8" eb="10">
      <t>シュルイ</t>
    </rPh>
    <phoneticPr fontId="2"/>
  </si>
  <si>
    <t>避難施設延床面積</t>
    <rPh sb="0" eb="2">
      <t>ヒナン</t>
    </rPh>
    <rPh sb="2" eb="4">
      <t>シセツ</t>
    </rPh>
    <rPh sb="4" eb="5">
      <t>ノ</t>
    </rPh>
    <rPh sb="5" eb="6">
      <t>ユカ</t>
    </rPh>
    <rPh sb="6" eb="8">
      <t>メンセキ</t>
    </rPh>
    <phoneticPr fontId="6"/>
  </si>
  <si>
    <t>事業所の延床面積合計</t>
    <rPh sb="0" eb="3">
      <t>ジギョウショ</t>
    </rPh>
    <rPh sb="4" eb="5">
      <t>ノ</t>
    </rPh>
    <rPh sb="5" eb="8">
      <t>ユカメンセキ</t>
    </rPh>
    <rPh sb="8" eb="10">
      <t>ゴウケイ</t>
    </rPh>
    <phoneticPr fontId="2"/>
  </si>
  <si>
    <t>排熱回収熱量</t>
    <rPh sb="0" eb="2">
      <t>ハイネツ</t>
    </rPh>
    <rPh sb="2" eb="4">
      <t>カイシュウ</t>
    </rPh>
    <rPh sb="4" eb="6">
      <t>ネツリョウ</t>
    </rPh>
    <phoneticPr fontId="2"/>
  </si>
  <si>
    <t>燃料
消費</t>
    <rPh sb="0" eb="2">
      <t>ネンリョウ</t>
    </rPh>
    <rPh sb="3" eb="5">
      <t>ショウヒ</t>
    </rPh>
    <phoneticPr fontId="2"/>
  </si>
  <si>
    <t>定格発電出力　　　　　　（kW）</t>
    <rPh sb="0" eb="2">
      <t>テイカク</t>
    </rPh>
    <rPh sb="2" eb="4">
      <t>ハツデン</t>
    </rPh>
    <rPh sb="4" eb="6">
      <t>シュツリョク</t>
    </rPh>
    <phoneticPr fontId="6"/>
  </si>
  <si>
    <t>スマートエネルギーネットワーク構築事業入力データ</t>
    <rPh sb="15" eb="17">
      <t>コウチク</t>
    </rPh>
    <rPh sb="17" eb="19">
      <t>ジギョウ</t>
    </rPh>
    <rPh sb="19" eb="21">
      <t>ニュウリョク</t>
    </rPh>
    <phoneticPr fontId="2"/>
  </si>
  <si>
    <t>第22号
その1</t>
    <rPh sb="0" eb="1">
      <t>ダイ</t>
    </rPh>
    <rPh sb="3" eb="4">
      <t>ゴウ</t>
    </rPh>
    <phoneticPr fontId="2"/>
  </si>
  <si>
    <t>第22号その2</t>
    <rPh sb="0" eb="1">
      <t>ダイ</t>
    </rPh>
    <rPh sb="3" eb="4">
      <t>ゴウ</t>
    </rPh>
    <phoneticPr fontId="2"/>
  </si>
  <si>
    <t>第22号その3</t>
    <rPh sb="0" eb="1">
      <t>ダイ</t>
    </rPh>
    <rPh sb="3" eb="4">
      <t>ゴウ</t>
    </rPh>
    <phoneticPr fontId="2"/>
  </si>
  <si>
    <t>第22号
その4の1</t>
    <rPh sb="0" eb="1">
      <t>ダイ</t>
    </rPh>
    <rPh sb="3" eb="4">
      <t>ゴウ</t>
    </rPh>
    <phoneticPr fontId="2"/>
  </si>
  <si>
    <t>第22号その4の2</t>
    <rPh sb="0" eb="1">
      <t>ダイ</t>
    </rPh>
    <phoneticPr fontId="2"/>
  </si>
  <si>
    <t>スマートエネルギーネットワーク構築事業入力データ</t>
    <rPh sb="15" eb="17">
      <t>コウチク</t>
    </rPh>
    <phoneticPr fontId="2"/>
  </si>
  <si>
    <t>第22号その4の5</t>
    <rPh sb="0" eb="1">
      <t>ダイ</t>
    </rPh>
    <rPh sb="3" eb="4">
      <t>ゴウ</t>
    </rPh>
    <phoneticPr fontId="2"/>
  </si>
  <si>
    <t>第22号その4-の2</t>
    <rPh sb="0" eb="1">
      <t>ダイ</t>
    </rPh>
    <rPh sb="3" eb="4">
      <t>ゴウ</t>
    </rPh>
    <phoneticPr fontId="2"/>
  </si>
  <si>
    <t>第22号
その5</t>
    <rPh sb="0" eb="1">
      <t>ダイ</t>
    </rPh>
    <rPh sb="3" eb="4">
      <t>ゴウ</t>
    </rPh>
    <phoneticPr fontId="2"/>
  </si>
  <si>
    <t>第22号
別紙1
その1</t>
    <rPh sb="0" eb="1">
      <t>ダイ</t>
    </rPh>
    <rPh sb="3" eb="4">
      <t>ゴウ</t>
    </rPh>
    <rPh sb="5" eb="7">
      <t>ベッシ</t>
    </rPh>
    <phoneticPr fontId="2"/>
  </si>
  <si>
    <t>第22号
別紙1
その2</t>
    <rPh sb="0" eb="1">
      <t>ダイ</t>
    </rPh>
    <rPh sb="3" eb="4">
      <t>ゴウ</t>
    </rPh>
    <rPh sb="5" eb="7">
      <t>ベッシ</t>
    </rPh>
    <phoneticPr fontId="2"/>
  </si>
  <si>
    <t>付帯設備（助成対象外）</t>
    <rPh sb="0" eb="2">
      <t>フタイ</t>
    </rPh>
    <rPh sb="2" eb="4">
      <t>セツビ</t>
    </rPh>
    <rPh sb="5" eb="7">
      <t>ジョセイ</t>
    </rPh>
    <rPh sb="7" eb="9">
      <t>タイショウ</t>
    </rPh>
    <rPh sb="9" eb="10">
      <t>ガイ</t>
    </rPh>
    <phoneticPr fontId="2"/>
  </si>
  <si>
    <t>① エネルギーマネジメント・デマンドレスポンス</t>
    <phoneticPr fontId="2"/>
  </si>
  <si>
    <t>　電気自動車用急速充電器：定格出力10kW以上の充電器を1台以上導入すること。</t>
    <rPh sb="1" eb="3">
      <t>デンキ</t>
    </rPh>
    <rPh sb="3" eb="6">
      <t>ジドウシャ</t>
    </rPh>
    <rPh sb="6" eb="7">
      <t>ヨウ</t>
    </rPh>
    <rPh sb="7" eb="9">
      <t>キュウソク</t>
    </rPh>
    <rPh sb="9" eb="12">
      <t>ジュウデンキ</t>
    </rPh>
    <rPh sb="13" eb="15">
      <t>テイカク</t>
    </rPh>
    <rPh sb="15" eb="17">
      <t>シュツリョク</t>
    </rPh>
    <rPh sb="21" eb="23">
      <t>イジョウ</t>
    </rPh>
    <rPh sb="24" eb="27">
      <t>ジュウデンキ</t>
    </rPh>
    <rPh sb="29" eb="30">
      <t>ダイ</t>
    </rPh>
    <rPh sb="30" eb="32">
      <t>イジョウ</t>
    </rPh>
    <rPh sb="32" eb="34">
      <t>ドウニュウ</t>
    </rPh>
    <phoneticPr fontId="2"/>
  </si>
  <si>
    <t>部署名</t>
    <rPh sb="0" eb="2">
      <t>ブショ</t>
    </rPh>
    <rPh sb="2" eb="3">
      <t>ナ</t>
    </rPh>
    <phoneticPr fontId="6"/>
  </si>
  <si>
    <r>
      <t xml:space="preserve"> Eメール</t>
    </r>
    <r>
      <rPr>
        <sz val="11"/>
        <color indexed="8"/>
        <rFont val="ＭＳ Ｐ明朝"/>
        <family val="1"/>
        <charset val="128"/>
      </rPr>
      <t>アドレス</t>
    </r>
    <phoneticPr fontId="6"/>
  </si>
  <si>
    <r>
      <t xml:space="preserve"> Eメール</t>
    </r>
    <r>
      <rPr>
        <sz val="11"/>
        <color indexed="8"/>
        <rFont val="ＭＳ Ｐ明朝"/>
        <family val="1"/>
        <charset val="128"/>
      </rPr>
      <t>アドレス</t>
    </r>
    <phoneticPr fontId="2"/>
  </si>
  <si>
    <t>竣工年月（予定）</t>
    <rPh sb="5" eb="7">
      <t>ヨテイ</t>
    </rPh>
    <phoneticPr fontId="2"/>
  </si>
  <si>
    <t>建築部内想定従業員数</t>
    <rPh sb="0" eb="2">
      <t>ケンチク</t>
    </rPh>
    <rPh sb="2" eb="3">
      <t>ブ</t>
    </rPh>
    <rPh sb="3" eb="4">
      <t>ナイ</t>
    </rPh>
    <rPh sb="4" eb="6">
      <t>ソウテイ</t>
    </rPh>
    <rPh sb="6" eb="9">
      <t>ジュウギョウイン</t>
    </rPh>
    <rPh sb="9" eb="10">
      <t>スウ</t>
    </rPh>
    <phoneticPr fontId="2"/>
  </si>
  <si>
    <t>建築物の所有形態</t>
    <rPh sb="0" eb="3">
      <t>ケンチクブツ</t>
    </rPh>
    <phoneticPr fontId="2"/>
  </si>
  <si>
    <t>助成金
交付
申請額</t>
    <rPh sb="0" eb="3">
      <t>ジョセイキン</t>
    </rPh>
    <rPh sb="4" eb="6">
      <t>コウフ</t>
    </rPh>
    <rPh sb="7" eb="9">
      <t>シンセイ</t>
    </rPh>
    <rPh sb="9" eb="10">
      <t>ガク</t>
    </rPh>
    <phoneticPr fontId="6"/>
  </si>
  <si>
    <t>有効発電出力合計</t>
    <rPh sb="0" eb="2">
      <t>ユウコウ</t>
    </rPh>
    <rPh sb="2" eb="4">
      <t>ハツデン</t>
    </rPh>
    <rPh sb="4" eb="6">
      <t>シュツリョク</t>
    </rPh>
    <rPh sb="6" eb="8">
      <t>ゴウケイ</t>
    </rPh>
    <phoneticPr fontId="2"/>
  </si>
  <si>
    <t>有効排熱回収出力合計</t>
    <rPh sb="0" eb="2">
      <t>ユウコウ</t>
    </rPh>
    <rPh sb="2" eb="4">
      <t>ハイネツ</t>
    </rPh>
    <rPh sb="4" eb="6">
      <t>カイシュウ</t>
    </rPh>
    <rPh sb="6" eb="8">
      <t>シュツリョク</t>
    </rPh>
    <rPh sb="8" eb="10">
      <t>ゴウケイ</t>
    </rPh>
    <phoneticPr fontId="2"/>
  </si>
  <si>
    <t>総合運用効率（2.17×有効発電効率＋排熱利用率）</t>
    <rPh sb="0" eb="2">
      <t>ソウゴウ</t>
    </rPh>
    <rPh sb="2" eb="4">
      <t>ウンヨウ</t>
    </rPh>
    <rPh sb="4" eb="6">
      <t>コウリツ</t>
    </rPh>
    <rPh sb="12" eb="14">
      <t>ユウコウ</t>
    </rPh>
    <rPh sb="14" eb="16">
      <t>ハツデン</t>
    </rPh>
    <rPh sb="16" eb="18">
      <t>コウリツ</t>
    </rPh>
    <rPh sb="19" eb="21">
      <t>ハイネツ</t>
    </rPh>
    <rPh sb="21" eb="23">
      <t>リヨウ</t>
    </rPh>
    <rPh sb="23" eb="24">
      <t>リツ</t>
    </rPh>
    <phoneticPr fontId="6"/>
  </si>
  <si>
    <t>建築物内想定従業員数合計</t>
    <rPh sb="0" eb="3">
      <t>ケンチクブツ</t>
    </rPh>
    <rPh sb="3" eb="4">
      <t>ナイ</t>
    </rPh>
    <rPh sb="4" eb="6">
      <t>ソウテイ</t>
    </rPh>
    <rPh sb="6" eb="9">
      <t>ジュウギョウイン</t>
    </rPh>
    <rPh sb="9" eb="10">
      <t>スウ</t>
    </rPh>
    <rPh sb="10" eb="12">
      <t>ゴウケイ</t>
    </rPh>
    <phoneticPr fontId="2"/>
  </si>
  <si>
    <t>Eメールアドレス</t>
    <phoneticPr fontId="2"/>
  </si>
  <si>
    <t>事業所の名称</t>
    <phoneticPr fontId="2"/>
  </si>
  <si>
    <t>最大需要電力合計</t>
    <rPh sb="0" eb="2">
      <t>サイダイ</t>
    </rPh>
    <rPh sb="2" eb="4">
      <t>ジュヨウ</t>
    </rPh>
    <rPh sb="4" eb="6">
      <t>デンリョク</t>
    </rPh>
    <rPh sb="6" eb="8">
      <t>ゴウケイ</t>
    </rPh>
    <phoneticPr fontId="2"/>
  </si>
  <si>
    <t>再エネ開発</t>
    <phoneticPr fontId="2"/>
  </si>
  <si>
    <t>会社名（事業者名）</t>
    <rPh sb="0" eb="3">
      <t>カイシャメイ</t>
    </rPh>
    <rPh sb="4" eb="7">
      <t>ジギョウシャ</t>
    </rPh>
    <rPh sb="7" eb="8">
      <t>ナ</t>
    </rPh>
    <phoneticPr fontId="2"/>
  </si>
  <si>
    <t>規制基準　（ppm）</t>
    <phoneticPr fontId="2"/>
  </si>
  <si>
    <t>CGS
の仕様</t>
    <rPh sb="5" eb="7">
      <t>シヨウ</t>
    </rPh>
    <phoneticPr fontId="2"/>
  </si>
  <si>
    <t>竣工年月（予定）</t>
    <rPh sb="0" eb="2">
      <t>シュンコウ</t>
    </rPh>
    <rPh sb="2" eb="4">
      <t>ネンゲツ</t>
    </rPh>
    <rPh sb="5" eb="7">
      <t>ヨテイ</t>
    </rPh>
    <phoneticPr fontId="2"/>
  </si>
  <si>
    <t>助成事業に要する経費</t>
    <rPh sb="0" eb="2">
      <t>ジョセイ</t>
    </rPh>
    <rPh sb="2" eb="4">
      <t>ジギョウ</t>
    </rPh>
    <rPh sb="5" eb="6">
      <t>ヨウ</t>
    </rPh>
    <rPh sb="8" eb="10">
      <t>ケイヒ</t>
    </rPh>
    <phoneticPr fontId="2"/>
  </si>
  <si>
    <t>第２２号様式　その2-1（第８条別表第一　14）</t>
    <rPh sb="13" eb="14">
      <t>ダイ</t>
    </rPh>
    <rPh sb="15" eb="16">
      <t>ジョウ</t>
    </rPh>
    <rPh sb="16" eb="18">
      <t>ベッピョウ</t>
    </rPh>
    <rPh sb="18" eb="19">
      <t>ダイ</t>
    </rPh>
    <rPh sb="19" eb="20">
      <t>１</t>
    </rPh>
    <phoneticPr fontId="6"/>
  </si>
  <si>
    <t>注）詳細は、別紙1その1～4に記載すること。但し、その4は対象となる場合のみ添付すること。</t>
    <phoneticPr fontId="6"/>
  </si>
  <si>
    <t>←電力融通を行う場合は融通先の建築物の最大需要電力の合計を記載してください。</t>
    <rPh sb="1" eb="3">
      <t>デンリョク</t>
    </rPh>
    <rPh sb="3" eb="5">
      <t>ユウヅウ</t>
    </rPh>
    <rPh sb="6" eb="7">
      <t>オコナ</t>
    </rPh>
    <rPh sb="8" eb="10">
      <t>バアイ</t>
    </rPh>
    <rPh sb="11" eb="13">
      <t>ユウヅウ</t>
    </rPh>
    <rPh sb="13" eb="14">
      <t>サキ</t>
    </rPh>
    <rPh sb="15" eb="18">
      <t>ケンチクブツ</t>
    </rPh>
    <rPh sb="19" eb="21">
      <t>サイダイ</t>
    </rPh>
    <rPh sb="21" eb="23">
      <t>ジュヨウ</t>
    </rPh>
    <rPh sb="23" eb="25">
      <t>デンリョク</t>
    </rPh>
    <rPh sb="26" eb="28">
      <t>ゴウケイ</t>
    </rPh>
    <rPh sb="29" eb="31">
      <t>キサイ</t>
    </rPh>
    <phoneticPr fontId="2"/>
  </si>
  <si>
    <t>有効電力量</t>
    <rPh sb="0" eb="2">
      <t>ユウコウ</t>
    </rPh>
    <rPh sb="2" eb="4">
      <t>デンリョク</t>
    </rPh>
    <rPh sb="4" eb="5">
      <t>リョウ</t>
    </rPh>
    <phoneticPr fontId="23"/>
  </si>
  <si>
    <t>有効電力量（換算値）</t>
    <rPh sb="2" eb="4">
      <t>デンリョク</t>
    </rPh>
    <rPh sb="4" eb="5">
      <t>リョウ</t>
    </rPh>
    <rPh sb="6" eb="8">
      <t>カンサン</t>
    </rPh>
    <rPh sb="8" eb="9">
      <t>チ</t>
    </rPh>
    <phoneticPr fontId="23"/>
  </si>
  <si>
    <t>建物物内想定従業員数</t>
    <rPh sb="0" eb="2">
      <t>タテモノ</t>
    </rPh>
    <rPh sb="2" eb="3">
      <t>ブツ</t>
    </rPh>
    <rPh sb="3" eb="4">
      <t>ナイ</t>
    </rPh>
    <rPh sb="4" eb="6">
      <t>ソウテイ</t>
    </rPh>
    <rPh sb="6" eb="10">
      <t>ジュウギョウインスウ</t>
    </rPh>
    <phoneticPr fontId="2"/>
  </si>
  <si>
    <t>建築物の所有状態（助成対象ビル）</t>
    <rPh sb="0" eb="3">
      <t>ケンチクブツ</t>
    </rPh>
    <rPh sb="4" eb="6">
      <t>ショユウ</t>
    </rPh>
    <rPh sb="6" eb="8">
      <t>ジョウタイ</t>
    </rPh>
    <rPh sb="9" eb="11">
      <t>ジョセイ</t>
    </rPh>
    <rPh sb="11" eb="13">
      <t>タイショウ</t>
    </rPh>
    <phoneticPr fontId="2"/>
  </si>
  <si>
    <t>CGS導入の出力合計</t>
    <rPh sb="3" eb="5">
      <t>ドウニュウ</t>
    </rPh>
    <rPh sb="6" eb="8">
      <t>シュツリョク</t>
    </rPh>
    <rPh sb="8" eb="10">
      <t>ゴウケイ</t>
    </rPh>
    <phoneticPr fontId="2"/>
  </si>
  <si>
    <t>総重量　（t）</t>
    <rPh sb="0" eb="3">
      <t>ソウジュウリョウ</t>
    </rPh>
    <phoneticPr fontId="2"/>
  </si>
  <si>
    <t>助成事業のパターン</t>
    <rPh sb="0" eb="2">
      <t>ジョセイ</t>
    </rPh>
    <rPh sb="2" eb="4">
      <t>ジギョウ</t>
    </rPh>
    <phoneticPr fontId="2"/>
  </si>
  <si>
    <t>最大需要電力に対するCGSの出力の割合</t>
    <rPh sb="0" eb="2">
      <t>サイダイ</t>
    </rPh>
    <rPh sb="2" eb="4">
      <t>ジュヨウ</t>
    </rPh>
    <rPh sb="7" eb="8">
      <t>タイ</t>
    </rPh>
    <rPh sb="14" eb="16">
      <t>シュツリョク</t>
    </rPh>
    <rPh sb="17" eb="19">
      <t>ワリアイ</t>
    </rPh>
    <phoneticPr fontId="2"/>
  </si>
  <si>
    <t>再エネ開発設備の定格能力</t>
    <rPh sb="0" eb="1">
      <t>サイ</t>
    </rPh>
    <rPh sb="3" eb="5">
      <t>カイハツ</t>
    </rPh>
    <rPh sb="5" eb="7">
      <t>セツビ</t>
    </rPh>
    <rPh sb="8" eb="10">
      <t>テイカク</t>
    </rPh>
    <rPh sb="10" eb="12">
      <t>ノウリョク</t>
    </rPh>
    <phoneticPr fontId="2"/>
  </si>
  <si>
    <t>有効電力量</t>
    <rPh sb="0" eb="2">
      <t>ユウコウ</t>
    </rPh>
    <rPh sb="2" eb="4">
      <t>デンリョク</t>
    </rPh>
    <rPh sb="4" eb="5">
      <t>リョウ</t>
    </rPh>
    <phoneticPr fontId="2"/>
  </si>
  <si>
    <t>総合運用効率(2.17有効発電効率＋排熱利用率)</t>
    <rPh sb="0" eb="2">
      <t>ソウゴウ</t>
    </rPh>
    <rPh sb="2" eb="4">
      <t>ウンヨウ</t>
    </rPh>
    <rPh sb="4" eb="6">
      <t>コウリツ</t>
    </rPh>
    <phoneticPr fontId="23"/>
  </si>
  <si>
    <t>排熱回収熱量</t>
    <rPh sb="0" eb="2">
      <t>ハイネツ</t>
    </rPh>
    <rPh sb="2" eb="4">
      <t>カイシュウ</t>
    </rPh>
    <rPh sb="4" eb="6">
      <t>ネツリョウ</t>
    </rPh>
    <phoneticPr fontId="23"/>
  </si>
  <si>
    <r>
      <t>　事業所の名称</t>
    </r>
    <r>
      <rPr>
        <vertAlign val="superscript"/>
        <sz val="11"/>
        <color indexed="8"/>
        <rFont val="ＭＳ Ｐ明朝"/>
        <family val="1"/>
        <charset val="128"/>
      </rPr>
      <t xml:space="preserve"> ※</t>
    </r>
    <rPh sb="3" eb="4">
      <t>ショ</t>
    </rPh>
    <phoneticPr fontId="2"/>
  </si>
  <si>
    <t>燃料の高位発熱量（HHV）</t>
    <rPh sb="0" eb="2">
      <t>ネンリョウ</t>
    </rPh>
    <rPh sb="3" eb="5">
      <t>コウイ</t>
    </rPh>
    <rPh sb="5" eb="7">
      <t>ハツネツ</t>
    </rPh>
    <rPh sb="7" eb="8">
      <t>リョウ</t>
    </rPh>
    <phoneticPr fontId="2"/>
  </si>
  <si>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2"/>
  </si>
  <si>
    <t>燃料高位発熱量</t>
    <rPh sb="0" eb="2">
      <t>ネンリョウ</t>
    </rPh>
    <rPh sb="2" eb="6">
      <t>コウイハツネツ</t>
    </rPh>
    <rPh sb="6" eb="7">
      <t>リョウ</t>
    </rPh>
    <phoneticPr fontId="22"/>
  </si>
  <si>
    <r>
      <t>MJ/m</t>
    </r>
    <r>
      <rPr>
        <vertAlign val="superscript"/>
        <sz val="11"/>
        <color theme="1"/>
        <rFont val="ＭＳ Ｐ明朝"/>
        <family val="1"/>
        <charset val="128"/>
      </rPr>
      <t>3</t>
    </r>
    <r>
      <rPr>
        <vertAlign val="subscript"/>
        <sz val="11"/>
        <color theme="1"/>
        <rFont val="ＭＳ Ｐ明朝"/>
        <family val="1"/>
        <charset val="128"/>
      </rPr>
      <t>N</t>
    </r>
    <phoneticPr fontId="22"/>
  </si>
  <si>
    <t>有効発電効率</t>
    <rPh sb="0" eb="2">
      <t>ユウコウ</t>
    </rPh>
    <rPh sb="2" eb="4">
      <t>ハツデン</t>
    </rPh>
    <rPh sb="4" eb="6">
      <t>コウリツ</t>
    </rPh>
    <phoneticPr fontId="22"/>
  </si>
  <si>
    <t>排熱利用率</t>
    <rPh sb="0" eb="2">
      <t>ハイネツ</t>
    </rPh>
    <rPh sb="2" eb="4">
      <t>リヨウ</t>
    </rPh>
    <rPh sb="4" eb="5">
      <t>リツ</t>
    </rPh>
    <phoneticPr fontId="22"/>
  </si>
  <si>
    <t>有効発電効率</t>
    <rPh sb="0" eb="2">
      <t>ユウコウ</t>
    </rPh>
    <rPh sb="2" eb="4">
      <t>ハツデン</t>
    </rPh>
    <rPh sb="4" eb="6">
      <t>コウリツ</t>
    </rPh>
    <phoneticPr fontId="2"/>
  </si>
  <si>
    <t>電力融通率</t>
    <rPh sb="0" eb="2">
      <t>デンリョク</t>
    </rPh>
    <rPh sb="2" eb="4">
      <t>ユウズウ</t>
    </rPh>
    <rPh sb="4" eb="5">
      <t>リツ</t>
    </rPh>
    <phoneticPr fontId="2"/>
  </si>
  <si>
    <t>熱融通率</t>
    <rPh sb="0" eb="1">
      <t>ネツ</t>
    </rPh>
    <rPh sb="1" eb="3">
      <t>ユウズウ</t>
    </rPh>
    <rPh sb="3" eb="4">
      <t>リツ</t>
    </rPh>
    <phoneticPr fontId="2"/>
  </si>
  <si>
    <t>熱電融通</t>
    <rPh sb="0" eb="2">
      <t>ネツデン</t>
    </rPh>
    <rPh sb="2" eb="4">
      <t>ユウヅウ</t>
    </rPh>
    <phoneticPr fontId="2"/>
  </si>
  <si>
    <t>CGS機器</t>
    <rPh sb="3" eb="5">
      <t>キキ</t>
    </rPh>
    <phoneticPr fontId="2"/>
  </si>
  <si>
    <r>
      <t>Eメール</t>
    </r>
    <r>
      <rPr>
        <sz val="11"/>
        <color indexed="8"/>
        <rFont val="ＭＳ Ｐ明朝"/>
        <family val="1"/>
        <charset val="128"/>
      </rPr>
      <t>アドレス</t>
    </r>
    <phoneticPr fontId="2"/>
  </si>
  <si>
    <t>排熱回収出力　　      　（kW）</t>
    <rPh sb="0" eb="2">
      <t>ハイネツ</t>
    </rPh>
    <rPh sb="2" eb="4">
      <t>カイシュウ</t>
    </rPh>
    <rPh sb="4" eb="6">
      <t>シュツリョク</t>
    </rPh>
    <phoneticPr fontId="6"/>
  </si>
  <si>
    <t>総重量　（ｔ）</t>
    <rPh sb="0" eb="3">
      <t>ソウジュウリョウ</t>
    </rPh>
    <phoneticPr fontId="2"/>
  </si>
  <si>
    <t>排熱利用率</t>
    <rPh sb="0" eb="2">
      <t>ハイネツ</t>
    </rPh>
    <rPh sb="2" eb="4">
      <t>リヨウ</t>
    </rPh>
    <rPh sb="4" eb="5">
      <t>リツ</t>
    </rPh>
    <phoneticPr fontId="2"/>
  </si>
  <si>
    <t>注）　工事完了予定年月の属する年度の翌年度から起算して1年間のエネルギー使用量の計画を記載すること。</t>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</si>
  <si>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t>【再エネ開発を行った場合】①機器一覧表(名称、型式、仕様、メーカー、台数、設置場所等)②システムフロー図③配置図④再エネ機器カタログ⑤年間発電容量計算書</t>
    <rPh sb="1" eb="2">
      <t>サイ</t>
    </rPh>
    <rPh sb="4" eb="6">
      <t>カイハツ</t>
    </rPh>
    <rPh sb="7" eb="8">
      <t>オコナ</t>
    </rPh>
    <rPh sb="10" eb="12">
      <t>バアイ</t>
    </rPh>
    <phoneticPr fontId="2"/>
  </si>
  <si>
    <t>◆添付書類</t>
    <rPh sb="1" eb="3">
      <t>テンプ</t>
    </rPh>
    <rPh sb="3" eb="5">
      <t>ショルイ</t>
    </rPh>
    <phoneticPr fontId="2"/>
  </si>
  <si>
    <r>
      <t xml:space="preserve">総合効率
</t>
    </r>
    <r>
      <rPr>
        <sz val="9"/>
        <color theme="1"/>
        <rFont val="ＭＳ Ｐ明朝"/>
        <family val="1"/>
        <charset val="128"/>
      </rPr>
      <t>(有効発電効率＋排熱利用率)</t>
    </r>
    <rPh sb="0" eb="2">
      <t>ソウゴウ</t>
    </rPh>
    <rPh sb="2" eb="4">
      <t>コウリツ</t>
    </rPh>
    <phoneticPr fontId="2"/>
  </si>
  <si>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2"/>
  </si>
  <si>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2"/>
  </si>
  <si>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2"/>
  </si>
  <si>
    <t>②助成対象
経費
（千円）</t>
    <rPh sb="1" eb="3">
      <t>ジョセイ</t>
    </rPh>
    <rPh sb="3" eb="5">
      <t>タイショウ</t>
    </rPh>
    <rPh sb="6" eb="8">
      <t>ケイヒ</t>
    </rPh>
    <rPh sb="10" eb="12">
      <t>センエン</t>
    </rPh>
    <phoneticPr fontId="2"/>
  </si>
  <si>
    <t>③助成対象経費合計</t>
    <rPh sb="1" eb="3">
      <t>ジョセイ</t>
    </rPh>
    <rPh sb="3" eb="5">
      <t>タイショウ</t>
    </rPh>
    <rPh sb="5" eb="7">
      <t>ケイヒ</t>
    </rPh>
    <rPh sb="7" eb="9">
      <t>ゴウケイ</t>
    </rPh>
    <phoneticPr fontId="2"/>
  </si>
  <si>
    <t>④交付申請額</t>
    <rPh sb="1" eb="3">
      <t>コウフ</t>
    </rPh>
    <rPh sb="3" eb="6">
      <t>シンセイガク</t>
    </rPh>
    <phoneticPr fontId="2"/>
  </si>
  <si>
    <t>付帯要件パターン（再エネ開発の有無）</t>
    <rPh sb="0" eb="2">
      <t>フタイ</t>
    </rPh>
    <rPh sb="2" eb="4">
      <t>ヨウケン</t>
    </rPh>
    <rPh sb="9" eb="10">
      <t>サイ</t>
    </rPh>
    <rPh sb="12" eb="14">
      <t>カイハツ</t>
    </rPh>
    <rPh sb="15" eb="17">
      <t>ウム</t>
    </rPh>
    <phoneticPr fontId="66"/>
  </si>
  <si>
    <t>1）CGS設置工事</t>
    <rPh sb="5" eb="7">
      <t>セッチ</t>
    </rPh>
    <rPh sb="7" eb="9">
      <t>コウジ</t>
    </rPh>
    <phoneticPr fontId="66"/>
  </si>
  <si>
    <t>2）排熱利用設備工事</t>
    <rPh sb="2" eb="4">
      <t>ハイネツ</t>
    </rPh>
    <rPh sb="4" eb="6">
      <t>リヨウ</t>
    </rPh>
    <rPh sb="6" eb="8">
      <t>セツビ</t>
    </rPh>
    <rPh sb="8" eb="10">
      <t>コウジ</t>
    </rPh>
    <phoneticPr fontId="6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</si>
  <si>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2"/>
  </si>
  <si>
    <r>
      <t>電力融通量</t>
    </r>
    <r>
      <rPr>
        <vertAlign val="superscript"/>
        <sz val="11"/>
        <color theme="1"/>
        <rFont val="ＭＳ Ｐ明朝"/>
        <family val="1"/>
        <charset val="128"/>
      </rPr>
      <t>※1</t>
    </r>
    <rPh sb="0" eb="2">
      <t>デンリョク</t>
    </rPh>
    <rPh sb="2" eb="4">
      <t>ユウズウ</t>
    </rPh>
    <rPh sb="4" eb="5">
      <t>リョウ</t>
    </rPh>
    <phoneticPr fontId="2"/>
  </si>
  <si>
    <r>
      <t>熱融通量（送り）</t>
    </r>
    <r>
      <rPr>
        <vertAlign val="superscript"/>
        <sz val="11"/>
        <color theme="1"/>
        <rFont val="ＭＳ Ｐ明朝"/>
        <family val="1"/>
        <charset val="128"/>
      </rPr>
      <t>※2</t>
    </r>
    <rPh sb="0" eb="1">
      <t>ネツ</t>
    </rPh>
    <rPh sb="1" eb="3">
      <t>ユウズウ</t>
    </rPh>
    <rPh sb="3" eb="4">
      <t>リョウ</t>
    </rPh>
    <rPh sb="5" eb="6">
      <t>オク</t>
    </rPh>
    <phoneticPr fontId="2"/>
  </si>
  <si>
    <t>※1：電力融通量は、右記の式に従った数値を記入してください。
　　　詳細は、手続きの手引き1.5.2（2）⑦を参照願います。</t>
    <rPh sb="3" eb="5">
      <t>デンリョク</t>
    </rPh>
    <rPh sb="5" eb="7">
      <t>ユウズウ</t>
    </rPh>
    <rPh sb="7" eb="8">
      <t>リョウ</t>
    </rPh>
    <rPh sb="10" eb="12">
      <t>ウキ</t>
    </rPh>
    <rPh sb="13" eb="14">
      <t>シキ</t>
    </rPh>
    <rPh sb="15" eb="16">
      <t>シタガ</t>
    </rPh>
    <rPh sb="18" eb="20">
      <t>スウチ</t>
    </rPh>
    <rPh sb="21" eb="23">
      <t>キニュウ</t>
    </rPh>
    <rPh sb="34" eb="36">
      <t>ショウサイ</t>
    </rPh>
    <rPh sb="38" eb="40">
      <t>テツヅ</t>
    </rPh>
    <rPh sb="42" eb="44">
      <t>テビ</t>
    </rPh>
    <rPh sb="55" eb="58">
      <t>サンショウネガ</t>
    </rPh>
    <phoneticPr fontId="2"/>
  </si>
  <si>
    <t>※2熱融通量は、右記の式に従った数値を記入してください。
　　　詳細は、手続きの手引き1.5.2（2）⑦を参照願います。</t>
    <rPh sb="2" eb="3">
      <t>ネツ</t>
    </rPh>
    <rPh sb="3" eb="5">
      <t>ユウズウ</t>
    </rPh>
    <rPh sb="5" eb="6">
      <t>リョウ</t>
    </rPh>
    <rPh sb="8" eb="10">
      <t>ウキ</t>
    </rPh>
    <rPh sb="11" eb="12">
      <t>シキ</t>
    </rPh>
    <rPh sb="13" eb="14">
      <t>シタガ</t>
    </rPh>
    <rPh sb="16" eb="18">
      <t>スウチ</t>
    </rPh>
    <rPh sb="19" eb="21">
      <t>キニュウ</t>
    </rPh>
    <phoneticPr fontId="2"/>
  </si>
  <si>
    <t>総合運用効率(2.17×有効発電効率＋排熱利用率)</t>
    <rPh sb="0" eb="2">
      <t>ソウゴウ</t>
    </rPh>
    <rPh sb="2" eb="4">
      <t>ウンヨウ</t>
    </rPh>
    <rPh sb="4" eb="6">
      <t>コウリツ</t>
    </rPh>
    <phoneticPr fontId="23"/>
  </si>
  <si>
    <r>
      <t xml:space="preserve">総合運用効率
</t>
    </r>
    <r>
      <rPr>
        <sz val="9"/>
        <color theme="1"/>
        <rFont val="ＭＳ Ｐ明朝"/>
        <family val="1"/>
        <charset val="128"/>
      </rPr>
      <t>(2.17×有効発電効率＋排熱利用率)</t>
    </r>
    <rPh sb="0" eb="2">
      <t>ソウゴウ</t>
    </rPh>
    <rPh sb="2" eb="4">
      <t>ウンヨウ</t>
    </rPh>
    <rPh sb="4" eb="6">
      <t>コウリツ</t>
    </rPh>
    <phoneticPr fontId="2"/>
  </si>
  <si>
    <t>1）</t>
    <phoneticPr fontId="66"/>
  </si>
  <si>
    <t>2）</t>
    <phoneticPr fontId="66"/>
  </si>
  <si>
    <t>基本情報のB11、B17セルには、ESCO事業者か熱供給事業かの選択をお願いします。</t>
    <rPh sb="0" eb="2">
      <t>キホン</t>
    </rPh>
    <rPh sb="2" eb="4">
      <t>ジョウホウ</t>
    </rPh>
    <rPh sb="21" eb="24">
      <t>ジギョウシャ</t>
    </rPh>
    <rPh sb="25" eb="26">
      <t>ネツ</t>
    </rPh>
    <rPh sb="26" eb="30">
      <t>キョウキュウジギョウ</t>
    </rPh>
    <rPh sb="32" eb="34">
      <t>センタク</t>
    </rPh>
    <rPh sb="36" eb="37">
      <t>ネガ</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</si>
  <si>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22</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</si>
  <si>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r>
      <rPr>
        <sz val="12"/>
        <color indexed="8"/>
        <rFont val="ＭＳ Ｐゴシック"/>
        <family val="3"/>
        <charset val="128"/>
      </rPr>
      <t>①第</t>
    </r>
    <r>
      <rPr>
        <sz val="12"/>
        <color indexed="8"/>
        <rFont val="Century"/>
        <family val="1"/>
      </rPr>
      <t>22</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</si>
  <si>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22</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</si>
  <si>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t>修正</t>
    </r>
    <r>
      <rPr>
        <sz val="12"/>
        <color indexed="8"/>
        <rFont val="Century"/>
        <family val="1"/>
      </rPr>
      <t>1</t>
    </r>
    <r>
      <rPr>
        <sz val="12"/>
        <color indexed="8"/>
        <rFont val="ＭＳ Ｐ明朝"/>
        <family val="1"/>
        <charset val="128"/>
      </rPr>
      <t>：</t>
    </r>
    <rPh sb="0" eb="2">
      <t>シュウセイ</t>
    </rPh>
    <phoneticPr fontId="2"/>
  </si>
  <si>
    <r>
      <t>修正</t>
    </r>
    <r>
      <rPr>
        <sz val="12"/>
        <color indexed="8"/>
        <rFont val="Century"/>
        <family val="1"/>
      </rPr>
      <t>2</t>
    </r>
    <r>
      <rPr>
        <sz val="12"/>
        <color indexed="8"/>
        <rFont val="ＭＳ Ｐ明朝"/>
        <family val="1"/>
        <charset val="128"/>
      </rPr>
      <t>：</t>
    </r>
    <rPh sb="0" eb="2">
      <t>シュウセイ</t>
    </rPh>
    <phoneticPr fontId="2"/>
  </si>
  <si>
    <r>
      <t>修正</t>
    </r>
    <r>
      <rPr>
        <sz val="12"/>
        <color indexed="8"/>
        <rFont val="Century"/>
        <family val="1"/>
      </rPr>
      <t>3</t>
    </r>
    <r>
      <rPr>
        <sz val="12"/>
        <color indexed="8"/>
        <rFont val="ＭＳ Ｐ明朝"/>
        <family val="1"/>
        <charset val="128"/>
      </rPr>
      <t>：</t>
    </r>
    <rPh sb="0" eb="2">
      <t>シュウセイ</t>
    </rPh>
    <phoneticPr fontId="2"/>
  </si>
  <si>
    <r>
      <t>修正</t>
    </r>
    <r>
      <rPr>
        <sz val="12"/>
        <color indexed="8"/>
        <rFont val="Century"/>
        <family val="1"/>
      </rPr>
      <t>4</t>
    </r>
    <r>
      <rPr>
        <sz val="12"/>
        <color indexed="8"/>
        <rFont val="ＭＳ Ｐ明朝"/>
        <family val="1"/>
        <charset val="128"/>
      </rPr>
      <t>：</t>
    </r>
    <rPh sb="0" eb="2">
      <t>シュウセイ</t>
    </rPh>
    <phoneticPr fontId="2"/>
  </si>
  <si>
    <r>
      <t>公開日：</t>
    </r>
    <r>
      <rPr>
        <sz val="12"/>
        <color indexed="8"/>
        <rFont val="Century"/>
        <family val="1"/>
      </rPr>
      <t>2020/09/14</t>
    </r>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</si>
  <si>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22</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22</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t>
    </r>
    <r>
      <rPr>
        <sz val="12"/>
        <color indexed="8"/>
        <rFont val="Century"/>
        <family val="1"/>
      </rPr>
      <t>2-3</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号様式：別紙3、第24号様式、第25号様式までをカバーしています。</t>
    </r>
    <rPh sb="1" eb="2">
      <t>ホン</t>
    </rPh>
    <rPh sb="62" eb="64">
      <t>ベッシ</t>
    </rPh>
    <rPh sb="68" eb="69">
      <t>ダイ</t>
    </rPh>
    <rPh sb="71" eb="72">
      <t>ゴウ</t>
    </rPh>
    <rPh sb="72" eb="74">
      <t>ヨウシキ</t>
    </rPh>
    <rPh sb="75" eb="77">
      <t>ベッシ</t>
    </rPh>
    <phoneticPr fontId="2"/>
  </si>
  <si>
    <t>2020-08-27</t>
    <phoneticPr fontId="2"/>
  </si>
  <si>
    <r>
      <t xml:space="preserve">(1) </t>
    </r>
    <r>
      <rPr>
        <sz val="11"/>
        <color indexed="8"/>
        <rFont val="ＭＳ Ｐ明朝"/>
        <family val="1"/>
        <charset val="128"/>
      </rPr>
      <t>助成事業に要する経費</t>
    </r>
    <phoneticPr fontId="2"/>
  </si>
  <si>
    <t>注）電力供給業、熱供給業に属する第一種エネルギー管理指定工場等については、原油
　　 換算で年間１０万キロリットル以上の場合、エネルギー管理士を2名選任する必要があります。
     また年間１０万キロリットル未満の場合は、１名の選任が必要です。</t>
    <phoneticPr fontId="2"/>
  </si>
  <si>
    <t>　スマートエネルギーネットワーク構築事業助成金交付要綱（令和２年8月24日付２都環公地温第1105号）第４条、第５条、第１０条第１項第四号、同項第五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rPh sb="67" eb="68">
      <t>４</t>
    </rPh>
    <rPh sb="73" eb="74">
      <t>５</t>
    </rPh>
    <phoneticPr fontId="2"/>
  </si>
  <si>
    <r>
      <t xml:space="preserve">   </t>
    </r>
    <r>
      <rPr>
        <sz val="11"/>
        <color indexed="8"/>
        <rFont val="ＭＳ Ｐ明朝"/>
        <family val="1"/>
        <charset val="128"/>
      </rPr>
      <t>スマートエネルギーネットワーク構築事業助成金交付要綱（ 令和2年8月24日付2都環公地温第1105号 ） 第８条第１項の規定に基づき、助成金の交付について関係書類を添えて、次のとおり申請します。</t>
    </r>
    <rPh sb="18" eb="20">
      <t>コウチク</t>
    </rPh>
    <rPh sb="20" eb="22">
      <t>ジギョウ</t>
    </rPh>
    <rPh sb="31" eb="33">
      <t>レイワ</t>
    </rPh>
    <rPh sb="45" eb="47">
      <t>チオン</t>
    </rPh>
    <phoneticPr fontId="2"/>
  </si>
  <si>
    <t>　スマートエネルギーネットワーク構築事業助成金交付要綱（令和２年8月24日付２都環公地温第1105号）第４条、第５条、第１０条第１項第四号、同項第五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rPh sb="28" eb="30">
      <t>レイワ</t>
    </rPh>
    <rPh sb="31" eb="32">
      <t>ネン</t>
    </rPh>
    <rPh sb="33" eb="34">
      <t>ゲツ</t>
    </rPh>
    <rPh sb="36" eb="37">
      <t>ヒ</t>
    </rPh>
    <rPh sb="37" eb="38">
      <t>ツケ</t>
    </rPh>
    <rPh sb="39" eb="40">
      <t>ト</t>
    </rPh>
    <rPh sb="42" eb="44">
      <t>チオン</t>
    </rPh>
    <rPh sb="67" eb="68">
      <t>４</t>
    </rPh>
    <rPh sb="73" eb="74">
      <t>５</t>
    </rPh>
    <phoneticPr fontId="2"/>
  </si>
  <si>
    <t>　スマートエネルギーネットワーク構築事業助成金交付要綱（令和２年8月24日付２都環公地温第1105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6" eb="18">
      <t>コウチク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</si>
</sst>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yyyy&quot;年&quot;m&quot;月&quot;d&quot;日&quot;;@"/>
    <numFmt numFmtId="177" formatCode="yyyy&quot;年&quot;m&quot;月&quot;;@"/>
    <numFmt numFmtId="178" formatCode="#,##0.0;[Red]\-#,##0.0"/>
    <numFmt numFmtId="179" formatCode="#,##0_);[Red]\(#,##0\)"/>
    <numFmt numFmtId="180" formatCode="#,##0.0_);[Red]\(#,##0.0\)"/>
    <numFmt numFmtId="181" formatCode="0.0"/>
    <numFmt numFmtId="182" formatCode="#,##0.000;[Red]\-#,##0.000"/>
    <numFmt numFmtId="183" formatCode="#,##0_ ;[Red]\-#,##0\ "/>
  </numFmts>
  <fonts count="8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
      <sz val="6"/>
      <name val="ＭＳ Ｐゴシック"/>
      <family val="3"/>
      <charset val="128"/>
      <scheme val="minor"/>
    </font>
    <font>
      <b/>
      <u/>
      <sz val="10.5"/>
      <color indexed="10"/>
      <name val="ＭＳ Ｐ明朝"/>
      <family val="1"/>
      <charset val="128"/>
    </font>
    <font>
      <sz val="10.5"/>
      <name val="ＭＳ Ｐ明朝"/>
      <family val="1"/>
      <charset val="128"/>
    </font>
    <font>
      <b/>
      <sz val="11"/>
      <color theme="1"/>
      <name val="ＭＳ Ｐ明朝"/>
      <family val="1"/>
      <charset val="128"/>
    </font>
    <font>
      <sz val="10.5"/>
      <color theme="1"/>
      <name val="ＭＳ Ｐ明朝"/>
      <family val="1"/>
      <charset val="128"/>
    </font>
    <font>
      <sz val="12"/>
      <color rgb="FFFF0000"/>
      <name val="ＭＳ Ｐ明朝"/>
      <family val="1"/>
      <charset val="128"/>
    </font>
    <font>
      <sz val="10.5"/>
      <color indexed="62"/>
      <name val="ＭＳ Ｐ明朝"/>
      <family val="1"/>
      <charset val="128"/>
    </font>
    <font>
      <sz val="10.5"/>
      <color indexed="13"/>
      <name val="ＭＳ Ｐ明朝"/>
      <family val="1"/>
      <charset val="128"/>
    </font>
    <font>
      <sz val="9"/>
      <color indexed="81"/>
      <name val="ＭＳ Ｐゴシック"/>
      <family val="3"/>
      <charset val="128"/>
    </font>
    <font>
      <sz val="16"/>
      <color rgb="FFFFFF00"/>
      <name val="ＭＳ Ｐゴシック"/>
      <family val="3"/>
      <charset val="128"/>
      <scheme val="minor"/>
    </font>
    <font>
      <sz val="14"/>
      <color theme="1"/>
      <name val="ＭＳ Ｐ明朝"/>
      <family val="1"/>
      <charset val="128"/>
    </font>
    <font>
      <sz val="11"/>
      <color theme="1"/>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明朝"/>
      <family val="1"/>
      <charset val="128"/>
    </font>
    <font>
      <vertAlign val="subscript"/>
      <sz val="11"/>
      <color theme="1"/>
      <name val="ＭＳ Ｐ明朝"/>
      <family val="1"/>
      <charset val="128"/>
    </font>
  </fonts>
  <fills count="16">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5" tint="0.79998168889431442"/>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diagonal style="thin">
        <color indexed="64"/>
      </diagonal>
    </border>
    <border>
      <left style="hair">
        <color indexed="64"/>
      </left>
      <right/>
      <top/>
      <bottom/>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style="thin">
        <color indexed="64"/>
      </right>
      <top style="thin">
        <color indexed="64"/>
      </top>
      <bottom/>
      <diagonal style="thin">
        <color indexed="64"/>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diagonalUp="1">
      <left/>
      <right style="thin">
        <color indexed="64"/>
      </right>
      <top/>
      <bottom style="double">
        <color indexed="64"/>
      </bottom>
      <diagonal style="thin">
        <color indexed="64"/>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diagonalUp="1">
      <left/>
      <right style="thin">
        <color indexed="64"/>
      </right>
      <top style="double">
        <color indexed="64"/>
      </top>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bottom style="hair">
        <color indexed="64"/>
      </bottom>
      <diagonal/>
    </border>
    <border>
      <left/>
      <right style="thin">
        <color indexed="64"/>
      </right>
      <top style="double">
        <color indexed="64"/>
      </top>
      <bottom style="hair">
        <color indexed="64"/>
      </bottom>
      <diagonal/>
    </border>
  </borders>
  <cellStyleXfs count="7">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467">
    <xf numFmtId="0" fontId="0" fillId="0" borderId="0" xfId="0">
      <alignment vertical="center"/>
    </xf>
    <xf numFmtId="0" fontId="34" fillId="0" borderId="0" xfId="0" applyFont="1">
      <alignment vertical="center"/>
    </xf>
    <xf numFmtId="0" fontId="34" fillId="0" borderId="0" xfId="0" applyFont="1" applyBorder="1">
      <alignment vertical="center"/>
    </xf>
    <xf numFmtId="0" fontId="35" fillId="0" borderId="0" xfId="0" applyFont="1" applyAlignment="1">
      <alignment horizontal="center" vertical="center"/>
    </xf>
    <xf numFmtId="0" fontId="36" fillId="0" borderId="0" xfId="0" applyFont="1" applyBorder="1">
      <alignment vertical="center"/>
    </xf>
    <xf numFmtId="0" fontId="37" fillId="0" borderId="0" xfId="0" applyFont="1" applyProtection="1">
      <alignment vertical="center"/>
    </xf>
    <xf numFmtId="0" fontId="12" fillId="0" borderId="2" xfId="0" applyFont="1" applyFill="1" applyBorder="1" applyAlignment="1" applyProtection="1">
      <alignment horizontal="center" vertical="center"/>
    </xf>
    <xf numFmtId="0" fontId="36" fillId="0" borderId="0" xfId="0" applyFont="1">
      <alignment vertical="center"/>
    </xf>
    <xf numFmtId="0" fontId="12" fillId="0" borderId="8" xfId="0" applyFont="1" applyFill="1" applyBorder="1" applyAlignment="1" applyProtection="1">
      <alignment vertical="center" wrapText="1"/>
    </xf>
    <xf numFmtId="0" fontId="12" fillId="0" borderId="8" xfId="0" applyFont="1" applyBorder="1" applyAlignment="1">
      <alignment horizontal="center" vertical="center"/>
    </xf>
    <xf numFmtId="0" fontId="36" fillId="0" borderId="2" xfId="0" applyFont="1" applyBorder="1" applyAlignment="1">
      <alignment vertical="center"/>
    </xf>
    <xf numFmtId="0" fontId="38" fillId="0" borderId="0" xfId="0" applyFont="1">
      <alignment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6" fillId="0" borderId="0" xfId="0" applyFont="1" applyFill="1" applyAlignment="1" applyProtection="1">
      <alignment vertical="center"/>
    </xf>
    <xf numFmtId="0" fontId="39" fillId="0" borderId="0" xfId="0" applyFont="1" applyBorder="1"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Fill="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Fill="1" applyBorder="1" applyAlignment="1" applyProtection="1">
      <alignment horizontal="center" vertical="center" shrinkToFit="1"/>
    </xf>
    <xf numFmtId="0" fontId="36" fillId="0" borderId="0" xfId="0" applyFont="1" applyAlignment="1">
      <alignment horizontal="left" vertical="center"/>
    </xf>
    <xf numFmtId="0" fontId="7" fillId="0" borderId="8" xfId="0" applyFont="1" applyBorder="1" applyAlignment="1" applyProtection="1">
      <alignment horizontal="center" vertical="center" wrapText="1"/>
    </xf>
    <xf numFmtId="0" fontId="7" fillId="0" borderId="0" xfId="0" applyFont="1" applyBorder="1" applyAlignment="1" applyProtection="1">
      <alignment vertical="center"/>
    </xf>
    <xf numFmtId="0" fontId="36" fillId="4" borderId="0" xfId="0" applyFont="1" applyFill="1" applyAlignment="1" applyProtection="1">
      <alignment horizontal="left" vertical="center"/>
      <protection locked="0"/>
    </xf>
    <xf numFmtId="0" fontId="36" fillId="0" borderId="0" xfId="0" applyFont="1" applyAlignment="1">
      <alignment vertical="top"/>
    </xf>
    <xf numFmtId="0" fontId="7" fillId="0" borderId="0" xfId="0" applyFont="1" applyBorder="1" applyAlignment="1">
      <alignment vertical="center"/>
    </xf>
    <xf numFmtId="0" fontId="11" fillId="0" borderId="0" xfId="0" applyFont="1" applyBorder="1" applyAlignment="1">
      <alignment vertical="center"/>
    </xf>
    <xf numFmtId="0" fontId="36" fillId="4" borderId="0" xfId="0" applyFont="1" applyFill="1" applyAlignment="1" applyProtection="1">
      <alignment vertical="center"/>
      <protection locked="0"/>
    </xf>
    <xf numFmtId="0" fontId="36" fillId="0" borderId="1" xfId="0" applyFont="1" applyBorder="1" applyAlignment="1">
      <alignment vertical="center" shrinkToFit="1"/>
    </xf>
    <xf numFmtId="0" fontId="36" fillId="0" borderId="0" xfId="0" applyFont="1" applyFill="1" applyAlignment="1" applyProtection="1">
      <alignment vertical="center" shrinkToFit="1"/>
    </xf>
    <xf numFmtId="0" fontId="42" fillId="0" borderId="0" xfId="0" applyFont="1" applyFill="1" applyAlignment="1" applyProtection="1">
      <alignment vertical="center" shrinkToFit="1"/>
    </xf>
    <xf numFmtId="0" fontId="36" fillId="0" borderId="0" xfId="0" applyFont="1" applyFill="1" applyBorder="1">
      <alignment vertical="center"/>
    </xf>
    <xf numFmtId="0" fontId="36" fillId="0" borderId="0" xfId="0" applyFont="1" applyFill="1" applyBorder="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13" fillId="0" borderId="0" xfId="0" applyFont="1" applyBorder="1" applyAlignment="1">
      <alignment vertical="center"/>
    </xf>
    <xf numFmtId="0" fontId="36" fillId="4" borderId="3"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0" fontId="36" fillId="0" borderId="3" xfId="0" applyFont="1" applyBorder="1" applyAlignment="1">
      <alignment vertical="center" wrapText="1"/>
    </xf>
    <xf numFmtId="0" fontId="36" fillId="0" borderId="19" xfId="0" applyFont="1" applyBorder="1" applyAlignment="1">
      <alignment vertical="center" shrinkToFit="1"/>
    </xf>
    <xf numFmtId="0" fontId="11" fillId="0" borderId="0" xfId="0" applyFont="1" applyBorder="1" applyAlignment="1">
      <alignment vertical="top"/>
    </xf>
    <xf numFmtId="0" fontId="47" fillId="0" borderId="0" xfId="0" applyFont="1" applyBorder="1">
      <alignment vertical="center"/>
    </xf>
    <xf numFmtId="0" fontId="36" fillId="0" borderId="0" xfId="0" applyFont="1" applyBorder="1" applyAlignment="1" applyProtection="1">
      <alignment horizontal="center"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righ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7" borderId="0" xfId="0" applyFont="1" applyFill="1" applyBorder="1" applyAlignment="1">
      <alignment horizontal="left" vertical="center"/>
    </xf>
    <xf numFmtId="0" fontId="42" fillId="0" borderId="0" xfId="0" applyFont="1" applyAlignment="1">
      <alignment horizontal="center" vertical="center"/>
    </xf>
    <xf numFmtId="0" fontId="36" fillId="0" borderId="4" xfId="0" applyFont="1" applyFill="1" applyBorder="1" applyAlignment="1" applyProtection="1">
      <alignment vertical="center"/>
    </xf>
    <xf numFmtId="0" fontId="36" fillId="0" borderId="0" xfId="0" applyFont="1" applyBorder="1" applyAlignment="1">
      <alignment vertical="center"/>
    </xf>
    <xf numFmtId="0" fontId="36" fillId="0" borderId="10" xfId="0" applyFont="1" applyBorder="1" applyAlignment="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3" borderId="9" xfId="0" applyFont="1" applyFill="1" applyBorder="1" applyAlignment="1">
      <alignment horizontal="center" vertical="center"/>
    </xf>
    <xf numFmtId="0" fontId="7" fillId="0" borderId="9" xfId="0" applyFont="1" applyBorder="1" applyAlignment="1">
      <alignment vertical="center"/>
    </xf>
    <xf numFmtId="0" fontId="36" fillId="0" borderId="9" xfId="0" applyFont="1" applyBorder="1" applyAlignment="1">
      <alignment horizontal="center" vertical="center"/>
    </xf>
    <xf numFmtId="0" fontId="11" fillId="0" borderId="0"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vertical="center"/>
    </xf>
    <xf numFmtId="0" fontId="36" fillId="0" borderId="11" xfId="0" applyFont="1" applyBorder="1" applyAlignment="1">
      <alignment vertical="center"/>
    </xf>
    <xf numFmtId="0" fontId="12" fillId="0" borderId="8" xfId="0" applyFont="1" applyBorder="1" applyAlignment="1">
      <alignment vertical="center" wrapText="1"/>
    </xf>
    <xf numFmtId="0" fontId="12" fillId="0" borderId="8" xfId="0" applyFont="1" applyFill="1" applyBorder="1" applyAlignment="1">
      <alignment vertical="center" wrapText="1"/>
    </xf>
    <xf numFmtId="0" fontId="36" fillId="0" borderId="9" xfId="0" applyFont="1" applyBorder="1" applyAlignment="1">
      <alignment vertical="center" wrapText="1"/>
    </xf>
    <xf numFmtId="0" fontId="36" fillId="4" borderId="1" xfId="0" applyFont="1" applyFill="1" applyBorder="1" applyAlignment="1" applyProtection="1">
      <alignment horizontal="center" vertical="center"/>
      <protection locked="0"/>
    </xf>
    <xf numFmtId="0" fontId="0" fillId="0" borderId="0" xfId="0" applyFont="1" applyProtection="1">
      <alignment vertical="center"/>
    </xf>
    <xf numFmtId="0" fontId="49" fillId="0" borderId="0" xfId="0" applyFont="1" applyProtection="1">
      <alignment vertical="center"/>
    </xf>
    <xf numFmtId="0" fontId="0" fillId="0" borderId="0" xfId="0" applyFont="1" applyProtection="1">
      <alignment vertical="center"/>
      <protection hidden="1"/>
    </xf>
    <xf numFmtId="0" fontId="0" fillId="0" borderId="0" xfId="0" applyFont="1">
      <alignment vertical="center"/>
    </xf>
    <xf numFmtId="0" fontId="0" fillId="0" borderId="1" xfId="0" applyFont="1" applyFill="1" applyBorder="1" applyAlignment="1" applyProtection="1">
      <alignment horizontal="center" vertical="center"/>
    </xf>
    <xf numFmtId="0" fontId="0" fillId="8" borderId="1" xfId="0" applyFont="1" applyFill="1" applyBorder="1" applyAlignment="1" applyProtection="1">
      <alignment horizontal="center" vertical="center"/>
      <protection locked="0"/>
    </xf>
    <xf numFmtId="0" fontId="0" fillId="4" borderId="1" xfId="0" quotePrefix="1" applyFont="1" applyFill="1" applyBorder="1" applyAlignment="1" applyProtection="1">
      <alignment horizontal="center" vertical="center"/>
      <protection locked="0"/>
    </xf>
    <xf numFmtId="0" fontId="0" fillId="0" borderId="1" xfId="0" quotePrefix="1" applyFont="1" applyBorder="1" applyAlignment="1">
      <alignment horizontal="center" vertical="center"/>
    </xf>
    <xf numFmtId="49" fontId="0" fillId="4" borderId="1" xfId="0" quotePrefix="1" applyNumberFormat="1" applyFont="1" applyFill="1" applyBorder="1" applyAlignment="1" applyProtection="1">
      <alignment horizontal="center" vertical="center"/>
      <protection locked="0"/>
    </xf>
    <xf numFmtId="0" fontId="0" fillId="0" borderId="1" xfId="0" applyFont="1" applyFill="1" applyBorder="1" applyAlignment="1" applyProtection="1">
      <alignment vertical="center"/>
    </xf>
    <xf numFmtId="0" fontId="0" fillId="0" borderId="1" xfId="0" applyFont="1" applyBorder="1" applyAlignment="1">
      <alignment vertical="center" shrinkToFit="1"/>
    </xf>
    <xf numFmtId="0" fontId="0" fillId="0" borderId="0" xfId="0" applyFont="1" applyAlignment="1" applyProtection="1">
      <alignment vertical="top"/>
    </xf>
    <xf numFmtId="0" fontId="0" fillId="0" borderId="0" xfId="0" applyFont="1" applyAlignment="1" applyProtection="1">
      <alignment vertical="center"/>
    </xf>
    <xf numFmtId="0" fontId="0" fillId="0" borderId="0" xfId="0" applyFont="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1" xfId="0" quotePrefix="1" applyFont="1" applyBorder="1">
      <alignment vertical="center"/>
    </xf>
    <xf numFmtId="0" fontId="0" fillId="0" borderId="1" xfId="0" applyFont="1" applyBorder="1">
      <alignment vertical="center"/>
    </xf>
    <xf numFmtId="0" fontId="0" fillId="2" borderId="1" xfId="0" applyFont="1" applyFill="1" applyBorder="1" applyAlignment="1">
      <alignment vertical="center" shrinkToFit="1"/>
    </xf>
    <xf numFmtId="0" fontId="0" fillId="2" borderId="1" xfId="0" applyFont="1" applyFill="1" applyBorder="1" applyAlignment="1">
      <alignment horizontal="center" vertical="center"/>
    </xf>
    <xf numFmtId="0" fontId="0" fillId="0" borderId="13" xfId="0" applyFont="1" applyBorder="1" applyAlignment="1">
      <alignment vertical="center" wrapText="1"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1" xfId="0" applyFont="1" applyBorder="1" applyAlignment="1">
      <alignment vertical="center" wrapText="1" shrinkToFit="1"/>
    </xf>
    <xf numFmtId="0" fontId="36" fillId="0" borderId="1" xfId="0" applyFont="1" applyBorder="1" applyAlignment="1">
      <alignment horizontal="center" vertical="center" shrinkToFit="1"/>
    </xf>
    <xf numFmtId="178" fontId="0" fillId="7" borderId="1" xfId="2" applyNumberFormat="1" applyFont="1" applyFill="1" applyBorder="1" applyAlignment="1" applyProtection="1">
      <alignment horizontal="center" vertical="center"/>
    </xf>
    <xf numFmtId="0" fontId="0" fillId="0" borderId="9" xfId="0" applyFont="1" applyBorder="1" applyAlignment="1">
      <alignment vertical="center"/>
    </xf>
    <xf numFmtId="0" fontId="0" fillId="4" borderId="2" xfId="0" applyFont="1" applyFill="1" applyBorder="1" applyAlignment="1" applyProtection="1">
      <alignment horizontal="center" vertical="center"/>
      <protection locked="0"/>
    </xf>
    <xf numFmtId="0" fontId="0" fillId="0" borderId="9" xfId="0" applyFont="1" applyFill="1" applyBorder="1" applyAlignment="1" applyProtection="1">
      <alignment vertical="center" shrinkToFit="1"/>
      <protection locked="0"/>
    </xf>
    <xf numFmtId="0" fontId="0" fillId="0" borderId="2" xfId="0" applyFont="1" applyBorder="1" applyAlignment="1">
      <alignment horizontal="center" vertical="center"/>
    </xf>
    <xf numFmtId="0" fontId="0" fillId="4" borderId="1" xfId="0" applyFont="1" applyFill="1" applyBorder="1" applyAlignment="1" applyProtection="1">
      <alignment vertical="center" shrinkToFit="1"/>
      <protection locked="0"/>
    </xf>
    <xf numFmtId="0" fontId="0" fillId="0" borderId="2" xfId="0" applyFont="1" applyBorder="1">
      <alignment vertical="center"/>
    </xf>
    <xf numFmtId="0" fontId="9" fillId="0" borderId="1" xfId="0" applyFont="1" applyFill="1" applyBorder="1" applyAlignment="1" applyProtection="1">
      <alignment horizontal="center" vertical="center" wrapText="1" shrinkToFit="1"/>
    </xf>
    <xf numFmtId="0" fontId="52" fillId="3" borderId="1" xfId="0" applyFont="1" applyFill="1" applyBorder="1" applyAlignment="1" applyProtection="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pplyAlignment="1">
      <alignment vertical="center"/>
    </xf>
    <xf numFmtId="0" fontId="36" fillId="0" borderId="0" xfId="0" applyFont="1" applyProtection="1">
      <alignment vertical="center"/>
    </xf>
    <xf numFmtId="176" fontId="36" fillId="0" borderId="0" xfId="0" applyNumberFormat="1" applyFont="1" applyBorder="1" applyAlignment="1">
      <alignment vertical="center"/>
    </xf>
    <xf numFmtId="0" fontId="36" fillId="0" borderId="6" xfId="0" applyFont="1" applyBorder="1" applyAlignment="1">
      <alignment horizontal="center" vertical="center"/>
    </xf>
    <xf numFmtId="0" fontId="7" fillId="0" borderId="0" xfId="0" applyFont="1" applyBorder="1">
      <alignment vertical="center"/>
    </xf>
    <xf numFmtId="0" fontId="36" fillId="0" borderId="0" xfId="0" applyFont="1" applyBorder="1" applyAlignment="1">
      <alignment vertical="center" wrapText="1"/>
    </xf>
    <xf numFmtId="0" fontId="36" fillId="0" borderId="7" xfId="0" applyFont="1" applyBorder="1">
      <alignment vertical="center"/>
    </xf>
    <xf numFmtId="0" fontId="36" fillId="0" borderId="8" xfId="0" applyFont="1" applyBorder="1">
      <alignment vertical="center"/>
    </xf>
    <xf numFmtId="0" fontId="36" fillId="0" borderId="2" xfId="0" applyFont="1" applyBorder="1">
      <alignment vertical="center"/>
    </xf>
    <xf numFmtId="0" fontId="36" fillId="0" borderId="9" xfId="0" applyFont="1" applyBorder="1">
      <alignment vertical="center"/>
    </xf>
    <xf numFmtId="0" fontId="36" fillId="0" borderId="10" xfId="0" applyFont="1" applyBorder="1">
      <alignment vertical="center"/>
    </xf>
    <xf numFmtId="0" fontId="36" fillId="0" borderId="0" xfId="0" applyFont="1" applyAlignment="1">
      <alignment vertical="center" shrinkToFit="1"/>
    </xf>
    <xf numFmtId="0" fontId="36" fillId="0" borderId="6" xfId="0" applyFont="1" applyBorder="1">
      <alignment vertical="center"/>
    </xf>
    <xf numFmtId="38" fontId="7" fillId="0" borderId="4" xfId="2" applyFont="1" applyFill="1" applyBorder="1" applyAlignment="1">
      <alignment horizontal="center" vertical="center"/>
    </xf>
    <xf numFmtId="0" fontId="47" fillId="0" borderId="5" xfId="0" applyFont="1" applyBorder="1" applyAlignment="1">
      <alignment horizontal="left" vertical="center"/>
    </xf>
    <xf numFmtId="38" fontId="7" fillId="0" borderId="0" xfId="2" applyFont="1" applyFill="1" applyBorder="1" applyAlignment="1">
      <alignment horizontal="center" vertical="center"/>
    </xf>
    <xf numFmtId="0" fontId="47" fillId="0" borderId="6" xfId="0" applyFont="1" applyBorder="1" applyAlignment="1">
      <alignment horizontal="left" vertical="center"/>
    </xf>
    <xf numFmtId="0" fontId="36" fillId="0" borderId="11" xfId="0" applyFont="1" applyBorder="1">
      <alignment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47" fillId="0" borderId="12" xfId="0" applyFont="1" applyBorder="1" applyAlignment="1">
      <alignment horizontal="left" vertical="center"/>
    </xf>
    <xf numFmtId="0" fontId="36" fillId="0" borderId="9" xfId="0" applyFont="1" applyFill="1" applyBorder="1" applyAlignment="1">
      <alignment vertical="center"/>
    </xf>
    <xf numFmtId="0" fontId="36" fillId="0" borderId="0" xfId="0" applyFont="1" applyBorder="1" applyProtection="1">
      <alignment vertical="center"/>
    </xf>
    <xf numFmtId="0" fontId="7" fillId="0" borderId="11" xfId="0" applyFont="1" applyBorder="1" applyProtection="1">
      <alignment vertical="center"/>
    </xf>
    <xf numFmtId="0" fontId="36" fillId="0" borderId="4" xfId="0" applyFont="1" applyBorder="1" applyAlignment="1">
      <alignment horizontal="center" vertical="center"/>
    </xf>
    <xf numFmtId="0" fontId="39" fillId="0" borderId="0" xfId="0" applyFont="1" applyAlignment="1">
      <alignment horizontal="right" vertical="center"/>
    </xf>
    <xf numFmtId="0" fontId="56" fillId="0" borderId="0" xfId="0" applyFont="1" applyBorder="1">
      <alignment vertical="center"/>
    </xf>
    <xf numFmtId="0" fontId="56" fillId="0" borderId="0" xfId="0" applyFont="1">
      <alignment vertical="center"/>
    </xf>
    <xf numFmtId="0" fontId="56" fillId="0" borderId="0" xfId="0" applyFont="1" applyBorder="1" applyAlignment="1" applyProtection="1">
      <alignment horizontal="center" vertical="center"/>
    </xf>
    <xf numFmtId="0" fontId="36" fillId="7" borderId="0" xfId="0" applyFont="1" applyFill="1" applyBorder="1">
      <alignment vertical="center"/>
    </xf>
    <xf numFmtId="0" fontId="36" fillId="7" borderId="0" xfId="0" applyFont="1" applyFill="1" applyAlignment="1" applyProtection="1">
      <alignment vertical="center" shrinkToFit="1"/>
    </xf>
    <xf numFmtId="0" fontId="36" fillId="0" borderId="0" xfId="0" applyFont="1" applyFill="1" applyBorder="1" applyAlignment="1" applyProtection="1">
      <alignment horizontal="center" vertical="center"/>
    </xf>
    <xf numFmtId="0" fontId="36" fillId="0" borderId="0" xfId="0" applyFont="1" applyFill="1" applyBorder="1" applyAlignment="1">
      <alignment horizontal="left" vertical="center"/>
    </xf>
    <xf numFmtId="38" fontId="7" fillId="0" borderId="0" xfId="2" applyFont="1" applyFill="1" applyBorder="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36" fillId="0" borderId="0" xfId="0" applyFont="1" applyBorder="1" applyAlignment="1">
      <alignment horizontal="left" vertical="center"/>
    </xf>
    <xf numFmtId="0" fontId="12" fillId="0" borderId="0" xfId="0" applyFont="1" applyBorder="1">
      <alignment vertical="center"/>
    </xf>
    <xf numFmtId="0" fontId="36" fillId="0" borderId="0" xfId="0" applyFont="1" applyBorder="1" applyAlignment="1">
      <alignment horizontal="right" vertical="center"/>
    </xf>
    <xf numFmtId="0" fontId="36" fillId="0" borderId="5" xfId="0" applyFont="1" applyBorder="1">
      <alignment vertical="center"/>
    </xf>
    <xf numFmtId="0" fontId="36" fillId="0" borderId="0" xfId="0" applyFont="1" applyFill="1" applyAlignment="1">
      <alignment horizontal="center" vertical="center"/>
    </xf>
    <xf numFmtId="0" fontId="36" fillId="3" borderId="0" xfId="0" applyFont="1" applyFill="1" applyBorder="1" applyProtection="1">
      <alignment vertical="center"/>
    </xf>
    <xf numFmtId="0" fontId="36" fillId="0" borderId="0" xfId="0" applyFont="1" applyFill="1" applyBorder="1" applyProtection="1">
      <alignment vertical="center"/>
    </xf>
    <xf numFmtId="0" fontId="60" fillId="0" borderId="0" xfId="0" applyFont="1">
      <alignment vertical="center"/>
    </xf>
    <xf numFmtId="0" fontId="39" fillId="0" borderId="0" xfId="0" applyFont="1" applyBorder="1" applyAlignment="1">
      <alignment horizontal="right" vertical="center" wrapText="1"/>
    </xf>
    <xf numFmtId="0" fontId="36" fillId="0" borderId="0" xfId="0" quotePrefix="1" applyFont="1" applyBorder="1">
      <alignment vertical="center"/>
    </xf>
    <xf numFmtId="0" fontId="36" fillId="0" borderId="8" xfId="0" applyFont="1" applyFill="1" applyBorder="1" applyAlignment="1" applyProtection="1">
      <alignment vertical="center" wrapText="1"/>
    </xf>
    <xf numFmtId="0" fontId="36" fillId="0" borderId="8" xfId="0" applyFont="1" applyFill="1" applyBorder="1" applyAlignment="1" applyProtection="1">
      <alignment vertical="center" shrinkToFit="1"/>
    </xf>
    <xf numFmtId="0" fontId="12" fillId="0" borderId="2" xfId="0" applyFont="1" applyFill="1" applyBorder="1" applyAlignment="1" applyProtection="1">
      <alignment vertical="center"/>
    </xf>
    <xf numFmtId="0" fontId="36" fillId="0" borderId="12" xfId="0" applyFont="1" applyFill="1" applyBorder="1" applyAlignment="1" applyProtection="1">
      <alignment vertical="center"/>
    </xf>
    <xf numFmtId="0" fontId="36" fillId="0" borderId="2" xfId="0" applyFont="1" applyFill="1" applyBorder="1" applyAlignment="1" applyProtection="1">
      <alignment vertical="center" wrapText="1"/>
    </xf>
    <xf numFmtId="0" fontId="12" fillId="0" borderId="0" xfId="0" applyFont="1" applyBorder="1" applyAlignment="1">
      <alignment vertical="center"/>
    </xf>
    <xf numFmtId="0" fontId="36" fillId="0" borderId="1" xfId="0" quotePrefix="1" applyFont="1" applyBorder="1" applyAlignment="1">
      <alignment horizontal="center" vertical="center"/>
    </xf>
    <xf numFmtId="0" fontId="11" fillId="0" borderId="0" xfId="0" applyFont="1" applyBorder="1" applyAlignment="1">
      <alignment horizontal="right" vertical="top" wrapText="1"/>
    </xf>
    <xf numFmtId="0" fontId="11" fillId="0" borderId="0" xfId="0" applyFont="1" applyBorder="1" applyAlignment="1">
      <alignment vertical="top" wrapText="1"/>
    </xf>
    <xf numFmtId="0" fontId="11" fillId="0" borderId="0" xfId="0" applyFont="1" applyBorder="1">
      <alignment vertical="center"/>
    </xf>
    <xf numFmtId="0" fontId="36" fillId="0" borderId="0" xfId="0" applyFont="1" applyFill="1">
      <alignment vertical="center"/>
    </xf>
    <xf numFmtId="0" fontId="12" fillId="0" borderId="1" xfId="0" applyFont="1" applyFill="1" applyBorder="1" applyAlignment="1" applyProtection="1">
      <alignment horizontal="center" vertical="center"/>
    </xf>
    <xf numFmtId="0" fontId="11" fillId="0" borderId="0" xfId="0" applyFont="1" applyAlignment="1"/>
    <xf numFmtId="0" fontId="11" fillId="0" borderId="0" xfId="0" applyFont="1" applyBorder="1" applyAlignment="1">
      <alignment horizontal="right" vertical="center"/>
    </xf>
    <xf numFmtId="0" fontId="13" fillId="0" borderId="0" xfId="0" applyFont="1" applyBorder="1" applyAlignment="1">
      <alignment horizontal="left" vertical="center" wrapText="1"/>
    </xf>
    <xf numFmtId="0" fontId="39" fillId="0" borderId="0" xfId="0" applyFont="1" applyBorder="1" applyAlignment="1">
      <alignment horizontal="right" vertical="center"/>
    </xf>
    <xf numFmtId="0" fontId="7" fillId="0" borderId="0" xfId="0" quotePrefix="1" applyFont="1" applyBorder="1">
      <alignment vertical="center"/>
    </xf>
    <xf numFmtId="0" fontId="11" fillId="0" borderId="0" xfId="0" applyFont="1" applyAlignment="1">
      <alignment vertical="center"/>
    </xf>
    <xf numFmtId="0" fontId="11" fillId="0" borderId="0" xfId="0" applyFont="1" applyBorder="1" applyAlignment="1">
      <alignment horizontal="left" vertical="center" wrapText="1"/>
    </xf>
    <xf numFmtId="0" fontId="7" fillId="0" borderId="0" xfId="0" applyFont="1" applyBorder="1" applyAlignment="1">
      <alignment vertical="center" wrapText="1"/>
    </xf>
    <xf numFmtId="0" fontId="36" fillId="0" borderId="7" xfId="0" applyFont="1" applyBorder="1" applyAlignment="1">
      <alignment vertical="center" wrapText="1"/>
    </xf>
    <xf numFmtId="0" fontId="11" fillId="0" borderId="7"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wrapText="1"/>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0" xfId="0" applyFont="1" applyBorder="1" applyAlignment="1" applyProtection="1">
      <alignment vertical="center" wrapText="1"/>
    </xf>
    <xf numFmtId="0" fontId="12" fillId="0" borderId="7" xfId="0" applyFont="1" applyBorder="1" applyAlignment="1" applyProtection="1">
      <alignment vertical="center" wrapText="1"/>
    </xf>
    <xf numFmtId="38" fontId="12" fillId="3" borderId="1" xfId="2" applyFont="1" applyFill="1" applyBorder="1" applyAlignment="1" applyProtection="1">
      <alignment horizontal="center" vertical="center" wrapText="1"/>
    </xf>
    <xf numFmtId="0" fontId="12" fillId="0" borderId="9" xfId="0" applyFont="1" applyBorder="1" applyAlignment="1" applyProtection="1">
      <alignment vertical="center" wrapText="1"/>
    </xf>
    <xf numFmtId="0" fontId="12" fillId="0" borderId="0" xfId="0" applyFont="1" applyFill="1" applyProtection="1">
      <alignment vertical="center"/>
    </xf>
    <xf numFmtId="0" fontId="12" fillId="0" borderId="2"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0" xfId="0" applyFont="1" applyBorder="1" applyAlignment="1" applyProtection="1">
      <alignment horizontal="left" vertical="center" indent="1"/>
    </xf>
    <xf numFmtId="0" fontId="11"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38" fontId="12" fillId="0" borderId="0" xfId="2"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11" fillId="0" borderId="0" xfId="0" applyFont="1" applyAlignment="1" applyProtection="1"/>
    <xf numFmtId="0" fontId="7" fillId="0" borderId="0" xfId="0" applyFont="1" applyBorder="1" applyAlignment="1" applyProtection="1">
      <alignment vertical="center" wrapText="1"/>
    </xf>
    <xf numFmtId="0" fontId="7" fillId="0" borderId="0" xfId="0" applyFont="1" applyAlignment="1" applyProtection="1"/>
    <xf numFmtId="20" fontId="7" fillId="0" borderId="9" xfId="0" applyNumberFormat="1" applyFont="1" applyBorder="1" applyAlignment="1" applyProtection="1">
      <alignment horizontal="center" vertical="center" wrapText="1"/>
    </xf>
    <xf numFmtId="20" fontId="7" fillId="0" borderId="2" xfId="0" applyNumberFormat="1" applyFont="1" applyBorder="1" applyAlignment="1" applyProtection="1">
      <alignment horizontal="center" vertical="center" wrapText="1"/>
    </xf>
    <xf numFmtId="20" fontId="7" fillId="0" borderId="9" xfId="0" applyNumberFormat="1" applyFont="1" applyBorder="1" applyAlignment="1" applyProtection="1">
      <alignment vertical="center" wrapText="1"/>
    </xf>
    <xf numFmtId="0" fontId="36" fillId="0" borderId="0" xfId="0" applyFont="1" applyAlignment="1" applyProtection="1">
      <alignment horizontal="center" vertical="center"/>
    </xf>
    <xf numFmtId="0" fontId="12" fillId="0" borderId="8" xfId="0" applyFont="1" applyFill="1" applyBorder="1" applyAlignment="1" applyProtection="1">
      <alignment horizontal="center" vertical="center" wrapText="1"/>
    </xf>
    <xf numFmtId="0" fontId="7" fillId="0" borderId="0" xfId="0" applyFont="1" applyAlignment="1">
      <alignment horizontal="justify"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5" xfId="0" applyFont="1" applyFill="1" applyBorder="1" applyAlignment="1">
      <alignment horizontal="center" vertical="center"/>
    </xf>
    <xf numFmtId="0" fontId="7" fillId="0" borderId="5" xfId="0" applyFont="1" applyFill="1" applyBorder="1">
      <alignment vertical="center"/>
    </xf>
    <xf numFmtId="0" fontId="7" fillId="0" borderId="8" xfId="0" applyFont="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10" xfId="0" applyFont="1" applyBorder="1" applyAlignment="1">
      <alignment vertical="center"/>
    </xf>
    <xf numFmtId="0" fontId="7" fillId="0" borderId="12" xfId="0" applyFont="1" applyFill="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horizontal="center" vertical="center"/>
    </xf>
    <xf numFmtId="0" fontId="36" fillId="0" borderId="2" xfId="0" quotePrefix="1"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indent="1"/>
    </xf>
    <xf numFmtId="38" fontId="7" fillId="0" borderId="0" xfId="2" applyFont="1" applyBorder="1" applyAlignment="1">
      <alignment vertical="center" wrapText="1"/>
    </xf>
    <xf numFmtId="0" fontId="7" fillId="0" borderId="0" xfId="0" applyFont="1" applyBorder="1" applyAlignment="1">
      <alignment horizontal="center" vertical="center" shrinkToFit="1"/>
    </xf>
    <xf numFmtId="0" fontId="7" fillId="0" borderId="0" xfId="0" applyFont="1" applyFill="1" applyBorder="1" applyAlignment="1">
      <alignment horizontal="center" vertical="center" wrapText="1"/>
    </xf>
    <xf numFmtId="0" fontId="7" fillId="0" borderId="0" xfId="0" applyFont="1" applyBorder="1" applyAlignment="1">
      <alignment vertical="center" shrinkToFit="1"/>
    </xf>
    <xf numFmtId="0" fontId="7" fillId="0" borderId="0" xfId="0" applyFont="1" applyFill="1" applyBorder="1" applyAlignment="1">
      <alignment vertical="center" wrapText="1"/>
    </xf>
    <xf numFmtId="38" fontId="7" fillId="0" borderId="0" xfId="2" applyFont="1" applyFill="1" applyBorder="1" applyAlignment="1" applyProtection="1">
      <alignment vertical="center"/>
    </xf>
    <xf numFmtId="0" fontId="7" fillId="0" borderId="0" xfId="0" applyFont="1" applyFill="1" applyBorder="1" applyAlignment="1">
      <alignment vertical="center"/>
    </xf>
    <xf numFmtId="0" fontId="36" fillId="4" borderId="3" xfId="0" applyFont="1" applyFill="1" applyBorder="1" applyAlignment="1" applyProtection="1">
      <alignment vertical="top" wrapText="1"/>
      <protection locked="0"/>
    </xf>
    <xf numFmtId="0" fontId="36" fillId="4" borderId="0" xfId="0" applyFont="1" applyFill="1" applyBorder="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0" borderId="8"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7" fillId="0" borderId="0" xfId="0" applyFont="1" applyAlignment="1">
      <alignment horizontal="left" vertical="center"/>
    </xf>
    <xf numFmtId="0" fontId="39" fillId="0" borderId="0" xfId="0" applyFont="1" applyAlignment="1">
      <alignment horizontal="left" vertical="center"/>
    </xf>
    <xf numFmtId="0" fontId="13" fillId="0" borderId="0" xfId="0" applyFont="1" applyBorder="1" applyAlignment="1">
      <alignment vertical="center" wrapText="1"/>
    </xf>
    <xf numFmtId="0" fontId="11" fillId="0" borderId="0" xfId="0" applyFont="1" applyBorder="1" applyAlignment="1">
      <alignment horizontal="right" vertical="center" wrapText="1"/>
    </xf>
    <xf numFmtId="176" fontId="7" fillId="3" borderId="0"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right" vertical="center"/>
    </xf>
    <xf numFmtId="176" fontId="13" fillId="0" borderId="0" xfId="0" applyNumberFormat="1" applyFont="1" applyFill="1" applyBorder="1" applyAlignment="1">
      <alignment horizontal="center" vertical="center" wrapText="1"/>
    </xf>
    <xf numFmtId="14" fontId="36" fillId="0" borderId="0" xfId="0" applyNumberFormat="1" applyFont="1">
      <alignment vertical="center"/>
    </xf>
    <xf numFmtId="0" fontId="7" fillId="0" borderId="0" xfId="0" applyFont="1">
      <alignmen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0" fontId="12" fillId="0" borderId="3" xfId="0" applyFont="1" applyFill="1" applyBorder="1" applyAlignment="1">
      <alignment vertical="center"/>
    </xf>
    <xf numFmtId="0" fontId="36"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0" fontId="12" fillId="0" borderId="8" xfId="0" applyFont="1" applyBorder="1" applyAlignment="1">
      <alignment vertical="center"/>
    </xf>
    <xf numFmtId="38" fontId="12" fillId="0" borderId="9" xfId="2" applyFont="1" applyBorder="1" applyAlignment="1">
      <alignment vertical="center" wrapText="1"/>
    </xf>
    <xf numFmtId="38" fontId="12" fillId="0" borderId="8" xfId="2" applyFont="1" applyBorder="1" applyAlignment="1">
      <alignment vertical="center" wrapText="1"/>
    </xf>
    <xf numFmtId="0" fontId="12" fillId="0" borderId="2" xfId="0" applyFont="1" applyBorder="1" applyAlignment="1">
      <alignment vertical="center" wrapText="1"/>
    </xf>
    <xf numFmtId="0" fontId="11" fillId="0" borderId="0" xfId="0" applyFont="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0" xfId="0" applyFont="1" applyBorder="1" applyAlignment="1">
      <alignment vertical="center" wrapText="1"/>
    </xf>
    <xf numFmtId="38" fontId="12" fillId="0" borderId="0" xfId="2" applyFont="1" applyBorder="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indent="1"/>
    </xf>
    <xf numFmtId="38" fontId="11" fillId="0" borderId="0" xfId="2" applyFont="1" applyBorder="1" applyAlignment="1">
      <alignment vertical="center" wrapText="1"/>
    </xf>
    <xf numFmtId="0" fontId="11" fillId="0" borderId="0" xfId="0" applyFont="1" applyAlignment="1">
      <alignment horizontal="right" vertical="center"/>
    </xf>
    <xf numFmtId="0" fontId="36" fillId="0" borderId="0" xfId="0" applyFont="1" applyAlignment="1">
      <alignment horizontal="left" vertical="center" wrapText="1"/>
    </xf>
    <xf numFmtId="0" fontId="13" fillId="0" borderId="0" xfId="0" applyFont="1" applyBorder="1" applyAlignment="1">
      <alignment horizontal="center" vertical="center" wrapText="1"/>
    </xf>
    <xf numFmtId="0" fontId="11" fillId="0" borderId="0" xfId="0" applyFont="1" applyAlignment="1">
      <alignment vertical="top"/>
    </xf>
    <xf numFmtId="0" fontId="12" fillId="0" borderId="0" xfId="0" applyFont="1" applyAlignment="1">
      <alignment horizontal="left" vertical="center"/>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11" xfId="0" applyFont="1" applyBorder="1" applyAlignment="1">
      <alignment vertical="center"/>
    </xf>
    <xf numFmtId="0" fontId="12" fillId="0" borderId="1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Fill="1" applyBorder="1" applyAlignment="1">
      <alignment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2" xfId="0" applyFont="1" applyBorder="1" applyAlignment="1">
      <alignmen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lignment vertical="center"/>
    </xf>
    <xf numFmtId="0" fontId="12" fillId="0" borderId="7" xfId="0" applyFont="1" applyBorder="1" applyAlignment="1">
      <alignment vertical="center"/>
    </xf>
    <xf numFmtId="0" fontId="63" fillId="0" borderId="8" xfId="1" applyFont="1" applyBorder="1" applyAlignment="1" applyProtection="1">
      <alignment vertical="center" shrinkToFit="1"/>
    </xf>
    <xf numFmtId="0" fontId="12" fillId="0" borderId="0" xfId="0" applyFont="1" applyBorder="1" applyAlignment="1">
      <alignment horizontal="center" vertical="center" wrapText="1"/>
    </xf>
    <xf numFmtId="38" fontId="12" fillId="0" borderId="0" xfId="2" applyFont="1" applyBorder="1" applyAlignment="1">
      <alignment horizontal="center" vertical="center" wrapText="1"/>
    </xf>
    <xf numFmtId="0" fontId="11" fillId="0" borderId="0" xfId="0" applyFont="1" applyBorder="1" applyAlignment="1">
      <alignment horizontal="center" vertical="center" wrapText="1"/>
    </xf>
    <xf numFmtId="38" fontId="11" fillId="0" borderId="0" xfId="2" applyFont="1" applyBorder="1" applyAlignment="1">
      <alignment horizontal="center" vertical="center" wrapText="1"/>
    </xf>
    <xf numFmtId="38" fontId="12" fillId="0" borderId="4" xfId="2" applyFont="1" applyBorder="1" applyAlignment="1">
      <alignment vertical="center" wrapText="1"/>
    </xf>
    <xf numFmtId="38" fontId="12" fillId="0" borderId="4" xfId="2" applyFont="1" applyBorder="1" applyAlignment="1">
      <alignment horizontal="center" vertical="center" wrapText="1"/>
    </xf>
    <xf numFmtId="0" fontId="12" fillId="0" borderId="0" xfId="0" applyFont="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2" fillId="0" borderId="7" xfId="0" applyFont="1" applyFill="1" applyBorder="1" applyAlignment="1">
      <alignment vertical="center" wrapText="1"/>
    </xf>
    <xf numFmtId="0" fontId="11" fillId="0" borderId="5" xfId="0" applyFont="1" applyFill="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Fill="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1" fillId="0" borderId="0" xfId="0" applyFont="1" applyBorder="1" applyAlignment="1">
      <alignment horizontal="center" vertical="center"/>
    </xf>
    <xf numFmtId="178" fontId="36" fillId="0" borderId="0" xfId="0" applyNumberFormat="1" applyFont="1" applyBorder="1" applyAlignment="1">
      <alignment horizontal="center" vertical="center"/>
    </xf>
    <xf numFmtId="0" fontId="12" fillId="0" borderId="2" xfId="0" applyFont="1" applyBorder="1" applyAlignment="1">
      <alignment horizontal="center" vertical="center"/>
    </xf>
    <xf numFmtId="0" fontId="13" fillId="0" borderId="5" xfId="0" applyFont="1" applyFill="1" applyBorder="1" applyAlignment="1">
      <alignment horizontal="center" vertical="center"/>
    </xf>
    <xf numFmtId="0" fontId="13" fillId="0" borderId="12" xfId="0" applyFont="1" applyFill="1" applyBorder="1" applyAlignment="1">
      <alignment horizontal="center" vertical="center"/>
    </xf>
    <xf numFmtId="178" fontId="36" fillId="0" borderId="0" xfId="0" applyNumberFormat="1" applyFont="1">
      <alignment vertical="center"/>
    </xf>
    <xf numFmtId="0" fontId="36" fillId="4" borderId="0"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center" vertical="center" wrapText="1"/>
      <protection locked="0"/>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Alignment="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Alignment="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Fill="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3" borderId="1" xfId="2" applyFont="1" applyFill="1" applyBorder="1" applyAlignment="1">
      <alignment vertical="center" shrinkToFit="1"/>
    </xf>
    <xf numFmtId="38" fontId="36" fillId="3" borderId="1" xfId="2" applyFont="1" applyFill="1" applyBorder="1">
      <alignment vertical="center"/>
    </xf>
    <xf numFmtId="178" fontId="36" fillId="3" borderId="1" xfId="2" applyNumberFormat="1" applyFont="1" applyFill="1" applyBorder="1">
      <alignment vertical="center"/>
    </xf>
    <xf numFmtId="38" fontId="36" fillId="4" borderId="1" xfId="2" applyFont="1" applyFill="1" applyBorder="1" applyProtection="1">
      <alignment vertical="center"/>
      <protection locked="0"/>
    </xf>
    <xf numFmtId="178" fontId="36" fillId="0" borderId="0" xfId="2" applyNumberFormat="1" applyFont="1">
      <alignment vertical="center"/>
    </xf>
    <xf numFmtId="0" fontId="65"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Alignment="1" applyProtection="1">
      <alignment vertical="center"/>
      <protection locked="0"/>
    </xf>
    <xf numFmtId="38" fontId="36" fillId="3"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lignment vertical="center"/>
    </xf>
    <xf numFmtId="0" fontId="36" fillId="0" borderId="1" xfId="0" applyFont="1" applyBorder="1">
      <alignment vertical="center"/>
    </xf>
    <xf numFmtId="38" fontId="36" fillId="7" borderId="1" xfId="2" applyFont="1" applyFill="1" applyBorder="1">
      <alignment vertical="center"/>
    </xf>
    <xf numFmtId="178" fontId="36" fillId="7" borderId="1" xfId="2" applyNumberFormat="1" applyFont="1" applyFill="1" applyBorder="1">
      <alignment vertical="center"/>
    </xf>
    <xf numFmtId="0" fontId="36" fillId="7" borderId="1" xfId="0" applyFont="1" applyFill="1" applyBorder="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on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shrinkToFit="1"/>
    </xf>
    <xf numFmtId="0" fontId="4" fillId="0" borderId="1" xfId="0" applyFont="1" applyFill="1" applyBorder="1" applyAlignment="1" applyProtection="1">
      <alignment horizontal="left" vertical="center" wrapText="1"/>
    </xf>
    <xf numFmtId="0" fontId="0" fillId="0" borderId="0" xfId="0" applyFont="1" applyAlignment="1">
      <alignment horizontal="left" vertical="center"/>
    </xf>
    <xf numFmtId="0" fontId="11" fillId="0" borderId="0" xfId="0" applyFont="1" applyAlignment="1" applyProtection="1">
      <alignment horizontal="right" vertical="center"/>
    </xf>
    <xf numFmtId="0" fontId="7" fillId="0" borderId="0" xfId="0" applyFont="1" applyAlignment="1">
      <alignment horizontal="right" vertical="center"/>
    </xf>
    <xf numFmtId="0" fontId="36" fillId="4" borderId="1" xfId="0" applyFont="1" applyFill="1" applyBorder="1" applyAlignment="1" applyProtection="1">
      <alignment horizontal="center" vertical="center"/>
      <protection locked="0"/>
    </xf>
    <xf numFmtId="0" fontId="0" fillId="0" borderId="1" xfId="0" quotePrefix="1" applyFont="1" applyFill="1" applyBorder="1" applyAlignment="1" applyProtection="1">
      <alignment vertical="center"/>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vertical="center"/>
    </xf>
    <xf numFmtId="0" fontId="36" fillId="0" borderId="10" xfId="0" applyFont="1" applyBorder="1" applyAlignment="1">
      <alignment vertical="center"/>
    </xf>
    <xf numFmtId="0" fontId="36" fillId="0" borderId="0" xfId="0" applyFont="1" applyAlignment="1">
      <alignment vertical="center"/>
    </xf>
    <xf numFmtId="0" fontId="36" fillId="0" borderId="1" xfId="0" applyFont="1" applyBorder="1" applyAlignment="1">
      <alignment vertical="center"/>
    </xf>
    <xf numFmtId="0" fontId="36" fillId="0" borderId="6" xfId="0" applyFont="1" applyBorder="1" applyAlignment="1">
      <alignment horizontal="center" vertical="center"/>
    </xf>
    <xf numFmtId="0" fontId="36" fillId="0" borderId="0" xfId="0" applyFont="1" applyProtection="1">
      <alignment vertical="center"/>
      <protection locked="0"/>
    </xf>
    <xf numFmtId="0" fontId="12" fillId="0" borderId="0" xfId="3" applyFont="1">
      <alignment vertical="center"/>
    </xf>
    <xf numFmtId="0" fontId="67" fillId="0" borderId="0" xfId="3" applyFont="1" applyAlignment="1">
      <alignment vertical="center"/>
    </xf>
    <xf numFmtId="0" fontId="36" fillId="0" borderId="0" xfId="3" applyFont="1">
      <alignment vertical="center"/>
    </xf>
    <xf numFmtId="0" fontId="58" fillId="0" borderId="0" xfId="3" applyFont="1" applyBorder="1" applyAlignment="1">
      <alignment horizontal="center" vertical="center"/>
    </xf>
    <xf numFmtId="0" fontId="7" fillId="0" borderId="0" xfId="3" applyFont="1" applyBorder="1" applyAlignment="1">
      <alignment horizontal="center" vertical="center"/>
    </xf>
    <xf numFmtId="0" fontId="36" fillId="0" borderId="0" xfId="3" applyFont="1" applyAlignment="1">
      <alignment vertical="center"/>
    </xf>
    <xf numFmtId="178" fontId="12" fillId="0" borderId="46" xfId="2" quotePrefix="1" applyNumberFormat="1" applyFont="1" applyFill="1" applyBorder="1" applyAlignment="1" applyProtection="1">
      <alignment horizontal="center" vertical="center" shrinkToFit="1"/>
    </xf>
    <xf numFmtId="0" fontId="12" fillId="0" borderId="47" xfId="3" quotePrefix="1" applyFont="1" applyFill="1" applyBorder="1" applyAlignment="1" applyProtection="1">
      <alignment horizontal="center" vertical="center" shrinkToFit="1"/>
    </xf>
    <xf numFmtId="0" fontId="12" fillId="0" borderId="49" xfId="3" applyFont="1" applyBorder="1" applyAlignment="1">
      <alignment vertical="center"/>
    </xf>
    <xf numFmtId="0" fontId="12" fillId="12" borderId="50" xfId="3" applyFont="1" applyFill="1" applyBorder="1" applyAlignment="1" applyProtection="1">
      <alignment vertical="center" shrinkToFit="1"/>
      <protection locked="0"/>
    </xf>
    <xf numFmtId="178" fontId="12" fillId="13" borderId="46" xfId="5" applyNumberFormat="1" applyFont="1" applyFill="1" applyBorder="1" applyAlignment="1" applyProtection="1">
      <alignment vertical="center" shrinkToFit="1"/>
      <protection locked="0"/>
    </xf>
    <xf numFmtId="0" fontId="12" fillId="13" borderId="47" xfId="3" applyFont="1" applyFill="1" applyBorder="1" applyAlignment="1" applyProtection="1">
      <alignment vertical="center" shrinkToFit="1"/>
      <protection locked="0"/>
    </xf>
    <xf numFmtId="178" fontId="12" fillId="0" borderId="50" xfId="2" applyNumberFormat="1" applyFont="1" applyFill="1" applyBorder="1" applyAlignment="1" applyProtection="1">
      <alignment vertical="center" shrinkToFit="1"/>
    </xf>
    <xf numFmtId="0" fontId="45" fillId="0" borderId="0" xfId="0" applyFont="1" applyAlignment="1">
      <alignment vertical="top" wrapText="1"/>
    </xf>
    <xf numFmtId="0" fontId="69" fillId="0" borderId="0" xfId="0" applyFont="1" applyAlignment="1">
      <alignment vertical="top" wrapText="1"/>
    </xf>
    <xf numFmtId="0" fontId="12" fillId="0" borderId="53" xfId="3" applyFont="1" applyBorder="1" applyAlignment="1">
      <alignment vertical="center"/>
    </xf>
    <xf numFmtId="178" fontId="12" fillId="13" borderId="46" xfId="2" applyNumberFormat="1" applyFont="1" applyFill="1" applyBorder="1" applyAlignment="1" applyProtection="1">
      <alignment vertical="center" shrinkToFit="1"/>
      <protection locked="0"/>
    </xf>
    <xf numFmtId="178" fontId="12" fillId="0" borderId="43" xfId="2" quotePrefix="1" applyNumberFormat="1" applyFont="1" applyFill="1" applyBorder="1" applyAlignment="1" applyProtection="1">
      <alignment horizontal="center" vertical="center" shrinkToFit="1"/>
    </xf>
    <xf numFmtId="0" fontId="12" fillId="0" borderId="56" xfId="3" quotePrefix="1" applyFont="1" applyFill="1" applyBorder="1" applyAlignment="1" applyProtection="1">
      <alignment horizontal="center" vertical="center" shrinkToFit="1"/>
    </xf>
    <xf numFmtId="0" fontId="45" fillId="0" borderId="0" xfId="3" applyFont="1" applyAlignment="1">
      <alignment vertical="center"/>
    </xf>
    <xf numFmtId="0" fontId="12" fillId="12" borderId="57" xfId="3" applyFont="1" applyFill="1" applyBorder="1" applyAlignment="1" applyProtection="1">
      <alignment vertical="center" shrinkToFit="1"/>
      <protection locked="0"/>
    </xf>
    <xf numFmtId="0" fontId="12" fillId="0" borderId="59" xfId="3" applyFont="1" applyBorder="1" applyAlignment="1">
      <alignment vertical="center"/>
    </xf>
    <xf numFmtId="0" fontId="12" fillId="12" borderId="42" xfId="3" applyFont="1" applyFill="1" applyBorder="1" applyAlignment="1" applyProtection="1">
      <alignment vertical="center" shrinkToFit="1"/>
      <protection locked="0"/>
    </xf>
    <xf numFmtId="178" fontId="12" fillId="13" borderId="39" xfId="2" applyNumberFormat="1" applyFont="1" applyFill="1" applyBorder="1" applyAlignment="1" applyProtection="1">
      <alignment vertical="center" shrinkToFit="1"/>
      <protection locked="0"/>
    </xf>
    <xf numFmtId="0" fontId="12" fillId="13" borderId="40" xfId="3" applyFont="1" applyFill="1" applyBorder="1" applyAlignment="1" applyProtection="1">
      <alignment vertical="center" shrinkToFit="1"/>
      <protection locked="0"/>
    </xf>
    <xf numFmtId="0" fontId="12" fillId="0" borderId="0" xfId="3" applyFont="1" applyBorder="1" applyAlignment="1">
      <alignment horizontal="center" vertical="center" textRotation="255"/>
    </xf>
    <xf numFmtId="0" fontId="12" fillId="0" borderId="0" xfId="3" applyFont="1" applyFill="1" applyBorder="1" applyAlignment="1">
      <alignment horizontal="center" vertical="center"/>
    </xf>
    <xf numFmtId="0" fontId="12" fillId="0" borderId="0" xfId="3" applyFont="1" applyFill="1" applyBorder="1" applyAlignment="1" applyProtection="1">
      <alignment vertical="center" shrinkToFit="1"/>
      <protection locked="0"/>
    </xf>
    <xf numFmtId="178" fontId="12" fillId="0" borderId="0" xfId="2" applyNumberFormat="1" applyFont="1" applyFill="1" applyBorder="1" applyAlignment="1" applyProtection="1">
      <alignment vertical="center" shrinkToFit="1"/>
      <protection locked="0"/>
    </xf>
    <xf numFmtId="178" fontId="12" fillId="0" borderId="0" xfId="2" applyNumberFormat="1" applyFont="1" applyFill="1" applyBorder="1" applyAlignment="1" applyProtection="1">
      <alignment vertical="center" shrinkToFit="1"/>
    </xf>
    <xf numFmtId="0" fontId="12" fillId="0" borderId="61" xfId="3" applyFont="1" applyBorder="1" applyAlignment="1">
      <alignment vertical="center"/>
    </xf>
    <xf numFmtId="178" fontId="12" fillId="0" borderId="62" xfId="2" applyNumberFormat="1" applyFont="1" applyFill="1" applyBorder="1" applyAlignment="1" applyProtection="1">
      <alignment vertical="center" shrinkToFit="1"/>
    </xf>
    <xf numFmtId="0" fontId="12" fillId="0" borderId="66" xfId="3" quotePrefix="1" applyFont="1" applyBorder="1" applyAlignment="1">
      <alignment horizontal="center" vertical="center"/>
    </xf>
    <xf numFmtId="178" fontId="70" fillId="0" borderId="67" xfId="2" applyNumberFormat="1" applyFont="1" applyBorder="1" applyAlignment="1">
      <alignment vertical="center" shrinkToFit="1"/>
    </xf>
    <xf numFmtId="0" fontId="12" fillId="0" borderId="47" xfId="3" applyFont="1" applyBorder="1" applyAlignment="1">
      <alignment vertical="center"/>
    </xf>
    <xf numFmtId="0" fontId="12" fillId="0" borderId="47" xfId="3" quotePrefix="1" applyFont="1" applyBorder="1" applyAlignment="1">
      <alignment horizontal="center" vertical="center"/>
    </xf>
    <xf numFmtId="0" fontId="12" fillId="12" borderId="50" xfId="3" applyFont="1" applyFill="1" applyBorder="1" applyAlignment="1" applyProtection="1">
      <alignment vertical="center"/>
      <protection locked="0"/>
    </xf>
    <xf numFmtId="178" fontId="12" fillId="13" borderId="79" xfId="4" applyNumberFormat="1" applyFont="1" applyFill="1" applyBorder="1" applyAlignment="1" applyProtection="1">
      <alignment vertical="center" shrinkToFit="1"/>
      <protection locked="0"/>
    </xf>
    <xf numFmtId="0" fontId="12" fillId="13" borderId="80" xfId="3" applyFont="1" applyFill="1" applyBorder="1" applyAlignment="1" applyProtection="1">
      <alignment vertical="center" shrinkToFit="1"/>
      <protection locked="0"/>
    </xf>
    <xf numFmtId="178" fontId="12" fillId="13" borderId="46" xfId="4" applyNumberFormat="1" applyFont="1" applyFill="1" applyBorder="1" applyAlignment="1" applyProtection="1">
      <alignment vertical="center" shrinkToFit="1"/>
      <protection locked="0"/>
    </xf>
    <xf numFmtId="178" fontId="12" fillId="0" borderId="79" xfId="4" quotePrefix="1" applyNumberFormat="1" applyFont="1" applyFill="1" applyBorder="1" applyAlignment="1" applyProtection="1">
      <alignment horizontal="center" vertical="center" shrinkToFit="1"/>
    </xf>
    <xf numFmtId="0" fontId="12" fillId="0" borderId="80" xfId="3" quotePrefix="1" applyFont="1" applyFill="1" applyBorder="1" applyAlignment="1" applyProtection="1">
      <alignment horizontal="center" vertical="center" shrinkToFit="1"/>
    </xf>
    <xf numFmtId="0" fontId="12" fillId="0" borderId="0" xfId="3" applyFont="1" applyBorder="1" applyAlignment="1">
      <alignment horizontal="center" vertical="center"/>
    </xf>
    <xf numFmtId="182" fontId="12" fillId="0" borderId="0" xfId="4" applyNumberFormat="1" applyFont="1" applyBorder="1" applyAlignment="1">
      <alignment horizontal="center" vertical="center"/>
    </xf>
    <xf numFmtId="0" fontId="36" fillId="0" borderId="0" xfId="3" applyFont="1" applyAlignment="1">
      <alignment horizontal="center" vertical="center"/>
    </xf>
    <xf numFmtId="38" fontId="36" fillId="0" borderId="0" xfId="2" applyFont="1">
      <alignment vertical="center"/>
    </xf>
    <xf numFmtId="38" fontId="36" fillId="0" borderId="0" xfId="2" applyFont="1" applyAlignment="1">
      <alignment horizontal="lef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4" borderId="0" xfId="0" applyFont="1" applyFill="1" applyAlignment="1" applyProtection="1">
      <alignment vertical="center"/>
      <protection locked="0"/>
    </xf>
    <xf numFmtId="0" fontId="36" fillId="4" borderId="0" xfId="0" applyFont="1" applyFill="1" applyAlignment="1" applyProtection="1">
      <alignment horizontal="center" vertical="center"/>
      <protection locked="0"/>
    </xf>
    <xf numFmtId="0" fontId="7" fillId="0" borderId="0" xfId="0" applyFont="1" applyBorder="1" applyAlignment="1">
      <alignment horizontal="center" vertical="center" shrinkToFit="1"/>
    </xf>
    <xf numFmtId="0" fontId="39" fillId="0" borderId="0" xfId="0" applyFont="1" applyAlignment="1">
      <alignment vertical="center" wrapText="1"/>
    </xf>
    <xf numFmtId="0" fontId="7" fillId="0" borderId="0" xfId="0" applyFont="1" applyBorder="1" applyAlignment="1">
      <alignment vertical="center"/>
    </xf>
    <xf numFmtId="0" fontId="75" fillId="0" borderId="0" xfId="0" applyFont="1" applyProtection="1">
      <alignmen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7" fillId="0" borderId="0" xfId="0" applyFont="1" applyFill="1" applyBorder="1" applyAlignment="1" applyProtection="1">
      <alignment vertical="center" wrapText="1"/>
    </xf>
    <xf numFmtId="0" fontId="36" fillId="4" borderId="9" xfId="0" applyFont="1" applyFill="1" applyBorder="1" applyAlignment="1" applyProtection="1">
      <alignment vertical="center"/>
      <protection locked="0"/>
    </xf>
    <xf numFmtId="0" fontId="36" fillId="4" borderId="8" xfId="0" applyFont="1" applyFill="1" applyBorder="1" applyAlignment="1" applyProtection="1">
      <alignment vertical="center"/>
      <protection locked="0"/>
    </xf>
    <xf numFmtId="0" fontId="36" fillId="4" borderId="2" xfId="0" applyFont="1" applyFill="1" applyBorder="1" applyAlignment="1" applyProtection="1">
      <alignment vertical="center"/>
      <protection locked="0"/>
    </xf>
    <xf numFmtId="0" fontId="0" fillId="0" borderId="1" xfId="0" applyFont="1" applyBorder="1" applyAlignment="1">
      <alignment vertical="center" shrinkToFit="1"/>
    </xf>
    <xf numFmtId="0" fontId="0" fillId="4" borderId="1" xfId="0" applyFont="1" applyFill="1" applyBorder="1" applyAlignment="1" applyProtection="1">
      <alignment horizontal="center" vertical="center"/>
      <protection locked="0"/>
    </xf>
    <xf numFmtId="0" fontId="0" fillId="4" borderId="1" xfId="0" quotePrefix="1" applyFont="1" applyFill="1" applyBorder="1" applyAlignment="1" applyProtection="1">
      <alignment vertical="center"/>
      <protection locked="0"/>
    </xf>
    <xf numFmtId="0" fontId="0" fillId="0" borderId="1" xfId="0" quotePrefix="1" applyFont="1" applyBorder="1" applyAlignment="1">
      <alignment vertical="center"/>
    </xf>
    <xf numFmtId="49" fontId="0" fillId="4" borderId="1" xfId="0" quotePrefix="1" applyNumberFormat="1" applyFont="1" applyFill="1" applyBorder="1" applyAlignment="1" applyProtection="1">
      <alignment vertical="center"/>
      <protection locked="0"/>
    </xf>
    <xf numFmtId="0" fontId="0" fillId="0" borderId="1" xfId="0" applyFont="1" applyBorder="1" applyAlignment="1">
      <alignment vertical="center" shrinkToFit="1"/>
    </xf>
    <xf numFmtId="0" fontId="0" fillId="4" borderId="1" xfId="0" applyFont="1" applyFill="1" applyBorder="1" applyAlignment="1" applyProtection="1">
      <alignment horizontal="center" vertical="center"/>
      <protection locked="0"/>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4" borderId="0" xfId="0" applyFont="1" applyFill="1" applyAlignment="1" applyProtection="1">
      <alignment vertical="center"/>
      <protection locked="0"/>
    </xf>
    <xf numFmtId="0" fontId="36" fillId="0" borderId="0" xfId="0" applyFont="1" applyAlignment="1">
      <alignment vertical="center"/>
    </xf>
    <xf numFmtId="0" fontId="12" fillId="0" borderId="53" xfId="3" applyFont="1" applyFill="1" applyBorder="1" applyAlignment="1" applyProtection="1">
      <alignment vertical="center"/>
    </xf>
    <xf numFmtId="0" fontId="12" fillId="0" borderId="81" xfId="3" applyFont="1" applyFill="1" applyBorder="1" applyAlignment="1" applyProtection="1">
      <alignment vertical="center"/>
    </xf>
    <xf numFmtId="178" fontId="12" fillId="0" borderId="77" xfId="4" quotePrefix="1" applyNumberFormat="1" applyFont="1" applyFill="1" applyBorder="1" applyAlignment="1" applyProtection="1">
      <alignment horizontal="center" vertical="center" shrinkToFit="1"/>
    </xf>
    <xf numFmtId="0" fontId="12" fillId="0" borderId="88" xfId="3" quotePrefix="1" applyFont="1" applyFill="1" applyBorder="1" applyAlignment="1" applyProtection="1">
      <alignment horizontal="center" vertical="center" shrinkToFit="1"/>
    </xf>
    <xf numFmtId="178" fontId="12" fillId="0" borderId="67" xfId="4" applyNumberFormat="1" applyFont="1" applyBorder="1" applyAlignment="1" applyProtection="1">
      <alignment vertical="center" shrinkToFit="1"/>
    </xf>
    <xf numFmtId="178" fontId="12" fillId="0" borderId="89" xfId="4" applyNumberFormat="1" applyFont="1" applyBorder="1" applyAlignment="1" applyProtection="1">
      <alignment vertical="center" shrinkToFit="1"/>
    </xf>
    <xf numFmtId="178" fontId="12" fillId="0" borderId="41" xfId="2" quotePrefix="1" applyNumberFormat="1" applyFont="1" applyBorder="1" applyAlignment="1">
      <alignment vertical="center" shrinkToFit="1"/>
    </xf>
    <xf numFmtId="38" fontId="0" fillId="4" borderId="1" xfId="2" applyFont="1" applyFill="1" applyBorder="1" applyAlignment="1" applyProtection="1">
      <alignment horizontal="center" vertical="center"/>
      <protection locked="0"/>
    </xf>
    <xf numFmtId="0" fontId="36" fillId="0" borderId="0" xfId="0" applyFont="1" applyAlignment="1">
      <alignment horizontal="center" vertical="center"/>
    </xf>
    <xf numFmtId="0" fontId="36" fillId="0" borderId="0" xfId="0" applyFont="1" applyBorder="1" applyAlignment="1">
      <alignment horizontal="center" vertical="center"/>
    </xf>
    <xf numFmtId="0" fontId="77" fillId="0" borderId="1" xfId="0" applyFont="1" applyBorder="1" applyAlignment="1">
      <alignment horizontal="center" vertical="center" shrinkToFit="1"/>
    </xf>
    <xf numFmtId="0" fontId="36" fillId="3" borderId="0" xfId="0" applyFont="1" applyFill="1" applyBorder="1" applyAlignment="1" applyProtection="1">
      <alignment vertical="center" textRotation="255"/>
    </xf>
    <xf numFmtId="0" fontId="36" fillId="14" borderId="11" xfId="0" applyFont="1" applyFill="1" applyBorder="1" applyAlignment="1" applyProtection="1">
      <alignment vertical="center" textRotation="255"/>
    </xf>
    <xf numFmtId="0" fontId="7" fillId="14" borderId="2" xfId="0" applyFont="1" applyFill="1" applyBorder="1" applyAlignment="1">
      <alignment vertical="center" wrapText="1"/>
    </xf>
    <xf numFmtId="40" fontId="7" fillId="14" borderId="2" xfId="2" applyNumberFormat="1" applyFont="1" applyFill="1" applyBorder="1" applyAlignment="1">
      <alignment vertical="center" wrapText="1"/>
    </xf>
    <xf numFmtId="0" fontId="0" fillId="4" borderId="8" xfId="0" applyFont="1" applyFill="1" applyBorder="1" applyAlignment="1" applyProtection="1">
      <alignment vertical="center"/>
      <protection locked="0"/>
    </xf>
    <xf numFmtId="0" fontId="7" fillId="0" borderId="0" xfId="0" applyFont="1" applyFill="1" applyProtection="1">
      <alignment vertical="center"/>
    </xf>
    <xf numFmtId="0" fontId="0" fillId="14" borderId="0" xfId="0" applyFont="1" applyFill="1" applyProtection="1">
      <alignment vertical="center"/>
    </xf>
    <xf numFmtId="0" fontId="0" fillId="4" borderId="8" xfId="0" applyFont="1" applyFill="1" applyBorder="1" applyAlignment="1">
      <alignment vertical="center"/>
    </xf>
    <xf numFmtId="0" fontId="39" fillId="0" borderId="1" xfId="0" applyFont="1" applyBorder="1">
      <alignment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7" fillId="0" borderId="1" xfId="0" applyFont="1" applyBorder="1" applyAlignment="1">
      <alignment horizontal="center" vertical="center"/>
    </xf>
    <xf numFmtId="0" fontId="36" fillId="4" borderId="1" xfId="0" applyFont="1" applyFill="1" applyBorder="1" applyAlignment="1" applyProtection="1">
      <alignment horizontal="center" vertical="center"/>
      <protection locked="0"/>
    </xf>
    <xf numFmtId="178" fontId="36" fillId="15" borderId="0" xfId="2" applyNumberFormat="1" applyFont="1" applyFill="1" applyAlignment="1">
      <alignment horizontal="center" vertical="center"/>
    </xf>
    <xf numFmtId="178" fontId="36" fillId="4" borderId="1" xfId="2" applyNumberFormat="1" applyFont="1" applyFill="1" applyBorder="1" applyProtection="1">
      <alignment vertical="center"/>
      <protection locked="0"/>
    </xf>
    <xf numFmtId="0" fontId="7" fillId="0" borderId="1" xfId="0" applyFont="1" applyBorder="1" applyAlignment="1" applyProtection="1">
      <alignment horizontal="center" vertical="center"/>
    </xf>
    <xf numFmtId="178" fontId="36" fillId="3" borderId="1" xfId="2" applyNumberFormat="1" applyFont="1" applyFill="1" applyBorder="1" applyProtection="1">
      <alignment vertical="center"/>
    </xf>
    <xf numFmtId="0" fontId="36" fillId="0" borderId="2" xfId="0" applyFont="1" applyBorder="1" applyAlignment="1">
      <alignment vertical="center"/>
    </xf>
    <xf numFmtId="0" fontId="13" fillId="0" borderId="1" xfId="0" applyFont="1" applyBorder="1" applyAlignment="1">
      <alignment vertical="center"/>
    </xf>
    <xf numFmtId="38" fontId="12" fillId="0" borderId="4" xfId="4" applyFont="1" applyFill="1" applyBorder="1" applyAlignment="1">
      <alignment horizontal="right" vertical="center"/>
    </xf>
    <xf numFmtId="0" fontId="58" fillId="0" borderId="0" xfId="3" applyFont="1" applyBorder="1" applyAlignment="1">
      <alignment horizontal="center" vertical="center"/>
    </xf>
    <xf numFmtId="0" fontId="7" fillId="0" borderId="0" xfId="3" applyFont="1" applyBorder="1" applyAlignment="1">
      <alignment horizontal="center" vertical="center"/>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0" fontId="7" fillId="0" borderId="0" xfId="3" applyFont="1" applyBorder="1" applyAlignment="1">
      <alignment horizontal="center" vertical="center" shrinkToFit="1"/>
    </xf>
    <xf numFmtId="0" fontId="36" fillId="0" borderId="4" xfId="3" quotePrefix="1" applyFont="1" applyBorder="1" applyAlignment="1">
      <alignment vertical="center"/>
    </xf>
    <xf numFmtId="0" fontId="20" fillId="0" borderId="0" xfId="3" applyFont="1" applyFill="1" applyBorder="1" applyAlignment="1" applyProtection="1">
      <alignment horizontal="center" vertical="center"/>
      <protection locked="0"/>
    </xf>
    <xf numFmtId="38" fontId="12" fillId="0" borderId="67" xfId="5" applyFont="1" applyBorder="1" applyAlignment="1">
      <alignment vertical="center" shrinkToFit="1"/>
    </xf>
    <xf numFmtId="38" fontId="70" fillId="0" borderId="50" xfId="5" applyFont="1" applyBorder="1">
      <alignment vertical="center"/>
    </xf>
    <xf numFmtId="38" fontId="68" fillId="0" borderId="50" xfId="5" applyFont="1" applyBorder="1">
      <alignment vertical="center"/>
    </xf>
    <xf numFmtId="38" fontId="36" fillId="7" borderId="1" xfId="0" applyNumberFormat="1" applyFont="1" applyFill="1" applyBorder="1">
      <alignment vertical="center"/>
    </xf>
    <xf numFmtId="178" fontId="36" fillId="7" borderId="1" xfId="0" applyNumberFormat="1" applyFont="1" applyFill="1" applyBorder="1">
      <alignment vertical="center"/>
    </xf>
    <xf numFmtId="0" fontId="36" fillId="0" borderId="15" xfId="0" applyFont="1" applyBorder="1">
      <alignment vertical="center"/>
    </xf>
    <xf numFmtId="38" fontId="12" fillId="0" borderId="72" xfId="2" applyFont="1" applyFill="1" applyBorder="1" applyAlignment="1">
      <alignment vertical="center" shrinkToFit="1"/>
    </xf>
    <xf numFmtId="38" fontId="12" fillId="0" borderId="38" xfId="2" applyFont="1" applyFill="1" applyBorder="1" applyAlignment="1">
      <alignment vertical="center" shrinkToFit="1"/>
    </xf>
    <xf numFmtId="178" fontId="12" fillId="0" borderId="35" xfId="2" applyNumberFormat="1" applyFont="1" applyBorder="1" applyAlignment="1" applyProtection="1">
      <alignment vertical="center" shrinkToFit="1"/>
    </xf>
    <xf numFmtId="178" fontId="12" fillId="0" borderId="41" xfId="2" applyNumberFormat="1" applyFont="1" applyFill="1" applyBorder="1" applyAlignment="1" applyProtection="1">
      <alignment vertical="center" shrinkToFit="1"/>
    </xf>
    <xf numFmtId="38" fontId="70" fillId="0" borderId="90" xfId="5" applyFont="1" applyBorder="1">
      <alignment vertical="center"/>
    </xf>
    <xf numFmtId="38" fontId="12" fillId="0" borderId="72" xfId="5" applyFont="1" applyBorder="1" applyAlignment="1">
      <alignment vertical="center" shrinkToFit="1"/>
    </xf>
    <xf numFmtId="38" fontId="12" fillId="0" borderId="76" xfId="5" applyFont="1" applyBorder="1" applyAlignment="1">
      <alignment vertical="center" shrinkToFit="1"/>
    </xf>
    <xf numFmtId="178" fontId="12" fillId="0" borderId="50" xfId="2" quotePrefix="1" applyNumberFormat="1" applyFont="1" applyBorder="1" applyAlignment="1">
      <alignment vertical="center" shrinkToFit="1"/>
    </xf>
    <xf numFmtId="178" fontId="12" fillId="0" borderId="62" xfId="2" quotePrefix="1" applyNumberFormat="1" applyFont="1" applyBorder="1" applyAlignment="1">
      <alignment vertical="center" shrinkToFit="1"/>
    </xf>
    <xf numFmtId="0" fontId="36" fillId="14" borderId="0" xfId="0" applyFont="1" applyFill="1">
      <alignment vertical="center"/>
    </xf>
    <xf numFmtId="0" fontId="36" fillId="14" borderId="3" xfId="0" applyFont="1" applyFill="1" applyBorder="1">
      <alignment vertical="center"/>
    </xf>
    <xf numFmtId="0" fontId="36" fillId="14" borderId="0" xfId="0" applyFont="1" applyFill="1" applyBorder="1">
      <alignment vertical="center"/>
    </xf>
    <xf numFmtId="0" fontId="36" fillId="14" borderId="0" xfId="0" applyFont="1" applyFill="1" applyBorder="1" applyAlignment="1">
      <alignment vertical="center"/>
    </xf>
    <xf numFmtId="0" fontId="36" fillId="14" borderId="0" xfId="0" applyFont="1" applyFill="1" applyBorder="1" applyAlignment="1">
      <alignment horizontal="left" vertical="center"/>
    </xf>
    <xf numFmtId="0" fontId="36" fillId="14" borderId="6" xfId="0" applyFont="1" applyFill="1" applyBorder="1" applyAlignment="1">
      <alignment horizontal="center" vertical="center"/>
    </xf>
    <xf numFmtId="0" fontId="36" fillId="14" borderId="0" xfId="0" applyFont="1" applyFill="1" applyAlignment="1">
      <alignment horizontal="center" vertical="center"/>
    </xf>
    <xf numFmtId="0" fontId="36" fillId="14" borderId="0" xfId="0" applyFont="1" applyFill="1" applyBorder="1" applyAlignment="1">
      <alignment horizontal="center" vertical="center"/>
    </xf>
    <xf numFmtId="0" fontId="36" fillId="14" borderId="10" xfId="0" applyFont="1" applyFill="1" applyBorder="1">
      <alignment vertical="center"/>
    </xf>
    <xf numFmtId="0" fontId="36" fillId="14" borderId="11" xfId="0" applyFont="1" applyFill="1" applyBorder="1">
      <alignment vertical="center"/>
    </xf>
    <xf numFmtId="0" fontId="36" fillId="14" borderId="11" xfId="0" applyFont="1" applyFill="1" applyBorder="1" applyAlignment="1">
      <alignment horizontal="center" vertical="center"/>
    </xf>
    <xf numFmtId="0" fontId="36" fillId="14" borderId="12" xfId="0" applyFont="1" applyFill="1" applyBorder="1" applyAlignment="1">
      <alignment horizontal="center" vertical="center"/>
    </xf>
    <xf numFmtId="0" fontId="11" fillId="14" borderId="0" xfId="0" applyFont="1" applyFill="1">
      <alignment vertical="center"/>
    </xf>
    <xf numFmtId="0" fontId="39" fillId="14" borderId="0" xfId="0" applyFont="1" applyFill="1">
      <alignment vertical="center"/>
    </xf>
    <xf numFmtId="0" fontId="36" fillId="14" borderId="0" xfId="0" applyFont="1" applyFill="1" applyAlignment="1">
      <alignment horizontal="left" vertical="center"/>
    </xf>
    <xf numFmtId="0" fontId="11" fillId="14" borderId="0" xfId="0" applyFont="1" applyFill="1" applyAlignment="1">
      <alignment horizontal="right" vertical="center"/>
    </xf>
    <xf numFmtId="0" fontId="36" fillId="14" borderId="0" xfId="0" applyFont="1" applyFill="1" applyBorder="1" applyAlignment="1">
      <alignment vertical="center" wrapText="1"/>
    </xf>
    <xf numFmtId="0" fontId="36" fillId="14" borderId="0" xfId="0" applyFont="1" applyFill="1" applyBorder="1" applyAlignment="1">
      <alignment vertical="center" shrinkToFit="1"/>
    </xf>
    <xf numFmtId="0" fontId="42" fillId="14" borderId="0" xfId="0" applyFont="1" applyFill="1" applyAlignment="1">
      <alignment horizontal="center" vertical="center"/>
    </xf>
    <xf numFmtId="0" fontId="36" fillId="14" borderId="0" xfId="0" applyFont="1" applyFill="1" applyAlignment="1" applyProtection="1">
      <alignment horizontal="right" vertical="center"/>
    </xf>
    <xf numFmtId="0" fontId="36" fillId="14" borderId="0" xfId="0" applyFont="1" applyFill="1" applyAlignment="1" applyProtection="1">
      <alignment vertical="center" shrinkToFit="1"/>
    </xf>
    <xf numFmtId="0" fontId="42" fillId="14" borderId="0" xfId="0" applyFont="1" applyFill="1" applyAlignment="1" applyProtection="1">
      <alignment vertical="center" shrinkToFit="1"/>
    </xf>
    <xf numFmtId="0" fontId="36" fillId="14" borderId="0" xfId="0" applyFont="1" applyFill="1" applyBorder="1" applyAlignment="1" applyProtection="1">
      <alignment horizontal="center" vertical="center"/>
    </xf>
    <xf numFmtId="0" fontId="36" fillId="14" borderId="0" xfId="0" applyFont="1" applyFill="1" applyAlignment="1" applyProtection="1">
      <alignment horizontal="left" vertical="center"/>
    </xf>
    <xf numFmtId="0" fontId="7" fillId="14" borderId="0" xfId="0" applyFont="1" applyFill="1" applyBorder="1">
      <alignment vertical="center"/>
    </xf>
    <xf numFmtId="0" fontId="7" fillId="14" borderId="11" xfId="0" applyFont="1" applyFill="1" applyBorder="1" applyAlignment="1">
      <alignment vertical="top"/>
    </xf>
    <xf numFmtId="0" fontId="36" fillId="14" borderId="4" xfId="0" applyFont="1" applyFill="1" applyBorder="1">
      <alignment vertical="center"/>
    </xf>
    <xf numFmtId="0" fontId="36" fillId="14" borderId="4" xfId="0" applyFont="1" applyFill="1" applyBorder="1" applyAlignment="1">
      <alignment horizontal="left" vertical="center"/>
    </xf>
    <xf numFmtId="176" fontId="36" fillId="14" borderId="4" xfId="0" applyNumberFormat="1" applyFont="1" applyFill="1" applyBorder="1" applyAlignment="1">
      <alignment vertical="center"/>
    </xf>
    <xf numFmtId="0" fontId="36" fillId="14" borderId="0" xfId="0" applyFont="1" applyFill="1" applyProtection="1">
      <alignment vertical="center"/>
    </xf>
    <xf numFmtId="0" fontId="36" fillId="14" borderId="0" xfId="0" applyFont="1" applyFill="1" applyAlignment="1" applyProtection="1">
      <alignment vertical="center"/>
    </xf>
    <xf numFmtId="0" fontId="36" fillId="14" borderId="5" xfId="0" applyFont="1" applyFill="1" applyBorder="1" applyAlignment="1">
      <alignment horizontal="center" vertical="center"/>
    </xf>
    <xf numFmtId="176" fontId="36" fillId="14" borderId="0" xfId="0" applyNumberFormat="1" applyFont="1" applyFill="1" applyBorder="1" applyAlignment="1">
      <alignment vertical="center"/>
    </xf>
    <xf numFmtId="0" fontId="36" fillId="4" borderId="1" xfId="0" applyFont="1" applyFill="1" applyBorder="1" applyAlignment="1">
      <alignment horizontal="center" vertical="center" shrinkToFit="1"/>
    </xf>
    <xf numFmtId="178" fontId="36" fillId="7" borderId="1" xfId="2" applyNumberFormat="1" applyFont="1" applyFill="1" applyBorder="1" applyAlignment="1">
      <alignment vertical="center" shrinkToFit="1"/>
    </xf>
    <xf numFmtId="14" fontId="34" fillId="0" borderId="0" xfId="0" applyNumberFormat="1" applyFont="1" applyAlignment="1">
      <alignment horizontal="center" vertical="center"/>
    </xf>
    <xf numFmtId="0" fontId="35" fillId="0" borderId="0" xfId="0" applyFont="1" applyAlignment="1">
      <alignment vertical="center" wrapText="1"/>
    </xf>
    <xf numFmtId="0" fontId="15" fillId="10" borderId="0" xfId="0" applyFont="1" applyFill="1" applyBorder="1" applyAlignment="1">
      <alignment horizontal="center" vertical="center" wrapText="1"/>
    </xf>
    <xf numFmtId="0" fontId="40" fillId="10" borderId="0" xfId="0" applyFont="1" applyFill="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pplyAlignment="1">
      <alignment vertical="center"/>
    </xf>
    <xf numFmtId="0" fontId="35" fillId="0" borderId="0" xfId="0" applyFont="1" applyAlignme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0" fillId="0" borderId="9" xfId="0" applyFont="1" applyBorder="1" applyAlignment="1">
      <alignment vertical="center" shrinkToFit="1"/>
    </xf>
    <xf numFmtId="0" fontId="0" fillId="0" borderId="8" xfId="0" applyFont="1" applyBorder="1" applyAlignment="1">
      <alignment vertical="center" shrinkToFit="1"/>
    </xf>
    <xf numFmtId="0" fontId="0" fillId="0" borderId="2" xfId="0" applyFont="1" applyBorder="1" applyAlignment="1">
      <alignment vertical="center" shrinkToFit="1"/>
    </xf>
    <xf numFmtId="0" fontId="0" fillId="4" borderId="9"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4" borderId="9" xfId="0" applyFont="1" applyFill="1" applyBorder="1" applyAlignment="1" applyProtection="1">
      <alignment vertical="center"/>
      <protection locked="0"/>
    </xf>
    <xf numFmtId="0" fontId="0" fillId="4" borderId="8" xfId="0" applyFont="1" applyFill="1" applyBorder="1" applyAlignment="1" applyProtection="1">
      <alignment vertical="center"/>
      <protection locked="0"/>
    </xf>
    <xf numFmtId="0" fontId="0" fillId="4" borderId="2" xfId="0" applyFont="1" applyFill="1" applyBorder="1" applyAlignment="1" applyProtection="1">
      <alignment vertical="center"/>
      <protection locked="0"/>
    </xf>
    <xf numFmtId="0" fontId="0" fillId="0" borderId="9" xfId="0" applyFont="1" applyBorder="1" applyAlignment="1">
      <alignment horizontal="left" vertical="center" shrinkToFit="1"/>
    </xf>
    <xf numFmtId="0" fontId="0" fillId="0" borderId="2" xfId="0" applyFont="1" applyBorder="1" applyAlignment="1">
      <alignment horizontal="left" vertical="center" shrinkToFit="1"/>
    </xf>
    <xf numFmtId="0" fontId="0" fillId="4" borderId="1" xfId="0" applyFont="1" applyFill="1" applyBorder="1" applyAlignment="1" applyProtection="1">
      <alignment vertical="center"/>
      <protection locked="0"/>
    </xf>
    <xf numFmtId="20" fontId="0" fillId="7" borderId="1" xfId="0" applyNumberFormat="1" applyFont="1" applyFill="1" applyBorder="1" applyAlignment="1" applyProtection="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1" xfId="0" quotePrefix="1" applyFont="1" applyBorder="1" applyAlignment="1">
      <alignment horizontal="center" vertical="center" shrinkToFit="1"/>
    </xf>
    <xf numFmtId="0" fontId="0" fillId="0" borderId="1" xfId="0" applyFont="1" applyBorder="1" applyAlignment="1">
      <alignment horizontal="center" vertical="center" shrinkToFit="1"/>
    </xf>
    <xf numFmtId="0" fontId="4" fillId="5"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shrinkToFit="1"/>
    </xf>
    <xf numFmtId="0" fontId="0" fillId="0" borderId="7"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lignment vertical="center" shrinkToFit="1"/>
    </xf>
    <xf numFmtId="0" fontId="0" fillId="0" borderId="1"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20" fontId="0" fillId="4" borderId="1" xfId="0" applyNumberFormat="1"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2" xfId="0" applyFont="1" applyBorder="1" applyAlignment="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38" fontId="0" fillId="4" borderId="2" xfId="2" applyFont="1" applyFill="1" applyBorder="1" applyAlignment="1" applyProtection="1">
      <alignment horizontal="center" vertical="center"/>
      <protection locked="0"/>
    </xf>
    <xf numFmtId="177" fontId="0" fillId="7" borderId="1" xfId="0" applyNumberFormat="1" applyFont="1" applyFill="1" applyBorder="1" applyAlignment="1" applyProtection="1">
      <alignment horizontal="center" vertical="center"/>
    </xf>
    <xf numFmtId="38" fontId="0" fillId="4" borderId="1" xfId="2" applyFont="1" applyFill="1" applyBorder="1" applyAlignment="1" applyProtection="1">
      <alignment horizontal="center" vertical="center"/>
      <protection locked="0"/>
    </xf>
    <xf numFmtId="181" fontId="0" fillId="4" borderId="1" xfId="0" applyNumberFormat="1" applyFont="1" applyFill="1" applyBorder="1" applyAlignment="1" applyProtection="1">
      <alignment horizontal="center" vertical="center"/>
      <protection locked="0"/>
    </xf>
    <xf numFmtId="0" fontId="0" fillId="0" borderId="1" xfId="0" applyFont="1" applyBorder="1" applyAlignment="1">
      <alignment vertical="center" wrapText="1" shrinkToFit="1"/>
    </xf>
    <xf numFmtId="0" fontId="0" fillId="0" borderId="13" xfId="0" applyFont="1" applyBorder="1" applyAlignment="1">
      <alignment vertical="center" wrapText="1" shrinkToFit="1"/>
    </xf>
    <xf numFmtId="0" fontId="0" fillId="0" borderId="14" xfId="0" applyFont="1" applyBorder="1" applyAlignment="1">
      <alignment vertical="center" shrinkToFit="1"/>
    </xf>
    <xf numFmtId="0" fontId="0" fillId="0" borderId="8" xfId="0" applyFont="1" applyBorder="1" applyAlignment="1">
      <alignment horizontal="center" vertical="center"/>
    </xf>
    <xf numFmtId="0" fontId="0" fillId="4" borderId="9"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7" xfId="0" applyFont="1" applyBorder="1" applyAlignment="1">
      <alignment vertical="center" wrapText="1" shrinkToFit="1"/>
    </xf>
    <xf numFmtId="0" fontId="0" fillId="0" borderId="5" xfId="0" applyFont="1" applyBorder="1" applyAlignment="1">
      <alignment vertical="center" wrapText="1" shrinkToFit="1"/>
    </xf>
    <xf numFmtId="0" fontId="0" fillId="0" borderId="3" xfId="0" applyFont="1" applyBorder="1" applyAlignment="1">
      <alignment vertical="center" wrapText="1" shrinkToFit="1"/>
    </xf>
    <xf numFmtId="0" fontId="0" fillId="0" borderId="6" xfId="0" applyFont="1" applyBorder="1" applyAlignment="1">
      <alignment vertical="center" wrapText="1" shrinkToFit="1"/>
    </xf>
    <xf numFmtId="0" fontId="0" fillId="0" borderId="10" xfId="0" applyFont="1" applyBorder="1" applyAlignment="1">
      <alignment vertical="center" wrapText="1" shrinkToFit="1"/>
    </xf>
    <xf numFmtId="0" fontId="0" fillId="0" borderId="12" xfId="0" applyFont="1" applyBorder="1" applyAlignment="1">
      <alignment vertical="center" wrapText="1" shrinkToFit="1"/>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0" fillId="4" borderId="1" xfId="0" applyFont="1" applyFill="1" applyBorder="1" applyAlignment="1" applyProtection="1">
      <alignment vertical="center" shrinkToFit="1"/>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178" fontId="0" fillId="4" borderId="9" xfId="2" applyNumberFormat="1" applyFont="1" applyFill="1" applyBorder="1" applyAlignment="1" applyProtection="1">
      <alignment horizontal="center" vertical="center"/>
      <protection locked="0"/>
    </xf>
    <xf numFmtId="178" fontId="0" fillId="4" borderId="8"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38" fontId="0" fillId="4" borderId="9"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38" fontId="0" fillId="4" borderId="2" xfId="2" applyFont="1" applyFill="1" applyBorder="1" applyAlignment="1" applyProtection="1">
      <alignment vertical="center"/>
      <protection locked="0"/>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0" xfId="0" applyFont="1" applyAlignment="1" applyProtection="1">
      <alignment vertical="center"/>
    </xf>
    <xf numFmtId="0" fontId="0" fillId="0" borderId="13"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10" xfId="0" applyFont="1" applyBorder="1" applyAlignment="1">
      <alignment vertical="center" shrinkToFit="1"/>
    </xf>
    <xf numFmtId="0" fontId="0" fillId="0" borderId="11" xfId="0" applyFont="1" applyBorder="1" applyAlignment="1">
      <alignment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0" fillId="0" borderId="3" xfId="0" applyFont="1" applyBorder="1" applyAlignment="1">
      <alignment vertical="center" shrinkToFit="1"/>
    </xf>
    <xf numFmtId="0" fontId="0" fillId="0" borderId="6" xfId="0" applyFont="1" applyBorder="1" applyAlignment="1">
      <alignment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wrapText="1"/>
    </xf>
    <xf numFmtId="0" fontId="0" fillId="0" borderId="9" xfId="0" applyFont="1" applyBorder="1" applyAlignment="1">
      <alignment vertical="center"/>
    </xf>
    <xf numFmtId="0" fontId="0" fillId="0" borderId="2" xfId="0" applyFont="1" applyBorder="1" applyAlignment="1">
      <alignment vertical="center"/>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0" fontId="0" fillId="0" borderId="5" xfId="0" applyFont="1" applyBorder="1" applyAlignment="1">
      <alignment vertical="center" shrinkToFit="1"/>
    </xf>
    <xf numFmtId="0" fontId="0" fillId="0" borderId="9" xfId="0" applyFont="1" applyBorder="1" applyAlignment="1">
      <alignment horizontal="center" vertical="center" shrinkToFit="1"/>
    </xf>
    <xf numFmtId="176" fontId="0" fillId="4" borderId="1" xfId="0" applyNumberFormat="1"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shrinkToFit="1"/>
      <protection locked="0"/>
    </xf>
    <xf numFmtId="0" fontId="0" fillId="4" borderId="2" xfId="0" applyFont="1" applyFill="1" applyBorder="1" applyAlignment="1" applyProtection="1">
      <alignment horizontal="center" vertical="center" shrinkToFit="1"/>
      <protection locked="0"/>
    </xf>
    <xf numFmtId="38" fontId="51" fillId="4" borderId="1" xfId="2" applyFont="1" applyFill="1" applyBorder="1" applyAlignment="1" applyProtection="1">
      <alignment horizontal="center" vertical="center"/>
      <protection locked="0"/>
    </xf>
    <xf numFmtId="0" fontId="0" fillId="0" borderId="1" xfId="0" applyFont="1" applyBorder="1" applyAlignment="1">
      <alignment horizontal="center" vertical="center" textRotation="255" shrinkToFit="1"/>
    </xf>
    <xf numFmtId="0" fontId="0" fillId="5" borderId="1" xfId="0" applyFont="1" applyFill="1" applyBorder="1" applyAlignment="1" applyProtection="1">
      <alignment horizontal="center" vertical="center"/>
      <protection locked="0"/>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1" xfId="0" applyFont="1" applyBorder="1" applyAlignment="1">
      <alignment horizontal="center" vertical="center" wrapText="1" shrinkToFit="1"/>
    </xf>
    <xf numFmtId="177" fontId="0" fillId="4" borderId="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 xfId="0" quotePrefix="1"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0" fontId="0" fillId="0" borderId="1" xfId="0" applyFont="1" applyBorder="1" applyAlignment="1">
      <alignment horizontal="left" vertical="center" shrinkToFit="1"/>
    </xf>
    <xf numFmtId="38" fontId="0" fillId="4" borderId="1" xfId="2" applyFont="1" applyFill="1" applyBorder="1" applyAlignment="1" applyProtection="1">
      <alignment vertical="center"/>
      <protection locked="0"/>
    </xf>
    <xf numFmtId="0" fontId="0" fillId="4" borderId="9" xfId="0" applyFont="1" applyFill="1" applyBorder="1" applyAlignment="1" applyProtection="1">
      <alignment vertical="center" shrinkToFit="1"/>
      <protection locked="0"/>
    </xf>
    <xf numFmtId="0" fontId="0" fillId="4" borderId="8" xfId="0" applyFont="1" applyFill="1" applyBorder="1" applyAlignment="1" applyProtection="1">
      <alignment vertical="center" shrinkToFit="1"/>
      <protection locked="0"/>
    </xf>
    <xf numFmtId="0" fontId="0" fillId="4" borderId="2" xfId="0" applyFont="1" applyFill="1" applyBorder="1" applyAlignment="1" applyProtection="1">
      <alignment vertical="center" shrinkToFit="1"/>
      <protection locked="0"/>
    </xf>
    <xf numFmtId="0" fontId="0" fillId="0" borderId="0" xfId="0" applyFont="1" applyAlignment="1" applyProtection="1">
      <alignment horizontal="left" vertical="center" wrapText="1"/>
    </xf>
    <xf numFmtId="0" fontId="0" fillId="0" borderId="1" xfId="0" quotePrefix="1" applyFont="1" applyFill="1" applyBorder="1" applyAlignment="1" applyProtection="1">
      <alignment vertical="center"/>
      <protection locked="0"/>
    </xf>
    <xf numFmtId="20" fontId="0" fillId="4" borderId="1" xfId="0" applyNumberFormat="1" applyFont="1" applyFill="1" applyBorder="1" applyAlignment="1" applyProtection="1">
      <alignment vertical="center" shrinkToFit="1"/>
      <protection locked="0"/>
    </xf>
    <xf numFmtId="0" fontId="0" fillId="4" borderId="7" xfId="0" applyFont="1" applyFill="1" applyBorder="1" applyAlignment="1" applyProtection="1">
      <alignment horizontal="left" vertical="center" shrinkToFit="1"/>
      <protection locked="0"/>
    </xf>
    <xf numFmtId="0" fontId="0" fillId="4" borderId="5" xfId="0" applyFont="1" applyFill="1" applyBorder="1" applyAlignment="1" applyProtection="1">
      <alignment horizontal="left" vertical="center" shrinkToFit="1"/>
      <protection locked="0"/>
    </xf>
    <xf numFmtId="0" fontId="0" fillId="4" borderId="3" xfId="0" applyFont="1" applyFill="1" applyBorder="1" applyAlignment="1" applyProtection="1">
      <alignment horizontal="left" vertical="center" shrinkToFit="1"/>
      <protection locked="0"/>
    </xf>
    <xf numFmtId="0" fontId="0" fillId="4" borderId="6" xfId="0" applyFont="1" applyFill="1" applyBorder="1" applyAlignment="1" applyProtection="1">
      <alignment horizontal="left" vertical="center" shrinkToFit="1"/>
      <protection locked="0"/>
    </xf>
    <xf numFmtId="0" fontId="0" fillId="4" borderId="10" xfId="0" applyFont="1" applyFill="1" applyBorder="1" applyAlignment="1" applyProtection="1">
      <alignment horizontal="left" vertical="center" shrinkToFit="1"/>
      <protection locked="0"/>
    </xf>
    <xf numFmtId="0" fontId="0" fillId="4" borderId="12" xfId="0" applyFont="1" applyFill="1" applyBorder="1" applyAlignment="1" applyProtection="1">
      <alignment horizontal="left" vertical="center" shrinkToFit="1"/>
      <protection locked="0"/>
    </xf>
    <xf numFmtId="0" fontId="0" fillId="4" borderId="0" xfId="0" applyFont="1" applyFill="1" applyBorder="1" applyAlignment="1" applyProtection="1">
      <alignment horizontal="center" vertical="center"/>
      <protection locked="0"/>
    </xf>
    <xf numFmtId="0" fontId="0" fillId="0" borderId="8" xfId="0" applyFont="1" applyBorder="1" applyAlignment="1">
      <alignment horizontal="left" vertical="center" shrinkToFit="1"/>
    </xf>
    <xf numFmtId="0" fontId="78" fillId="0" borderId="1" xfId="0" applyFont="1" applyBorder="1" applyAlignment="1">
      <alignment vertical="center" shrinkToFit="1"/>
    </xf>
    <xf numFmtId="0" fontId="0" fillId="3" borderId="9"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0" fontId="77" fillId="0" borderId="9" xfId="0" applyFont="1" applyBorder="1" applyAlignment="1">
      <alignment vertical="center" shrinkToFit="1"/>
    </xf>
    <xf numFmtId="0" fontId="77" fillId="0" borderId="8" xfId="0" applyFont="1" applyBorder="1" applyAlignment="1">
      <alignment vertical="center" shrinkToFit="1"/>
    </xf>
    <xf numFmtId="0" fontId="77" fillId="0" borderId="2" xfId="0" applyFont="1" applyBorder="1" applyAlignment="1">
      <alignment vertical="center" shrinkToFit="1"/>
    </xf>
    <xf numFmtId="0" fontId="0" fillId="0" borderId="13"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77" fillId="0" borderId="9" xfId="0" applyFont="1" applyBorder="1" applyAlignment="1">
      <alignment horizontal="center" vertical="center" shrinkToFit="1"/>
    </xf>
    <xf numFmtId="0" fontId="77" fillId="0" borderId="8" xfId="0" applyFont="1" applyBorder="1" applyAlignment="1">
      <alignment horizontal="center" vertical="center" shrinkToFit="1"/>
    </xf>
    <xf numFmtId="0" fontId="77"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7" xfId="0" applyFont="1" applyBorder="1" applyAlignment="1">
      <alignment horizontal="center" wrapText="1" shrinkToFit="1"/>
    </xf>
    <xf numFmtId="0" fontId="0" fillId="0" borderId="5" xfId="0" applyFont="1" applyBorder="1" applyAlignment="1">
      <alignment horizontal="center" wrapText="1" shrinkToFit="1"/>
    </xf>
    <xf numFmtId="0" fontId="0" fillId="0" borderId="3" xfId="0" applyFont="1" applyBorder="1" applyAlignment="1">
      <alignment horizontal="center" wrapText="1" shrinkToFit="1"/>
    </xf>
    <xf numFmtId="0" fontId="0" fillId="0" borderId="6" xfId="0" applyFont="1" applyBorder="1" applyAlignment="1">
      <alignment horizontal="center" wrapText="1" shrinkToFit="1"/>
    </xf>
    <xf numFmtId="0" fontId="0" fillId="0" borderId="3" xfId="0" applyFont="1" applyBorder="1" applyAlignment="1">
      <alignment horizontal="center" vertical="top" shrinkToFit="1"/>
    </xf>
    <xf numFmtId="0" fontId="0" fillId="0" borderId="6" xfId="0" applyFont="1" applyBorder="1" applyAlignment="1">
      <alignment horizontal="center" vertical="top" shrinkToFit="1"/>
    </xf>
    <xf numFmtId="0" fontId="0" fillId="0" borderId="10" xfId="0" applyFont="1" applyBorder="1" applyAlignment="1">
      <alignment horizontal="center" vertical="top" shrinkToFit="1"/>
    </xf>
    <xf numFmtId="0" fontId="0" fillId="0" borderId="12" xfId="0" applyFont="1" applyBorder="1" applyAlignment="1">
      <alignment horizontal="center" vertical="top" shrinkToFit="1"/>
    </xf>
    <xf numFmtId="0" fontId="0" fillId="0" borderId="1" xfId="0" applyFont="1" applyBorder="1" applyAlignment="1">
      <alignment horizontal="left" vertical="center"/>
    </xf>
    <xf numFmtId="0" fontId="0"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178" fontId="0" fillId="4" borderId="1" xfId="2" applyNumberFormat="1"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protection locked="0"/>
    </xf>
    <xf numFmtId="181" fontId="0" fillId="3" borderId="9" xfId="0" applyNumberFormat="1" applyFont="1" applyFill="1" applyBorder="1" applyAlignment="1" applyProtection="1">
      <alignment horizontal="center" vertical="center"/>
    </xf>
    <xf numFmtId="181" fontId="0" fillId="3" borderId="2" xfId="0" applyNumberFormat="1" applyFont="1" applyFill="1" applyBorder="1" applyAlignment="1" applyProtection="1">
      <alignment horizontal="center" vertical="center"/>
    </xf>
    <xf numFmtId="176" fontId="0" fillId="7" borderId="1" xfId="0" applyNumberFormat="1" applyFont="1" applyFill="1" applyBorder="1" applyAlignment="1" applyProtection="1">
      <alignment horizontal="center" vertical="center"/>
    </xf>
    <xf numFmtId="0" fontId="0" fillId="7" borderId="1" xfId="0" applyFont="1" applyFill="1" applyBorder="1" applyAlignment="1">
      <alignment horizontal="center" vertical="center"/>
    </xf>
    <xf numFmtId="0" fontId="0" fillId="5" borderId="9"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54" fillId="0" borderId="0" xfId="0" applyFont="1" applyAlignment="1">
      <alignment horizontal="center" vertical="center"/>
    </xf>
    <xf numFmtId="38" fontId="0" fillId="3" borderId="1" xfId="2" applyFont="1" applyFill="1" applyBorder="1" applyAlignment="1" applyProtection="1">
      <alignment horizontal="center" vertical="center"/>
      <protection locked="0"/>
    </xf>
    <xf numFmtId="0" fontId="36" fillId="0" borderId="0" xfId="0" applyFont="1" applyFill="1" applyAlignment="1" applyProtection="1">
      <alignment horizontal="left" vertical="center"/>
    </xf>
    <xf numFmtId="0" fontId="36" fillId="0" borderId="6" xfId="0" applyFont="1" applyBorder="1" applyAlignment="1">
      <alignment vertical="center" wrapText="1"/>
    </xf>
    <xf numFmtId="0" fontId="36" fillId="0" borderId="12" xfId="0" applyFont="1" applyBorder="1" applyAlignment="1">
      <alignment vertical="center" wrapText="1"/>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8" xfId="0" applyFont="1" applyFill="1" applyBorder="1" applyAlignment="1">
      <alignment vertical="center" wrapText="1"/>
    </xf>
    <xf numFmtId="0" fontId="36" fillId="0" borderId="2" xfId="0" applyFont="1" applyFill="1" applyBorder="1" applyAlignment="1">
      <alignment vertical="center" wrapText="1"/>
    </xf>
    <xf numFmtId="0" fontId="36" fillId="0" borderId="2" xfId="0" applyFont="1" applyFill="1" applyBorder="1" applyAlignment="1">
      <alignment vertical="center"/>
    </xf>
    <xf numFmtId="38" fontId="7" fillId="3" borderId="8" xfId="2" applyFont="1" applyFill="1" applyBorder="1" applyAlignment="1">
      <alignment horizontal="center" vertical="center"/>
    </xf>
    <xf numFmtId="178" fontId="7" fillId="3" borderId="8" xfId="2" applyNumberFormat="1" applyFont="1" applyFill="1" applyBorder="1" applyAlignment="1">
      <alignment horizontal="center" vertical="center"/>
    </xf>
    <xf numFmtId="38" fontId="7" fillId="3" borderId="1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36" fillId="0" borderId="0" xfId="0" applyFont="1" applyFill="1" applyAlignment="1" applyProtection="1">
      <alignment horizontal="right" vertical="center"/>
    </xf>
    <xf numFmtId="38" fontId="7" fillId="3" borderId="4"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1" xfId="2" applyFont="1" applyFill="1" applyBorder="1" applyAlignment="1">
      <alignment horizontal="right" vertical="center"/>
    </xf>
    <xf numFmtId="0" fontId="36" fillId="0" borderId="0" xfId="0" applyFont="1" applyFill="1" applyAlignment="1" applyProtection="1">
      <alignment horizontal="center" vertical="center"/>
    </xf>
    <xf numFmtId="0" fontId="36" fillId="3" borderId="0" xfId="0" applyFont="1" applyFill="1" applyAlignment="1" applyProtection="1">
      <alignment vertical="center" shrinkToFit="1"/>
    </xf>
    <xf numFmtId="0" fontId="36" fillId="3" borderId="0" xfId="0" applyFont="1" applyFill="1" applyAlignment="1" applyProtection="1">
      <alignment horizontal="left" vertical="center" shrinkToFit="1"/>
    </xf>
    <xf numFmtId="0" fontId="36" fillId="0" borderId="0" xfId="0" applyFont="1" applyFill="1" applyAlignment="1" applyProtection="1">
      <alignment horizontal="left" vertical="center" shrinkToFit="1"/>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42" fillId="3" borderId="0" xfId="0" applyFont="1" applyFill="1" applyAlignment="1" applyProtection="1">
      <alignment horizontal="center" vertical="center" shrinkToFit="1"/>
    </xf>
    <xf numFmtId="0" fontId="36" fillId="3" borderId="0" xfId="0" applyFont="1" applyFill="1" applyAlignment="1" applyProtection="1">
      <alignment horizontal="center" vertical="center" shrinkToFit="1"/>
    </xf>
    <xf numFmtId="0" fontId="36" fillId="3" borderId="0" xfId="0" applyFont="1" applyFill="1" applyBorder="1" applyAlignment="1" applyProtection="1">
      <alignment vertical="center"/>
    </xf>
    <xf numFmtId="0" fontId="36" fillId="3" borderId="11" xfId="0" applyFont="1" applyFill="1" applyBorder="1" applyAlignment="1" applyProtection="1">
      <alignment vertical="center" shrinkToFit="1"/>
    </xf>
    <xf numFmtId="0" fontId="36" fillId="3" borderId="0" xfId="0" applyFont="1" applyFill="1" applyBorder="1" applyAlignment="1" applyProtection="1">
      <alignment vertical="center" shrinkToFit="1"/>
    </xf>
    <xf numFmtId="0" fontId="36" fillId="3" borderId="4" xfId="0" applyFont="1" applyFill="1" applyBorder="1" applyAlignment="1" applyProtection="1">
      <alignment horizontal="left" vertical="center" shrinkToFit="1"/>
    </xf>
    <xf numFmtId="0" fontId="36" fillId="3" borderId="0" xfId="0" applyFont="1" applyFill="1" applyBorder="1" applyAlignment="1" applyProtection="1">
      <alignment horizontal="left" vertical="center" shrinkToFit="1"/>
    </xf>
    <xf numFmtId="0" fontId="55" fillId="0" borderId="0" xfId="0" applyFont="1" applyBorder="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0" xfId="0" applyFont="1" applyBorder="1" applyAlignment="1">
      <alignment horizontal="left" vertical="center" wrapText="1"/>
    </xf>
    <xf numFmtId="0" fontId="36" fillId="0" borderId="4" xfId="0" applyFont="1" applyBorder="1" applyAlignment="1">
      <alignment vertical="center"/>
    </xf>
    <xf numFmtId="0" fontId="36" fillId="0" borderId="11" xfId="0" applyFont="1" applyBorder="1" applyAlignment="1">
      <alignment vertical="center"/>
    </xf>
    <xf numFmtId="38" fontId="7" fillId="0" borderId="8" xfId="2" applyFont="1" applyFill="1" applyBorder="1" applyAlignment="1">
      <alignment vertical="center"/>
    </xf>
    <xf numFmtId="38" fontId="7" fillId="0" borderId="2" xfId="2" applyFont="1" applyFill="1" applyBorder="1" applyAlignment="1">
      <alignment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182" fontId="12" fillId="0" borderId="10" xfId="4" applyNumberFormat="1" applyFont="1" applyBorder="1" applyAlignment="1">
      <alignment horizontal="right" vertical="center"/>
    </xf>
    <xf numFmtId="182" fontId="12" fillId="0" borderId="11" xfId="4" applyNumberFormat="1" applyFont="1" applyBorder="1" applyAlignment="1">
      <alignment horizontal="right" vertical="center"/>
    </xf>
    <xf numFmtId="182" fontId="12" fillId="0" borderId="12" xfId="4" applyNumberFormat="1" applyFont="1" applyBorder="1" applyAlignment="1">
      <alignment horizontal="right" vertical="center"/>
    </xf>
    <xf numFmtId="0" fontId="7" fillId="0" borderId="0" xfId="0" applyFont="1" applyAlignment="1">
      <alignment horizontal="right" vertical="center"/>
    </xf>
    <xf numFmtId="0" fontId="36" fillId="0" borderId="0" xfId="0" applyFont="1" applyAlignment="1">
      <alignment horizontal="right" vertical="center"/>
    </xf>
    <xf numFmtId="0" fontId="12" fillId="0" borderId="7"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178" fontId="12" fillId="0" borderId="7" xfId="4" quotePrefix="1" applyNumberFormat="1" applyFont="1" applyBorder="1" applyAlignment="1">
      <alignment horizontal="left" vertical="center"/>
    </xf>
    <xf numFmtId="178" fontId="12" fillId="0" borderId="4" xfId="4" applyNumberFormat="1" applyFont="1" applyBorder="1" applyAlignment="1">
      <alignment horizontal="left" vertical="center"/>
    </xf>
    <xf numFmtId="178" fontId="12" fillId="0" borderId="5" xfId="4" applyNumberFormat="1" applyFont="1" applyBorder="1" applyAlignment="1">
      <alignment horizontal="left" vertical="center"/>
    </xf>
    <xf numFmtId="38" fontId="12" fillId="0" borderId="78" xfId="4" applyFont="1" applyBorder="1" applyAlignment="1">
      <alignment horizontal="center" vertical="center"/>
    </xf>
    <xf numFmtId="38" fontId="12" fillId="0" borderId="52" xfId="4" applyFont="1" applyBorder="1" applyAlignment="1">
      <alignment horizontal="center" vertical="center"/>
    </xf>
    <xf numFmtId="38" fontId="12" fillId="0" borderId="54" xfId="4" applyFont="1" applyBorder="1" applyAlignment="1">
      <alignment horizontal="center" vertical="center"/>
    </xf>
    <xf numFmtId="0" fontId="12" fillId="0" borderId="53" xfId="3" applyFont="1" applyFill="1" applyBorder="1" applyAlignment="1" applyProtection="1">
      <alignment horizontal="center" vertical="center"/>
    </xf>
    <xf numFmtId="0" fontId="12" fillId="0" borderId="81" xfId="3" applyFont="1" applyFill="1" applyBorder="1" applyAlignment="1" applyProtection="1">
      <alignment horizontal="center" vertical="center"/>
    </xf>
    <xf numFmtId="0" fontId="12" fillId="12" borderId="44" xfId="3" applyFont="1" applyFill="1" applyBorder="1" applyAlignment="1" applyProtection="1">
      <alignment vertical="center"/>
      <protection locked="0"/>
    </xf>
    <xf numFmtId="0" fontId="12" fillId="12" borderId="45" xfId="3" applyFont="1" applyFill="1" applyBorder="1" applyAlignment="1" applyProtection="1">
      <alignment vertical="center"/>
      <protection locked="0"/>
    </xf>
    <xf numFmtId="0" fontId="12" fillId="0" borderId="84" xfId="3" applyFont="1" applyBorder="1" applyAlignment="1">
      <alignment horizontal="left" vertical="center"/>
    </xf>
    <xf numFmtId="0" fontId="12" fillId="0" borderId="42" xfId="3" applyFont="1" applyBorder="1" applyAlignment="1">
      <alignment horizontal="left" vertical="center"/>
    </xf>
    <xf numFmtId="0" fontId="12" fillId="0" borderId="83" xfId="3" quotePrefix="1" applyFont="1" applyBorder="1" applyAlignment="1">
      <alignment horizontal="center" vertical="center" shrinkToFit="1"/>
    </xf>
    <xf numFmtId="0" fontId="12" fillId="0" borderId="84" xfId="3" quotePrefix="1" applyFont="1" applyBorder="1" applyAlignment="1">
      <alignment horizontal="center" vertical="center" shrinkToFit="1"/>
    </xf>
    <xf numFmtId="0" fontId="12" fillId="0" borderId="82" xfId="3" applyFont="1" applyBorder="1" applyAlignment="1">
      <alignment horizontal="center" vertical="center"/>
    </xf>
    <xf numFmtId="0" fontId="12" fillId="0" borderId="86" xfId="3" applyFont="1" applyBorder="1" applyAlignment="1">
      <alignment horizontal="center" vertical="center"/>
    </xf>
    <xf numFmtId="0" fontId="12" fillId="0" borderId="87" xfId="3" applyFont="1" applyBorder="1" applyAlignment="1">
      <alignment horizontal="center" vertical="center"/>
    </xf>
    <xf numFmtId="182" fontId="12" fillId="0" borderId="9" xfId="4" applyNumberFormat="1" applyFont="1" applyBorder="1" applyAlignment="1">
      <alignment horizontal="right" vertical="center"/>
    </xf>
    <xf numFmtId="182" fontId="12" fillId="0" borderId="8" xfId="4" applyNumberFormat="1" applyFont="1" applyBorder="1" applyAlignment="1">
      <alignment horizontal="right" vertical="center"/>
    </xf>
    <xf numFmtId="182" fontId="12" fillId="0" borderId="2" xfId="4" applyNumberFormat="1" applyFont="1" applyBorder="1" applyAlignment="1">
      <alignment horizontal="right" vertical="center"/>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 xfId="3" applyFont="1" applyBorder="1" applyAlignment="1">
      <alignment horizontal="center" vertical="center"/>
    </xf>
    <xf numFmtId="182" fontId="12" fillId="0" borderId="10" xfId="6" applyNumberFormat="1" applyFont="1" applyFill="1" applyBorder="1" applyAlignment="1" applyProtection="1">
      <alignment horizontal="right" vertical="center"/>
      <protection locked="0"/>
    </xf>
    <xf numFmtId="182" fontId="12" fillId="0" borderId="11" xfId="6" applyNumberFormat="1" applyFont="1" applyFill="1" applyBorder="1" applyAlignment="1" applyProtection="1">
      <alignment horizontal="right" vertical="center"/>
      <protection locked="0"/>
    </xf>
    <xf numFmtId="182" fontId="12" fillId="0" borderId="12" xfId="6" applyNumberFormat="1" applyFont="1" applyFill="1" applyBorder="1" applyAlignment="1" applyProtection="1">
      <alignment horizontal="right" vertical="center"/>
      <protection locked="0"/>
    </xf>
    <xf numFmtId="0" fontId="12" fillId="0" borderId="77" xfId="3" applyFont="1" applyBorder="1" applyAlignment="1">
      <alignment horizontal="center" vertical="center" textRotation="255"/>
    </xf>
    <xf numFmtId="0" fontId="12" fillId="0" borderId="48" xfId="3" applyFont="1" applyBorder="1" applyAlignment="1">
      <alignment horizontal="center" vertical="center" textRotation="255"/>
    </xf>
    <xf numFmtId="0" fontId="12" fillId="0" borderId="58" xfId="3" applyFont="1" applyBorder="1" applyAlignment="1">
      <alignment horizontal="center" vertical="center" textRotation="255"/>
    </xf>
    <xf numFmtId="0" fontId="12" fillId="12" borderId="64" xfId="3" applyFont="1" applyFill="1" applyBorder="1" applyAlignment="1" applyProtection="1">
      <alignment vertical="center"/>
    </xf>
    <xf numFmtId="0" fontId="12" fillId="12" borderId="70" xfId="3" applyFont="1" applyFill="1" applyBorder="1" applyAlignment="1" applyProtection="1">
      <alignment vertical="center"/>
    </xf>
    <xf numFmtId="0" fontId="36" fillId="0" borderId="0" xfId="0" applyFont="1" applyAlignment="1">
      <alignment horizontal="center" vertical="center"/>
    </xf>
    <xf numFmtId="0" fontId="71" fillId="0" borderId="0" xfId="0" applyFont="1" applyAlignment="1">
      <alignment vertical="center" wrapText="1"/>
    </xf>
    <xf numFmtId="0" fontId="36" fillId="0" borderId="60" xfId="0" applyFont="1" applyBorder="1" applyAlignment="1">
      <alignment horizontal="center" vertical="center"/>
    </xf>
    <xf numFmtId="0" fontId="36" fillId="0" borderId="52" xfId="0" applyFont="1" applyBorder="1" applyAlignment="1">
      <alignment horizontal="center" vertical="center"/>
    </xf>
    <xf numFmtId="0" fontId="36" fillId="0" borderId="63" xfId="0" applyFont="1" applyBorder="1" applyAlignment="1">
      <alignment horizontal="center" vertical="center"/>
    </xf>
    <xf numFmtId="0" fontId="12" fillId="0" borderId="64" xfId="3" applyFont="1" applyBorder="1" applyAlignment="1">
      <alignment vertical="center" wrapText="1"/>
    </xf>
    <xf numFmtId="0" fontId="12" fillId="0" borderId="65" xfId="3" applyFont="1" applyBorder="1" applyAlignment="1">
      <alignment vertical="center" wrapText="1"/>
    </xf>
    <xf numFmtId="0" fontId="12" fillId="0" borderId="64" xfId="3" applyFont="1" applyBorder="1" applyAlignment="1">
      <alignment vertical="top" wrapText="1"/>
    </xf>
    <xf numFmtId="0" fontId="12" fillId="0" borderId="69" xfId="3" applyFont="1" applyBorder="1" applyAlignment="1">
      <alignment vertical="top" wrapText="1"/>
    </xf>
    <xf numFmtId="0" fontId="12" fillId="0" borderId="70" xfId="3" applyFont="1" applyBorder="1" applyAlignment="1">
      <alignment vertical="top" wrapText="1"/>
    </xf>
    <xf numFmtId="0" fontId="12" fillId="0" borderId="53" xfId="3" applyFont="1" applyBorder="1" applyAlignment="1">
      <alignment horizontal="center" vertical="center" wrapText="1"/>
    </xf>
    <xf numFmtId="0" fontId="12" fillId="0" borderId="68" xfId="3" applyFont="1" applyBorder="1" applyAlignment="1">
      <alignment vertical="center"/>
    </xf>
    <xf numFmtId="0" fontId="12" fillId="0" borderId="71" xfId="3" applyFont="1" applyBorder="1" applyAlignment="1">
      <alignment vertical="center"/>
    </xf>
    <xf numFmtId="0" fontId="12" fillId="0" borderId="72" xfId="3" applyFont="1" applyBorder="1" applyAlignment="1">
      <alignment vertical="center"/>
    </xf>
    <xf numFmtId="0" fontId="36" fillId="0" borderId="0" xfId="0" applyFont="1" applyAlignment="1">
      <alignment horizontal="center" vertical="center" shrinkToFit="1"/>
    </xf>
    <xf numFmtId="0" fontId="36" fillId="0" borderId="0" xfId="0" applyFont="1" applyAlignment="1">
      <alignment vertical="center" shrinkToFit="1"/>
    </xf>
    <xf numFmtId="0" fontId="12" fillId="0" borderId="74" xfId="3" applyFont="1" applyBorder="1" applyAlignment="1">
      <alignment vertical="center"/>
    </xf>
    <xf numFmtId="0" fontId="12" fillId="0" borderId="75" xfId="3" applyFont="1" applyBorder="1" applyAlignment="1">
      <alignment vertical="center"/>
    </xf>
    <xf numFmtId="0" fontId="12" fillId="0" borderId="76" xfId="3" applyFont="1" applyBorder="1" applyAlignment="1">
      <alignment vertical="center"/>
    </xf>
    <xf numFmtId="0" fontId="12" fillId="0" borderId="43" xfId="3" applyFont="1" applyBorder="1" applyAlignment="1">
      <alignment horizontal="center" vertical="center" textRotation="255"/>
    </xf>
    <xf numFmtId="0" fontId="12" fillId="0" borderId="73" xfId="3" applyFont="1" applyBorder="1" applyAlignment="1">
      <alignment horizontal="center" vertical="center" textRotation="255"/>
    </xf>
    <xf numFmtId="0" fontId="58" fillId="0" borderId="0" xfId="3" applyFont="1" applyBorder="1" applyAlignment="1">
      <alignment horizontal="center" vertical="center"/>
    </xf>
    <xf numFmtId="0" fontId="12" fillId="0" borderId="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0" xfId="3" applyFont="1" applyAlignment="1">
      <alignment horizontal="center" vertical="center" shrinkToFit="1"/>
    </xf>
    <xf numFmtId="0" fontId="68" fillId="7" borderId="0" xfId="3" applyFont="1" applyFill="1" applyAlignment="1" applyProtection="1">
      <alignment vertical="center" shrinkToFit="1"/>
      <protection locked="0"/>
    </xf>
    <xf numFmtId="0" fontId="7" fillId="0" borderId="0" xfId="3" applyFont="1" applyBorder="1" applyAlignment="1">
      <alignment horizontal="center" vertical="center"/>
    </xf>
    <xf numFmtId="0" fontId="12" fillId="12" borderId="44" xfId="3" applyFont="1" applyFill="1" applyBorder="1" applyAlignment="1" applyProtection="1">
      <alignment vertical="center" shrinkToFit="1"/>
    </xf>
    <xf numFmtId="0" fontId="12" fillId="12" borderId="45" xfId="3" applyFont="1" applyFill="1" applyBorder="1" applyAlignment="1" applyProtection="1">
      <alignment vertical="center" shrinkToFit="1"/>
    </xf>
    <xf numFmtId="38" fontId="12" fillId="0" borderId="51" xfId="4" applyFont="1" applyFill="1" applyBorder="1" applyAlignment="1">
      <alignment horizontal="center" vertical="center" shrinkToFit="1"/>
    </xf>
    <xf numFmtId="38" fontId="12" fillId="0" borderId="52" xfId="4" applyFont="1" applyFill="1" applyBorder="1" applyAlignment="1">
      <alignment horizontal="center" vertical="center" shrinkToFit="1"/>
    </xf>
    <xf numFmtId="38" fontId="12" fillId="0" borderId="54" xfId="4" applyFont="1" applyFill="1" applyBorder="1" applyAlignment="1">
      <alignment horizontal="center" vertical="center" shrinkToFit="1"/>
    </xf>
    <xf numFmtId="0" fontId="12" fillId="12" borderId="55" xfId="3" applyFont="1" applyFill="1" applyBorder="1" applyAlignment="1" applyProtection="1">
      <alignment vertical="center" shrinkToFit="1"/>
    </xf>
    <xf numFmtId="0" fontId="12" fillId="12" borderId="5" xfId="3" applyFont="1" applyFill="1" applyBorder="1" applyAlignment="1" applyProtection="1">
      <alignment vertical="center" shrinkToFit="1"/>
    </xf>
    <xf numFmtId="0" fontId="36" fillId="0" borderId="51" xfId="0" applyFont="1" applyBorder="1" applyAlignment="1">
      <alignment horizontal="center" vertical="center"/>
    </xf>
    <xf numFmtId="0" fontId="36" fillId="0" borderId="54" xfId="0" applyFont="1" applyBorder="1" applyAlignment="1">
      <alignment horizontal="center" vertical="center"/>
    </xf>
    <xf numFmtId="0" fontId="12" fillId="0" borderId="33"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42" xfId="3" applyFont="1" applyBorder="1" applyAlignment="1">
      <alignment horizontal="center" vertical="center" wrapText="1"/>
    </xf>
    <xf numFmtId="38" fontId="20" fillId="7" borderId="1" xfId="3" applyNumberFormat="1" applyFont="1" applyFill="1" applyBorder="1" applyAlignment="1" applyProtection="1">
      <alignment horizontal="center" vertical="center" shrinkToFit="1"/>
    </xf>
    <xf numFmtId="0" fontId="20" fillId="7" borderId="1" xfId="3" applyFont="1" applyFill="1" applyBorder="1" applyAlignment="1" applyProtection="1">
      <alignment horizontal="center" vertical="center" shrinkToFit="1"/>
    </xf>
    <xf numFmtId="0" fontId="20" fillId="7" borderId="1" xfId="3" applyFont="1" applyFill="1" applyBorder="1" applyAlignment="1" applyProtection="1">
      <alignment horizontal="center" vertical="center"/>
    </xf>
    <xf numFmtId="0" fontId="36" fillId="14" borderId="0" xfId="0" applyFont="1" applyFill="1" applyAlignment="1" applyProtection="1">
      <alignment horizontal="right" vertical="center"/>
    </xf>
    <xf numFmtId="0" fontId="36" fillId="14" borderId="0" xfId="0" applyFont="1" applyFill="1" applyBorder="1" applyAlignment="1">
      <alignment vertical="center"/>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6" fillId="14" borderId="0" xfId="0" applyFont="1" applyFill="1" applyBorder="1" applyAlignment="1">
      <alignment horizontal="center" vertical="center"/>
    </xf>
    <xf numFmtId="0" fontId="36" fillId="4" borderId="0" xfId="0" applyFont="1" applyFill="1" applyBorder="1" applyAlignment="1" applyProtection="1">
      <alignment vertical="center"/>
      <protection locked="0"/>
    </xf>
    <xf numFmtId="0" fontId="36" fillId="4" borderId="0" xfId="0" applyFont="1" applyFill="1" applyAlignment="1" applyProtection="1">
      <alignment horizontal="center" vertical="center" shrinkToFit="1"/>
      <protection locked="0"/>
    </xf>
    <xf numFmtId="0" fontId="76" fillId="4" borderId="0" xfId="0" applyFont="1" applyFill="1" applyAlignment="1" applyProtection="1">
      <alignment horizontal="center" vertical="center"/>
      <protection locked="0"/>
    </xf>
    <xf numFmtId="0" fontId="55" fillId="14" borderId="0" xfId="0" applyFont="1" applyFill="1" applyBorder="1" applyAlignment="1">
      <alignment horizontal="center" vertical="center"/>
    </xf>
    <xf numFmtId="0" fontId="28" fillId="14" borderId="0" xfId="0" applyFont="1" applyFill="1" applyBorder="1" applyAlignment="1">
      <alignment horizontal="left" vertical="center" wrapText="1"/>
    </xf>
    <xf numFmtId="0" fontId="36" fillId="4" borderId="0" xfId="0" applyFont="1" applyFill="1" applyAlignment="1" applyProtection="1">
      <alignment vertical="center"/>
      <protection locked="0"/>
    </xf>
    <xf numFmtId="0" fontId="36" fillId="14" borderId="0" xfId="0" applyFont="1" applyFill="1" applyAlignment="1">
      <alignment horizontal="center" vertical="center"/>
    </xf>
    <xf numFmtId="0" fontId="28" fillId="0" borderId="0" xfId="0" applyFont="1" applyBorder="1" applyAlignment="1">
      <alignment horizontal="left" vertical="center" wrapText="1"/>
    </xf>
    <xf numFmtId="0" fontId="36" fillId="4" borderId="0" xfId="0" applyFont="1" applyFill="1" applyAlignment="1" applyProtection="1">
      <alignment horizontal="center" vertical="center"/>
      <protection locked="0"/>
    </xf>
    <xf numFmtId="0" fontId="36" fillId="14" borderId="0" xfId="0" applyFont="1" applyFill="1" applyBorder="1" applyAlignment="1">
      <alignment vertical="center" wrapText="1"/>
    </xf>
    <xf numFmtId="38" fontId="7" fillId="14" borderId="0" xfId="2"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wrapText="1"/>
    </xf>
    <xf numFmtId="38" fontId="7" fillId="0" borderId="0" xfId="2" applyFont="1" applyFill="1" applyBorder="1" applyAlignment="1">
      <alignment horizontal="center" vertical="center"/>
    </xf>
    <xf numFmtId="0" fontId="36" fillId="0" borderId="0" xfId="0" applyFont="1" applyBorder="1" applyAlignment="1">
      <alignment horizontal="center" vertical="center"/>
    </xf>
    <xf numFmtId="0" fontId="36" fillId="11" borderId="0" xfId="0" applyFont="1" applyFill="1" applyAlignment="1" applyProtection="1">
      <alignment horizontal="center" vertical="center"/>
      <protection locked="0"/>
    </xf>
    <xf numFmtId="0" fontId="42" fillId="0" borderId="0" xfId="0" applyFont="1" applyAlignment="1">
      <alignment vertical="top" wrapText="1"/>
    </xf>
    <xf numFmtId="0" fontId="42" fillId="0" borderId="0" xfId="0" applyFont="1" applyAlignment="1">
      <alignment horizontal="center" vertical="center"/>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pplyAlignment="1">
      <alignment vertical="center"/>
    </xf>
    <xf numFmtId="0" fontId="46" fillId="3" borderId="0" xfId="0" applyFont="1" applyFill="1" applyAlignment="1">
      <alignment horizontal="center" vertical="center"/>
    </xf>
    <xf numFmtId="0" fontId="48" fillId="0" borderId="0" xfId="0" applyFont="1" applyAlignment="1">
      <alignment horizontal="center" vertical="center"/>
    </xf>
    <xf numFmtId="0" fontId="46" fillId="3" borderId="0" xfId="0" applyFont="1" applyFill="1" applyAlignment="1">
      <alignment horizontal="left" vertical="center" shrinkToFit="1"/>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pplyAlignment="1">
      <alignment vertical="center"/>
    </xf>
    <xf numFmtId="0" fontId="12" fillId="0" borderId="5" xfId="0" applyFont="1" applyBorder="1" applyAlignment="1">
      <alignment vertical="center"/>
    </xf>
    <xf numFmtId="0" fontId="12" fillId="0" borderId="3" xfId="0" applyFont="1" applyBorder="1" applyAlignment="1">
      <alignment vertical="center"/>
    </xf>
    <xf numFmtId="0" fontId="12" fillId="0" borderId="6"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13" fillId="4" borderId="0" xfId="0" applyFont="1" applyFill="1" applyBorder="1" applyAlignment="1" applyProtection="1">
      <alignment vertical="top" wrapText="1"/>
      <protection locked="0"/>
    </xf>
    <xf numFmtId="0" fontId="38" fillId="4" borderId="0" xfId="0" applyFont="1" applyFill="1" applyBorder="1" applyAlignment="1" applyProtection="1">
      <alignment vertical="top" wrapText="1"/>
      <protection locked="0"/>
    </xf>
    <xf numFmtId="0" fontId="38" fillId="4" borderId="6" xfId="0" applyFont="1" applyFill="1" applyBorder="1" applyAlignment="1" applyProtection="1">
      <alignment vertical="top" wrapText="1"/>
      <protection locked="0"/>
    </xf>
    <xf numFmtId="0" fontId="58" fillId="0" borderId="0" xfId="0" applyFont="1" applyBorder="1" applyAlignment="1">
      <alignment horizontal="center" vertical="center"/>
    </xf>
    <xf numFmtId="0" fontId="36" fillId="3" borderId="8" xfId="0" applyFont="1" applyFill="1" applyBorder="1" applyAlignment="1" applyProtection="1">
      <alignment vertical="center"/>
    </xf>
    <xf numFmtId="0" fontId="36" fillId="3" borderId="2" xfId="0" applyFont="1" applyFill="1" applyBorder="1" applyAlignment="1" applyProtection="1">
      <alignment vertical="center"/>
    </xf>
    <xf numFmtId="0" fontId="36" fillId="0" borderId="2" xfId="0" applyFont="1" applyFill="1" applyBorder="1" applyAlignment="1" applyProtection="1">
      <alignment vertical="center"/>
    </xf>
    <xf numFmtId="38" fontId="36" fillId="0" borderId="4" xfId="0" applyNumberFormat="1" applyFont="1" applyFill="1" applyBorder="1" applyAlignment="1" applyProtection="1">
      <alignment vertical="center"/>
    </xf>
    <xf numFmtId="0" fontId="36" fillId="0" borderId="4" xfId="0" applyFont="1" applyFill="1" applyBorder="1" applyAlignment="1" applyProtection="1">
      <alignment vertical="center"/>
    </xf>
    <xf numFmtId="0" fontId="36" fillId="0" borderId="5" xfId="0" applyFont="1" applyFill="1" applyBorder="1" applyAlignment="1" applyProtection="1">
      <alignment vertical="center"/>
    </xf>
    <xf numFmtId="0" fontId="36" fillId="3" borderId="8" xfId="0" applyFont="1" applyFill="1" applyBorder="1" applyAlignment="1" applyProtection="1">
      <alignment horizontal="center" vertical="center" shrinkToFit="1"/>
    </xf>
    <xf numFmtId="38" fontId="36" fillId="0" borderId="0" xfId="0" applyNumberFormat="1" applyFont="1" applyFill="1" applyBorder="1" applyAlignment="1" applyProtection="1">
      <alignment vertical="center"/>
    </xf>
    <xf numFmtId="0" fontId="36" fillId="0" borderId="0" xfId="0" applyFont="1" applyFill="1" applyBorder="1" applyAlignment="1" applyProtection="1">
      <alignment vertical="center"/>
    </xf>
    <xf numFmtId="0" fontId="36" fillId="0" borderId="6" xfId="0" applyFont="1" applyFill="1" applyBorder="1" applyAlignment="1" applyProtection="1">
      <alignment vertical="center"/>
    </xf>
    <xf numFmtId="0" fontId="39" fillId="0" borderId="0" xfId="0" applyFont="1" applyBorder="1" applyAlignment="1">
      <alignment vertical="center" wrapText="1"/>
    </xf>
    <xf numFmtId="0" fontId="39" fillId="0" borderId="4" xfId="0" applyFont="1" applyBorder="1" applyAlignment="1">
      <alignment vertical="center" wrapText="1"/>
    </xf>
    <xf numFmtId="0" fontId="36" fillId="3" borderId="6" xfId="0" applyFont="1" applyFill="1" applyBorder="1" applyAlignment="1" applyProtection="1">
      <alignment vertical="center" shrinkToFit="1"/>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 xfId="0" applyFont="1" applyBorder="1" applyAlignment="1">
      <alignment vertical="center"/>
    </xf>
    <xf numFmtId="0" fontId="36" fillId="3" borderId="8"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39" fillId="0" borderId="0" xfId="0" applyFont="1" applyBorder="1" applyAlignment="1">
      <alignment horizontal="left" vertical="center" wrapText="1"/>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8" xfId="0" applyFont="1" applyBorder="1" applyAlignment="1">
      <alignment horizontal="center" vertical="center"/>
    </xf>
    <xf numFmtId="0" fontId="7" fillId="0" borderId="11"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indent="1"/>
    </xf>
    <xf numFmtId="0" fontId="36" fillId="0" borderId="8" xfId="0" applyFont="1" applyFill="1" applyBorder="1" applyAlignment="1" applyProtection="1">
      <alignment horizontal="center" vertical="center" wrapText="1"/>
    </xf>
    <xf numFmtId="0" fontId="36" fillId="3" borderId="8" xfId="0" applyFont="1" applyFill="1" applyBorder="1" applyAlignment="1" applyProtection="1">
      <alignment horizontal="center" vertical="center"/>
    </xf>
    <xf numFmtId="0" fontId="36" fillId="3" borderId="2" xfId="0" applyFont="1" applyFill="1" applyBorder="1" applyAlignment="1" applyProtection="1">
      <alignment horizontal="center" vertical="center" shrinkToFit="1"/>
    </xf>
    <xf numFmtId="0" fontId="36" fillId="3" borderId="8" xfId="0" applyFont="1" applyFill="1" applyBorder="1" applyAlignment="1" applyProtection="1">
      <alignment vertical="center" shrinkToFit="1"/>
    </xf>
    <xf numFmtId="0" fontId="36" fillId="3" borderId="2" xfId="0" applyFont="1" applyFill="1" applyBorder="1" applyAlignment="1" applyProtection="1">
      <alignment vertical="center" shrinkToFit="1"/>
    </xf>
    <xf numFmtId="0" fontId="36" fillId="3" borderId="8" xfId="0" applyFont="1" applyFill="1" applyBorder="1" applyAlignment="1" applyProtection="1">
      <alignment horizontal="left" vertical="center" shrinkToFit="1"/>
    </xf>
    <xf numFmtId="0" fontId="36" fillId="3" borderId="2" xfId="0" applyFont="1" applyFill="1" applyBorder="1" applyAlignment="1" applyProtection="1">
      <alignment horizontal="left" vertical="center" shrinkToFi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6" fillId="0" borderId="9" xfId="0" applyFont="1" applyBorder="1" applyAlignment="1">
      <alignment vertical="center"/>
    </xf>
    <xf numFmtId="0" fontId="36" fillId="0" borderId="8" xfId="0" applyFont="1" applyBorder="1" applyAlignment="1">
      <alignment vertical="center"/>
    </xf>
    <xf numFmtId="0" fontId="36" fillId="0" borderId="2" xfId="0" applyFont="1" applyBorder="1" applyAlignment="1">
      <alignment vertical="center"/>
    </xf>
    <xf numFmtId="0" fontId="12" fillId="3" borderId="9"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36" fillId="3" borderId="8" xfId="0" applyFont="1" applyFill="1" applyBorder="1" applyAlignment="1" applyProtection="1">
      <alignment vertical="center" wrapText="1"/>
    </xf>
    <xf numFmtId="0" fontId="36" fillId="3" borderId="2" xfId="0" applyFont="1" applyFill="1" applyBorder="1" applyAlignment="1" applyProtection="1">
      <alignment vertical="center" wrapText="1"/>
    </xf>
    <xf numFmtId="0" fontId="7" fillId="0" borderId="9" xfId="0" applyFont="1" applyBorder="1" applyAlignment="1">
      <alignment horizontal="left" vertical="center"/>
    </xf>
    <xf numFmtId="0" fontId="7" fillId="0" borderId="0" xfId="0" applyFont="1" applyBorder="1" applyAlignment="1">
      <alignment vertical="center" wrapText="1"/>
    </xf>
    <xf numFmtId="0" fontId="12" fillId="3" borderId="9" xfId="0" applyFont="1" applyFill="1" applyBorder="1" applyAlignment="1" applyProtection="1">
      <alignment horizontal="center" vertical="center" shrinkToFit="1"/>
    </xf>
    <xf numFmtId="0" fontId="12" fillId="3" borderId="8" xfId="0" applyFont="1" applyFill="1" applyBorder="1" applyAlignment="1" applyProtection="1">
      <alignment horizontal="center" vertical="center" shrinkToFit="1"/>
    </xf>
    <xf numFmtId="0" fontId="36" fillId="0" borderId="0" xfId="0" applyFont="1" applyBorder="1" applyAlignment="1">
      <alignment vertical="center"/>
    </xf>
    <xf numFmtId="0" fontId="36" fillId="0" borderId="11" xfId="0" applyFont="1" applyBorder="1" applyAlignment="1">
      <alignment horizontal="center" vertical="center" shrinkToFit="1"/>
    </xf>
    <xf numFmtId="0" fontId="11" fillId="0" borderId="0" xfId="0" applyFont="1" applyBorder="1" applyAlignment="1">
      <alignment vertical="top" wrapText="1"/>
    </xf>
    <xf numFmtId="0" fontId="12" fillId="3" borderId="8" xfId="0" applyFont="1" applyFill="1" applyBorder="1" applyAlignment="1" applyProtection="1">
      <alignment vertical="center" shrinkToFit="1"/>
    </xf>
    <xf numFmtId="0" fontId="12" fillId="3" borderId="2" xfId="0" applyFont="1" applyFill="1" applyBorder="1" applyAlignment="1" applyProtection="1">
      <alignment vertical="center" shrinkToFit="1"/>
    </xf>
    <xf numFmtId="0" fontId="11" fillId="0" borderId="4" xfId="0" applyFont="1" applyBorder="1" applyAlignment="1">
      <alignment vertical="top" wrapText="1"/>
    </xf>
    <xf numFmtId="0" fontId="36" fillId="0" borderId="0" xfId="0" applyFont="1" applyAlignment="1">
      <alignment vertical="center"/>
    </xf>
    <xf numFmtId="0" fontId="7" fillId="0" borderId="0" xfId="0" applyFont="1" applyAlignment="1">
      <alignment horizontal="center" vertical="center"/>
    </xf>
    <xf numFmtId="0" fontId="36" fillId="0" borderId="0" xfId="0" applyFont="1" applyAlignment="1">
      <alignment vertical="center" wrapText="1"/>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12" fillId="3" borderId="9" xfId="0" applyFont="1" applyFill="1" applyBorder="1" applyAlignment="1" applyProtection="1">
      <alignment vertical="center" shrinkToFi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pplyProtection="1">
      <alignment horizontal="left" vertical="center" shrinkToFit="1"/>
    </xf>
    <xf numFmtId="0" fontId="12" fillId="3" borderId="12" xfId="0" applyFont="1" applyFill="1" applyBorder="1" applyAlignment="1" applyProtection="1">
      <alignment horizontal="left" vertical="center" shrinkToFit="1"/>
    </xf>
    <xf numFmtId="0" fontId="12" fillId="0" borderId="7"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36" fillId="0" borderId="9"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12" fillId="0" borderId="1" xfId="0" applyFont="1" applyBorder="1" applyAlignment="1" applyProtection="1">
      <alignment horizontal="center" vertical="center" wrapText="1"/>
    </xf>
    <xf numFmtId="0" fontId="12" fillId="3" borderId="1" xfId="0" applyFont="1" applyFill="1" applyBorder="1" applyAlignment="1" applyProtection="1">
      <alignment vertical="center" shrinkToFit="1"/>
    </xf>
    <xf numFmtId="0" fontId="12" fillId="0" borderId="9"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0" borderId="2" xfId="0" applyFont="1" applyBorder="1" applyAlignment="1" applyProtection="1">
      <alignment horizontal="left" vertical="center" shrinkToFit="1"/>
    </xf>
    <xf numFmtId="0" fontId="36" fillId="3" borderId="2"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2" fillId="0" borderId="9"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2" xfId="0" applyFont="1" applyBorder="1" applyAlignment="1" applyProtection="1">
      <alignment horizontal="left" vertical="center"/>
    </xf>
    <xf numFmtId="177" fontId="12" fillId="3" borderId="8"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8"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38" fontId="7" fillId="3" borderId="9" xfId="2" applyFont="1" applyFill="1" applyBorder="1" applyAlignment="1">
      <alignment horizontal="right" vertical="center" wrapText="1"/>
    </xf>
    <xf numFmtId="38" fontId="7" fillId="3" borderId="8" xfId="2" applyFont="1" applyFill="1" applyBorder="1" applyAlignment="1">
      <alignment horizontal="right" vertical="center" wrapText="1"/>
    </xf>
    <xf numFmtId="178" fontId="7" fillId="3" borderId="9" xfId="2" applyNumberFormat="1" applyFont="1" applyFill="1" applyBorder="1" applyAlignment="1">
      <alignment horizontal="right" vertical="center" wrapText="1"/>
    </xf>
    <xf numFmtId="178" fontId="7" fillId="3" borderId="8" xfId="2" applyNumberFormat="1" applyFont="1" applyFill="1" applyBorder="1" applyAlignment="1">
      <alignment horizontal="right" vertical="center" wrapText="1"/>
    </xf>
    <xf numFmtId="178" fontId="36" fillId="3" borderId="9" xfId="2" applyNumberFormat="1" applyFont="1" applyFill="1" applyBorder="1" applyAlignment="1">
      <alignment horizontal="right" vertical="center"/>
    </xf>
    <xf numFmtId="178" fontId="36" fillId="3" borderId="8" xfId="2" applyNumberFormat="1" applyFont="1" applyFill="1" applyBorder="1" applyAlignment="1">
      <alignment horizontal="right" vertical="center"/>
    </xf>
    <xf numFmtId="0" fontId="7" fillId="0" borderId="1" xfId="0" applyFont="1" applyBorder="1" applyAlignment="1">
      <alignment vertical="center"/>
    </xf>
    <xf numFmtId="0" fontId="7" fillId="3" borderId="9" xfId="0" applyFont="1" applyFill="1" applyBorder="1" applyAlignment="1">
      <alignment horizontal="right" vertical="center" shrinkToFit="1"/>
    </xf>
    <xf numFmtId="0" fontId="7" fillId="3" borderId="8" xfId="0" applyFont="1" applyFill="1" applyBorder="1" applyAlignment="1">
      <alignment horizontal="right" vertical="center" shrinkToFit="1"/>
    </xf>
    <xf numFmtId="0" fontId="7" fillId="3" borderId="9"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vertical="center" shrinkToFit="1"/>
    </xf>
    <xf numFmtId="0" fontId="7" fillId="0" borderId="8" xfId="0" applyFont="1" applyBorder="1" applyAlignment="1">
      <alignment vertical="center" shrinkToFit="1"/>
    </xf>
    <xf numFmtId="0" fontId="7" fillId="0" borderId="2" xfId="0" applyFont="1" applyBorder="1" applyAlignment="1">
      <alignment vertical="center" shrinkToFit="1"/>
    </xf>
    <xf numFmtId="183" fontId="7" fillId="3" borderId="9" xfId="2" applyNumberFormat="1" applyFont="1" applyFill="1" applyBorder="1" applyAlignment="1">
      <alignment horizontal="right" vertical="center" wrapText="1"/>
    </xf>
    <xf numFmtId="183" fontId="7" fillId="3" borderId="8" xfId="2" applyNumberFormat="1" applyFont="1" applyFill="1" applyBorder="1" applyAlignment="1">
      <alignment horizontal="right" vertical="center" wrapTex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shrinkToFit="1"/>
    </xf>
    <xf numFmtId="38" fontId="7" fillId="0" borderId="9" xfId="2" quotePrefix="1" applyFont="1" applyFill="1" applyBorder="1" applyAlignment="1" applyProtection="1">
      <alignment horizontal="center" vertical="center"/>
    </xf>
    <xf numFmtId="38" fontId="7" fillId="0" borderId="2" xfId="2" quotePrefix="1" applyFont="1" applyFill="1" applyBorder="1" applyAlignment="1" applyProtection="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36" fillId="0" borderId="9" xfId="0" quotePrefix="1" applyFont="1" applyBorder="1" applyAlignment="1" applyProtection="1">
      <alignment horizontal="center" vertical="center"/>
    </xf>
    <xf numFmtId="0" fontId="36" fillId="0" borderId="2"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7" fillId="0" borderId="2" xfId="0" applyFont="1" applyBorder="1" applyAlignme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6" fillId="0" borderId="9" xfId="0" applyFont="1" applyBorder="1" applyAlignment="1" applyProtection="1">
      <alignment vertical="center" shrinkToFit="1"/>
    </xf>
    <xf numFmtId="0" fontId="36" fillId="0" borderId="8" xfId="0" applyFont="1" applyBorder="1" applyAlignment="1" applyProtection="1">
      <alignment vertical="center" shrinkToFit="1"/>
    </xf>
    <xf numFmtId="0" fontId="36" fillId="0" borderId="2" xfId="0" applyFont="1" applyBorder="1" applyAlignment="1" applyProtection="1">
      <alignment vertical="center" shrinkToFi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36" fillId="0" borderId="7"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7" fillId="0" borderId="1" xfId="0" applyFont="1" applyBorder="1" applyAlignment="1" applyProtection="1">
      <alignment vertical="center" shrinkToFit="1"/>
    </xf>
    <xf numFmtId="0" fontId="36" fillId="0" borderId="1" xfId="0" applyFont="1" applyBorder="1" applyAlignment="1" applyProtection="1">
      <alignment vertical="center" shrinkToFit="1"/>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7" xfId="0" applyFont="1" applyBorder="1" applyAlignment="1" applyProtection="1">
      <alignment vertical="center" shrinkToFit="1"/>
    </xf>
    <xf numFmtId="0" fontId="36" fillId="0" borderId="4" xfId="0" applyFont="1" applyBorder="1" applyAlignment="1" applyProtection="1">
      <alignment vertical="center" shrinkToFit="1"/>
    </xf>
    <xf numFmtId="0" fontId="36" fillId="0" borderId="5" xfId="0" applyFont="1" applyBorder="1" applyAlignment="1" applyProtection="1">
      <alignment vertical="center" shrinkToFit="1"/>
    </xf>
    <xf numFmtId="38" fontId="7" fillId="3" borderId="1" xfId="2" applyFont="1" applyFill="1" applyBorder="1" applyAlignment="1" applyProtection="1">
      <alignment horizontal="center" vertical="center"/>
    </xf>
    <xf numFmtId="38" fontId="36" fillId="7" borderId="9" xfId="2" applyFont="1" applyFill="1" applyBorder="1" applyAlignment="1">
      <alignment horizontal="center" vertical="center"/>
    </xf>
    <xf numFmtId="38" fontId="36" fillId="7" borderId="8" xfId="2" applyFont="1" applyFill="1" applyBorder="1" applyAlignment="1">
      <alignment horizontal="center" vertical="center"/>
    </xf>
    <xf numFmtId="38" fontId="36" fillId="7" borderId="2" xfId="2" applyFont="1" applyFill="1" applyBorder="1" applyAlignment="1">
      <alignment horizontal="center" vertical="center"/>
    </xf>
    <xf numFmtId="0" fontId="36" fillId="3" borderId="9"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36" fillId="0" borderId="8"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 xfId="0" applyFont="1" applyBorder="1" applyAlignment="1">
      <alignment horizontal="center" vertical="center"/>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pplyProtection="1">
      <alignment horizontal="center" vertical="center"/>
    </xf>
    <xf numFmtId="178" fontId="7" fillId="3" borderId="9" xfId="2" applyNumberFormat="1" applyFont="1" applyFill="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39" fillId="0" borderId="0" xfId="0" applyFont="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textRotation="255" shrinkToFit="1"/>
    </xf>
    <xf numFmtId="38" fontId="7" fillId="3" borderId="8" xfId="2" applyFont="1" applyFill="1" applyBorder="1" applyAlignment="1" applyProtection="1">
      <alignment horizontal="right" vertical="center" wrapText="1"/>
    </xf>
    <xf numFmtId="38" fontId="7" fillId="2" borderId="1" xfId="2" applyFont="1" applyFill="1" applyBorder="1" applyAlignment="1">
      <alignment horizontal="center" vertical="center" wrapText="1"/>
    </xf>
    <xf numFmtId="38" fontId="7" fillId="3" borderId="1" xfId="2" applyFont="1" applyFill="1" applyBorder="1" applyAlignment="1">
      <alignment horizontal="center" vertical="center"/>
    </xf>
    <xf numFmtId="0" fontId="7" fillId="0" borderId="1" xfId="0" applyFont="1" applyBorder="1" applyAlignment="1">
      <alignment horizontal="center" vertical="center"/>
    </xf>
    <xf numFmtId="38" fontId="7" fillId="7" borderId="1" xfId="2" applyFont="1" applyFill="1" applyBorder="1" applyAlignment="1">
      <alignment horizontal="center" vertical="center" wrapText="1"/>
    </xf>
    <xf numFmtId="0" fontId="7" fillId="7" borderId="1" xfId="0" applyFont="1" applyFill="1" applyBorder="1" applyAlignment="1">
      <alignment horizontal="center" vertical="center" shrinkToFit="1"/>
    </xf>
    <xf numFmtId="40" fontId="36" fillId="7" borderId="9" xfId="2" applyNumberFormat="1" applyFont="1" applyFill="1" applyBorder="1" applyAlignment="1">
      <alignment horizontal="center" vertical="center"/>
    </xf>
    <xf numFmtId="40" fontId="36" fillId="7" borderId="8" xfId="2" applyNumberFormat="1" applyFont="1" applyFill="1" applyBorder="1" applyAlignment="1">
      <alignment horizontal="center" vertical="center"/>
    </xf>
    <xf numFmtId="40" fontId="36" fillId="7" borderId="2" xfId="2" applyNumberFormat="1" applyFont="1" applyFill="1" applyBorder="1" applyAlignment="1">
      <alignment horizontal="center" vertical="center"/>
    </xf>
    <xf numFmtId="0" fontId="36" fillId="2" borderId="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9" xfId="0" applyFont="1" applyFill="1" applyBorder="1" applyAlignment="1" applyProtection="1">
      <alignment vertical="center" wrapText="1"/>
      <protection locked="0"/>
    </xf>
    <xf numFmtId="0" fontId="7" fillId="4" borderId="8"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38" fontId="7" fillId="3" borderId="9" xfId="2" applyFont="1" applyFill="1" applyBorder="1" applyAlignment="1">
      <alignment vertical="center" wrapText="1"/>
    </xf>
    <xf numFmtId="38" fontId="7" fillId="3" borderId="8" xfId="2" applyFont="1" applyFill="1" applyBorder="1" applyAlignment="1">
      <alignment vertical="center" wrapText="1"/>
    </xf>
    <xf numFmtId="38" fontId="36" fillId="3" borderId="9" xfId="2" applyFont="1" applyFill="1" applyBorder="1" applyAlignment="1">
      <alignment horizontal="right" vertical="center"/>
    </xf>
    <xf numFmtId="38" fontId="36" fillId="3" borderId="8" xfId="2" applyFont="1" applyFill="1" applyBorder="1" applyAlignment="1">
      <alignment horizontal="right" vertical="center"/>
    </xf>
    <xf numFmtId="40" fontId="36" fillId="3" borderId="9" xfId="2" applyNumberFormat="1" applyFont="1" applyFill="1" applyBorder="1" applyAlignment="1">
      <alignment horizontal="right" vertical="center"/>
    </xf>
    <xf numFmtId="40" fontId="36" fillId="3" borderId="8" xfId="2" applyNumberFormat="1" applyFont="1" applyFill="1" applyBorder="1" applyAlignment="1">
      <alignment horizontal="right" vertical="center"/>
    </xf>
    <xf numFmtId="40" fontId="7" fillId="3" borderId="9" xfId="2" applyNumberFormat="1" applyFont="1" applyFill="1" applyBorder="1" applyAlignment="1">
      <alignment horizontal="right" vertical="center" wrapText="1"/>
    </xf>
    <xf numFmtId="40" fontId="7" fillId="3" borderId="8" xfId="2" applyNumberFormat="1" applyFont="1" applyFill="1" applyBorder="1" applyAlignment="1">
      <alignment horizontal="right" vertical="center" wrapText="1"/>
    </xf>
    <xf numFmtId="178" fontId="7" fillId="7" borderId="1" xfId="2" applyNumberFormat="1" applyFont="1" applyFill="1" applyBorder="1" applyAlignment="1">
      <alignment horizontal="center" vertical="center" shrinkToFit="1"/>
    </xf>
    <xf numFmtId="178" fontId="36" fillId="7" borderId="1" xfId="2" applyNumberFormat="1" applyFont="1" applyFill="1" applyBorder="1" applyAlignment="1">
      <alignment horizontal="center" vertical="center"/>
    </xf>
    <xf numFmtId="178" fontId="7" fillId="7"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Border="1" applyAlignment="1">
      <alignment horizontal="center" vertical="center"/>
    </xf>
    <xf numFmtId="0" fontId="39" fillId="0" borderId="0" xfId="0" applyFont="1" applyAlignment="1">
      <alignment vertical="center" wrapText="1" shrinkToFit="1"/>
    </xf>
    <xf numFmtId="0" fontId="12" fillId="3" borderId="2" xfId="0" applyFont="1" applyFill="1" applyBorder="1" applyAlignment="1" applyProtection="1">
      <alignment horizontal="center" vertical="center" shrinkToFit="1"/>
    </xf>
    <xf numFmtId="178" fontId="7" fillId="3" borderId="1" xfId="2" quotePrefix="1"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38" fontId="7" fillId="3" borderId="9" xfId="2" applyFont="1" applyFill="1" applyBorder="1" applyAlignment="1">
      <alignment horizontal="center" vertical="center"/>
    </xf>
    <xf numFmtId="38" fontId="7" fillId="3" borderId="2" xfId="2" applyFont="1" applyFill="1" applyBorder="1" applyAlignment="1">
      <alignment horizontal="center" vertical="center"/>
    </xf>
    <xf numFmtId="0" fontId="7" fillId="2" borderId="1" xfId="0" applyFont="1" applyFill="1" applyBorder="1" applyAlignment="1">
      <alignment horizontal="center" vertical="center" wrapText="1"/>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36" fillId="0" borderId="9" xfId="0" applyFont="1" applyBorder="1" applyAlignment="1">
      <alignment horizontal="center" vertical="center"/>
    </xf>
    <xf numFmtId="0" fontId="7" fillId="7" borderId="1" xfId="0" applyFont="1" applyFill="1" applyBorder="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36" fillId="0" borderId="9" xfId="0" applyFont="1" applyBorder="1" applyAlignment="1">
      <alignment horizontal="right" vertical="center"/>
    </xf>
    <xf numFmtId="0" fontId="36" fillId="0" borderId="8" xfId="0" applyFont="1" applyBorder="1" applyAlignment="1">
      <alignment horizontal="right" vertical="center"/>
    </xf>
    <xf numFmtId="0" fontId="7" fillId="0" borderId="1" xfId="0" applyFont="1" applyBorder="1" applyAlignment="1">
      <alignment vertical="center" wrapText="1"/>
    </xf>
    <xf numFmtId="0" fontId="7" fillId="2" borderId="1" xfId="0" applyFont="1" applyFill="1" applyBorder="1" applyAlignment="1">
      <alignment vertical="center"/>
    </xf>
    <xf numFmtId="0" fontId="36" fillId="0" borderId="9" xfId="0" quotePrefix="1" applyFont="1" applyBorder="1" applyAlignment="1">
      <alignment horizontal="center" vertical="center"/>
    </xf>
    <xf numFmtId="0" fontId="7" fillId="0" borderId="1" xfId="0" applyFont="1" applyBorder="1" applyAlignment="1">
      <alignment vertical="center" shrinkToFit="1"/>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13" fillId="0" borderId="7" xfId="0" applyFont="1" applyBorder="1" applyAlignment="1">
      <alignment horizontal="center" vertical="center" wrapTex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38" fontId="36" fillId="0" borderId="9" xfId="2" applyFont="1" applyBorder="1" applyAlignment="1">
      <alignment horizontal="center" vertical="center"/>
    </xf>
    <xf numFmtId="38" fontId="36" fillId="0" borderId="2" xfId="2" applyFont="1" applyBorder="1" applyAlignment="1">
      <alignment horizontal="center" vertical="center"/>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4" xfId="0" applyFont="1" applyBorder="1" applyAlignment="1">
      <alignment horizontal="left" vertical="center" shrinkToFit="1"/>
    </xf>
    <xf numFmtId="0" fontId="36" fillId="0" borderId="9"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3" borderId="9" xfId="0" applyFont="1" applyFill="1" applyBorder="1" applyAlignment="1" applyProtection="1">
      <alignment horizontal="center" vertical="center"/>
    </xf>
    <xf numFmtId="0" fontId="36" fillId="0" borderId="1" xfId="0" applyFont="1" applyBorder="1" applyAlignment="1" applyProtection="1">
      <alignment horizontal="center" vertical="center"/>
    </xf>
    <xf numFmtId="0" fontId="36" fillId="4" borderId="9" xfId="0" applyFont="1" applyFill="1" applyBorder="1" applyAlignment="1" applyProtection="1">
      <alignment horizontal="center" vertical="center"/>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0" fontId="38" fillId="0" borderId="0" xfId="0" applyFont="1" applyAlignment="1">
      <alignment vertical="center"/>
    </xf>
    <xf numFmtId="178" fontId="36" fillId="3" borderId="8" xfId="2" applyNumberFormat="1" applyFont="1" applyFill="1" applyBorder="1" applyAlignment="1" applyProtection="1">
      <alignment horizontal="center" vertical="center" wrapText="1"/>
    </xf>
    <xf numFmtId="0" fontId="36" fillId="0" borderId="13" xfId="0" applyFont="1" applyBorder="1" applyAlignment="1" applyProtection="1">
      <alignment horizontal="center" vertical="center" textRotation="255"/>
    </xf>
    <xf numFmtId="0" fontId="36" fillId="0" borderId="14" xfId="0" applyFont="1" applyBorder="1" applyAlignment="1" applyProtection="1">
      <alignment horizontal="center" vertical="center" textRotation="255"/>
    </xf>
    <xf numFmtId="0" fontId="36" fillId="0" borderId="19" xfId="0" applyFont="1" applyBorder="1" applyAlignment="1" applyProtection="1">
      <alignment horizontal="center" vertical="center" textRotation="255"/>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0" borderId="7" xfId="0" applyFont="1" applyBorder="1" applyAlignment="1">
      <alignment vertical="center"/>
    </xf>
    <xf numFmtId="0" fontId="36" fillId="0" borderId="5" xfId="0" applyFont="1" applyBorder="1" applyAlignment="1">
      <alignment vertical="center"/>
    </xf>
    <xf numFmtId="0" fontId="36" fillId="0" borderId="3" xfId="0" applyFont="1" applyBorder="1" applyAlignment="1">
      <alignment vertical="center"/>
    </xf>
    <xf numFmtId="0" fontId="36" fillId="0" borderId="6" xfId="0" applyFont="1" applyBorder="1" applyAlignment="1">
      <alignment vertical="center"/>
    </xf>
    <xf numFmtId="0" fontId="36" fillId="0" borderId="10" xfId="0" applyFont="1" applyBorder="1" applyAlignment="1">
      <alignment vertical="center"/>
    </xf>
    <xf numFmtId="0" fontId="36" fillId="0" borderId="12" xfId="0" applyFont="1" applyBorder="1" applyAlignment="1">
      <alignment vertical="center"/>
    </xf>
    <xf numFmtId="0" fontId="36" fillId="4" borderId="7" xfId="0" applyFont="1" applyFill="1" applyBorder="1" applyAlignment="1" applyProtection="1">
      <alignment vertical="top" wrapText="1"/>
      <protection locked="0"/>
    </xf>
    <xf numFmtId="0" fontId="36" fillId="4" borderId="4" xfId="0" applyFont="1" applyFill="1" applyBorder="1" applyAlignment="1" applyProtection="1">
      <alignment vertical="top" wrapText="1"/>
      <protection locked="0"/>
    </xf>
    <xf numFmtId="0" fontId="36" fillId="4" borderId="5" xfId="0" applyFont="1" applyFill="1" applyBorder="1" applyAlignment="1" applyProtection="1">
      <alignment vertical="top" wrapText="1"/>
      <protection locked="0"/>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13" fillId="3" borderId="2" xfId="0" applyFont="1" applyFill="1" applyBorder="1" applyAlignment="1">
      <alignment horizontal="center" vertical="center" wrapText="1" shrinkToFit="1"/>
    </xf>
    <xf numFmtId="0" fontId="13" fillId="0" borderId="9" xfId="0" applyFont="1" applyBorder="1" applyAlignment="1">
      <alignment vertical="center" wrapText="1" shrinkToFit="1"/>
    </xf>
    <xf numFmtId="0" fontId="13" fillId="0" borderId="2" xfId="0" applyFont="1" applyBorder="1" applyAlignment="1">
      <alignment vertical="center" wrapText="1" shrinkToFit="1"/>
    </xf>
    <xf numFmtId="0" fontId="11" fillId="0" borderId="0" xfId="0" applyFont="1" applyBorder="1" applyAlignment="1">
      <alignment vertical="center" wrapText="1"/>
    </xf>
    <xf numFmtId="0" fontId="7" fillId="0" borderId="31"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32" xfId="0" applyFont="1" applyBorder="1" applyAlignment="1">
      <alignment horizontal="center" vertical="center" shrinkToFit="1"/>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Fill="1" applyAlignment="1">
      <alignment horizontal="right" vertical="center" indent="1"/>
    </xf>
    <xf numFmtId="38" fontId="7" fillId="3" borderId="3"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0" xfId="0" applyFont="1" applyBorder="1" applyAlignment="1">
      <alignment vertical="center"/>
    </xf>
    <xf numFmtId="0" fontId="12" fillId="4" borderId="0" xfId="0" applyFont="1" applyFill="1" applyBorder="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7" fillId="0" borderId="0" xfId="0" applyFont="1" applyBorder="1" applyAlignment="1">
      <alignment vertical="center"/>
    </xf>
    <xf numFmtId="0" fontId="7" fillId="0" borderId="6" xfId="0" applyFont="1" applyBorder="1" applyAlignment="1">
      <alignment vertical="center"/>
    </xf>
    <xf numFmtId="176" fontId="7" fillId="3" borderId="0"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Border="1" applyAlignment="1">
      <alignment horizontal="center" vertical="center"/>
    </xf>
    <xf numFmtId="38" fontId="7" fillId="0" borderId="4" xfId="2" applyFont="1" applyBorder="1" applyAlignment="1">
      <alignment horizontal="center" vertical="center"/>
    </xf>
    <xf numFmtId="38" fontId="7" fillId="0" borderId="5" xfId="2" applyFont="1" applyBorder="1" applyAlignment="1">
      <alignment horizontal="center" vertical="center"/>
    </xf>
    <xf numFmtId="0" fontId="12" fillId="0" borderId="4" xfId="0" applyFont="1" applyBorder="1" applyAlignment="1">
      <alignment vertical="center"/>
    </xf>
    <xf numFmtId="0" fontId="36" fillId="4" borderId="0" xfId="0" applyFont="1" applyFill="1" applyAlignment="1" applyProtection="1">
      <alignment horizontal="left" vertical="top" wrapText="1"/>
      <protection locked="0"/>
    </xf>
    <xf numFmtId="0" fontId="11" fillId="0" borderId="0" xfId="0" applyFont="1" applyAlignment="1">
      <alignment vertical="top" wrapText="1"/>
    </xf>
    <xf numFmtId="38" fontId="36" fillId="3" borderId="8" xfId="2" applyFont="1" applyFill="1" applyBorder="1" applyAlignment="1">
      <alignment horizontal="center" vertical="center"/>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2" fillId="3" borderId="8" xfId="0" applyFont="1" applyFill="1" applyBorder="1" applyAlignment="1">
      <alignment horizontal="center" vertical="center" wrapText="1"/>
    </xf>
    <xf numFmtId="0" fontId="12" fillId="0" borderId="8" xfId="0" applyFont="1" applyBorder="1" applyAlignment="1">
      <alignment vertical="center" wrapText="1"/>
    </xf>
    <xf numFmtId="0" fontId="38" fillId="0" borderId="4" xfId="0" applyFont="1" applyBorder="1" applyAlignment="1">
      <alignment vertical="center" shrinkToFit="1"/>
    </xf>
    <xf numFmtId="0" fontId="38" fillId="0" borderId="5" xfId="0" applyFont="1" applyBorder="1" applyAlignment="1">
      <alignment vertical="center" shrinkToFit="1"/>
    </xf>
    <xf numFmtId="0" fontId="11" fillId="4" borderId="0" xfId="0" applyFont="1" applyFill="1" applyBorder="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13" fillId="0" borderId="4" xfId="0" applyFont="1" applyBorder="1" applyAlignment="1">
      <alignment vertical="center"/>
    </xf>
    <xf numFmtId="0" fontId="13" fillId="0" borderId="5" xfId="0" applyFont="1" applyBorder="1" applyAlignment="1">
      <alignment vertical="center"/>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38" fontId="12" fillId="3" borderId="8" xfId="2" quotePrefix="1" applyFont="1" applyFill="1" applyBorder="1" applyAlignment="1">
      <alignment horizontal="center" vertical="center" wrapText="1"/>
    </xf>
    <xf numFmtId="0" fontId="12" fillId="0" borderId="8" xfId="0" applyFont="1" applyFill="1" applyBorder="1" applyAlignment="1">
      <alignment vertical="center" wrapText="1"/>
    </xf>
    <xf numFmtId="0" fontId="12" fillId="3" borderId="8"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1" xfId="0" applyFont="1" applyBorder="1" applyAlignment="1">
      <alignment horizontal="center" vertical="center"/>
    </xf>
    <xf numFmtId="0" fontId="20" fillId="0" borderId="0" xfId="0" applyFont="1" applyAlignment="1">
      <alignment vertical="center"/>
    </xf>
    <xf numFmtId="0" fontId="11" fillId="4" borderId="4"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left" vertical="center" shrinkToFit="1"/>
      <protection locked="0"/>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176" fontId="12" fillId="3" borderId="8" xfId="0" applyNumberFormat="1" applyFont="1" applyFill="1" applyBorder="1" applyAlignment="1" applyProtection="1">
      <alignment horizontal="right" vertical="center" wrapText="1" indent="3"/>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horizontal="center" vertical="center" wrapText="1"/>
    </xf>
    <xf numFmtId="0" fontId="36" fillId="3" borderId="11" xfId="0" applyFont="1" applyFill="1" applyBorder="1" applyAlignment="1" applyProtection="1">
      <alignment horizontal="left" vertical="center" shrinkToFit="1"/>
    </xf>
    <xf numFmtId="0" fontId="12" fillId="3" borderId="9" xfId="0" applyFont="1" applyFill="1" applyBorder="1" applyAlignment="1" applyProtection="1">
      <alignment vertical="center"/>
    </xf>
    <xf numFmtId="0" fontId="12" fillId="3" borderId="8" xfId="0" quotePrefix="1" applyFont="1" applyFill="1" applyBorder="1" applyAlignment="1" applyProtection="1">
      <alignment vertical="center"/>
    </xf>
    <xf numFmtId="0" fontId="12" fillId="3" borderId="2" xfId="0" quotePrefix="1" applyFont="1" applyFill="1" applyBorder="1" applyAlignment="1" applyProtection="1">
      <alignment vertical="center"/>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38" fontId="7" fillId="4" borderId="4" xfId="2" applyFont="1" applyFill="1" applyBorder="1" applyAlignment="1" applyProtection="1">
      <alignment horizontal="right" vertical="center" wrapText="1"/>
      <protection locked="0"/>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39" fillId="0" borderId="0" xfId="0" applyFont="1" applyAlignment="1">
      <alignment horizontal="left" vertical="top" wrapText="1"/>
    </xf>
    <xf numFmtId="0" fontId="36" fillId="0" borderId="9" xfId="0" applyFont="1" applyBorder="1" applyAlignment="1">
      <alignment vertical="center" wrapText="1"/>
    </xf>
    <xf numFmtId="0" fontId="36" fillId="0" borderId="2" xfId="0" applyFont="1" applyBorder="1" applyAlignment="1">
      <alignment vertical="center" wrapText="1"/>
    </xf>
    <xf numFmtId="0" fontId="39" fillId="0" borderId="0" xfId="0" applyFont="1" applyAlignment="1">
      <alignment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1" xfId="0" applyFont="1" applyBorder="1" applyAlignment="1">
      <alignment vertical="center" shrinkToFit="1"/>
    </xf>
    <xf numFmtId="0" fontId="7" fillId="0" borderId="4" xfId="0" applyFont="1" applyBorder="1" applyAlignment="1">
      <alignment vertical="center" wrapText="1"/>
    </xf>
    <xf numFmtId="0" fontId="36" fillId="0" borderId="4" xfId="0" applyFont="1" applyBorder="1" applyAlignment="1">
      <alignment vertical="center" wrapText="1"/>
    </xf>
    <xf numFmtId="0" fontId="7" fillId="0" borderId="0" xfId="0" applyFont="1" applyAlignment="1">
      <alignment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7" fillId="4" borderId="1"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3" borderId="0" xfId="0" applyFont="1" applyFill="1" applyAlignment="1">
      <alignment horizontal="center" vertical="center" shrinkToFit="1"/>
    </xf>
    <xf numFmtId="0" fontId="36" fillId="4" borderId="9" xfId="0" applyFont="1" applyFill="1" applyBorder="1" applyAlignment="1" applyProtection="1">
      <alignment vertical="center"/>
      <protection locked="0"/>
    </xf>
    <xf numFmtId="0" fontId="36" fillId="4" borderId="8" xfId="0" applyFont="1" applyFill="1" applyBorder="1" applyAlignment="1" applyProtection="1">
      <alignment vertical="center"/>
      <protection locked="0"/>
    </xf>
    <xf numFmtId="0" fontId="36" fillId="4" borderId="2" xfId="0" applyFont="1" applyFill="1" applyBorder="1" applyAlignment="1" applyProtection="1">
      <alignment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cellXfs>
  <cellStyles count="7">
    <cellStyle name="ハイパーリンク" xfId="1" builtinId="8"/>
    <cellStyle name="桁区切り" xfId="2" builtinId="6"/>
    <cellStyle name="桁区切り 2" xfId="4"/>
    <cellStyle name="桁区切り 2 2" xfId="5"/>
    <cellStyle name="通貨 2" xfId="6"/>
    <cellStyle name="標準" xfId="0" builtinId="0"/>
    <cellStyle name="標準 2" xfId="3"/>
  </cellStyles>
  <dxfs count="8">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ont>
        <color auto="1"/>
      </font>
      <fill>
        <patternFill patternType="mediumGray">
          <fgColor auto="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61</xdr:row>
      <xdr:rowOff>9525</xdr:rowOff>
    </xdr:from>
    <xdr:to>
      <xdr:col>19</xdr:col>
      <xdr:colOff>228600</xdr:colOff>
      <xdr:row>75</xdr:row>
      <xdr:rowOff>190500</xdr:rowOff>
    </xdr:to>
    <xdr:grpSp>
      <xdr:nvGrpSpPr>
        <xdr:cNvPr id="35319" name="グループ化 26"/>
        <xdr:cNvGrpSpPr>
          <a:grpSpLocks/>
        </xdr:cNvGrpSpPr>
      </xdr:nvGrpSpPr>
      <xdr:grpSpPr bwMode="auto">
        <a:xfrm>
          <a:off x="533400" y="15030450"/>
          <a:ext cx="4667250" cy="2981325"/>
          <a:chOff x="667872" y="12325349"/>
          <a:chExt cx="4617382" cy="2596964"/>
        </a:xfrm>
      </xdr:grpSpPr>
      <xdr:pic>
        <xdr:nvPicPr>
          <xdr:cNvPr id="35326" name="図 17" descr="01.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8</xdr:row>
      <xdr:rowOff>95250</xdr:rowOff>
    </xdr:from>
    <xdr:to>
      <xdr:col>21</xdr:col>
      <xdr:colOff>0</xdr:colOff>
      <xdr:row>11</xdr:row>
      <xdr:rowOff>180975</xdr:rowOff>
    </xdr:to>
    <xdr:grpSp>
      <xdr:nvGrpSpPr>
        <xdr:cNvPr id="35320" name="グループ化 19"/>
        <xdr:cNvGrpSpPr>
          <a:grpSpLocks/>
        </xdr:cNvGrpSpPr>
      </xdr:nvGrpSpPr>
      <xdr:grpSpPr bwMode="auto">
        <a:xfrm>
          <a:off x="561975" y="2486025"/>
          <a:ext cx="4962525" cy="685800"/>
          <a:chOff x="632918" y="1788615"/>
          <a:chExt cx="4924990" cy="782599"/>
        </a:xfrm>
      </xdr:grpSpPr>
      <xdr:sp macro="" textlink="">
        <xdr:nvSpPr>
          <xdr:cNvPr id="13" name="フローチャート : 書類 12"/>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60</xdr:row>
      <xdr:rowOff>66675</xdr:rowOff>
    </xdr:from>
    <xdr:to>
      <xdr:col>12</xdr:col>
      <xdr:colOff>238125</xdr:colOff>
      <xdr:row>66</xdr:row>
      <xdr:rowOff>95250</xdr:rowOff>
    </xdr:to>
    <xdr:sp macro="" textlink="">
      <xdr:nvSpPr>
        <xdr:cNvPr id="3" name="右中かっこ 2"/>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49</xdr:row>
          <xdr:rowOff>0</xdr:rowOff>
        </xdr:from>
        <xdr:to>
          <xdr:col>13</xdr:col>
          <xdr:colOff>57150</xdr:colOff>
          <xdr:row>49</xdr:row>
          <xdr:rowOff>209550</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13</xdr:col>
          <xdr:colOff>57150</xdr:colOff>
          <xdr:row>78</xdr:row>
          <xdr:rowOff>9525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77</xdr:row>
          <xdr:rowOff>38100</xdr:rowOff>
        </xdr:from>
        <xdr:to>
          <xdr:col>10</xdr:col>
          <xdr:colOff>9525</xdr:colOff>
          <xdr:row>78</xdr:row>
          <xdr:rowOff>9525</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146</xdr:row>
          <xdr:rowOff>19050</xdr:rowOff>
        </xdr:from>
        <xdr:to>
          <xdr:col>9</xdr:col>
          <xdr:colOff>523875</xdr:colOff>
          <xdr:row>146</xdr:row>
          <xdr:rowOff>180975</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147</xdr:row>
          <xdr:rowOff>19050</xdr:rowOff>
        </xdr:from>
        <xdr:to>
          <xdr:col>9</xdr:col>
          <xdr:colOff>523875</xdr:colOff>
          <xdr:row>147</xdr:row>
          <xdr:rowOff>180975</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148</xdr:row>
          <xdr:rowOff>19050</xdr:rowOff>
        </xdr:from>
        <xdr:to>
          <xdr:col>9</xdr:col>
          <xdr:colOff>523875</xdr:colOff>
          <xdr:row>148</xdr:row>
          <xdr:rowOff>180975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745" name="Group Box 721" hidden="1">
              <a:extLst>
                <a:ext uri="{63B3BB69-23CF-44E3-9099-C40C66FF867C}">
                  <a14:compatExt spid="_x0000_s1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77</xdr:row>
          <xdr:rowOff>38100</xdr:rowOff>
        </xdr:from>
        <xdr:to>
          <xdr:col>10</xdr:col>
          <xdr:colOff>9525</xdr:colOff>
          <xdr:row>78</xdr:row>
          <xdr:rowOff>9525</xdr:rowOff>
        </xdr:to>
        <xdr:sp macro="" textlink="">
          <xdr:nvSpPr>
            <xdr:cNvPr id="1747" name="Group Box 723" hidden="1">
              <a:extLst>
                <a:ext uri="{63B3BB69-23CF-44E3-9099-C40C66FF867C}">
                  <a14:compatExt spid="_x0000_s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138</xdr:row>
      <xdr:rowOff>28575</xdr:rowOff>
    </xdr:from>
    <xdr:to>
      <xdr:col>12</xdr:col>
      <xdr:colOff>238124</xdr:colOff>
      <xdr:row>140</xdr:row>
      <xdr:rowOff>200025</xdr:rowOff>
    </xdr:to>
    <xdr:sp macro="" textlink="">
      <xdr:nvSpPr>
        <xdr:cNvPr id="14" name="右中かっこ 13"/>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504825</xdr:colOff>
          <xdr:row>17</xdr:row>
          <xdr:rowOff>0</xdr:rowOff>
        </xdr:from>
        <xdr:to>
          <xdr:col>12</xdr:col>
          <xdr:colOff>104775</xdr:colOff>
          <xdr:row>18</xdr:row>
          <xdr:rowOff>57150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18</xdr:row>
          <xdr:rowOff>0</xdr:rowOff>
        </xdr:from>
        <xdr:to>
          <xdr:col>12</xdr:col>
          <xdr:colOff>438150</xdr:colOff>
          <xdr:row>19</xdr:row>
          <xdr:rowOff>57150</xdr:rowOff>
        </xdr:to>
        <xdr:sp macro="" textlink="">
          <xdr:nvSpPr>
            <xdr:cNvPr id="5127" name="Group Box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219075</xdr:rowOff>
        </xdr:from>
        <xdr:to>
          <xdr:col>17</xdr:col>
          <xdr:colOff>314325</xdr:colOff>
          <xdr:row>8</xdr:row>
          <xdr:rowOff>47625</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24</xdr:row>
          <xdr:rowOff>0</xdr:rowOff>
        </xdr:from>
        <xdr:to>
          <xdr:col>12</xdr:col>
          <xdr:colOff>104775</xdr:colOff>
          <xdr:row>25</xdr:row>
          <xdr:rowOff>0</xdr:rowOff>
        </xdr:to>
        <xdr:sp macro="" textlink="">
          <xdr:nvSpPr>
            <xdr:cNvPr id="5385" name="Group Box 265" hidden="1">
              <a:extLst>
                <a:ext uri="{63B3BB69-23CF-44E3-9099-C40C66FF867C}">
                  <a14:compatExt spid="_x0000_s5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xdr:row>
          <xdr:rowOff>0</xdr:rowOff>
        </xdr:from>
        <xdr:to>
          <xdr:col>12</xdr:col>
          <xdr:colOff>438150</xdr:colOff>
          <xdr:row>26</xdr:row>
          <xdr:rowOff>38100</xdr:rowOff>
        </xdr:to>
        <xdr:sp macro="" textlink="">
          <xdr:nvSpPr>
            <xdr:cNvPr id="5386" name="Group Box 266" hidden="1">
              <a:extLst>
                <a:ext uri="{63B3BB69-23CF-44E3-9099-C40C66FF867C}">
                  <a14:compatExt spid="_x0000_s5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219075</xdr:rowOff>
        </xdr:from>
        <xdr:to>
          <xdr:col>17</xdr:col>
          <xdr:colOff>314325</xdr:colOff>
          <xdr:row>8</xdr:row>
          <xdr:rowOff>47625</xdr:rowOff>
        </xdr:to>
        <xdr:sp macro="" textlink="">
          <xdr:nvSpPr>
            <xdr:cNvPr id="5387" name="Group Box 267" hidden="1">
              <a:extLst>
                <a:ext uri="{63B3BB69-23CF-44E3-9099-C40C66FF867C}">
                  <a14:compatExt spid="_x0000_s5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17</xdr:row>
          <xdr:rowOff>0</xdr:rowOff>
        </xdr:from>
        <xdr:to>
          <xdr:col>12</xdr:col>
          <xdr:colOff>104775</xdr:colOff>
          <xdr:row>18</xdr:row>
          <xdr:rowOff>57150</xdr:rowOff>
        </xdr:to>
        <xdr:sp macro="" textlink="">
          <xdr:nvSpPr>
            <xdr:cNvPr id="5598" name="Group Box 478" hidden="1">
              <a:extLst>
                <a:ext uri="{63B3BB69-23CF-44E3-9099-C40C66FF867C}">
                  <a14:compatExt spid="_x0000_s5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18</xdr:row>
          <xdr:rowOff>0</xdr:rowOff>
        </xdr:from>
        <xdr:to>
          <xdr:col>12</xdr:col>
          <xdr:colOff>438150</xdr:colOff>
          <xdr:row>19</xdr:row>
          <xdr:rowOff>57150</xdr:rowOff>
        </xdr:to>
        <xdr:sp macro="" textlink="">
          <xdr:nvSpPr>
            <xdr:cNvPr id="5599" name="Group Box 479" hidden="1">
              <a:extLst>
                <a:ext uri="{63B3BB69-23CF-44E3-9099-C40C66FF867C}">
                  <a14:compatExt spid="_x0000_s5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18</xdr:row>
          <xdr:rowOff>0</xdr:rowOff>
        </xdr:from>
        <xdr:to>
          <xdr:col>12</xdr:col>
          <xdr:colOff>104775</xdr:colOff>
          <xdr:row>19</xdr:row>
          <xdr:rowOff>57150</xdr:rowOff>
        </xdr:to>
        <xdr:sp macro="" textlink="">
          <xdr:nvSpPr>
            <xdr:cNvPr id="5600" name="Group Box 480" hidden="1">
              <a:extLst>
                <a:ext uri="{63B3BB69-23CF-44E3-9099-C40C66FF867C}">
                  <a14:compatExt spid="_x0000_s5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19</xdr:row>
          <xdr:rowOff>0</xdr:rowOff>
        </xdr:from>
        <xdr:to>
          <xdr:col>12</xdr:col>
          <xdr:colOff>438150</xdr:colOff>
          <xdr:row>20</xdr:row>
          <xdr:rowOff>57150</xdr:rowOff>
        </xdr:to>
        <xdr:sp macro="" textlink="">
          <xdr:nvSpPr>
            <xdr:cNvPr id="5601" name="Group Box 481" hidden="1">
              <a:extLst>
                <a:ext uri="{63B3BB69-23CF-44E3-9099-C40C66FF867C}">
                  <a14:compatExt spid="_x0000_s5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485775</xdr:colOff>
          <xdr:row>9</xdr:row>
          <xdr:rowOff>0</xdr:rowOff>
        </xdr:to>
        <xdr:sp macro="" textlink="">
          <xdr:nvSpPr>
            <xdr:cNvPr id="14339" name="Group Box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485775</xdr:colOff>
          <xdr:row>10</xdr:row>
          <xdr:rowOff>0</xdr:rowOff>
        </xdr:to>
        <xdr:sp macro="" textlink="">
          <xdr:nvSpPr>
            <xdr:cNvPr id="14342" name="Group Box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485775</xdr:colOff>
          <xdr:row>11</xdr:row>
          <xdr:rowOff>0</xdr:rowOff>
        </xdr:to>
        <xdr:sp macro="" textlink="">
          <xdr:nvSpPr>
            <xdr:cNvPr id="14345" name="Group Box 9" hidden="1">
              <a:extLst>
                <a:ext uri="{63B3BB69-23CF-44E3-9099-C40C66FF867C}">
                  <a14:compatExt spid="_x0000_s14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485775</xdr:colOff>
          <xdr:row>12</xdr:row>
          <xdr:rowOff>0</xdr:rowOff>
        </xdr:to>
        <xdr:sp macro="" textlink="">
          <xdr:nvSpPr>
            <xdr:cNvPr id="14348" name="Group Box 12" hidden="1">
              <a:extLst>
                <a:ext uri="{63B3BB69-23CF-44E3-9099-C40C66FF867C}">
                  <a14:compatExt spid="_x0000_s14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485775</xdr:colOff>
          <xdr:row>13</xdr:row>
          <xdr:rowOff>0</xdr:rowOff>
        </xdr:to>
        <xdr:sp macro="" textlink="">
          <xdr:nvSpPr>
            <xdr:cNvPr id="14351" name="Group Box 15" hidden="1">
              <a:extLst>
                <a:ext uri="{63B3BB69-23CF-44E3-9099-C40C66FF867C}">
                  <a14:compatExt spid="_x0000_s14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485775</xdr:colOff>
          <xdr:row>14</xdr:row>
          <xdr:rowOff>0</xdr:rowOff>
        </xdr:to>
        <xdr:sp macro="" textlink="">
          <xdr:nvSpPr>
            <xdr:cNvPr id="14354" name="Group Box 18" hidden="1">
              <a:extLst>
                <a:ext uri="{63B3BB69-23CF-44E3-9099-C40C66FF867C}">
                  <a14:compatExt spid="_x0000_s14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485775</xdr:colOff>
          <xdr:row>15</xdr:row>
          <xdr:rowOff>0</xdr:rowOff>
        </xdr:to>
        <xdr:sp macro="" textlink="">
          <xdr:nvSpPr>
            <xdr:cNvPr id="14357" name="Group Box 21" hidden="1">
              <a:extLst>
                <a:ext uri="{63B3BB69-23CF-44E3-9099-C40C66FF867C}">
                  <a14:compatExt spid="_x0000_s14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485775</xdr:colOff>
          <xdr:row>16</xdr:row>
          <xdr:rowOff>0</xdr:rowOff>
        </xdr:to>
        <xdr:sp macro="" textlink="">
          <xdr:nvSpPr>
            <xdr:cNvPr id="14360" name="Group Box 24" hidden="1">
              <a:extLst>
                <a:ext uri="{63B3BB69-23CF-44E3-9099-C40C66FF867C}">
                  <a14:compatExt spid="_x0000_s14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485775</xdr:colOff>
          <xdr:row>17</xdr:row>
          <xdr:rowOff>0</xdr:rowOff>
        </xdr:to>
        <xdr:sp macro="" textlink="">
          <xdr:nvSpPr>
            <xdr:cNvPr id="14363" name="Group Box 27" hidden="1">
              <a:extLst>
                <a:ext uri="{63B3BB69-23CF-44E3-9099-C40C66FF867C}">
                  <a14:compatExt spid="_x0000_s14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485775</xdr:colOff>
          <xdr:row>18</xdr:row>
          <xdr:rowOff>0</xdr:rowOff>
        </xdr:to>
        <xdr:sp macro="" textlink="">
          <xdr:nvSpPr>
            <xdr:cNvPr id="14366" name="Group Box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485775</xdr:colOff>
          <xdr:row>19</xdr:row>
          <xdr:rowOff>0</xdr:rowOff>
        </xdr:to>
        <xdr:sp macro="" textlink="">
          <xdr:nvSpPr>
            <xdr:cNvPr id="14369" name="Group Box 33" hidden="1">
              <a:extLst>
                <a:ext uri="{63B3BB69-23CF-44E3-9099-C40C66FF867C}">
                  <a14:compatExt spid="_x0000_s14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485775</xdr:colOff>
          <xdr:row>20</xdr:row>
          <xdr:rowOff>0</xdr:rowOff>
        </xdr:to>
        <xdr:sp macro="" textlink="">
          <xdr:nvSpPr>
            <xdr:cNvPr id="14372" name="Group Box 36" hidden="1">
              <a:extLst>
                <a:ext uri="{63B3BB69-23CF-44E3-9099-C40C66FF867C}">
                  <a14:compatExt spid="_x0000_s14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485775</xdr:colOff>
          <xdr:row>21</xdr:row>
          <xdr:rowOff>0</xdr:rowOff>
        </xdr:to>
        <xdr:sp macro="" textlink="">
          <xdr:nvSpPr>
            <xdr:cNvPr id="14375" name="Group Box 39" hidden="1">
              <a:extLst>
                <a:ext uri="{63B3BB69-23CF-44E3-9099-C40C66FF867C}">
                  <a14:compatExt spid="_x0000_s14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485775</xdr:colOff>
          <xdr:row>22</xdr:row>
          <xdr:rowOff>0</xdr:rowOff>
        </xdr:to>
        <xdr:sp macro="" textlink="">
          <xdr:nvSpPr>
            <xdr:cNvPr id="14378" name="Group Box 42" hidden="1">
              <a:extLst>
                <a:ext uri="{63B3BB69-23CF-44E3-9099-C40C66FF867C}">
                  <a14:compatExt spid="_x0000_s14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485775</xdr:colOff>
          <xdr:row>23</xdr:row>
          <xdr:rowOff>0</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485775</xdr:colOff>
          <xdr:row>24</xdr:row>
          <xdr:rowOff>0</xdr:rowOff>
        </xdr:to>
        <xdr:sp macro="" textlink="">
          <xdr:nvSpPr>
            <xdr:cNvPr id="14384" name="Group Box 48" hidden="1">
              <a:extLst>
                <a:ext uri="{63B3BB69-23CF-44E3-9099-C40C66FF867C}">
                  <a14:compatExt spid="_x0000_s14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485775</xdr:colOff>
          <xdr:row>25</xdr:row>
          <xdr:rowOff>0</xdr:rowOff>
        </xdr:to>
        <xdr:sp macro="" textlink="">
          <xdr:nvSpPr>
            <xdr:cNvPr id="14387" name="Group Box 51" hidden="1">
              <a:extLst>
                <a:ext uri="{63B3BB69-23CF-44E3-9099-C40C66FF867C}">
                  <a14:compatExt spid="_x0000_s14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485775</xdr:colOff>
          <xdr:row>26</xdr:row>
          <xdr:rowOff>0</xdr:rowOff>
        </xdr:to>
        <xdr:sp macro="" textlink="">
          <xdr:nvSpPr>
            <xdr:cNvPr id="14390" name="Group Box 54" hidden="1">
              <a:extLst>
                <a:ext uri="{63B3BB69-23CF-44E3-9099-C40C66FF867C}">
                  <a14:compatExt spid="_x0000_s14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485775</xdr:colOff>
          <xdr:row>27</xdr:row>
          <xdr:rowOff>0</xdr:rowOff>
        </xdr:to>
        <xdr:sp macro="" textlink="">
          <xdr:nvSpPr>
            <xdr:cNvPr id="14393" name="Group Box 57" hidden="1">
              <a:extLst>
                <a:ext uri="{63B3BB69-23CF-44E3-9099-C40C66FF867C}">
                  <a14:compatExt spid="_x0000_s14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485775</xdr:colOff>
          <xdr:row>28</xdr:row>
          <xdr:rowOff>0</xdr:rowOff>
        </xdr:to>
        <xdr:sp macro="" textlink="">
          <xdr:nvSpPr>
            <xdr:cNvPr id="14396" name="Group Box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9</xdr:col>
          <xdr:colOff>485775</xdr:colOff>
          <xdr:row>29</xdr:row>
          <xdr:rowOff>0</xdr:rowOff>
        </xdr:to>
        <xdr:sp macro="" textlink="">
          <xdr:nvSpPr>
            <xdr:cNvPr id="14399" name="Group Box 63" hidden="1">
              <a:extLst>
                <a:ext uri="{63B3BB69-23CF-44E3-9099-C40C66FF867C}">
                  <a14:compatExt spid="_x0000_s14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485775</xdr:colOff>
          <xdr:row>31</xdr:row>
          <xdr:rowOff>0</xdr:rowOff>
        </xdr:to>
        <xdr:sp macro="" textlink="">
          <xdr:nvSpPr>
            <xdr:cNvPr id="14402" name="Group Box 66" hidden="1">
              <a:extLst>
                <a:ext uri="{63B3BB69-23CF-44E3-9099-C40C66FF867C}">
                  <a14:compatExt spid="_x0000_s14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9</xdr:col>
          <xdr:colOff>485775</xdr:colOff>
          <xdr:row>33</xdr:row>
          <xdr:rowOff>19050</xdr:rowOff>
        </xdr:to>
        <xdr:sp macro="" textlink="">
          <xdr:nvSpPr>
            <xdr:cNvPr id="14405" name="Group Box 69" hidden="1">
              <a:extLst>
                <a:ext uri="{63B3BB69-23CF-44E3-9099-C40C66FF867C}">
                  <a14:compatExt spid="_x0000_s14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123825</xdr:rowOff>
        </xdr:from>
        <xdr:to>
          <xdr:col>9</xdr:col>
          <xdr:colOff>485775</xdr:colOff>
          <xdr:row>8</xdr:row>
          <xdr:rowOff>0</xdr:rowOff>
        </xdr:to>
        <xdr:sp macro="" textlink="">
          <xdr:nvSpPr>
            <xdr:cNvPr id="14408" name="Group Box 72" hidden="1">
              <a:extLst>
                <a:ext uri="{63B3BB69-23CF-44E3-9099-C40C66FF867C}">
                  <a14:compatExt spid="_x0000_s14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18383</xdr:colOff>
      <xdr:row>20</xdr:row>
      <xdr:rowOff>7620</xdr:rowOff>
    </xdr:from>
    <xdr:ext cx="5461495" cy="423225"/>
    <mc:AlternateContent xmlns:mc="http://schemas.openxmlformats.org/markup-compatibility/2006" xmlns:a14="http://schemas.microsoft.com/office/drawing/2010/main">
      <mc:Choice Requires="a14">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電力融通量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m:rPr>
                        <m:sty m:val="p"/>
                      </m:rPr>
                      <a:rPr kumimoji="1" lang="en-US" altLang="ja-JP" sz="1100" b="0" i="0">
                        <a:latin typeface="Cambria Math" panose="02040503050406030204" pitchFamily="18" charset="0"/>
                      </a:rPr>
                      <m:t>MWh</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（総発電量）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（自ビルの電力使用量）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電力融通量</a:t>
              </a:r>
              <a:r>
                <a:rPr kumimoji="1" lang="en-US" altLang="ja-JP" sz="1100" b="0" i="0">
                  <a:latin typeface="Cambria Math" panose="02040503050406030204" pitchFamily="18" charset="0"/>
                </a:rPr>
                <a:t>𝐷【MWh】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（総発電量）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（自ビルの電力使用量）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oneCellAnchor>
    <xdr:from>
      <xdr:col>7</xdr:col>
      <xdr:colOff>18383</xdr:colOff>
      <xdr:row>21</xdr:row>
      <xdr:rowOff>7620</xdr:rowOff>
    </xdr:from>
    <xdr:ext cx="5461495" cy="423225"/>
    <mc:AlternateContent xmlns:mc="http://schemas.openxmlformats.org/markup-compatibility/2006" xmlns:a14="http://schemas.microsoft.com/office/drawing/2010/main">
      <mc:Choice Requires="a14">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熱融通量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ＧＪ</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（総排熱回収量）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（自ビルの熱使用量）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熱融通量</a:t>
              </a:r>
              <a:r>
                <a:rPr kumimoji="1" lang="en-US" altLang="ja-JP" sz="1100" b="0" i="0">
                  <a:latin typeface="Cambria Math" panose="02040503050406030204" pitchFamily="18" charset="0"/>
                </a:rPr>
                <a:t>𝐷【</a:t>
              </a:r>
              <a:r>
                <a:rPr kumimoji="1" lang="ja-JP" altLang="en-US" sz="1100" b="0" i="0">
                  <a:latin typeface="Cambria Math" panose="02040503050406030204" pitchFamily="18" charset="0"/>
                </a:rPr>
                <a:t>ＧＪ</a:t>
              </a:r>
              <a:r>
                <a:rPr kumimoji="1" lang="en-US" altLang="ja-JP" sz="1100" b="0" i="0">
                  <a:latin typeface="Cambria Math" panose="02040503050406030204" pitchFamily="18" charset="0"/>
                </a:rPr>
                <a:t>】</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（総排熱回収量）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（自ビルの熱使用量）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opLeftCell="A70" workbookViewId="0">
      <selection activeCell="E89" sqref="E89:G89"/>
    </sheetView>
  </sheetViews>
  <sheetFormatPr defaultColWidth="9" defaultRowHeight="14.25" x14ac:dyDescent="0.15"/>
  <cols>
    <col min="1" max="1" width="0.75" style="1" customWidth="1"/>
    <col min="2" max="3" width="2.5" style="1" customWidth="1"/>
    <col min="4" max="6" width="3.625" style="1" customWidth="1"/>
    <col min="7" max="9" width="4.125" style="1" customWidth="1"/>
    <col min="10" max="26" width="3.625" style="1" customWidth="1"/>
    <col min="27" max="29" width="3.75" style="1" customWidth="1"/>
    <col min="30" max="30" width="2.875" style="1" customWidth="1"/>
    <col min="31" max="32" width="7.875" style="1" customWidth="1"/>
    <col min="33" max="16384" width="9" style="1"/>
  </cols>
  <sheetData>
    <row r="1" spans="1:28" x14ac:dyDescent="0.15">
      <c r="A1" s="2"/>
      <c r="B1" s="2"/>
      <c r="C1" s="2"/>
      <c r="D1" s="2"/>
      <c r="E1" s="2"/>
      <c r="F1" s="2"/>
      <c r="G1" s="2"/>
      <c r="H1" s="2"/>
      <c r="I1" s="2"/>
      <c r="J1" s="2"/>
      <c r="K1" s="2"/>
      <c r="L1" s="2"/>
      <c r="M1" s="2"/>
      <c r="N1" s="2"/>
      <c r="O1" s="2"/>
      <c r="P1" s="2"/>
      <c r="Q1" s="2"/>
      <c r="R1" s="2"/>
      <c r="S1" s="2"/>
      <c r="T1" s="2"/>
      <c r="U1" s="2"/>
      <c r="V1" s="2"/>
      <c r="W1" s="2"/>
      <c r="X1" s="2"/>
      <c r="Y1" s="2"/>
      <c r="Z1" s="2"/>
      <c r="AA1" s="2"/>
      <c r="AB1" s="2"/>
    </row>
    <row r="2" spans="1:28" ht="50.25" customHeight="1" x14ac:dyDescent="0.15">
      <c r="A2" s="2"/>
      <c r="B2" s="624" t="s">
        <v>840</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row>
    <row r="3" spans="1:28" ht="9" customHeight="1" x14ac:dyDescent="0.15">
      <c r="B3" s="19"/>
      <c r="C3" s="20"/>
      <c r="D3" s="20"/>
      <c r="E3" s="20"/>
      <c r="F3" s="20"/>
      <c r="G3" s="20"/>
      <c r="H3" s="20"/>
      <c r="I3" s="20"/>
      <c r="J3" s="20"/>
      <c r="K3" s="20"/>
      <c r="L3" s="20"/>
    </row>
    <row r="4" spans="1:28" ht="18" x14ac:dyDescent="0.15">
      <c r="B4" s="19" t="s">
        <v>434</v>
      </c>
      <c r="C4" s="21" t="s">
        <v>435</v>
      </c>
      <c r="D4" s="60"/>
      <c r="E4" s="60"/>
      <c r="F4" s="20"/>
      <c r="G4" s="20"/>
      <c r="H4" s="20"/>
      <c r="I4" s="20"/>
      <c r="J4" s="20"/>
      <c r="K4" s="20"/>
      <c r="L4" s="20"/>
    </row>
    <row r="5" spans="1:28" ht="33" customHeight="1" x14ac:dyDescent="0.15">
      <c r="B5" s="3"/>
      <c r="C5" s="627" t="s">
        <v>1050</v>
      </c>
      <c r="D5" s="627"/>
      <c r="E5" s="627"/>
      <c r="F5" s="627"/>
      <c r="G5" s="627"/>
      <c r="H5" s="627"/>
      <c r="I5" s="627"/>
      <c r="J5" s="627"/>
      <c r="K5" s="627"/>
      <c r="L5" s="627"/>
      <c r="M5" s="627"/>
      <c r="N5" s="627"/>
      <c r="O5" s="627"/>
      <c r="P5" s="627"/>
      <c r="Q5" s="627"/>
      <c r="R5" s="627"/>
      <c r="S5" s="627"/>
      <c r="T5" s="627"/>
      <c r="U5" s="627"/>
      <c r="V5" s="627"/>
      <c r="W5" s="627"/>
      <c r="X5" s="627"/>
      <c r="Y5" s="627"/>
      <c r="Z5" s="627"/>
      <c r="AA5" s="627"/>
      <c r="AB5" s="627"/>
    </row>
    <row r="6" spans="1:28" ht="32.25" customHeight="1" x14ac:dyDescent="0.15">
      <c r="B6" s="3"/>
      <c r="C6" s="24"/>
      <c r="D6" s="626" t="s">
        <v>436</v>
      </c>
      <c r="E6" s="626"/>
      <c r="F6" s="626"/>
      <c r="G6" s="626"/>
      <c r="H6" s="626"/>
      <c r="I6" s="626"/>
      <c r="J6" s="626"/>
      <c r="K6" s="626"/>
      <c r="L6" s="626"/>
      <c r="M6" s="626"/>
      <c r="N6" s="626"/>
      <c r="O6" s="626"/>
      <c r="P6" s="626"/>
      <c r="Q6" s="626"/>
      <c r="R6" s="626"/>
      <c r="S6" s="626"/>
      <c r="T6" s="626"/>
      <c r="U6" s="626"/>
      <c r="V6" s="626"/>
      <c r="W6" s="626"/>
      <c r="X6" s="626"/>
      <c r="Y6" s="626"/>
      <c r="Z6" s="626"/>
      <c r="AA6" s="626"/>
      <c r="AB6" s="626"/>
    </row>
    <row r="7" spans="1:28" ht="15.75" x14ac:dyDescent="0.15">
      <c r="B7" s="3"/>
      <c r="C7" s="3"/>
      <c r="D7" s="3"/>
      <c r="E7" s="3"/>
      <c r="F7" s="3"/>
      <c r="G7" s="3"/>
      <c r="H7" s="3"/>
      <c r="I7" s="3"/>
      <c r="J7" s="26"/>
      <c r="K7" s="24"/>
      <c r="L7" s="24"/>
      <c r="M7" s="24"/>
      <c r="N7" s="27"/>
      <c r="O7" s="24"/>
      <c r="P7" s="24"/>
      <c r="Q7" s="24"/>
      <c r="R7" s="24"/>
      <c r="S7" s="24"/>
      <c r="T7" s="24"/>
      <c r="U7" s="24"/>
      <c r="V7" s="24"/>
      <c r="W7" s="24"/>
      <c r="X7" s="24"/>
      <c r="Y7" s="24"/>
      <c r="Z7" s="24"/>
      <c r="AA7" s="24"/>
      <c r="AB7" s="24"/>
    </row>
    <row r="8" spans="1:28" ht="15.75" x14ac:dyDescent="0.15">
      <c r="B8" s="28" t="s">
        <v>437</v>
      </c>
      <c r="C8" s="29" t="s">
        <v>438</v>
      </c>
      <c r="D8" s="3"/>
      <c r="E8" s="3"/>
      <c r="F8" s="3"/>
      <c r="G8" s="3"/>
      <c r="H8" s="3"/>
      <c r="I8" s="3"/>
      <c r="J8" s="3"/>
      <c r="K8" s="3"/>
      <c r="L8" s="3"/>
      <c r="M8" s="24"/>
      <c r="N8" s="24"/>
      <c r="O8" s="24"/>
      <c r="P8" s="26"/>
      <c r="Q8" s="24"/>
      <c r="R8" s="24"/>
      <c r="S8" s="24"/>
      <c r="T8" s="24"/>
      <c r="U8" s="24"/>
      <c r="V8" s="24"/>
      <c r="W8" s="24"/>
      <c r="X8" s="24"/>
      <c r="Y8" s="24"/>
      <c r="Z8" s="24"/>
      <c r="AA8" s="24"/>
      <c r="AB8" s="24"/>
    </row>
    <row r="9" spans="1:28" ht="15.75" x14ac:dyDescent="0.15">
      <c r="B9" s="28"/>
      <c r="C9" s="25"/>
      <c r="D9" s="3"/>
      <c r="E9" s="3"/>
      <c r="F9" s="3"/>
      <c r="G9" s="3"/>
      <c r="H9" s="3"/>
      <c r="I9" s="3"/>
      <c r="J9" s="3"/>
      <c r="K9" s="3"/>
      <c r="L9" s="3"/>
      <c r="M9" s="24"/>
      <c r="N9" s="24"/>
      <c r="O9" s="24"/>
      <c r="P9" s="24"/>
      <c r="Q9" s="24"/>
      <c r="R9" s="24"/>
      <c r="S9" s="24"/>
      <c r="T9" s="24"/>
      <c r="U9" s="24"/>
      <c r="V9" s="24"/>
      <c r="W9" s="24"/>
      <c r="X9" s="24"/>
      <c r="Y9" s="24"/>
      <c r="Z9" s="24"/>
      <c r="AA9" s="24"/>
      <c r="AB9" s="24"/>
    </row>
    <row r="10" spans="1:28" ht="15.75" x14ac:dyDescent="0.15">
      <c r="B10" s="28"/>
      <c r="C10" s="25"/>
      <c r="D10" s="3"/>
      <c r="E10" s="3"/>
      <c r="F10" s="3"/>
      <c r="G10" s="3"/>
      <c r="H10" s="3"/>
      <c r="I10" s="3"/>
      <c r="J10" s="3"/>
      <c r="K10" s="3"/>
      <c r="L10" s="3"/>
      <c r="M10" s="24"/>
      <c r="N10" s="24"/>
      <c r="O10" s="24"/>
      <c r="P10" s="24"/>
      <c r="Q10" s="24"/>
      <c r="R10" s="24"/>
      <c r="S10" s="24"/>
      <c r="T10" s="24"/>
      <c r="U10" s="24"/>
      <c r="V10" s="24"/>
      <c r="W10" s="24"/>
      <c r="X10" s="24"/>
      <c r="Y10" s="24"/>
      <c r="Z10" s="24"/>
      <c r="AA10" s="24"/>
      <c r="AB10" s="24"/>
    </row>
    <row r="11" spans="1:28" ht="15.75" x14ac:dyDescent="0.15">
      <c r="B11" s="28"/>
      <c r="C11" s="25"/>
      <c r="D11" s="3"/>
      <c r="E11" s="3"/>
      <c r="F11" s="3"/>
      <c r="G11" s="3"/>
      <c r="H11" s="3"/>
      <c r="I11" s="3"/>
      <c r="J11" s="3"/>
      <c r="K11" s="3"/>
      <c r="L11" s="3"/>
      <c r="M11" s="24"/>
      <c r="N11" s="24"/>
      <c r="O11" s="24"/>
      <c r="P11" s="24"/>
      <c r="Q11" s="24"/>
      <c r="R11" s="24"/>
      <c r="S11" s="24"/>
      <c r="T11" s="24"/>
      <c r="U11" s="24"/>
      <c r="V11" s="24"/>
      <c r="W11" s="24"/>
      <c r="X11" s="24"/>
      <c r="Y11" s="24"/>
      <c r="Z11" s="24"/>
      <c r="AA11" s="24"/>
      <c r="AB11" s="24"/>
    </row>
    <row r="12" spans="1:28" ht="15.75" x14ac:dyDescent="0.15">
      <c r="B12" s="28"/>
      <c r="C12" s="25"/>
      <c r="D12" s="3"/>
      <c r="E12" s="3"/>
      <c r="F12" s="3"/>
      <c r="G12" s="3"/>
      <c r="H12" s="3"/>
      <c r="I12" s="3"/>
      <c r="J12" s="3"/>
      <c r="K12" s="3"/>
      <c r="L12" s="3"/>
      <c r="M12" s="24"/>
      <c r="N12" s="24"/>
      <c r="O12" s="24"/>
      <c r="P12" s="24"/>
      <c r="Q12" s="24"/>
      <c r="R12" s="24"/>
      <c r="S12" s="24"/>
      <c r="T12" s="24"/>
      <c r="U12" s="24"/>
      <c r="V12" s="24"/>
      <c r="W12" s="24"/>
      <c r="X12" s="24"/>
      <c r="Y12" s="24"/>
      <c r="Z12" s="24"/>
      <c r="AA12" s="24"/>
      <c r="AB12" s="24"/>
    </row>
    <row r="13" spans="1:28" ht="15.75" x14ac:dyDescent="0.15">
      <c r="B13" s="28"/>
      <c r="C13" s="25"/>
      <c r="D13" s="3"/>
      <c r="E13" s="3"/>
      <c r="F13" s="3"/>
      <c r="G13" s="3"/>
      <c r="H13" s="3"/>
      <c r="I13" s="3"/>
      <c r="J13" s="3"/>
      <c r="K13" s="3"/>
      <c r="L13" s="3"/>
      <c r="M13" s="24"/>
      <c r="N13" s="24"/>
      <c r="O13" s="24"/>
      <c r="P13" s="24"/>
      <c r="Q13" s="24"/>
      <c r="R13" s="24" t="s">
        <v>439</v>
      </c>
      <c r="S13" s="24"/>
      <c r="T13" s="24"/>
      <c r="U13" s="24"/>
      <c r="V13" s="24"/>
      <c r="W13" s="24"/>
      <c r="X13" s="24"/>
      <c r="Y13" s="24"/>
      <c r="Z13" s="24"/>
      <c r="AA13" s="24"/>
      <c r="AB13" s="24"/>
    </row>
    <row r="14" spans="1:28" ht="14.25" customHeight="1" x14ac:dyDescent="0.15">
      <c r="B14" s="28" t="s">
        <v>440</v>
      </c>
      <c r="C14" s="30" t="s">
        <v>441</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ht="14.25" customHeight="1" x14ac:dyDescent="0.15">
      <c r="B15" s="24"/>
      <c r="C15" s="24" t="s">
        <v>442</v>
      </c>
      <c r="D15" s="30" t="s">
        <v>443</v>
      </c>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8" ht="30.75" customHeight="1" x14ac:dyDescent="0.15">
      <c r="B16" s="24"/>
      <c r="C16" s="24"/>
      <c r="D16" s="628" t="s">
        <v>444</v>
      </c>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row>
    <row r="17" spans="2:28" ht="16.5" customHeight="1" x14ac:dyDescent="0.15">
      <c r="B17" s="24"/>
      <c r="C17" s="24"/>
      <c r="D17" s="31" t="s">
        <v>445</v>
      </c>
      <c r="E17" s="24" t="s">
        <v>446</v>
      </c>
      <c r="F17" s="24"/>
      <c r="G17" s="24"/>
      <c r="H17" s="24"/>
      <c r="I17" s="24"/>
      <c r="J17" s="32"/>
      <c r="K17" s="24" t="s">
        <v>447</v>
      </c>
      <c r="L17" s="24"/>
      <c r="M17" s="24"/>
      <c r="N17" s="24"/>
      <c r="O17" s="24"/>
      <c r="P17" s="24"/>
      <c r="Q17" s="24"/>
      <c r="R17" s="24"/>
      <c r="S17" s="24"/>
      <c r="T17" s="24"/>
      <c r="U17" s="24"/>
      <c r="V17" s="24"/>
      <c r="W17" s="24"/>
      <c r="X17" s="24"/>
      <c r="Y17" s="24"/>
      <c r="Z17" s="24"/>
      <c r="AA17" s="24"/>
      <c r="AB17" s="24"/>
    </row>
    <row r="18" spans="2:28" ht="16.5" customHeight="1" x14ac:dyDescent="0.15">
      <c r="B18" s="24"/>
      <c r="C18" s="24"/>
      <c r="D18" s="31" t="s">
        <v>448</v>
      </c>
      <c r="E18" s="33"/>
      <c r="F18" s="61" t="s">
        <v>449</v>
      </c>
      <c r="G18" s="24"/>
      <c r="H18" s="24"/>
      <c r="I18" s="24"/>
      <c r="J18" s="24"/>
      <c r="K18" s="24"/>
      <c r="L18" s="24"/>
      <c r="M18" s="24"/>
      <c r="N18" s="24"/>
      <c r="O18" s="24"/>
      <c r="P18" s="24"/>
      <c r="Q18" s="24"/>
      <c r="R18" s="24"/>
      <c r="S18" s="24"/>
      <c r="T18" s="24"/>
      <c r="U18" s="24"/>
      <c r="V18" s="24"/>
      <c r="W18" s="24"/>
      <c r="X18" s="24"/>
      <c r="Y18" s="24"/>
      <c r="Z18" s="24"/>
      <c r="AA18" s="24"/>
      <c r="AB18" s="24"/>
    </row>
    <row r="19" spans="2:28" ht="16.5" customHeight="1" x14ac:dyDescent="0.15">
      <c r="B19" s="24"/>
      <c r="C19" s="24"/>
      <c r="D19" s="31" t="s">
        <v>214</v>
      </c>
      <c r="E19" s="34"/>
      <c r="F19" s="26" t="s">
        <v>223</v>
      </c>
      <c r="G19" s="24"/>
      <c r="H19" s="24"/>
      <c r="I19" s="24"/>
      <c r="J19" s="24"/>
      <c r="K19" s="24"/>
      <c r="L19" s="24"/>
      <c r="M19" s="24"/>
      <c r="N19" s="24"/>
      <c r="O19" s="24"/>
      <c r="P19" s="24"/>
      <c r="Q19" s="24"/>
      <c r="R19" s="24"/>
      <c r="S19" s="24"/>
      <c r="T19" s="24"/>
      <c r="U19" s="24"/>
      <c r="V19" s="24"/>
      <c r="W19" s="24"/>
      <c r="X19" s="24"/>
      <c r="Y19" s="24"/>
      <c r="Z19" s="24"/>
      <c r="AA19" s="24"/>
      <c r="AB19" s="24"/>
    </row>
    <row r="20" spans="2:28" ht="31.5" customHeight="1" x14ac:dyDescent="0.15">
      <c r="B20" s="24"/>
      <c r="C20" s="24"/>
      <c r="D20" s="31" t="s">
        <v>215</v>
      </c>
      <c r="E20" s="35"/>
      <c r="F20" s="629" t="s">
        <v>450</v>
      </c>
      <c r="G20" s="623"/>
      <c r="H20" s="623"/>
      <c r="I20" s="623"/>
      <c r="J20" s="623"/>
      <c r="K20" s="623"/>
      <c r="L20" s="623"/>
      <c r="M20" s="623"/>
      <c r="N20" s="623"/>
      <c r="O20" s="623"/>
      <c r="P20" s="623"/>
      <c r="Q20" s="623"/>
      <c r="R20" s="623"/>
      <c r="S20" s="623"/>
      <c r="T20" s="623"/>
      <c r="U20" s="623"/>
      <c r="V20" s="623"/>
      <c r="W20" s="623"/>
      <c r="X20" s="623"/>
      <c r="Y20" s="623"/>
      <c r="Z20" s="623"/>
      <c r="AA20" s="623"/>
      <c r="AB20" s="623"/>
    </row>
    <row r="21" spans="2:28" ht="30" customHeight="1" x14ac:dyDescent="0.15">
      <c r="B21" s="24"/>
      <c r="C21" s="24"/>
      <c r="D21" s="31" t="s">
        <v>216</v>
      </c>
      <c r="E21" s="623" t="s">
        <v>451</v>
      </c>
      <c r="F21" s="623"/>
      <c r="G21" s="623"/>
      <c r="H21" s="623"/>
      <c r="I21" s="623"/>
      <c r="J21" s="623"/>
      <c r="K21" s="623"/>
      <c r="L21" s="623"/>
      <c r="M21" s="623"/>
      <c r="N21" s="623"/>
      <c r="O21" s="623"/>
      <c r="P21" s="623"/>
      <c r="Q21" s="623"/>
      <c r="R21" s="623"/>
      <c r="S21" s="623"/>
      <c r="T21" s="623"/>
      <c r="U21" s="623"/>
      <c r="V21" s="623"/>
      <c r="W21" s="623"/>
      <c r="X21" s="623"/>
      <c r="Y21" s="623"/>
      <c r="Z21" s="623"/>
      <c r="AA21" s="623"/>
      <c r="AB21" s="623"/>
    </row>
    <row r="22" spans="2:28" ht="18" customHeight="1" x14ac:dyDescent="0.15">
      <c r="B22" s="24"/>
      <c r="C22" s="24"/>
      <c r="D22" s="3"/>
      <c r="E22" s="24" t="s">
        <v>452</v>
      </c>
      <c r="F22" s="24"/>
      <c r="G22" s="24"/>
      <c r="H22" s="24"/>
      <c r="I22" s="24"/>
      <c r="J22" s="24"/>
      <c r="K22" s="24"/>
      <c r="L22" s="24"/>
      <c r="M22" s="24"/>
      <c r="N22" s="24"/>
      <c r="O22" s="24"/>
      <c r="P22" s="24"/>
      <c r="Q22" s="24"/>
      <c r="R22" s="24"/>
      <c r="S22" s="24"/>
      <c r="T22" s="24"/>
      <c r="U22" s="24"/>
      <c r="V22" s="24"/>
      <c r="W22" s="24"/>
      <c r="X22" s="24"/>
      <c r="Y22" s="24"/>
      <c r="Z22" s="24"/>
      <c r="AA22" s="24"/>
      <c r="AB22" s="24"/>
    </row>
    <row r="23" spans="2:28" ht="18" customHeight="1" x14ac:dyDescent="0.15">
      <c r="B23" s="24"/>
      <c r="C23" s="24"/>
      <c r="D23" s="31" t="s">
        <v>453</v>
      </c>
      <c r="E23" s="632" t="s">
        <v>1041</v>
      </c>
      <c r="F23" s="632"/>
      <c r="G23" s="632"/>
      <c r="H23" s="632"/>
      <c r="I23" s="632"/>
      <c r="J23" s="632"/>
      <c r="K23" s="632"/>
      <c r="L23" s="632"/>
      <c r="M23" s="632"/>
      <c r="N23" s="632"/>
      <c r="O23" s="632"/>
      <c r="P23" s="632"/>
      <c r="Q23" s="632"/>
      <c r="R23" s="632"/>
      <c r="S23" s="632"/>
      <c r="T23" s="632"/>
      <c r="U23" s="632"/>
      <c r="V23" s="632"/>
      <c r="W23" s="632"/>
      <c r="X23" s="632"/>
      <c r="Y23" s="632"/>
      <c r="Z23" s="632"/>
      <c r="AA23" s="632"/>
      <c r="AB23" s="24"/>
    </row>
    <row r="24" spans="2:28" ht="18" customHeight="1" x14ac:dyDescent="0.15">
      <c r="B24" s="24"/>
      <c r="C24" s="24"/>
      <c r="D24" s="3"/>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24"/>
    </row>
    <row r="25" spans="2:28" ht="14.25" customHeight="1" x14ac:dyDescent="0.15">
      <c r="B25" s="24"/>
      <c r="C25" s="24"/>
      <c r="D25" s="31"/>
      <c r="E25" s="24"/>
      <c r="F25" s="24"/>
      <c r="G25" s="24"/>
      <c r="H25" s="24"/>
      <c r="I25" s="24"/>
      <c r="J25" s="24"/>
      <c r="K25" s="24"/>
      <c r="L25" s="24"/>
      <c r="M25" s="24"/>
      <c r="N25" s="24"/>
      <c r="O25" s="24"/>
      <c r="P25" s="24"/>
      <c r="Q25" s="24"/>
      <c r="R25" s="24"/>
      <c r="S25" s="24"/>
      <c r="T25" s="24"/>
      <c r="U25" s="24"/>
      <c r="V25" s="24"/>
      <c r="W25" s="24"/>
      <c r="X25" s="24"/>
      <c r="Y25" s="24"/>
      <c r="Z25" s="24"/>
      <c r="AA25" s="24"/>
      <c r="AB25" s="24"/>
    </row>
    <row r="26" spans="2:28" ht="14.25" customHeight="1" x14ac:dyDescent="0.1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2:28" ht="14.25" customHeight="1" x14ac:dyDescent="0.15">
      <c r="B27" s="24"/>
      <c r="C27" s="24" t="s">
        <v>454</v>
      </c>
      <c r="D27" s="37" t="s">
        <v>1042</v>
      </c>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2:28" ht="33" customHeight="1" x14ac:dyDescent="0.15">
      <c r="B28" s="24"/>
      <c r="C28" s="24"/>
      <c r="D28" s="623" t="s">
        <v>455</v>
      </c>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row>
    <row r="29" spans="2:28" ht="18" customHeight="1" x14ac:dyDescent="0.15">
      <c r="B29" s="24"/>
      <c r="C29" s="24"/>
      <c r="D29" s="24" t="s">
        <v>456</v>
      </c>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2:28" ht="14.2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2:28" ht="18.75" customHeight="1" x14ac:dyDescent="0.15">
      <c r="B31" s="24"/>
      <c r="C31" s="24"/>
      <c r="D31" s="24"/>
      <c r="E31" s="32"/>
      <c r="F31" s="61" t="s">
        <v>457</v>
      </c>
      <c r="G31" s="24"/>
      <c r="H31" s="24"/>
      <c r="I31" s="24"/>
      <c r="J31" s="24"/>
      <c r="K31" s="24"/>
      <c r="L31" s="24"/>
      <c r="M31" s="24"/>
      <c r="N31" s="24"/>
      <c r="O31" s="24"/>
      <c r="P31" s="24"/>
      <c r="Q31" s="24"/>
      <c r="R31" s="24"/>
      <c r="S31" s="24"/>
      <c r="T31" s="24"/>
      <c r="U31" s="24"/>
      <c r="V31" s="24"/>
      <c r="W31" s="24"/>
      <c r="X31" s="24"/>
      <c r="Y31" s="24"/>
      <c r="Z31" s="24"/>
      <c r="AA31" s="24"/>
      <c r="AB31" s="24"/>
    </row>
    <row r="32" spans="2:28" ht="29.25" customHeight="1" x14ac:dyDescent="0.15">
      <c r="B32" s="24"/>
      <c r="C32" s="24"/>
      <c r="D32" s="24"/>
      <c r="E32" s="35"/>
      <c r="F32" s="633" t="s">
        <v>458</v>
      </c>
      <c r="G32" s="626"/>
      <c r="H32" s="626"/>
      <c r="I32" s="626"/>
      <c r="J32" s="626"/>
      <c r="K32" s="626"/>
      <c r="L32" s="626"/>
      <c r="M32" s="626"/>
      <c r="N32" s="626"/>
      <c r="O32" s="626"/>
      <c r="P32" s="626"/>
      <c r="Q32" s="626"/>
      <c r="R32" s="626"/>
      <c r="S32" s="626"/>
      <c r="T32" s="626"/>
      <c r="U32" s="626"/>
      <c r="V32" s="626"/>
      <c r="W32" s="626"/>
      <c r="X32" s="626"/>
      <c r="Y32" s="626"/>
      <c r="Z32" s="626"/>
      <c r="AA32" s="626"/>
      <c r="AB32" s="626"/>
    </row>
    <row r="33" spans="1:28" ht="18" customHeight="1" x14ac:dyDescent="0.15">
      <c r="B33" s="24"/>
      <c r="C33" s="24"/>
      <c r="D33" s="24"/>
      <c r="E33" s="36"/>
      <c r="F33" s="24" t="s">
        <v>459</v>
      </c>
      <c r="G33" s="24"/>
      <c r="H33" s="24"/>
      <c r="I33" s="24"/>
      <c r="J33" s="24"/>
      <c r="K33" s="24"/>
      <c r="L33" s="24"/>
      <c r="M33" s="24"/>
      <c r="N33" s="24"/>
      <c r="O33" s="24"/>
      <c r="P33" s="24"/>
      <c r="Q33" s="24"/>
      <c r="R33" s="24"/>
      <c r="S33" s="24"/>
      <c r="T33" s="24"/>
      <c r="U33" s="24"/>
      <c r="V33" s="24"/>
      <c r="W33" s="24"/>
      <c r="X33" s="24"/>
      <c r="Y33" s="24"/>
      <c r="Z33" s="24"/>
      <c r="AA33" s="24"/>
      <c r="AB33" s="24"/>
    </row>
    <row r="34" spans="1:28" ht="14.25" customHeight="1" x14ac:dyDescent="0.1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4.25" customHeight="1" x14ac:dyDescent="0.15">
      <c r="B35" s="24"/>
      <c r="C35" s="24" t="s">
        <v>460</v>
      </c>
      <c r="D35" s="30" t="s">
        <v>461</v>
      </c>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8" customHeight="1" x14ac:dyDescent="0.15">
      <c r="B36" s="24"/>
      <c r="C36" s="24"/>
      <c r="D36" s="24" t="s">
        <v>462</v>
      </c>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8" customHeight="1" x14ac:dyDescent="0.15">
      <c r="B37" s="24"/>
      <c r="C37" s="24"/>
      <c r="D37" s="24" t="s">
        <v>463</v>
      </c>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ht="35.25" customHeight="1" x14ac:dyDescent="0.15">
      <c r="B38" s="24"/>
      <c r="C38" s="24"/>
      <c r="D38" s="24"/>
      <c r="E38" s="627" t="s">
        <v>1043</v>
      </c>
      <c r="F38" s="623"/>
      <c r="G38" s="623"/>
      <c r="H38" s="623"/>
      <c r="I38" s="623"/>
      <c r="J38" s="623"/>
      <c r="K38" s="623"/>
      <c r="L38" s="623"/>
      <c r="M38" s="623"/>
      <c r="N38" s="623"/>
      <c r="O38" s="623"/>
      <c r="P38" s="623"/>
      <c r="Q38" s="623"/>
      <c r="R38" s="623"/>
      <c r="S38" s="623"/>
      <c r="T38" s="623"/>
      <c r="U38" s="623"/>
      <c r="V38" s="623"/>
      <c r="W38" s="623"/>
      <c r="X38" s="623"/>
      <c r="Y38" s="623"/>
      <c r="Z38" s="623"/>
      <c r="AA38" s="623"/>
      <c r="AB38" s="623"/>
    </row>
    <row r="39" spans="1:28" ht="18.75" customHeight="1" x14ac:dyDescent="0.15">
      <c r="B39" s="24"/>
      <c r="C39" s="24"/>
      <c r="D39" s="24"/>
      <c r="E39" s="38" t="s">
        <v>1044</v>
      </c>
      <c r="F39" s="24"/>
      <c r="G39" s="24"/>
      <c r="H39" s="24"/>
      <c r="I39" s="24"/>
      <c r="J39" s="24"/>
      <c r="K39" s="24"/>
      <c r="L39" s="24"/>
      <c r="M39" s="24"/>
      <c r="N39" s="24"/>
      <c r="O39" s="24"/>
      <c r="P39" s="24"/>
      <c r="Q39" s="24"/>
      <c r="R39" s="24"/>
      <c r="S39" s="24"/>
      <c r="T39" s="24"/>
      <c r="U39" s="24"/>
      <c r="V39" s="24"/>
      <c r="W39" s="24"/>
      <c r="X39" s="24"/>
      <c r="Y39" s="24"/>
      <c r="Z39" s="24"/>
      <c r="AA39" s="24"/>
      <c r="AB39" s="24"/>
    </row>
    <row r="40" spans="1:28" ht="14.25" customHeight="1" x14ac:dyDescent="0.1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ht="14.25" customHeight="1" x14ac:dyDescent="0.1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ht="14.25" customHeight="1" x14ac:dyDescent="0.1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ht="14.25" customHeight="1" x14ac:dyDescent="0.1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14.25" customHeight="1" x14ac:dyDescent="0.15"/>
    <row r="45" spans="1:28" ht="14.25" customHeight="1" x14ac:dyDescent="0.15"/>
    <row r="46" spans="1:28" ht="54.75" customHeight="1" x14ac:dyDescent="0.15">
      <c r="A46" s="2"/>
      <c r="B46" s="634" t="s">
        <v>841</v>
      </c>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row>
    <row r="47" spans="1:28" ht="14.25" customHeight="1" x14ac:dyDescent="0.15"/>
    <row r="48" spans="1:28" ht="14.25" customHeight="1" x14ac:dyDescent="0.15"/>
    <row r="49" spans="2:28" ht="14.25" customHeight="1" x14ac:dyDescent="0.15">
      <c r="B49" s="28" t="s">
        <v>464</v>
      </c>
      <c r="C49" s="39" t="s">
        <v>465</v>
      </c>
      <c r="D49" s="3"/>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2:28" ht="34.5" customHeight="1" x14ac:dyDescent="0.15">
      <c r="B50" s="28"/>
      <c r="C50" s="24"/>
      <c r="D50" s="632" t="s">
        <v>466</v>
      </c>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row>
    <row r="51" spans="2:28" ht="14.25" customHeight="1" x14ac:dyDescent="0.15">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2:28" ht="14.25" customHeight="1" x14ac:dyDescent="0.1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2:28" ht="14.25" customHeight="1" x14ac:dyDescent="0.15">
      <c r="B53" s="28" t="s">
        <v>467</v>
      </c>
      <c r="C53" s="26" t="s">
        <v>468</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2:28" ht="14.25" customHeight="1" x14ac:dyDescent="0.1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2:28" ht="14.25" customHeight="1" x14ac:dyDescent="0.15">
      <c r="B55" s="24"/>
      <c r="C55" s="24"/>
      <c r="D55" s="630" t="s">
        <v>224</v>
      </c>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row>
    <row r="56" spans="2:28" ht="14.25" customHeight="1" x14ac:dyDescent="0.15">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2:28" ht="19.5" customHeight="1" x14ac:dyDescent="0.15">
      <c r="B57" s="24"/>
      <c r="C57" s="24"/>
      <c r="D57" s="26" t="s">
        <v>469</v>
      </c>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2:28" ht="32.25" customHeight="1" x14ac:dyDescent="0.15">
      <c r="B58" s="24"/>
      <c r="C58" s="26"/>
      <c r="D58" s="632" t="s">
        <v>470</v>
      </c>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row>
    <row r="59" spans="2:28" ht="14.25" customHeight="1" x14ac:dyDescent="0.15">
      <c r="B59" s="24"/>
      <c r="C59" s="26"/>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2:28" ht="14.2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2:28" ht="15.75"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2:28" ht="15.75"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2:28" ht="15.75"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2:28" ht="15.75" x14ac:dyDescent="0.1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2:28" ht="15.75" x14ac:dyDescent="0.1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2:28" ht="15.75" x14ac:dyDescent="0.1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2:28" ht="15.75"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2:28" ht="15.75"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2:28" ht="15.75"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2:28" ht="15.75"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2:28" ht="15.75"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2:28" ht="15.75"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2:28" ht="15.75"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2:28" ht="15.75" x14ac:dyDescent="0.1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2:28" ht="15.75" x14ac:dyDescent="0.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2:28" ht="21.75" customHeight="1" x14ac:dyDescent="0.15">
      <c r="B76" s="24"/>
      <c r="C76" s="24"/>
      <c r="D76" s="24"/>
      <c r="E76" s="26" t="s">
        <v>471</v>
      </c>
      <c r="F76" s="24"/>
      <c r="G76" s="24"/>
      <c r="H76" s="24"/>
      <c r="I76" s="24"/>
      <c r="J76" s="24"/>
      <c r="K76" s="24"/>
      <c r="L76" s="24"/>
      <c r="M76" s="24"/>
      <c r="N76" s="24"/>
      <c r="O76" s="24"/>
      <c r="P76" s="24"/>
      <c r="Q76" s="24"/>
      <c r="R76" s="24"/>
      <c r="S76" s="24"/>
      <c r="T76" s="24"/>
      <c r="U76" s="24"/>
      <c r="V76" s="24"/>
      <c r="W76" s="24"/>
      <c r="X76" s="24"/>
      <c r="Y76" s="24"/>
      <c r="Z76" s="24"/>
      <c r="AA76" s="24"/>
      <c r="AB76" s="24"/>
    </row>
    <row r="77" spans="2:28" ht="15.75" x14ac:dyDescent="0.1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2:28" ht="15.75" x14ac:dyDescent="0.15">
      <c r="B78" s="24"/>
      <c r="C78" s="24"/>
      <c r="D78" s="26"/>
      <c r="E78" s="24"/>
      <c r="F78" s="24"/>
      <c r="G78" s="24"/>
      <c r="H78" s="24"/>
      <c r="I78" s="24"/>
      <c r="J78" s="24"/>
      <c r="K78" s="24"/>
      <c r="L78" s="24"/>
      <c r="M78" s="24"/>
      <c r="N78" s="24"/>
      <c r="O78" s="24"/>
      <c r="P78" s="24"/>
      <c r="Q78" s="24"/>
      <c r="R78" s="24"/>
      <c r="S78" s="24"/>
      <c r="T78" s="24"/>
      <c r="U78" s="24"/>
      <c r="V78" s="24"/>
      <c r="W78" s="24"/>
      <c r="X78" s="24"/>
      <c r="Y78" s="24"/>
      <c r="Z78" s="24"/>
      <c r="AA78" s="26"/>
      <c r="AB78" s="24"/>
    </row>
    <row r="79" spans="2:28" ht="15.75" x14ac:dyDescent="0.15">
      <c r="B79" s="26"/>
      <c r="C79" s="24"/>
      <c r="D79" s="26"/>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2:28" ht="23.25" customHeight="1" x14ac:dyDescent="0.15">
      <c r="B80" s="24"/>
      <c r="C80" s="26" t="s">
        <v>211</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2:28" ht="18" customHeight="1" x14ac:dyDescent="0.15">
      <c r="B81" s="24"/>
      <c r="C81" s="24"/>
      <c r="D81" s="26" t="s">
        <v>472</v>
      </c>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2:28" ht="18" customHeight="1" x14ac:dyDescent="0.15">
      <c r="B82" s="24"/>
      <c r="C82" s="24"/>
      <c r="D82" s="26" t="s">
        <v>473</v>
      </c>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2:28" ht="18" customHeight="1" x14ac:dyDescent="0.15">
      <c r="B83" s="24"/>
      <c r="C83" s="24"/>
      <c r="D83" s="24"/>
      <c r="E83" s="24" t="s">
        <v>212</v>
      </c>
      <c r="F83" s="24"/>
      <c r="G83" s="24"/>
      <c r="H83" s="24"/>
      <c r="I83" s="24"/>
      <c r="J83" s="24"/>
      <c r="K83" s="24"/>
      <c r="L83" s="24"/>
      <c r="M83" s="24"/>
      <c r="N83" s="24"/>
      <c r="O83" s="24"/>
      <c r="P83" s="24"/>
      <c r="Q83" s="24"/>
      <c r="R83" s="24"/>
      <c r="S83" s="24"/>
      <c r="T83" s="24"/>
      <c r="U83" s="24"/>
      <c r="V83" s="24"/>
      <c r="W83" s="24"/>
      <c r="X83" s="24"/>
      <c r="Y83" s="24"/>
      <c r="Z83" s="24"/>
      <c r="AA83" s="24"/>
      <c r="AB83" s="24"/>
    </row>
    <row r="84" spans="2:28" ht="18" customHeight="1" x14ac:dyDescent="0.15">
      <c r="B84" s="24"/>
      <c r="C84" s="24"/>
      <c r="D84" s="24"/>
      <c r="E84" s="24" t="s">
        <v>213</v>
      </c>
      <c r="F84" s="24"/>
      <c r="G84" s="24"/>
      <c r="H84" s="24"/>
      <c r="I84" s="24"/>
      <c r="J84" s="24"/>
      <c r="K84" s="24"/>
      <c r="L84" s="24"/>
      <c r="M84" s="24"/>
      <c r="N84" s="24"/>
      <c r="O84" s="24"/>
      <c r="P84" s="24"/>
      <c r="Q84" s="24"/>
      <c r="R84" s="24"/>
      <c r="S84" s="24"/>
      <c r="T84" s="24"/>
      <c r="U84" s="24"/>
      <c r="V84" s="24"/>
      <c r="W84" s="24"/>
      <c r="X84" s="24"/>
      <c r="Y84" s="24"/>
      <c r="Z84" s="24"/>
      <c r="AA84" s="24"/>
      <c r="AB84" s="24"/>
    </row>
    <row r="85" spans="2:28" ht="18" customHeight="1" x14ac:dyDescent="0.15">
      <c r="B85" s="24"/>
      <c r="C85" s="24"/>
      <c r="D85" s="24"/>
      <c r="E85" s="28" t="s">
        <v>553</v>
      </c>
      <c r="F85" s="24"/>
      <c r="G85" s="24"/>
      <c r="H85" s="24"/>
      <c r="I85" s="24"/>
      <c r="J85" s="24"/>
      <c r="K85" s="24"/>
      <c r="L85" s="24"/>
      <c r="M85" s="24"/>
      <c r="N85" s="24"/>
      <c r="O85" s="24"/>
      <c r="P85" s="24"/>
      <c r="Q85" s="24"/>
      <c r="R85" s="24"/>
      <c r="S85" s="24"/>
      <c r="T85" s="24"/>
      <c r="U85" s="24"/>
      <c r="V85" s="24"/>
      <c r="W85" s="24"/>
      <c r="X85" s="24"/>
      <c r="Y85" s="24"/>
      <c r="Z85" s="24"/>
      <c r="AA85" s="24"/>
      <c r="AB85" s="24"/>
    </row>
    <row r="86" spans="2:28" ht="18" customHeight="1" x14ac:dyDescent="0.15">
      <c r="B86" s="24"/>
      <c r="C86" s="24"/>
      <c r="D86" s="26" t="s">
        <v>222</v>
      </c>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2:28" ht="18" customHeight="1"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2:28" ht="21" customHeight="1" x14ac:dyDescent="0.15">
      <c r="B88" s="24"/>
      <c r="C88" s="26" t="s">
        <v>1049</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2:28" ht="15.75" x14ac:dyDescent="0.15">
      <c r="C89" s="26" t="s">
        <v>1045</v>
      </c>
      <c r="E89" s="622">
        <v>44305</v>
      </c>
      <c r="F89" s="622"/>
      <c r="G89" s="622"/>
    </row>
    <row r="90" spans="2:28" ht="15.75" x14ac:dyDescent="0.15">
      <c r="C90" s="26" t="s">
        <v>1046</v>
      </c>
    </row>
    <row r="91" spans="2:28" ht="15.75" x14ac:dyDescent="0.15">
      <c r="C91" s="26" t="s">
        <v>1047</v>
      </c>
    </row>
    <row r="92" spans="2:28" ht="15.75" x14ac:dyDescent="0.15">
      <c r="C92" s="26" t="s">
        <v>1048</v>
      </c>
    </row>
  </sheetData>
  <mergeCells count="15">
    <mergeCell ref="E89:G89"/>
    <mergeCell ref="E21:AB21"/>
    <mergeCell ref="B2:AB2"/>
    <mergeCell ref="D6:AB6"/>
    <mergeCell ref="C5:AB5"/>
    <mergeCell ref="D16:AB16"/>
    <mergeCell ref="F20:AB20"/>
    <mergeCell ref="D55:AB55"/>
    <mergeCell ref="D58:AB58"/>
    <mergeCell ref="E23:AA24"/>
    <mergeCell ref="D28:AB28"/>
    <mergeCell ref="F32:AB32"/>
    <mergeCell ref="E38:AB38"/>
    <mergeCell ref="B46:AB46"/>
    <mergeCell ref="D50:AB50"/>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H217"/>
  <sheetViews>
    <sheetView showGridLines="0" view="pageBreakPreview" topLeftCell="A4" zoomScaleNormal="100" zoomScaleSheetLayoutView="100" workbookViewId="0">
      <selection activeCell="G6" sqref="G6:I6"/>
    </sheetView>
  </sheetViews>
  <sheetFormatPr defaultColWidth="9" defaultRowHeight="13.5" x14ac:dyDescent="0.15"/>
  <cols>
    <col min="1" max="1" width="6.375" style="115" customWidth="1"/>
    <col min="2" max="2" width="4.125" style="115" customWidth="1"/>
    <col min="3" max="3" width="13.75" style="115" customWidth="1"/>
    <col min="4" max="4" width="7.25" style="115" customWidth="1"/>
    <col min="5" max="5" width="13.375" style="115" customWidth="1"/>
    <col min="6" max="11" width="7.25" style="115" customWidth="1"/>
    <col min="12" max="12" width="12.25" style="115" customWidth="1"/>
    <col min="13" max="13" width="3.625" style="112" customWidth="1"/>
    <col min="14" max="28" width="9" style="112"/>
    <col min="29" max="34" width="9" style="114"/>
    <col min="35" max="16384" width="9" style="115"/>
  </cols>
  <sheetData>
    <row r="2" spans="1:20" ht="17.25" x14ac:dyDescent="0.15">
      <c r="A2" s="796" t="s">
        <v>953</v>
      </c>
      <c r="B2" s="796"/>
      <c r="C2" s="796"/>
      <c r="D2" s="796"/>
      <c r="E2" s="796"/>
      <c r="F2" s="796"/>
      <c r="G2" s="796"/>
      <c r="H2" s="796"/>
      <c r="I2" s="796"/>
      <c r="J2" s="796"/>
      <c r="K2" s="796"/>
      <c r="L2" s="796"/>
      <c r="O2" s="113" t="s">
        <v>542</v>
      </c>
    </row>
    <row r="3" spans="1:20" x14ac:dyDescent="0.15">
      <c r="O3" s="113" t="s">
        <v>543</v>
      </c>
    </row>
    <row r="4" spans="1:20" x14ac:dyDescent="0.15">
      <c r="A4" s="130"/>
      <c r="B4" s="664" t="s">
        <v>944</v>
      </c>
      <c r="C4" s="675"/>
      <c r="D4" s="675"/>
      <c r="E4" s="665"/>
      <c r="F4" s="676"/>
      <c r="G4" s="677"/>
      <c r="H4" s="677"/>
      <c r="I4" s="677"/>
      <c r="J4" s="677"/>
      <c r="K4" s="677"/>
      <c r="L4" s="678"/>
      <c r="O4" s="113"/>
    </row>
    <row r="5" spans="1:20" ht="17.25" customHeight="1" x14ac:dyDescent="0.15">
      <c r="A5" s="695" t="s">
        <v>0</v>
      </c>
      <c r="B5" s="658" t="s">
        <v>233</v>
      </c>
      <c r="C5" s="658"/>
      <c r="D5" s="759" t="s">
        <v>232</v>
      </c>
      <c r="E5" s="646"/>
      <c r="F5" s="647"/>
      <c r="G5" s="647"/>
      <c r="H5" s="647"/>
      <c r="I5" s="647"/>
      <c r="J5" s="647"/>
      <c r="K5" s="647"/>
      <c r="L5" s="647"/>
      <c r="O5" s="113" t="s">
        <v>544</v>
      </c>
    </row>
    <row r="6" spans="1:20" ht="17.25" customHeight="1" x14ac:dyDescent="0.15">
      <c r="A6" s="696"/>
      <c r="B6" s="658"/>
      <c r="C6" s="658"/>
      <c r="D6" s="704" t="s">
        <v>228</v>
      </c>
      <c r="E6" s="705"/>
      <c r="F6" s="121" t="s">
        <v>92</v>
      </c>
      <c r="G6" s="692"/>
      <c r="H6" s="692"/>
      <c r="I6" s="692"/>
      <c r="J6" s="121" t="s">
        <v>93</v>
      </c>
      <c r="K6" s="692"/>
      <c r="L6" s="692"/>
      <c r="O6" s="113" t="s">
        <v>545</v>
      </c>
    </row>
    <row r="7" spans="1:20" ht="17.25" customHeight="1" x14ac:dyDescent="0.15">
      <c r="A7" s="696"/>
      <c r="B7" s="658"/>
      <c r="C7" s="658"/>
      <c r="D7" s="637" t="s">
        <v>229</v>
      </c>
      <c r="E7" s="638"/>
      <c r="F7" s="121" t="s">
        <v>108</v>
      </c>
      <c r="G7" s="692"/>
      <c r="H7" s="692"/>
      <c r="I7" s="692"/>
      <c r="J7" s="121" t="s">
        <v>6</v>
      </c>
      <c r="K7" s="692"/>
      <c r="L7" s="692"/>
    </row>
    <row r="8" spans="1:20" ht="17.25" customHeight="1" x14ac:dyDescent="0.15">
      <c r="A8" s="696"/>
      <c r="B8" s="658"/>
      <c r="C8" s="658"/>
      <c r="D8" s="637" t="s">
        <v>230</v>
      </c>
      <c r="E8" s="638"/>
      <c r="F8" s="647"/>
      <c r="G8" s="647"/>
      <c r="H8" s="647"/>
      <c r="I8" s="647"/>
      <c r="J8" s="647"/>
      <c r="K8" s="647"/>
      <c r="L8" s="647"/>
      <c r="N8" s="112" t="s">
        <v>813</v>
      </c>
    </row>
    <row r="9" spans="1:20" ht="17.25" customHeight="1" x14ac:dyDescent="0.15">
      <c r="A9" s="696"/>
      <c r="B9" s="658"/>
      <c r="C9" s="658"/>
      <c r="D9" s="704" t="s">
        <v>231</v>
      </c>
      <c r="E9" s="705"/>
      <c r="F9" s="121" t="s">
        <v>106</v>
      </c>
      <c r="G9" s="692"/>
      <c r="H9" s="692"/>
      <c r="I9" s="692"/>
      <c r="J9" s="121" t="s">
        <v>107</v>
      </c>
      <c r="K9" s="692"/>
      <c r="L9" s="692"/>
    </row>
    <row r="10" spans="1:20" ht="17.25" customHeight="1" x14ac:dyDescent="0.15">
      <c r="A10" s="696"/>
      <c r="B10" s="658"/>
      <c r="C10" s="658"/>
      <c r="D10" s="704" t="s">
        <v>979</v>
      </c>
      <c r="E10" s="705"/>
      <c r="F10" s="647"/>
      <c r="G10" s="647"/>
      <c r="H10" s="647"/>
      <c r="I10" s="647"/>
      <c r="J10" s="647"/>
      <c r="K10" s="647"/>
      <c r="L10" s="647"/>
    </row>
    <row r="11" spans="1:20" ht="17.25" customHeight="1" x14ac:dyDescent="0.15">
      <c r="A11" s="696"/>
      <c r="B11" s="752"/>
      <c r="C11" s="753"/>
      <c r="D11" s="637" t="s">
        <v>227</v>
      </c>
      <c r="E11" s="638"/>
      <c r="F11" s="647"/>
      <c r="G11" s="647"/>
      <c r="H11" s="647"/>
      <c r="I11" s="647"/>
      <c r="J11" s="647"/>
      <c r="K11" s="647"/>
      <c r="L11" s="647"/>
      <c r="O11" s="112">
        <f>IF(COUNTA(F11)&gt;0,1,0)</f>
        <v>0</v>
      </c>
    </row>
    <row r="12" spans="1:20" ht="17.25" customHeight="1" x14ac:dyDescent="0.15">
      <c r="A12" s="696"/>
      <c r="B12" s="754"/>
      <c r="C12" s="755"/>
      <c r="D12" s="637" t="s">
        <v>228</v>
      </c>
      <c r="E12" s="638"/>
      <c r="F12" s="121" t="s">
        <v>92</v>
      </c>
      <c r="G12" s="692"/>
      <c r="H12" s="692"/>
      <c r="I12" s="692"/>
      <c r="J12" s="121" t="s">
        <v>6</v>
      </c>
      <c r="K12" s="692"/>
      <c r="L12" s="692"/>
      <c r="N12" s="749" t="s">
        <v>546</v>
      </c>
      <c r="O12" s="749"/>
      <c r="P12" s="749"/>
      <c r="Q12" s="749"/>
      <c r="R12" s="749"/>
      <c r="S12" s="749"/>
      <c r="T12" s="117"/>
    </row>
    <row r="13" spans="1:20" ht="17.25" customHeight="1" x14ac:dyDescent="0.15">
      <c r="A13" s="696"/>
      <c r="B13" s="754"/>
      <c r="C13" s="755"/>
      <c r="D13" s="637" t="s">
        <v>229</v>
      </c>
      <c r="E13" s="638"/>
      <c r="F13" s="121" t="s">
        <v>108</v>
      </c>
      <c r="G13" s="692"/>
      <c r="H13" s="692"/>
      <c r="I13" s="692"/>
      <c r="J13" s="121" t="s">
        <v>6</v>
      </c>
      <c r="K13" s="692"/>
      <c r="L13" s="692"/>
      <c r="N13" s="749"/>
      <c r="O13" s="749"/>
      <c r="P13" s="749"/>
      <c r="Q13" s="749"/>
      <c r="R13" s="749"/>
      <c r="S13" s="749"/>
    </row>
    <row r="14" spans="1:20" ht="17.25" customHeight="1" x14ac:dyDescent="0.15">
      <c r="A14" s="696"/>
      <c r="B14" s="754"/>
      <c r="C14" s="755"/>
      <c r="D14" s="637" t="s">
        <v>230</v>
      </c>
      <c r="E14" s="638"/>
      <c r="F14" s="647"/>
      <c r="G14" s="647"/>
      <c r="H14" s="647"/>
      <c r="I14" s="647"/>
      <c r="J14" s="647"/>
      <c r="K14" s="647"/>
      <c r="L14" s="647"/>
      <c r="N14" s="112" t="s">
        <v>813</v>
      </c>
    </row>
    <row r="15" spans="1:20" ht="17.25" customHeight="1" x14ac:dyDescent="0.15">
      <c r="A15" s="696"/>
      <c r="B15" s="754"/>
      <c r="C15" s="755"/>
      <c r="D15" s="704" t="s">
        <v>231</v>
      </c>
      <c r="E15" s="705"/>
      <c r="F15" s="121" t="s">
        <v>106</v>
      </c>
      <c r="G15" s="692"/>
      <c r="H15" s="692"/>
      <c r="I15" s="692"/>
      <c r="J15" s="121" t="s">
        <v>107</v>
      </c>
      <c r="K15" s="692"/>
      <c r="L15" s="692"/>
    </row>
    <row r="16" spans="1:20" ht="17.25" customHeight="1" x14ac:dyDescent="0.15">
      <c r="A16" s="696"/>
      <c r="B16" s="756"/>
      <c r="C16" s="757"/>
      <c r="D16" s="704" t="s">
        <v>979</v>
      </c>
      <c r="E16" s="705"/>
      <c r="F16" s="647"/>
      <c r="G16" s="647"/>
      <c r="H16" s="647"/>
      <c r="I16" s="647"/>
      <c r="J16" s="647"/>
      <c r="K16" s="647"/>
      <c r="L16" s="647"/>
    </row>
    <row r="17" spans="1:25" ht="17.25" customHeight="1" x14ac:dyDescent="0.15">
      <c r="A17" s="696"/>
      <c r="B17" s="752"/>
      <c r="C17" s="753"/>
      <c r="D17" s="637" t="s">
        <v>227</v>
      </c>
      <c r="E17" s="638"/>
      <c r="F17" s="647"/>
      <c r="G17" s="647"/>
      <c r="H17" s="647"/>
      <c r="I17" s="647"/>
      <c r="J17" s="647"/>
      <c r="K17" s="647"/>
      <c r="L17" s="647"/>
      <c r="O17" s="112">
        <f>IF(AND(COUNTA(F11,F17)&gt;0,COUNTA(F17)=1)=TRUE,O11+1,0)</f>
        <v>0</v>
      </c>
      <c r="S17" s="758"/>
      <c r="T17" s="758"/>
      <c r="U17" s="758"/>
      <c r="V17" s="758"/>
      <c r="W17" s="758"/>
      <c r="X17" s="758"/>
      <c r="Y17" s="758"/>
    </row>
    <row r="18" spans="1:25" ht="17.25" customHeight="1" x14ac:dyDescent="0.15">
      <c r="A18" s="696"/>
      <c r="B18" s="754"/>
      <c r="C18" s="755"/>
      <c r="D18" s="637" t="s">
        <v>228</v>
      </c>
      <c r="E18" s="638"/>
      <c r="F18" s="121" t="s">
        <v>92</v>
      </c>
      <c r="G18" s="692"/>
      <c r="H18" s="692"/>
      <c r="I18" s="692"/>
      <c r="J18" s="121" t="s">
        <v>93</v>
      </c>
      <c r="K18" s="751"/>
      <c r="L18" s="751"/>
      <c r="N18" s="749" t="s">
        <v>546</v>
      </c>
      <c r="O18" s="749"/>
      <c r="P18" s="749"/>
      <c r="Q18" s="749"/>
      <c r="R18" s="749"/>
      <c r="S18" s="749"/>
    </row>
    <row r="19" spans="1:25" ht="17.25" customHeight="1" x14ac:dyDescent="0.15">
      <c r="A19" s="696"/>
      <c r="B19" s="754"/>
      <c r="C19" s="755"/>
      <c r="D19" s="637" t="s">
        <v>229</v>
      </c>
      <c r="E19" s="638"/>
      <c r="F19" s="121" t="s">
        <v>108</v>
      </c>
      <c r="G19" s="692"/>
      <c r="H19" s="692"/>
      <c r="I19" s="692"/>
      <c r="J19" s="121" t="s">
        <v>6</v>
      </c>
      <c r="K19" s="692"/>
      <c r="L19" s="692"/>
      <c r="N19" s="749"/>
      <c r="O19" s="749"/>
      <c r="P19" s="749"/>
      <c r="Q19" s="749"/>
      <c r="R19" s="749"/>
      <c r="S19" s="749"/>
    </row>
    <row r="20" spans="1:25" ht="17.25" customHeight="1" x14ac:dyDescent="0.15">
      <c r="A20" s="696"/>
      <c r="B20" s="754"/>
      <c r="C20" s="755"/>
      <c r="D20" s="637" t="s">
        <v>230</v>
      </c>
      <c r="E20" s="638"/>
      <c r="F20" s="647"/>
      <c r="G20" s="647"/>
      <c r="H20" s="647"/>
      <c r="I20" s="647"/>
      <c r="J20" s="647"/>
      <c r="K20" s="647"/>
      <c r="L20" s="647"/>
      <c r="N20" s="112" t="s">
        <v>813</v>
      </c>
    </row>
    <row r="21" spans="1:25" ht="17.25" customHeight="1" x14ac:dyDescent="0.15">
      <c r="A21" s="696"/>
      <c r="B21" s="754"/>
      <c r="C21" s="755"/>
      <c r="D21" s="704" t="s">
        <v>231</v>
      </c>
      <c r="E21" s="705"/>
      <c r="F21" s="121" t="s">
        <v>106</v>
      </c>
      <c r="G21" s="692"/>
      <c r="H21" s="692"/>
      <c r="I21" s="692"/>
      <c r="J21" s="121" t="s">
        <v>107</v>
      </c>
      <c r="K21" s="692"/>
      <c r="L21" s="692"/>
    </row>
    <row r="22" spans="1:25" ht="17.25" customHeight="1" x14ac:dyDescent="0.15">
      <c r="A22" s="696"/>
      <c r="B22" s="756"/>
      <c r="C22" s="757"/>
      <c r="D22" s="704" t="s">
        <v>979</v>
      </c>
      <c r="E22" s="705"/>
      <c r="F22" s="647"/>
      <c r="G22" s="647"/>
      <c r="H22" s="647"/>
      <c r="I22" s="647"/>
      <c r="J22" s="647"/>
      <c r="K22" s="647"/>
      <c r="L22" s="647"/>
    </row>
    <row r="23" spans="1:25" ht="17.25" customHeight="1" x14ac:dyDescent="0.15">
      <c r="A23" s="696"/>
      <c r="B23" s="658" t="s">
        <v>1</v>
      </c>
      <c r="C23" s="658"/>
      <c r="D23" s="658"/>
      <c r="E23" s="658"/>
      <c r="F23" s="746"/>
      <c r="G23" s="747"/>
      <c r="H23" s="747"/>
      <c r="I23" s="747"/>
      <c r="J23" s="747"/>
      <c r="K23" s="747"/>
      <c r="L23" s="748"/>
    </row>
    <row r="24" spans="1:25" ht="17.25" customHeight="1" x14ac:dyDescent="0.15">
      <c r="A24" s="696"/>
      <c r="B24" s="658" t="s">
        <v>980</v>
      </c>
      <c r="C24" s="658"/>
      <c r="D24" s="658"/>
      <c r="E24" s="658"/>
      <c r="F24" s="746"/>
      <c r="G24" s="747"/>
      <c r="H24" s="747"/>
      <c r="I24" s="747"/>
      <c r="J24" s="747"/>
      <c r="K24" s="747"/>
      <c r="L24" s="748"/>
    </row>
    <row r="25" spans="1:25" ht="17.25" customHeight="1" x14ac:dyDescent="0.15">
      <c r="A25" s="696"/>
      <c r="B25" s="734" t="s">
        <v>339</v>
      </c>
      <c r="C25" s="653"/>
      <c r="D25" s="658" t="s">
        <v>100</v>
      </c>
      <c r="E25" s="658"/>
      <c r="F25" s="521"/>
      <c r="G25" s="522" t="s">
        <v>123</v>
      </c>
      <c r="H25" s="523"/>
      <c r="I25" s="750"/>
      <c r="J25" s="750"/>
      <c r="K25" s="750"/>
      <c r="L25" s="750"/>
    </row>
    <row r="26" spans="1:25" ht="17.25" customHeight="1" x14ac:dyDescent="0.15">
      <c r="A26" s="696"/>
      <c r="B26" s="653"/>
      <c r="C26" s="653"/>
      <c r="D26" s="658" t="s">
        <v>2</v>
      </c>
      <c r="E26" s="658"/>
      <c r="F26" s="647"/>
      <c r="G26" s="647"/>
      <c r="H26" s="647"/>
      <c r="I26" s="647"/>
      <c r="J26" s="647"/>
      <c r="K26" s="647"/>
      <c r="L26" s="647"/>
    </row>
    <row r="27" spans="1:25" ht="17.25" customHeight="1" x14ac:dyDescent="0.15">
      <c r="A27" s="696"/>
      <c r="B27" s="653"/>
      <c r="C27" s="653"/>
      <c r="D27" s="658" t="s">
        <v>3</v>
      </c>
      <c r="E27" s="658"/>
      <c r="F27" s="647"/>
      <c r="G27" s="647"/>
      <c r="H27" s="647"/>
      <c r="I27" s="647"/>
      <c r="J27" s="647"/>
      <c r="K27" s="647"/>
      <c r="L27" s="647"/>
    </row>
    <row r="28" spans="1:25" ht="17.25" customHeight="1" x14ac:dyDescent="0.15">
      <c r="A28" s="696"/>
      <c r="B28" s="688" t="s">
        <v>4</v>
      </c>
      <c r="C28" s="689"/>
      <c r="D28" s="760" t="s">
        <v>987</v>
      </c>
      <c r="E28" s="760"/>
      <c r="F28" s="745"/>
      <c r="G28" s="745"/>
      <c r="H28" s="745"/>
      <c r="I28" s="745"/>
      <c r="J28" s="745"/>
      <c r="K28" s="745"/>
      <c r="L28" s="121" t="s">
        <v>816</v>
      </c>
      <c r="N28" s="112" t="s">
        <v>552</v>
      </c>
    </row>
    <row r="29" spans="1:25" ht="17.25" customHeight="1" x14ac:dyDescent="0.15">
      <c r="A29" s="696"/>
      <c r="B29" s="690"/>
      <c r="C29" s="691"/>
      <c r="D29" s="734" t="s">
        <v>357</v>
      </c>
      <c r="E29" s="122" t="s">
        <v>359</v>
      </c>
      <c r="F29" s="745"/>
      <c r="G29" s="745"/>
      <c r="H29" s="745"/>
      <c r="I29" s="745"/>
      <c r="J29" s="745"/>
      <c r="K29" s="745"/>
      <c r="L29" s="121" t="s">
        <v>817</v>
      </c>
      <c r="N29" s="112" t="s">
        <v>586</v>
      </c>
    </row>
    <row r="30" spans="1:25" ht="17.25" customHeight="1" x14ac:dyDescent="0.15">
      <c r="A30" s="696"/>
      <c r="B30" s="690"/>
      <c r="C30" s="691"/>
      <c r="D30" s="653"/>
      <c r="E30" s="122" t="s">
        <v>1013</v>
      </c>
      <c r="F30" s="701"/>
      <c r="G30" s="702"/>
      <c r="H30" s="702"/>
      <c r="I30" s="702"/>
      <c r="J30" s="702"/>
      <c r="K30" s="703"/>
      <c r="L30" s="121" t="s">
        <v>817</v>
      </c>
      <c r="N30" s="112" t="s">
        <v>586</v>
      </c>
    </row>
    <row r="31" spans="1:25" ht="17.25" customHeight="1" x14ac:dyDescent="0.15">
      <c r="A31" s="696"/>
      <c r="B31" s="690"/>
      <c r="C31" s="691"/>
      <c r="D31" s="653"/>
      <c r="E31" s="122" t="s">
        <v>360</v>
      </c>
      <c r="F31" s="701"/>
      <c r="G31" s="702"/>
      <c r="H31" s="702"/>
      <c r="I31" s="702"/>
      <c r="J31" s="702"/>
      <c r="K31" s="703"/>
      <c r="L31" s="121" t="s">
        <v>817</v>
      </c>
      <c r="N31" s="112" t="s">
        <v>586</v>
      </c>
    </row>
    <row r="32" spans="1:25" ht="17.25" customHeight="1" x14ac:dyDescent="0.15">
      <c r="A32" s="696"/>
      <c r="B32" s="690"/>
      <c r="C32" s="691"/>
      <c r="D32" s="768" t="s">
        <v>358</v>
      </c>
      <c r="E32" s="519" t="s">
        <v>359</v>
      </c>
      <c r="F32" s="745"/>
      <c r="G32" s="745"/>
      <c r="H32" s="745"/>
      <c r="I32" s="745"/>
      <c r="J32" s="745"/>
      <c r="K32" s="745"/>
      <c r="L32" s="121" t="s">
        <v>817</v>
      </c>
      <c r="N32" s="112" t="s">
        <v>818</v>
      </c>
    </row>
    <row r="33" spans="1:17" ht="17.25" customHeight="1" x14ac:dyDescent="0.15">
      <c r="A33" s="696"/>
      <c r="B33" s="690"/>
      <c r="C33" s="691"/>
      <c r="D33" s="773"/>
      <c r="E33" s="519" t="s">
        <v>1013</v>
      </c>
      <c r="F33" s="701"/>
      <c r="G33" s="702"/>
      <c r="H33" s="702"/>
      <c r="I33" s="702"/>
      <c r="J33" s="702"/>
      <c r="K33" s="703"/>
      <c r="L33" s="121" t="s">
        <v>817</v>
      </c>
      <c r="N33" s="112" t="s">
        <v>818</v>
      </c>
    </row>
    <row r="34" spans="1:17" ht="17.25" customHeight="1" x14ac:dyDescent="0.15">
      <c r="A34" s="696"/>
      <c r="B34" s="693"/>
      <c r="C34" s="694"/>
      <c r="D34" s="774"/>
      <c r="E34" s="122" t="s">
        <v>360</v>
      </c>
      <c r="F34" s="701"/>
      <c r="G34" s="702"/>
      <c r="H34" s="702"/>
      <c r="I34" s="702"/>
      <c r="J34" s="702"/>
      <c r="K34" s="703"/>
      <c r="L34" s="121" t="s">
        <v>817</v>
      </c>
      <c r="N34" s="112" t="s">
        <v>818</v>
      </c>
    </row>
    <row r="35" spans="1:17" ht="17.25" customHeight="1" x14ac:dyDescent="0.15">
      <c r="A35" s="696"/>
      <c r="B35" s="658" t="s">
        <v>941</v>
      </c>
      <c r="C35" s="658"/>
      <c r="D35" s="658"/>
      <c r="E35" s="658"/>
      <c r="F35" s="745"/>
      <c r="G35" s="745"/>
      <c r="H35" s="745"/>
      <c r="I35" s="745"/>
      <c r="J35" s="745"/>
      <c r="K35" s="745"/>
      <c r="L35" s="121" t="s">
        <v>26</v>
      </c>
    </row>
    <row r="36" spans="1:17" ht="17.25" customHeight="1" x14ac:dyDescent="0.15">
      <c r="A36" s="696"/>
      <c r="B36" s="658" t="s">
        <v>935</v>
      </c>
      <c r="C36" s="658"/>
      <c r="D36" s="658"/>
      <c r="E36" s="658"/>
      <c r="F36" s="701"/>
      <c r="G36" s="702"/>
      <c r="H36" s="702"/>
      <c r="I36" s="702"/>
      <c r="J36" s="702"/>
      <c r="K36" s="703"/>
      <c r="L36" s="121" t="s">
        <v>26</v>
      </c>
    </row>
    <row r="37" spans="1:17" ht="17.25" customHeight="1" x14ac:dyDescent="0.15">
      <c r="A37" s="696"/>
      <c r="B37" s="636" t="s">
        <v>981</v>
      </c>
      <c r="C37" s="637"/>
      <c r="D37" s="637"/>
      <c r="E37" s="638"/>
      <c r="F37" s="701"/>
      <c r="G37" s="702"/>
      <c r="H37" s="702"/>
      <c r="I37" s="702"/>
      <c r="J37" s="702"/>
      <c r="K37" s="703"/>
      <c r="L37" s="121" t="s">
        <v>292</v>
      </c>
      <c r="N37" s="112" t="s">
        <v>990</v>
      </c>
    </row>
    <row r="38" spans="1:17" ht="17.25" customHeight="1" x14ac:dyDescent="0.15">
      <c r="A38" s="696"/>
      <c r="B38" s="734" t="s">
        <v>396</v>
      </c>
      <c r="C38" s="653"/>
      <c r="D38" s="636" t="s">
        <v>400</v>
      </c>
      <c r="E38" s="638"/>
      <c r="F38" s="701"/>
      <c r="G38" s="702"/>
      <c r="H38" s="702"/>
      <c r="I38" s="702"/>
      <c r="J38" s="702"/>
      <c r="K38" s="703"/>
      <c r="L38" s="121" t="s">
        <v>291</v>
      </c>
    </row>
    <row r="39" spans="1:17" ht="17.25" customHeight="1" x14ac:dyDescent="0.15">
      <c r="A39" s="696"/>
      <c r="B39" s="653"/>
      <c r="C39" s="653"/>
      <c r="D39" s="636" t="s">
        <v>401</v>
      </c>
      <c r="E39" s="638"/>
      <c r="F39" s="701"/>
      <c r="G39" s="702"/>
      <c r="H39" s="702"/>
      <c r="I39" s="702"/>
      <c r="J39" s="702"/>
      <c r="K39" s="703"/>
      <c r="L39" s="121" t="s">
        <v>930</v>
      </c>
      <c r="O39" s="123"/>
      <c r="P39" s="123"/>
      <c r="Q39" s="123"/>
    </row>
    <row r="40" spans="1:17" ht="17.25" customHeight="1" x14ac:dyDescent="0.15">
      <c r="A40" s="696"/>
      <c r="B40" s="690" t="s">
        <v>982</v>
      </c>
      <c r="C40" s="691"/>
      <c r="D40" s="744" t="s">
        <v>848</v>
      </c>
      <c r="E40" s="744"/>
      <c r="F40" s="698"/>
      <c r="G40" s="699"/>
      <c r="H40" s="699"/>
      <c r="I40" s="699"/>
      <c r="J40" s="699"/>
      <c r="K40" s="700"/>
      <c r="L40" s="445" t="s">
        <v>851</v>
      </c>
      <c r="O40" s="123"/>
      <c r="P40" s="123"/>
      <c r="Q40" s="123"/>
    </row>
    <row r="41" spans="1:17" ht="17.25" customHeight="1" x14ac:dyDescent="0.15">
      <c r="A41" s="696"/>
      <c r="B41" s="690"/>
      <c r="C41" s="691"/>
      <c r="D41" s="744" t="s">
        <v>852</v>
      </c>
      <c r="E41" s="744"/>
      <c r="F41" s="698"/>
      <c r="G41" s="699"/>
      <c r="H41" s="699"/>
      <c r="I41" s="699"/>
      <c r="J41" s="699"/>
      <c r="K41" s="700"/>
      <c r="L41" s="445" t="s">
        <v>29</v>
      </c>
      <c r="N41" s="123" t="s">
        <v>888</v>
      </c>
      <c r="O41" s="123"/>
      <c r="P41" s="123"/>
      <c r="Q41" s="123"/>
    </row>
    <row r="42" spans="1:17" ht="17.25" customHeight="1" x14ac:dyDescent="0.15">
      <c r="A42" s="696"/>
      <c r="B42" s="690"/>
      <c r="C42" s="691"/>
      <c r="D42" s="744" t="s">
        <v>849</v>
      </c>
      <c r="E42" s="744"/>
      <c r="F42" s="698"/>
      <c r="G42" s="699"/>
      <c r="H42" s="699"/>
      <c r="I42" s="699"/>
      <c r="J42" s="699"/>
      <c r="K42" s="700"/>
      <c r="L42" s="121" t="str">
        <f>IF(F41="太陽熱利用設備","GJ/h","kW")</f>
        <v>kW</v>
      </c>
      <c r="N42" s="123" t="s">
        <v>888</v>
      </c>
      <c r="O42" s="123"/>
      <c r="P42" s="123"/>
      <c r="Q42" s="123"/>
    </row>
    <row r="43" spans="1:17" ht="17.25" customHeight="1" x14ac:dyDescent="0.15">
      <c r="A43" s="697"/>
      <c r="B43" s="693"/>
      <c r="C43" s="694"/>
      <c r="D43" s="744" t="s">
        <v>850</v>
      </c>
      <c r="E43" s="744"/>
      <c r="F43" s="698"/>
      <c r="G43" s="699"/>
      <c r="H43" s="699"/>
      <c r="I43" s="699"/>
      <c r="J43" s="699"/>
      <c r="K43" s="700"/>
      <c r="L43" s="121" t="str">
        <f>IF(F41="太陽熱利用設備","GJ/年","MWh/年")</f>
        <v>MWh/年</v>
      </c>
      <c r="N43" s="123" t="s">
        <v>888</v>
      </c>
      <c r="O43" s="123"/>
      <c r="P43" s="123"/>
      <c r="Q43" s="123"/>
    </row>
    <row r="44" spans="1:17" ht="17.25" customHeight="1" x14ac:dyDescent="0.15">
      <c r="A44" s="719" t="s">
        <v>954</v>
      </c>
      <c r="B44" s="688" t="s">
        <v>9</v>
      </c>
      <c r="C44" s="689"/>
      <c r="D44" s="658" t="s">
        <v>10</v>
      </c>
      <c r="E44" s="658"/>
      <c r="F44" s="692"/>
      <c r="G44" s="692"/>
      <c r="H44" s="692"/>
      <c r="I44" s="692"/>
      <c r="J44" s="692"/>
      <c r="K44" s="692"/>
      <c r="L44" s="692"/>
      <c r="N44" s="123" t="s">
        <v>341</v>
      </c>
      <c r="O44" s="123"/>
      <c r="P44" s="123"/>
      <c r="Q44" s="123"/>
    </row>
    <row r="45" spans="1:17" ht="17.25" customHeight="1" x14ac:dyDescent="0.15">
      <c r="A45" s="719"/>
      <c r="B45" s="690"/>
      <c r="C45" s="691"/>
      <c r="D45" s="658" t="s">
        <v>11</v>
      </c>
      <c r="E45" s="658"/>
      <c r="F45" s="692"/>
      <c r="G45" s="692"/>
      <c r="H45" s="692"/>
      <c r="I45" s="692"/>
      <c r="J45" s="692"/>
      <c r="K45" s="692"/>
      <c r="L45" s="692"/>
      <c r="N45" s="123" t="s">
        <v>340</v>
      </c>
      <c r="O45" s="123"/>
      <c r="P45" s="123"/>
      <c r="Q45" s="123"/>
    </row>
    <row r="46" spans="1:17" ht="17.25" customHeight="1" x14ac:dyDescent="0.15">
      <c r="A46" s="719"/>
      <c r="B46" s="690"/>
      <c r="C46" s="691"/>
      <c r="D46" s="658" t="s">
        <v>12</v>
      </c>
      <c r="E46" s="658"/>
      <c r="F46" s="692"/>
      <c r="G46" s="692"/>
      <c r="H46" s="692"/>
      <c r="I46" s="692"/>
      <c r="J46" s="692"/>
      <c r="K46" s="692"/>
      <c r="L46" s="692"/>
      <c r="N46" s="124" t="s">
        <v>342</v>
      </c>
    </row>
    <row r="47" spans="1:17" ht="17.25" customHeight="1" x14ac:dyDescent="0.15">
      <c r="A47" s="719"/>
      <c r="B47" s="690"/>
      <c r="C47" s="691"/>
      <c r="D47" s="658" t="s">
        <v>13</v>
      </c>
      <c r="E47" s="658"/>
      <c r="F47" s="692"/>
      <c r="G47" s="692"/>
      <c r="H47" s="692"/>
      <c r="I47" s="692"/>
      <c r="J47" s="692"/>
      <c r="K47" s="692"/>
      <c r="L47" s="692"/>
    </row>
    <row r="48" spans="1:17" ht="17.25" customHeight="1" x14ac:dyDescent="0.15">
      <c r="A48" s="719"/>
      <c r="B48" s="690"/>
      <c r="C48" s="691"/>
      <c r="D48" s="658" t="s">
        <v>853</v>
      </c>
      <c r="E48" s="658"/>
      <c r="F48" s="692"/>
      <c r="G48" s="692"/>
      <c r="H48" s="692"/>
      <c r="I48" s="692"/>
      <c r="J48" s="692"/>
      <c r="K48" s="692"/>
      <c r="L48" s="692"/>
      <c r="N48" s="512" t="str">
        <f>IF(F$40="×","←該当の付帯要件を選択してください。","記載しないでください。")</f>
        <v>記載しないでください。</v>
      </c>
    </row>
    <row r="49" spans="1:14" ht="17.25" customHeight="1" x14ac:dyDescent="0.15">
      <c r="A49" s="719"/>
      <c r="B49" s="690"/>
      <c r="C49" s="691"/>
      <c r="D49" s="658" t="s">
        <v>889</v>
      </c>
      <c r="E49" s="658"/>
      <c r="F49" s="692"/>
      <c r="G49" s="692"/>
      <c r="H49" s="692"/>
      <c r="I49" s="692"/>
      <c r="J49" s="692"/>
      <c r="K49" s="692"/>
      <c r="L49" s="692"/>
      <c r="N49" s="512" t="str">
        <f>IF(F$40="〇","←該当の付帯要件を選択してください。","")</f>
        <v/>
      </c>
    </row>
    <row r="50" spans="1:14" ht="17.25" customHeight="1" x14ac:dyDescent="0.15">
      <c r="A50" s="719"/>
      <c r="B50" s="658" t="s">
        <v>14</v>
      </c>
      <c r="C50" s="658"/>
      <c r="D50" s="658" t="s">
        <v>983</v>
      </c>
      <c r="E50" s="658"/>
      <c r="F50" s="647"/>
      <c r="G50" s="647"/>
      <c r="H50" s="647"/>
      <c r="I50" s="647"/>
      <c r="J50" s="647"/>
      <c r="K50" s="647"/>
      <c r="L50" s="647"/>
      <c r="N50" s="112" t="s">
        <v>239</v>
      </c>
    </row>
    <row r="51" spans="1:14" ht="17.25" customHeight="1" x14ac:dyDescent="0.15">
      <c r="A51" s="719"/>
      <c r="B51" s="658"/>
      <c r="C51" s="658"/>
      <c r="D51" s="658" t="s">
        <v>104</v>
      </c>
      <c r="E51" s="658"/>
      <c r="F51" s="743" t="str">
        <f>IF(F50="","",IF(F5=F50,G6,IF(F11=F50,G12,IF(F17=F50,G18,"社名を正しく記入してください"))))</f>
        <v/>
      </c>
      <c r="G51" s="743"/>
      <c r="H51" s="743"/>
      <c r="I51" s="743"/>
      <c r="J51" s="743"/>
      <c r="K51" s="743"/>
      <c r="L51" s="116"/>
    </row>
    <row r="52" spans="1:14" ht="17.25" customHeight="1" x14ac:dyDescent="0.15">
      <c r="A52" s="719"/>
      <c r="B52" s="658"/>
      <c r="C52" s="658"/>
      <c r="D52" s="658" t="s">
        <v>105</v>
      </c>
      <c r="E52" s="658"/>
      <c r="F52" s="743" t="str">
        <f>IF(F50="","",IF(F5=F50,K6,IF(F11=F50,K12,IF(F17=F50,K18,""))))</f>
        <v/>
      </c>
      <c r="G52" s="743"/>
      <c r="H52" s="743"/>
      <c r="I52" s="743"/>
      <c r="J52" s="743"/>
      <c r="K52" s="743"/>
      <c r="L52" s="116"/>
    </row>
    <row r="53" spans="1:14" ht="17.25" customHeight="1" x14ac:dyDescent="0.15">
      <c r="A53" s="719"/>
      <c r="B53" s="658"/>
      <c r="C53" s="658"/>
      <c r="D53" s="658" t="s">
        <v>5</v>
      </c>
      <c r="E53" s="658"/>
      <c r="F53" s="743" t="str">
        <f>IF(F50="","",IF(F5=F50,G7,IF(F11=F50,G13,IF(F17=F50,G19,""))))</f>
        <v/>
      </c>
      <c r="G53" s="743"/>
      <c r="H53" s="743"/>
      <c r="I53" s="743"/>
      <c r="J53" s="743"/>
      <c r="K53" s="743"/>
      <c r="L53" s="743"/>
    </row>
    <row r="54" spans="1:14" ht="17.25" customHeight="1" x14ac:dyDescent="0.15">
      <c r="A54" s="719"/>
      <c r="B54" s="658"/>
      <c r="C54" s="658"/>
      <c r="D54" s="658" t="s">
        <v>97</v>
      </c>
      <c r="E54" s="658"/>
      <c r="F54" s="743" t="str">
        <f>IF(F50="","",IF(F5=F50,K7,IF(F11=F50,K13,IF(F17=F50,K19,""))))</f>
        <v/>
      </c>
      <c r="G54" s="743"/>
      <c r="H54" s="743"/>
      <c r="I54" s="743"/>
      <c r="J54" s="743"/>
      <c r="K54" s="743"/>
      <c r="L54" s="743"/>
    </row>
    <row r="55" spans="1:14" ht="17.25" customHeight="1" x14ac:dyDescent="0.15">
      <c r="A55" s="719"/>
      <c r="B55" s="658"/>
      <c r="C55" s="658"/>
      <c r="D55" s="658" t="s">
        <v>100</v>
      </c>
      <c r="E55" s="658"/>
      <c r="F55" s="118"/>
      <c r="G55" s="119" t="s">
        <v>124</v>
      </c>
      <c r="H55" s="120"/>
      <c r="I55" s="742"/>
      <c r="J55" s="742"/>
      <c r="K55" s="742"/>
      <c r="L55" s="742"/>
      <c r="N55" s="112" t="s">
        <v>240</v>
      </c>
    </row>
    <row r="56" spans="1:14" ht="17.25" customHeight="1" x14ac:dyDescent="0.15">
      <c r="A56" s="719"/>
      <c r="B56" s="658"/>
      <c r="C56" s="658"/>
      <c r="D56" s="658" t="s">
        <v>101</v>
      </c>
      <c r="E56" s="658"/>
      <c r="F56" s="761" t="str">
        <f>IF(F50="","",IF(F5=F50,F8,IF(F11=F50,F14,IF(F17=F50,F20,""))))</f>
        <v/>
      </c>
      <c r="G56" s="762"/>
      <c r="H56" s="762"/>
      <c r="I56" s="762"/>
      <c r="J56" s="762"/>
      <c r="K56" s="762"/>
      <c r="L56" s="763"/>
    </row>
    <row r="57" spans="1:14" ht="17.25" customHeight="1" x14ac:dyDescent="0.15">
      <c r="A57" s="719"/>
      <c r="B57" s="658"/>
      <c r="C57" s="658"/>
      <c r="D57" s="658" t="s">
        <v>7</v>
      </c>
      <c r="E57" s="658"/>
      <c r="F57" s="743" t="str">
        <f>IF(F50="","",IF(F5=F50,G9,IF(F11=F50,G15,IF(F17=F50,G21,""))))</f>
        <v/>
      </c>
      <c r="G57" s="743"/>
      <c r="H57" s="743"/>
      <c r="I57" s="743"/>
      <c r="J57" s="743"/>
      <c r="K57" s="743"/>
      <c r="L57" s="743"/>
    </row>
    <row r="58" spans="1:14" ht="17.25" customHeight="1" x14ac:dyDescent="0.15">
      <c r="A58" s="719"/>
      <c r="B58" s="658"/>
      <c r="C58" s="658"/>
      <c r="D58" s="658" t="s">
        <v>8</v>
      </c>
      <c r="E58" s="658"/>
      <c r="F58" s="651"/>
      <c r="G58" s="651"/>
      <c r="H58" s="651"/>
      <c r="I58" s="651"/>
      <c r="J58" s="651"/>
      <c r="K58" s="651"/>
      <c r="L58" s="651"/>
      <c r="N58" s="112" t="s">
        <v>241</v>
      </c>
    </row>
    <row r="59" spans="1:14" ht="17.25" customHeight="1" x14ac:dyDescent="0.15">
      <c r="A59" s="719"/>
      <c r="B59" s="658"/>
      <c r="C59" s="658"/>
      <c r="D59" s="658" t="s">
        <v>102</v>
      </c>
      <c r="E59" s="658"/>
      <c r="F59" s="743" t="str">
        <f>IF(F50="","",IF(F5=F50,K9,IF(F11=F50,K15,IF(F17=F50,K21,""))))</f>
        <v/>
      </c>
      <c r="G59" s="743"/>
      <c r="H59" s="743"/>
      <c r="I59" s="743"/>
      <c r="J59" s="743"/>
      <c r="K59" s="743"/>
      <c r="L59" s="743"/>
    </row>
    <row r="60" spans="1:14" ht="17.25" customHeight="1" x14ac:dyDescent="0.15">
      <c r="A60" s="719"/>
      <c r="B60" s="658"/>
      <c r="C60" s="658"/>
      <c r="D60" s="658" t="s">
        <v>979</v>
      </c>
      <c r="E60" s="658"/>
      <c r="F60" s="764" t="str">
        <f>IF(F50="","",IF(F5=F50,F10,IF(F11=F50,F16,IF(F17=F50,F22,""))))</f>
        <v/>
      </c>
      <c r="G60" s="764"/>
      <c r="H60" s="764"/>
      <c r="I60" s="764"/>
      <c r="J60" s="764"/>
      <c r="K60" s="764"/>
      <c r="L60" s="764"/>
    </row>
    <row r="61" spans="1:14" ht="17.25" customHeight="1" x14ac:dyDescent="0.15">
      <c r="A61" s="660" t="s">
        <v>955</v>
      </c>
      <c r="B61" s="658" t="s">
        <v>286</v>
      </c>
      <c r="C61" s="658"/>
      <c r="D61" s="645" t="s">
        <v>287</v>
      </c>
      <c r="E61" s="646"/>
      <c r="F61" s="647"/>
      <c r="G61" s="647"/>
      <c r="H61" s="647"/>
      <c r="I61" s="647"/>
      <c r="J61" s="647"/>
      <c r="K61" s="647"/>
      <c r="L61" s="647"/>
      <c r="N61" s="115"/>
    </row>
    <row r="62" spans="1:14" ht="17.25" customHeight="1" x14ac:dyDescent="0.15">
      <c r="A62" s="661"/>
      <c r="B62" s="658"/>
      <c r="C62" s="658"/>
      <c r="D62" s="645" t="s">
        <v>283</v>
      </c>
      <c r="E62" s="646"/>
      <c r="F62" s="647"/>
      <c r="G62" s="647"/>
      <c r="H62" s="647"/>
      <c r="I62" s="647"/>
      <c r="J62" s="647"/>
      <c r="K62" s="647"/>
      <c r="L62" s="647"/>
      <c r="N62" s="115"/>
    </row>
    <row r="63" spans="1:14" ht="17.25" customHeight="1" x14ac:dyDescent="0.15">
      <c r="A63" s="661"/>
      <c r="B63" s="658"/>
      <c r="C63" s="658"/>
      <c r="D63" s="645" t="s">
        <v>288</v>
      </c>
      <c r="E63" s="646"/>
      <c r="F63" s="642"/>
      <c r="G63" s="643"/>
      <c r="H63" s="643"/>
      <c r="I63" s="643"/>
      <c r="J63" s="643"/>
      <c r="K63" s="643"/>
      <c r="L63" s="644"/>
    </row>
    <row r="64" spans="1:14" ht="17.25" customHeight="1" x14ac:dyDescent="0.15">
      <c r="A64" s="661"/>
      <c r="B64" s="658"/>
      <c r="C64" s="658"/>
      <c r="D64" s="645" t="s">
        <v>289</v>
      </c>
      <c r="E64" s="646"/>
      <c r="F64" s="642"/>
      <c r="G64" s="643"/>
      <c r="H64" s="643"/>
      <c r="I64" s="643"/>
      <c r="J64" s="643"/>
      <c r="K64" s="643"/>
      <c r="L64" s="644"/>
      <c r="N64" s="112" t="s">
        <v>290</v>
      </c>
    </row>
    <row r="65" spans="1:14" ht="17.25" customHeight="1" x14ac:dyDescent="0.15">
      <c r="A65" s="661"/>
      <c r="B65" s="658"/>
      <c r="C65" s="658"/>
      <c r="D65" s="645" t="s">
        <v>97</v>
      </c>
      <c r="E65" s="646"/>
      <c r="F65" s="642"/>
      <c r="G65" s="643"/>
      <c r="H65" s="643"/>
      <c r="I65" s="643"/>
      <c r="J65" s="643"/>
      <c r="K65" s="643"/>
      <c r="L65" s="644"/>
    </row>
    <row r="66" spans="1:14" ht="17.25" customHeight="1" x14ac:dyDescent="0.15">
      <c r="A66" s="661"/>
      <c r="B66" s="658"/>
      <c r="C66" s="658"/>
      <c r="D66" s="645" t="s">
        <v>7</v>
      </c>
      <c r="E66" s="646"/>
      <c r="F66" s="116" t="s">
        <v>106</v>
      </c>
      <c r="G66" s="651"/>
      <c r="H66" s="651"/>
      <c r="I66" s="651"/>
      <c r="J66" s="116" t="s">
        <v>107</v>
      </c>
      <c r="K66" s="651"/>
      <c r="L66" s="651"/>
    </row>
    <row r="67" spans="1:14" ht="17.25" customHeight="1" x14ac:dyDescent="0.15">
      <c r="A67" s="662"/>
      <c r="B67" s="658"/>
      <c r="C67" s="658"/>
      <c r="D67" s="645" t="s">
        <v>979</v>
      </c>
      <c r="E67" s="646"/>
      <c r="F67" s="639"/>
      <c r="G67" s="640"/>
      <c r="H67" s="640"/>
      <c r="I67" s="640"/>
      <c r="J67" s="640"/>
      <c r="K67" s="640"/>
      <c r="L67" s="641"/>
    </row>
    <row r="68" spans="1:14" ht="17.25" customHeight="1" x14ac:dyDescent="0.15"/>
    <row r="69" spans="1:14" ht="17.25" customHeight="1" x14ac:dyDescent="0.15">
      <c r="A69" s="441" t="s">
        <v>812</v>
      </c>
      <c r="B69" s="125"/>
      <c r="C69" s="125"/>
      <c r="D69" s="125"/>
      <c r="E69" s="125"/>
      <c r="F69" s="125"/>
      <c r="G69" s="125"/>
      <c r="H69" s="125"/>
      <c r="I69" s="125"/>
      <c r="J69" s="125"/>
      <c r="K69" s="125"/>
      <c r="L69" s="125"/>
      <c r="N69" s="112" t="s">
        <v>942</v>
      </c>
    </row>
    <row r="70" spans="1:14" ht="17.25" customHeight="1" x14ac:dyDescent="0.15">
      <c r="A70" s="660" t="s">
        <v>955</v>
      </c>
      <c r="B70" s="658" t="s">
        <v>356</v>
      </c>
      <c r="C70" s="658"/>
      <c r="D70" s="645" t="s">
        <v>287</v>
      </c>
      <c r="E70" s="646"/>
      <c r="F70" s="647"/>
      <c r="G70" s="647"/>
      <c r="H70" s="647"/>
      <c r="I70" s="647"/>
      <c r="J70" s="647"/>
      <c r="K70" s="647"/>
      <c r="L70" s="647"/>
      <c r="N70" s="112" t="s">
        <v>943</v>
      </c>
    </row>
    <row r="71" spans="1:14" ht="17.25" customHeight="1" x14ac:dyDescent="0.15">
      <c r="A71" s="661"/>
      <c r="B71" s="658"/>
      <c r="C71" s="658"/>
      <c r="D71" s="645" t="s">
        <v>283</v>
      </c>
      <c r="E71" s="646"/>
      <c r="F71" s="647"/>
      <c r="G71" s="647"/>
      <c r="H71" s="647"/>
      <c r="I71" s="647"/>
      <c r="J71" s="647"/>
      <c r="K71" s="647"/>
      <c r="L71" s="647"/>
    </row>
    <row r="72" spans="1:14" ht="17.25" customHeight="1" x14ac:dyDescent="0.15">
      <c r="A72" s="661"/>
      <c r="B72" s="658"/>
      <c r="C72" s="658"/>
      <c r="D72" s="645" t="s">
        <v>288</v>
      </c>
      <c r="E72" s="646"/>
      <c r="F72" s="642"/>
      <c r="G72" s="643"/>
      <c r="H72" s="643"/>
      <c r="I72" s="643"/>
      <c r="J72" s="643"/>
      <c r="K72" s="643"/>
      <c r="L72" s="644"/>
    </row>
    <row r="73" spans="1:14" ht="17.25" customHeight="1" x14ac:dyDescent="0.15">
      <c r="A73" s="661"/>
      <c r="B73" s="658"/>
      <c r="C73" s="658"/>
      <c r="D73" s="645" t="s">
        <v>289</v>
      </c>
      <c r="E73" s="646"/>
      <c r="F73" s="642"/>
      <c r="G73" s="643"/>
      <c r="H73" s="643"/>
      <c r="I73" s="643"/>
      <c r="J73" s="643"/>
      <c r="K73" s="643"/>
      <c r="L73" s="644"/>
    </row>
    <row r="74" spans="1:14" ht="17.25" customHeight="1" x14ac:dyDescent="0.15">
      <c r="A74" s="661"/>
      <c r="B74" s="658"/>
      <c r="C74" s="658"/>
      <c r="D74" s="645" t="s">
        <v>97</v>
      </c>
      <c r="E74" s="646"/>
      <c r="F74" s="642"/>
      <c r="G74" s="643"/>
      <c r="H74" s="643"/>
      <c r="I74" s="643"/>
      <c r="J74" s="643"/>
      <c r="K74" s="643"/>
      <c r="L74" s="644"/>
    </row>
    <row r="75" spans="1:14" ht="17.25" customHeight="1" x14ac:dyDescent="0.15">
      <c r="A75" s="661"/>
      <c r="B75" s="658"/>
      <c r="C75" s="658"/>
      <c r="D75" s="645" t="s">
        <v>7</v>
      </c>
      <c r="E75" s="646"/>
      <c r="F75" s="116" t="s">
        <v>106</v>
      </c>
      <c r="G75" s="651"/>
      <c r="H75" s="651"/>
      <c r="I75" s="651"/>
      <c r="J75" s="116" t="s">
        <v>107</v>
      </c>
      <c r="K75" s="651"/>
      <c r="L75" s="651"/>
    </row>
    <row r="76" spans="1:14" ht="17.25" customHeight="1" x14ac:dyDescent="0.15">
      <c r="A76" s="662"/>
      <c r="B76" s="658"/>
      <c r="C76" s="658"/>
      <c r="D76" s="645" t="s">
        <v>979</v>
      </c>
      <c r="E76" s="646"/>
      <c r="F76" s="639"/>
      <c r="G76" s="640"/>
      <c r="H76" s="640"/>
      <c r="I76" s="640"/>
      <c r="J76" s="640"/>
      <c r="K76" s="640"/>
      <c r="L76" s="641"/>
    </row>
    <row r="77" spans="1:14" ht="17.25" customHeight="1" x14ac:dyDescent="0.15">
      <c r="A77" s="660" t="s">
        <v>956</v>
      </c>
      <c r="B77" s="658" t="s">
        <v>986</v>
      </c>
      <c r="C77" s="658"/>
      <c r="D77" s="658"/>
      <c r="E77" s="658"/>
      <c r="F77" s="735"/>
      <c r="G77" s="735"/>
      <c r="H77" s="735"/>
      <c r="I77" s="735"/>
      <c r="J77" s="735"/>
      <c r="K77" s="735"/>
      <c r="L77" s="735"/>
      <c r="N77" s="112" t="s">
        <v>110</v>
      </c>
    </row>
    <row r="78" spans="1:14" ht="17.25" customHeight="1" x14ac:dyDescent="0.15">
      <c r="A78" s="661"/>
      <c r="B78" s="658" t="s">
        <v>994</v>
      </c>
      <c r="C78" s="658"/>
      <c r="D78" s="658"/>
      <c r="E78" s="658"/>
      <c r="F78" s="654"/>
      <c r="G78" s="654"/>
      <c r="H78" s="736" t="s">
        <v>39</v>
      </c>
      <c r="I78" s="737"/>
      <c r="J78" s="654"/>
      <c r="K78" s="654"/>
      <c r="L78" s="440" t="s">
        <v>40</v>
      </c>
      <c r="M78" s="5"/>
      <c r="N78" s="112" t="str">
        <f>IF(AND(F78="○",J78="○")=TRUE,"←どちらかに一方にのみ○を入れてください。","")</f>
        <v/>
      </c>
    </row>
    <row r="79" spans="1:14" ht="31.5" customHeight="1" x14ac:dyDescent="0.15">
      <c r="A79" s="661"/>
      <c r="B79" s="768" t="s">
        <v>478</v>
      </c>
      <c r="C79" s="770" t="s">
        <v>479</v>
      </c>
      <c r="D79" s="771"/>
      <c r="E79" s="772"/>
      <c r="F79" s="145" t="s">
        <v>560</v>
      </c>
      <c r="G79" s="433"/>
      <c r="H79" s="433"/>
      <c r="I79" s="433"/>
      <c r="J79" s="433"/>
      <c r="K79" s="433"/>
      <c r="L79" s="434"/>
      <c r="M79" s="5"/>
    </row>
    <row r="80" spans="1:14" ht="17.25" customHeight="1" x14ac:dyDescent="0.15">
      <c r="A80" s="661"/>
      <c r="B80" s="769"/>
      <c r="C80" s="765" t="s">
        <v>480</v>
      </c>
      <c r="D80" s="766"/>
      <c r="E80" s="767"/>
      <c r="F80" s="427"/>
      <c r="G80" s="428"/>
      <c r="H80" s="428"/>
      <c r="I80" s="429"/>
      <c r="J80" s="429"/>
      <c r="K80" s="429"/>
      <c r="L80" s="429"/>
      <c r="M80" s="5"/>
    </row>
    <row r="81" spans="1:15" ht="17.25" customHeight="1" x14ac:dyDescent="0.15">
      <c r="A81" s="661"/>
      <c r="B81" s="769"/>
      <c r="C81" s="765" t="s">
        <v>481</v>
      </c>
      <c r="D81" s="766"/>
      <c r="E81" s="767"/>
      <c r="F81" s="427"/>
      <c r="G81" s="428"/>
      <c r="H81" s="429"/>
      <c r="I81" s="428"/>
      <c r="J81" s="428"/>
      <c r="K81" s="429"/>
      <c r="L81" s="429"/>
      <c r="M81" s="5"/>
    </row>
    <row r="82" spans="1:15" ht="17.25" customHeight="1" x14ac:dyDescent="0.15">
      <c r="A82" s="661"/>
      <c r="B82" s="769"/>
      <c r="C82" s="636" t="s">
        <v>482</v>
      </c>
      <c r="D82" s="638"/>
      <c r="E82" s="126" t="s">
        <v>554</v>
      </c>
      <c r="F82" s="430"/>
      <c r="G82" s="430"/>
      <c r="H82" s="430"/>
      <c r="I82" s="430"/>
      <c r="J82" s="430"/>
      <c r="K82" s="431"/>
      <c r="L82" s="432"/>
      <c r="M82" s="5"/>
    </row>
    <row r="83" spans="1:15" ht="17.25" customHeight="1" x14ac:dyDescent="0.15">
      <c r="A83" s="661"/>
      <c r="B83" s="769"/>
      <c r="C83" s="636" t="s">
        <v>993</v>
      </c>
      <c r="D83" s="638"/>
      <c r="E83" s="126" t="s">
        <v>483</v>
      </c>
      <c r="F83" s="430"/>
      <c r="G83" s="430"/>
      <c r="H83" s="430"/>
      <c r="I83" s="430"/>
      <c r="J83" s="430"/>
      <c r="K83" s="431"/>
      <c r="L83" s="432"/>
      <c r="M83" s="5"/>
    </row>
    <row r="84" spans="1:15" ht="17.25" customHeight="1" x14ac:dyDescent="0.15">
      <c r="A84" s="661"/>
      <c r="B84" s="769"/>
      <c r="C84" s="636" t="s">
        <v>484</v>
      </c>
      <c r="D84" s="638"/>
      <c r="E84" s="126" t="s">
        <v>485</v>
      </c>
      <c r="F84" s="430"/>
      <c r="G84" s="430"/>
      <c r="H84" s="430"/>
      <c r="I84" s="430"/>
      <c r="J84" s="430"/>
      <c r="K84" s="431"/>
      <c r="L84" s="432"/>
      <c r="M84" s="5"/>
    </row>
    <row r="85" spans="1:15" ht="17.25" customHeight="1" x14ac:dyDescent="0.15">
      <c r="A85" s="661"/>
      <c r="B85" s="769"/>
      <c r="C85" s="636" t="s">
        <v>486</v>
      </c>
      <c r="D85" s="638"/>
      <c r="E85" s="126" t="s">
        <v>485</v>
      </c>
      <c r="F85" s="430"/>
      <c r="G85" s="430"/>
      <c r="H85" s="430"/>
      <c r="I85" s="430"/>
      <c r="J85" s="430"/>
      <c r="K85" s="431"/>
      <c r="L85" s="432"/>
      <c r="M85" s="5"/>
    </row>
    <row r="86" spans="1:15" ht="17.25" customHeight="1" x14ac:dyDescent="0.15">
      <c r="A86" s="661"/>
      <c r="B86" s="769"/>
      <c r="C86" s="636" t="s">
        <v>384</v>
      </c>
      <c r="D86" s="638"/>
      <c r="E86" s="126" t="s">
        <v>487</v>
      </c>
      <c r="F86" s="430"/>
      <c r="G86" s="430"/>
      <c r="H86" s="430"/>
      <c r="I86" s="430"/>
      <c r="J86" s="430"/>
      <c r="K86" s="431"/>
      <c r="L86" s="432"/>
      <c r="M86" s="5"/>
    </row>
    <row r="87" spans="1:15" ht="17.25" customHeight="1" x14ac:dyDescent="0.15">
      <c r="A87" s="661"/>
      <c r="B87" s="653" t="s">
        <v>260</v>
      </c>
      <c r="C87" s="653"/>
      <c r="D87" s="658" t="s">
        <v>17</v>
      </c>
      <c r="E87" s="658"/>
      <c r="F87" s="651"/>
      <c r="G87" s="651"/>
      <c r="H87" s="651"/>
      <c r="I87" s="651"/>
      <c r="J87" s="651"/>
      <c r="K87" s="656" t="s">
        <v>631</v>
      </c>
      <c r="L87" s="657"/>
      <c r="O87" s="547"/>
    </row>
    <row r="88" spans="1:15" ht="17.25" customHeight="1" x14ac:dyDescent="0.15">
      <c r="A88" s="661"/>
      <c r="B88" s="653"/>
      <c r="C88" s="653"/>
      <c r="D88" s="122"/>
      <c r="E88" s="122"/>
      <c r="F88" s="655" t="s">
        <v>111</v>
      </c>
      <c r="G88" s="655"/>
      <c r="H88" s="116"/>
      <c r="I88" s="655" t="s">
        <v>112</v>
      </c>
      <c r="J88" s="655"/>
      <c r="K88" s="740" t="s">
        <v>259</v>
      </c>
      <c r="L88" s="741"/>
      <c r="O88" s="547"/>
    </row>
    <row r="89" spans="1:15" ht="17.25" customHeight="1" x14ac:dyDescent="0.15">
      <c r="A89" s="661"/>
      <c r="B89" s="653"/>
      <c r="C89" s="653"/>
      <c r="D89" s="658" t="s">
        <v>15</v>
      </c>
      <c r="E89" s="658"/>
      <c r="F89" s="663"/>
      <c r="G89" s="663"/>
      <c r="H89" s="127" t="s">
        <v>20</v>
      </c>
      <c r="I89" s="663"/>
      <c r="J89" s="663"/>
      <c r="K89" s="651"/>
      <c r="L89" s="651"/>
      <c r="O89" s="547"/>
    </row>
    <row r="90" spans="1:15" ht="17.25" customHeight="1" x14ac:dyDescent="0.15">
      <c r="A90" s="661"/>
      <c r="B90" s="653"/>
      <c r="C90" s="653"/>
      <c r="D90" s="658" t="s">
        <v>16</v>
      </c>
      <c r="E90" s="658"/>
      <c r="F90" s="648">
        <f>I89</f>
        <v>0</v>
      </c>
      <c r="G90" s="648"/>
      <c r="H90" s="127" t="s">
        <v>20</v>
      </c>
      <c r="I90" s="663"/>
      <c r="J90" s="663"/>
      <c r="K90" s="651"/>
      <c r="L90" s="651"/>
      <c r="O90" s="547"/>
    </row>
    <row r="91" spans="1:15" ht="17.25" customHeight="1" x14ac:dyDescent="0.15">
      <c r="A91" s="661"/>
      <c r="B91" s="653"/>
      <c r="C91" s="653"/>
      <c r="D91" s="658" t="s">
        <v>18</v>
      </c>
      <c r="E91" s="658"/>
      <c r="F91" s="648">
        <f>I90</f>
        <v>0</v>
      </c>
      <c r="G91" s="648"/>
      <c r="H91" s="127" t="s">
        <v>20</v>
      </c>
      <c r="I91" s="663"/>
      <c r="J91" s="663"/>
      <c r="K91" s="651"/>
      <c r="L91" s="651"/>
      <c r="O91" s="547"/>
    </row>
    <row r="92" spans="1:15" ht="17.25" customHeight="1" x14ac:dyDescent="0.15">
      <c r="A92" s="661"/>
      <c r="B92" s="653"/>
      <c r="C92" s="653"/>
      <c r="D92" s="658" t="s">
        <v>19</v>
      </c>
      <c r="E92" s="658"/>
      <c r="F92" s="648">
        <f>I91</f>
        <v>0</v>
      </c>
      <c r="G92" s="648"/>
      <c r="H92" s="127" t="s">
        <v>20</v>
      </c>
      <c r="I92" s="648">
        <f>F89</f>
        <v>0</v>
      </c>
      <c r="J92" s="648"/>
      <c r="K92" s="651"/>
      <c r="L92" s="651"/>
      <c r="O92" s="547"/>
    </row>
    <row r="93" spans="1:15" ht="17.25" customHeight="1" x14ac:dyDescent="0.15">
      <c r="A93" s="661"/>
      <c r="B93" s="653" t="s">
        <v>261</v>
      </c>
      <c r="C93" s="653"/>
      <c r="D93" s="658" t="s">
        <v>17</v>
      </c>
      <c r="E93" s="658"/>
      <c r="F93" s="651"/>
      <c r="G93" s="651"/>
      <c r="H93" s="651"/>
      <c r="I93" s="651"/>
      <c r="J93" s="651"/>
      <c r="K93" s="738" t="s">
        <v>631</v>
      </c>
      <c r="L93" s="739"/>
      <c r="O93" s="547"/>
    </row>
    <row r="94" spans="1:15" ht="17.25" customHeight="1" x14ac:dyDescent="0.15">
      <c r="A94" s="661"/>
      <c r="B94" s="653"/>
      <c r="C94" s="653"/>
      <c r="D94" s="122"/>
      <c r="E94" s="122"/>
      <c r="F94" s="655" t="s">
        <v>111</v>
      </c>
      <c r="G94" s="655"/>
      <c r="H94" s="116"/>
      <c r="I94" s="655" t="s">
        <v>112</v>
      </c>
      <c r="J94" s="655"/>
      <c r="K94" s="649" t="s">
        <v>259</v>
      </c>
      <c r="L94" s="650"/>
      <c r="O94" s="547"/>
    </row>
    <row r="95" spans="1:15" ht="17.25" customHeight="1" x14ac:dyDescent="0.15">
      <c r="A95" s="661"/>
      <c r="B95" s="653"/>
      <c r="C95" s="653"/>
      <c r="D95" s="658" t="s">
        <v>15</v>
      </c>
      <c r="E95" s="658"/>
      <c r="F95" s="663"/>
      <c r="G95" s="663"/>
      <c r="H95" s="127" t="s">
        <v>20</v>
      </c>
      <c r="I95" s="663"/>
      <c r="J95" s="663"/>
      <c r="K95" s="651"/>
      <c r="L95" s="651"/>
      <c r="O95" s="547"/>
    </row>
    <row r="96" spans="1:15" ht="17.25" customHeight="1" x14ac:dyDescent="0.15">
      <c r="A96" s="661"/>
      <c r="B96" s="653"/>
      <c r="C96" s="653"/>
      <c r="D96" s="658" t="s">
        <v>16</v>
      </c>
      <c r="E96" s="658"/>
      <c r="F96" s="787">
        <f>I95</f>
        <v>0</v>
      </c>
      <c r="G96" s="787"/>
      <c r="H96" s="127" t="s">
        <v>20</v>
      </c>
      <c r="I96" s="787">
        <f>F95</f>
        <v>0</v>
      </c>
      <c r="J96" s="787"/>
      <c r="K96" s="651"/>
      <c r="L96" s="651"/>
      <c r="O96" s="547"/>
    </row>
    <row r="97" spans="1:15" ht="17.25" customHeight="1" x14ac:dyDescent="0.15">
      <c r="A97" s="661"/>
      <c r="B97" s="653" t="s">
        <v>262</v>
      </c>
      <c r="C97" s="653"/>
      <c r="D97" s="658" t="s">
        <v>354</v>
      </c>
      <c r="E97" s="658"/>
      <c r="F97" s="639"/>
      <c r="G97" s="640"/>
      <c r="H97" s="640"/>
      <c r="I97" s="640"/>
      <c r="J97" s="548"/>
      <c r="K97" s="664" t="s">
        <v>984</v>
      </c>
      <c r="L97" s="665"/>
      <c r="O97" s="547"/>
    </row>
    <row r="98" spans="1:15" ht="17.25" customHeight="1" x14ac:dyDescent="0.15">
      <c r="A98" s="662"/>
      <c r="B98" s="653"/>
      <c r="C98" s="653"/>
      <c r="D98" s="658" t="s">
        <v>21</v>
      </c>
      <c r="E98" s="658"/>
      <c r="F98" s="639"/>
      <c r="G98" s="640"/>
      <c r="H98" s="640"/>
      <c r="I98" s="640"/>
      <c r="J98" s="545"/>
      <c r="K98" s="639"/>
      <c r="L98" s="641"/>
    </row>
    <row r="99" spans="1:15" ht="17.25" customHeight="1" x14ac:dyDescent="0.15">
      <c r="A99" s="660" t="s">
        <v>957</v>
      </c>
      <c r="B99" s="734" t="s">
        <v>985</v>
      </c>
      <c r="C99" s="653"/>
      <c r="D99" s="672" t="s">
        <v>27</v>
      </c>
      <c r="E99" s="652" t="s">
        <v>29</v>
      </c>
      <c r="F99" s="659" t="s">
        <v>25</v>
      </c>
      <c r="G99" s="659"/>
      <c r="H99" s="659" t="s">
        <v>22</v>
      </c>
      <c r="I99" s="659"/>
      <c r="J99" s="659" t="s">
        <v>23</v>
      </c>
      <c r="K99" s="659"/>
      <c r="L99" s="127" t="s">
        <v>24</v>
      </c>
    </row>
    <row r="100" spans="1:15" ht="17.25" customHeight="1" x14ac:dyDescent="0.15">
      <c r="A100" s="661"/>
      <c r="B100" s="653"/>
      <c r="C100" s="653"/>
      <c r="D100" s="658"/>
      <c r="E100" s="653"/>
      <c r="F100" s="651"/>
      <c r="G100" s="651"/>
      <c r="H100" s="651"/>
      <c r="I100" s="651"/>
      <c r="J100" s="651"/>
      <c r="K100" s="651"/>
      <c r="L100" s="128"/>
    </row>
    <row r="101" spans="1:15" ht="17.25" customHeight="1" x14ac:dyDescent="0.15">
      <c r="A101" s="661"/>
      <c r="B101" s="653"/>
      <c r="C101" s="653"/>
      <c r="D101" s="672" t="s">
        <v>28</v>
      </c>
      <c r="E101" s="652" t="s">
        <v>29</v>
      </c>
      <c r="F101" s="659" t="s">
        <v>25</v>
      </c>
      <c r="G101" s="659"/>
      <c r="H101" s="659" t="s">
        <v>22</v>
      </c>
      <c r="I101" s="659"/>
      <c r="J101" s="659" t="s">
        <v>23</v>
      </c>
      <c r="K101" s="659"/>
      <c r="L101" s="127" t="s">
        <v>24</v>
      </c>
    </row>
    <row r="102" spans="1:15" ht="17.25" customHeight="1" x14ac:dyDescent="0.15">
      <c r="A102" s="661"/>
      <c r="B102" s="653"/>
      <c r="C102" s="653"/>
      <c r="D102" s="658"/>
      <c r="E102" s="653"/>
      <c r="F102" s="651"/>
      <c r="G102" s="651"/>
      <c r="H102" s="651"/>
      <c r="I102" s="651"/>
      <c r="J102" s="651"/>
      <c r="K102" s="651"/>
      <c r="L102" s="128"/>
    </row>
    <row r="103" spans="1:15" ht="17.25" customHeight="1" x14ac:dyDescent="0.15">
      <c r="A103" s="661"/>
      <c r="B103" s="653"/>
      <c r="C103" s="653"/>
      <c r="D103" s="673" t="s">
        <v>951</v>
      </c>
      <c r="E103" s="653" t="s">
        <v>555</v>
      </c>
      <c r="F103" s="659" t="s">
        <v>25</v>
      </c>
      <c r="G103" s="659"/>
      <c r="H103" s="659" t="s">
        <v>22</v>
      </c>
      <c r="I103" s="659"/>
      <c r="J103" s="659" t="s">
        <v>23</v>
      </c>
      <c r="K103" s="659"/>
      <c r="L103" s="127" t="s">
        <v>24</v>
      </c>
    </row>
    <row r="104" spans="1:15" ht="17.25" customHeight="1" x14ac:dyDescent="0.15">
      <c r="A104" s="661"/>
      <c r="B104" s="653"/>
      <c r="C104" s="653"/>
      <c r="D104" s="674"/>
      <c r="E104" s="653"/>
      <c r="F104" s="670"/>
      <c r="G104" s="670"/>
      <c r="H104" s="670"/>
      <c r="I104" s="670"/>
      <c r="J104" s="670"/>
      <c r="K104" s="670"/>
      <c r="L104" s="537"/>
    </row>
    <row r="105" spans="1:15" ht="17.25" customHeight="1" x14ac:dyDescent="0.15">
      <c r="A105" s="661"/>
      <c r="B105" s="653"/>
      <c r="C105" s="653"/>
      <c r="D105" s="674"/>
      <c r="E105" s="653" t="s">
        <v>26</v>
      </c>
      <c r="F105" s="659" t="s">
        <v>25</v>
      </c>
      <c r="G105" s="659"/>
      <c r="H105" s="659" t="s">
        <v>22</v>
      </c>
      <c r="I105" s="659"/>
      <c r="J105" s="659" t="s">
        <v>23</v>
      </c>
      <c r="K105" s="659"/>
      <c r="L105" s="127" t="s">
        <v>24</v>
      </c>
    </row>
    <row r="106" spans="1:15" ht="17.25" customHeight="1" x14ac:dyDescent="0.15">
      <c r="A106" s="661"/>
      <c r="B106" s="653"/>
      <c r="C106" s="653"/>
      <c r="D106" s="674"/>
      <c r="E106" s="653"/>
      <c r="F106" s="670"/>
      <c r="G106" s="670"/>
      <c r="H106" s="670"/>
      <c r="I106" s="670"/>
      <c r="J106" s="670"/>
      <c r="K106" s="670"/>
      <c r="L106" s="537"/>
    </row>
    <row r="107" spans="1:15" ht="17.25" customHeight="1" x14ac:dyDescent="0.15">
      <c r="A107" s="661"/>
      <c r="B107" s="653"/>
      <c r="C107" s="653"/>
      <c r="D107" s="672" t="s">
        <v>121</v>
      </c>
      <c r="E107" s="653" t="s">
        <v>26</v>
      </c>
      <c r="F107" s="659" t="s">
        <v>25</v>
      </c>
      <c r="G107" s="659"/>
      <c r="H107" s="659" t="s">
        <v>22</v>
      </c>
      <c r="I107" s="659"/>
      <c r="J107" s="659" t="s">
        <v>23</v>
      </c>
      <c r="K107" s="659"/>
      <c r="L107" s="127" t="s">
        <v>24</v>
      </c>
    </row>
    <row r="108" spans="1:15" ht="17.25" customHeight="1" x14ac:dyDescent="0.15">
      <c r="A108" s="661"/>
      <c r="B108" s="653"/>
      <c r="C108" s="653"/>
      <c r="D108" s="658"/>
      <c r="E108" s="653"/>
      <c r="F108" s="670"/>
      <c r="G108" s="670"/>
      <c r="H108" s="670"/>
      <c r="I108" s="670"/>
      <c r="J108" s="670"/>
      <c r="K108" s="670"/>
      <c r="L108" s="537"/>
    </row>
    <row r="109" spans="1:15" ht="17.25" customHeight="1" x14ac:dyDescent="0.15">
      <c r="A109" s="661"/>
      <c r="B109" s="653"/>
      <c r="C109" s="653"/>
      <c r="D109" s="672" t="s">
        <v>361</v>
      </c>
      <c r="E109" s="653" t="s">
        <v>26</v>
      </c>
      <c r="F109" s="659" t="s">
        <v>25</v>
      </c>
      <c r="G109" s="659"/>
      <c r="H109" s="659" t="s">
        <v>22</v>
      </c>
      <c r="I109" s="659"/>
      <c r="J109" s="659" t="s">
        <v>23</v>
      </c>
      <c r="K109" s="659"/>
      <c r="L109" s="127" t="s">
        <v>24</v>
      </c>
    </row>
    <row r="110" spans="1:15" ht="17.25" customHeight="1" x14ac:dyDescent="0.15">
      <c r="A110" s="661"/>
      <c r="B110" s="653"/>
      <c r="C110" s="653"/>
      <c r="D110" s="658"/>
      <c r="E110" s="653"/>
      <c r="F110" s="670"/>
      <c r="G110" s="670"/>
      <c r="H110" s="670"/>
      <c r="I110" s="670"/>
      <c r="J110" s="670"/>
      <c r="K110" s="670"/>
      <c r="L110" s="537"/>
    </row>
    <row r="111" spans="1:15" ht="16.149999999999999" customHeight="1" x14ac:dyDescent="0.15">
      <c r="A111" s="661"/>
      <c r="B111" s="658" t="s">
        <v>30</v>
      </c>
      <c r="C111" s="658"/>
      <c r="D111" s="658"/>
      <c r="E111" s="658"/>
      <c r="F111" s="743" t="str">
        <f>IF(F98="","",F98)</f>
        <v/>
      </c>
      <c r="G111" s="743"/>
      <c r="H111" s="743"/>
      <c r="I111" s="743"/>
      <c r="J111" s="743"/>
      <c r="K111" s="743"/>
      <c r="L111" s="129" t="s">
        <v>29</v>
      </c>
    </row>
    <row r="112" spans="1:15" ht="16.149999999999999" customHeight="1" x14ac:dyDescent="0.15">
      <c r="A112" s="661"/>
      <c r="B112" s="636" t="s">
        <v>125</v>
      </c>
      <c r="C112" s="637"/>
      <c r="D112" s="637"/>
      <c r="E112" s="638"/>
      <c r="F112" s="639"/>
      <c r="G112" s="640"/>
      <c r="H112" s="640"/>
      <c r="I112" s="640"/>
      <c r="J112" s="640"/>
      <c r="K112" s="641"/>
      <c r="L112" s="129"/>
    </row>
    <row r="113" spans="1:14" ht="17.25" customHeight="1" x14ac:dyDescent="0.15">
      <c r="A113" s="661"/>
      <c r="B113" s="636" t="s">
        <v>1004</v>
      </c>
      <c r="C113" s="637"/>
      <c r="D113" s="637"/>
      <c r="E113" s="638"/>
      <c r="F113" s="639"/>
      <c r="G113" s="640"/>
      <c r="H113" s="640"/>
      <c r="I113" s="640"/>
      <c r="J113" s="640"/>
      <c r="K113" s="641"/>
      <c r="L113" s="129" t="s">
        <v>1005</v>
      </c>
    </row>
    <row r="114" spans="1:14" ht="16.149999999999999" customHeight="1" x14ac:dyDescent="0.15">
      <c r="A114" s="661"/>
      <c r="B114" s="658" t="s">
        <v>556</v>
      </c>
      <c r="C114" s="658"/>
      <c r="D114" s="658"/>
      <c r="E114" s="658"/>
      <c r="F114" s="651"/>
      <c r="G114" s="651"/>
      <c r="H114" s="651"/>
      <c r="I114" s="651"/>
      <c r="J114" s="651"/>
      <c r="K114" s="651"/>
      <c r="L114" s="129" t="s">
        <v>557</v>
      </c>
    </row>
    <row r="115" spans="1:14" ht="16.149999999999999" customHeight="1" x14ac:dyDescent="0.15">
      <c r="A115" s="661"/>
      <c r="B115" s="658" t="s">
        <v>561</v>
      </c>
      <c r="C115" s="658"/>
      <c r="D115" s="658"/>
      <c r="E115" s="658"/>
      <c r="F115" s="671"/>
      <c r="G115" s="671"/>
      <c r="H115" s="671"/>
      <c r="I115" s="671"/>
      <c r="J115" s="671"/>
      <c r="K115" s="671"/>
      <c r="L115" s="130" t="s">
        <v>33</v>
      </c>
      <c r="N115" s="112" t="s">
        <v>819</v>
      </c>
    </row>
    <row r="116" spans="1:14" ht="16.149999999999999" customHeight="1" x14ac:dyDescent="0.15">
      <c r="A116" s="661"/>
      <c r="B116" s="658" t="s">
        <v>562</v>
      </c>
      <c r="C116" s="658"/>
      <c r="D116" s="658"/>
      <c r="E116" s="658"/>
      <c r="F116" s="671"/>
      <c r="G116" s="671"/>
      <c r="H116" s="671"/>
      <c r="I116" s="671"/>
      <c r="J116" s="671"/>
      <c r="K116" s="671"/>
      <c r="L116" s="130" t="s">
        <v>33</v>
      </c>
      <c r="N116" s="112" t="s">
        <v>819</v>
      </c>
    </row>
    <row r="117" spans="1:14" ht="16.149999999999999" customHeight="1" x14ac:dyDescent="0.15">
      <c r="A117" s="661"/>
      <c r="B117" s="658" t="s">
        <v>563</v>
      </c>
      <c r="C117" s="658"/>
      <c r="D117" s="658"/>
      <c r="E117" s="658"/>
      <c r="F117" s="671"/>
      <c r="G117" s="671"/>
      <c r="H117" s="671"/>
      <c r="I117" s="671"/>
      <c r="J117" s="671"/>
      <c r="K117" s="671"/>
      <c r="L117" s="130" t="s">
        <v>33</v>
      </c>
      <c r="N117" s="112" t="s">
        <v>819</v>
      </c>
    </row>
    <row r="118" spans="1:14" ht="16.149999999999999" customHeight="1" x14ac:dyDescent="0.15">
      <c r="A118" s="661"/>
      <c r="B118" s="658" t="s">
        <v>31</v>
      </c>
      <c r="C118" s="658"/>
      <c r="D118" s="658"/>
      <c r="E118" s="658"/>
      <c r="F118" s="670"/>
      <c r="G118" s="670"/>
      <c r="H118" s="670"/>
      <c r="I118" s="670"/>
      <c r="J118" s="670"/>
      <c r="K118" s="670"/>
      <c r="L118" s="130" t="s">
        <v>34</v>
      </c>
    </row>
    <row r="119" spans="1:14" ht="16.149999999999999" customHeight="1" x14ac:dyDescent="0.15">
      <c r="A119" s="661"/>
      <c r="B119" s="636" t="s">
        <v>937</v>
      </c>
      <c r="C119" s="637"/>
      <c r="D119" s="637"/>
      <c r="E119" s="638"/>
      <c r="F119" s="666"/>
      <c r="G119" s="667"/>
      <c r="H119" s="667"/>
      <c r="I119" s="667"/>
      <c r="J119" s="667"/>
      <c r="K119" s="668"/>
      <c r="L119" s="130" t="s">
        <v>33</v>
      </c>
    </row>
    <row r="120" spans="1:14" ht="16.149999999999999" customHeight="1" x14ac:dyDescent="0.15">
      <c r="A120" s="661"/>
      <c r="B120" s="658" t="s">
        <v>32</v>
      </c>
      <c r="C120" s="658"/>
      <c r="D120" s="658"/>
      <c r="E120" s="658"/>
      <c r="F120" s="670"/>
      <c r="G120" s="670"/>
      <c r="H120" s="670"/>
      <c r="I120" s="670"/>
      <c r="J120" s="670"/>
      <c r="K120" s="670"/>
      <c r="L120" s="130" t="s">
        <v>35</v>
      </c>
    </row>
    <row r="121" spans="1:14" ht="16.149999999999999" customHeight="1" x14ac:dyDescent="0.15">
      <c r="A121" s="662"/>
      <c r="B121" s="653" t="s">
        <v>36</v>
      </c>
      <c r="C121" s="653"/>
      <c r="D121" s="653"/>
      <c r="E121" s="653"/>
      <c r="F121" s="669" t="str">
        <f>IF(F77="","",F77)</f>
        <v/>
      </c>
      <c r="G121" s="669"/>
      <c r="H121" s="669"/>
      <c r="I121" s="669"/>
      <c r="J121" s="669"/>
      <c r="K121" s="669"/>
      <c r="L121" s="130"/>
    </row>
    <row r="122" spans="1:14" ht="16.149999999999999" customHeight="1" x14ac:dyDescent="0.15">
      <c r="A122" s="660" t="s">
        <v>958</v>
      </c>
      <c r="B122" s="658" t="s">
        <v>1014</v>
      </c>
      <c r="C122" s="658"/>
      <c r="D122" s="653" t="s">
        <v>38</v>
      </c>
      <c r="E122" s="131"/>
      <c r="F122" s="784" t="s">
        <v>25</v>
      </c>
      <c r="G122" s="784"/>
      <c r="H122" s="784" t="s">
        <v>22</v>
      </c>
      <c r="I122" s="784"/>
      <c r="J122" s="784" t="s">
        <v>23</v>
      </c>
      <c r="K122" s="784"/>
      <c r="L122" s="132" t="s">
        <v>24</v>
      </c>
    </row>
    <row r="123" spans="1:14" ht="16.149999999999999" customHeight="1" x14ac:dyDescent="0.15">
      <c r="A123" s="661"/>
      <c r="B123" s="658"/>
      <c r="C123" s="658"/>
      <c r="D123" s="653"/>
      <c r="E123" s="122" t="s">
        <v>269</v>
      </c>
      <c r="F123" s="786"/>
      <c r="G123" s="786"/>
      <c r="H123" s="651"/>
      <c r="I123" s="651"/>
      <c r="J123" s="651"/>
      <c r="K123" s="651"/>
      <c r="L123" s="128"/>
    </row>
    <row r="124" spans="1:14" ht="16.149999999999999" customHeight="1" x14ac:dyDescent="0.15">
      <c r="A124" s="661"/>
      <c r="B124" s="658"/>
      <c r="C124" s="658"/>
      <c r="D124" s="653"/>
      <c r="E124" s="122" t="s">
        <v>270</v>
      </c>
      <c r="F124" s="698"/>
      <c r="G124" s="700"/>
      <c r="H124" s="639"/>
      <c r="I124" s="641"/>
      <c r="J124" s="639"/>
      <c r="K124" s="641"/>
      <c r="L124" s="128"/>
    </row>
    <row r="125" spans="1:14" ht="16.149999999999999" customHeight="1" x14ac:dyDescent="0.15">
      <c r="A125" s="661"/>
      <c r="B125" s="658"/>
      <c r="C125" s="658"/>
      <c r="D125" s="653"/>
      <c r="E125" s="122" t="s">
        <v>271</v>
      </c>
      <c r="F125" s="698"/>
      <c r="G125" s="700"/>
      <c r="H125" s="639"/>
      <c r="I125" s="641"/>
      <c r="J125" s="639"/>
      <c r="K125" s="641"/>
      <c r="L125" s="128"/>
    </row>
    <row r="126" spans="1:14" ht="16.149999999999999" customHeight="1" x14ac:dyDescent="0.15">
      <c r="A126" s="661"/>
      <c r="B126" s="658"/>
      <c r="C126" s="658"/>
      <c r="D126" s="658" t="s">
        <v>996</v>
      </c>
      <c r="E126" s="658"/>
      <c r="F126" s="659" t="s">
        <v>25</v>
      </c>
      <c r="G126" s="659"/>
      <c r="H126" s="659" t="s">
        <v>22</v>
      </c>
      <c r="I126" s="659"/>
      <c r="J126" s="659" t="s">
        <v>23</v>
      </c>
      <c r="K126" s="659"/>
      <c r="L126" s="127" t="s">
        <v>24</v>
      </c>
    </row>
    <row r="127" spans="1:14" ht="16.149999999999999" customHeight="1" x14ac:dyDescent="0.15">
      <c r="A127" s="661"/>
      <c r="B127" s="658"/>
      <c r="C127" s="658"/>
      <c r="D127" s="658"/>
      <c r="E127" s="658"/>
      <c r="F127" s="786"/>
      <c r="G127" s="786"/>
      <c r="H127" s="651"/>
      <c r="I127" s="651"/>
      <c r="J127" s="651"/>
      <c r="K127" s="651"/>
      <c r="L127" s="128"/>
    </row>
    <row r="128" spans="1:14" ht="16.149999999999999" customHeight="1" x14ac:dyDescent="0.15">
      <c r="A128" s="661"/>
      <c r="B128" s="658" t="s">
        <v>995</v>
      </c>
      <c r="C128" s="658"/>
      <c r="D128" s="658"/>
      <c r="E128" s="658"/>
      <c r="F128" s="797">
        <f>SUM(F108:L108)</f>
        <v>0</v>
      </c>
      <c r="G128" s="797"/>
      <c r="H128" s="797"/>
      <c r="I128" s="797"/>
      <c r="J128" s="797"/>
      <c r="K128" s="659" t="s">
        <v>26</v>
      </c>
      <c r="L128" s="659"/>
    </row>
    <row r="129" spans="1:19" ht="30.75" customHeight="1" x14ac:dyDescent="0.15">
      <c r="A129" s="661"/>
      <c r="B129" s="133"/>
      <c r="C129" s="685" t="s">
        <v>479</v>
      </c>
      <c r="D129" s="686"/>
      <c r="E129" s="687"/>
      <c r="F129" s="145" t="s">
        <v>560</v>
      </c>
      <c r="G129" s="146" t="str">
        <f t="shared" ref="G129:L129" si="0">IF(G79="","",G79)</f>
        <v/>
      </c>
      <c r="H129" s="146" t="str">
        <f t="shared" si="0"/>
        <v/>
      </c>
      <c r="I129" s="146" t="str">
        <f t="shared" si="0"/>
        <v/>
      </c>
      <c r="J129" s="146" t="str">
        <f t="shared" si="0"/>
        <v/>
      </c>
      <c r="K129" s="146" t="str">
        <f t="shared" si="0"/>
        <v/>
      </c>
      <c r="L129" s="146" t="str">
        <f t="shared" si="0"/>
        <v/>
      </c>
    </row>
    <row r="130" spans="1:19" ht="17.25" customHeight="1" x14ac:dyDescent="0.15">
      <c r="A130" s="661"/>
      <c r="B130" s="734" t="s">
        <v>398</v>
      </c>
      <c r="C130" s="765" t="s">
        <v>384</v>
      </c>
      <c r="D130" s="767"/>
      <c r="E130" s="540" t="s">
        <v>488</v>
      </c>
      <c r="F130" s="435"/>
      <c r="G130" s="435"/>
      <c r="H130" s="435"/>
      <c r="I130" s="435"/>
      <c r="J130" s="435"/>
      <c r="K130" s="435"/>
      <c r="L130" s="435"/>
    </row>
    <row r="131" spans="1:19" ht="17.25" customHeight="1" x14ac:dyDescent="0.15">
      <c r="A131" s="661"/>
      <c r="B131" s="734"/>
      <c r="C131" s="765" t="s">
        <v>489</v>
      </c>
      <c r="D131" s="767"/>
      <c r="E131" s="540" t="s">
        <v>488</v>
      </c>
      <c r="F131" s="435"/>
      <c r="G131" s="435"/>
      <c r="H131" s="435"/>
      <c r="I131" s="435"/>
      <c r="J131" s="435"/>
      <c r="K131" s="435"/>
      <c r="L131" s="435"/>
    </row>
    <row r="132" spans="1:19" ht="17.25" customHeight="1" x14ac:dyDescent="0.15">
      <c r="A132" s="661"/>
      <c r="B132" s="734"/>
      <c r="C132" s="636" t="s">
        <v>490</v>
      </c>
      <c r="D132" s="638"/>
      <c r="E132" s="126" t="s">
        <v>491</v>
      </c>
      <c r="F132" s="134" t="str">
        <f>IF(F131="","",F131/F130*100)</f>
        <v/>
      </c>
      <c r="G132" s="134" t="str">
        <f t="shared" ref="G132:L132" si="1">IF(G131="","",G131/G130*100)</f>
        <v/>
      </c>
      <c r="H132" s="134" t="str">
        <f t="shared" si="1"/>
        <v/>
      </c>
      <c r="I132" s="135" t="str">
        <f t="shared" si="1"/>
        <v/>
      </c>
      <c r="J132" s="135" t="str">
        <f t="shared" si="1"/>
        <v/>
      </c>
      <c r="K132" s="135" t="str">
        <f t="shared" si="1"/>
        <v/>
      </c>
      <c r="L132" s="135" t="str">
        <f t="shared" si="1"/>
        <v/>
      </c>
    </row>
    <row r="133" spans="1:19" ht="17.25" customHeight="1" x14ac:dyDescent="0.15">
      <c r="A133" s="661"/>
      <c r="B133" s="734"/>
      <c r="C133" s="636" t="s">
        <v>492</v>
      </c>
      <c r="D133" s="638"/>
      <c r="E133" s="126" t="s">
        <v>493</v>
      </c>
      <c r="F133" s="435"/>
      <c r="G133" s="435"/>
      <c r="H133" s="435"/>
      <c r="I133" s="435"/>
      <c r="J133" s="435"/>
      <c r="K133" s="435"/>
      <c r="L133" s="435"/>
    </row>
    <row r="134" spans="1:19" ht="17.25" customHeight="1" x14ac:dyDescent="0.15"/>
    <row r="135" spans="1:19" ht="17.25" customHeight="1" x14ac:dyDescent="0.15">
      <c r="A135" s="441" t="s">
        <v>959</v>
      </c>
      <c r="B135" s="125"/>
      <c r="C135" s="125"/>
      <c r="D135" s="125"/>
      <c r="E135" s="125"/>
      <c r="F135" s="125"/>
      <c r="G135" s="125"/>
      <c r="H135" s="125"/>
      <c r="I135" s="125"/>
      <c r="J135" s="125"/>
      <c r="K135" s="125"/>
      <c r="L135" s="125"/>
    </row>
    <row r="136" spans="1:19" ht="28.9" customHeight="1" x14ac:dyDescent="0.15">
      <c r="A136" s="660" t="s">
        <v>961</v>
      </c>
      <c r="B136" s="133"/>
      <c r="C136" s="685" t="s">
        <v>479</v>
      </c>
      <c r="D136" s="686"/>
      <c r="E136" s="687"/>
      <c r="F136" s="145" t="s">
        <v>560</v>
      </c>
      <c r="G136" s="146" t="str">
        <f>IF(G79="","",G79)</f>
        <v/>
      </c>
      <c r="H136" s="146" t="str">
        <f>IF(H86="","",H86)</f>
        <v/>
      </c>
      <c r="I136" s="146" t="str">
        <f>IF(I86="","",I86)</f>
        <v/>
      </c>
      <c r="J136" s="146" t="str">
        <f>IF(J86="","",J86)</f>
        <v/>
      </c>
      <c r="K136" s="146" t="str">
        <f>IF(K86="","",K86)</f>
        <v/>
      </c>
      <c r="L136" s="146" t="str">
        <f>IF(L86="","",L86)</f>
        <v/>
      </c>
    </row>
    <row r="137" spans="1:19" ht="17.25" customHeight="1" x14ac:dyDescent="0.15">
      <c r="A137" s="661"/>
      <c r="B137" s="730" t="s">
        <v>399</v>
      </c>
      <c r="C137" s="636" t="s">
        <v>494</v>
      </c>
      <c r="D137" s="638"/>
      <c r="E137" s="126" t="s">
        <v>495</v>
      </c>
      <c r="F137" s="128"/>
      <c r="G137" s="128"/>
      <c r="H137" s="128"/>
      <c r="I137" s="128"/>
      <c r="J137" s="128"/>
      <c r="K137" s="128"/>
      <c r="L137" s="128"/>
    </row>
    <row r="138" spans="1:19" ht="17.25" customHeight="1" x14ac:dyDescent="0.15">
      <c r="A138" s="661"/>
      <c r="B138" s="730"/>
      <c r="C138" s="636" t="s">
        <v>496</v>
      </c>
      <c r="D138" s="638"/>
      <c r="E138" s="126" t="s">
        <v>497</v>
      </c>
      <c r="F138" s="436"/>
      <c r="G138" s="436"/>
      <c r="H138" s="436"/>
      <c r="I138" s="436"/>
      <c r="J138" s="436"/>
      <c r="K138" s="436"/>
      <c r="L138" s="436"/>
    </row>
    <row r="139" spans="1:19" ht="17.25" customHeight="1" x14ac:dyDescent="0.15">
      <c r="A139" s="661"/>
      <c r="B139" s="707" t="s">
        <v>498</v>
      </c>
      <c r="C139" s="710" t="s">
        <v>499</v>
      </c>
      <c r="D139" s="711"/>
      <c r="E139" s="524" t="s">
        <v>500</v>
      </c>
      <c r="F139" s="128"/>
      <c r="G139" s="128"/>
      <c r="H139" s="128"/>
      <c r="I139" s="128"/>
      <c r="J139" s="128"/>
      <c r="K139" s="128"/>
      <c r="L139" s="128"/>
      <c r="N139" s="706" t="s">
        <v>501</v>
      </c>
      <c r="O139" s="706"/>
      <c r="P139" s="706"/>
      <c r="Q139" s="706"/>
      <c r="R139" s="706"/>
      <c r="S139" s="706"/>
    </row>
    <row r="140" spans="1:19" ht="17.25" customHeight="1" x14ac:dyDescent="0.15">
      <c r="A140" s="661"/>
      <c r="B140" s="708"/>
      <c r="C140" s="712"/>
      <c r="D140" s="713"/>
      <c r="E140" s="122" t="s">
        <v>502</v>
      </c>
      <c r="F140" s="128"/>
      <c r="G140" s="128"/>
      <c r="H140" s="128"/>
      <c r="I140" s="128"/>
      <c r="J140" s="128"/>
      <c r="K140" s="128"/>
      <c r="L140" s="128"/>
      <c r="N140" s="706"/>
      <c r="O140" s="706"/>
      <c r="P140" s="706"/>
      <c r="Q140" s="706"/>
      <c r="R140" s="706"/>
      <c r="S140" s="706"/>
    </row>
    <row r="141" spans="1:19" ht="17.25" customHeight="1" x14ac:dyDescent="0.15">
      <c r="A141" s="661"/>
      <c r="B141" s="709"/>
      <c r="C141" s="636" t="s">
        <v>503</v>
      </c>
      <c r="D141" s="638"/>
      <c r="E141" s="122" t="s">
        <v>502</v>
      </c>
      <c r="F141" s="520"/>
      <c r="G141" s="128"/>
      <c r="H141" s="128"/>
      <c r="I141" s="128"/>
      <c r="J141" s="128"/>
      <c r="K141" s="128"/>
      <c r="L141" s="128"/>
      <c r="N141" s="706"/>
      <c r="O141" s="706"/>
      <c r="P141" s="706"/>
      <c r="Q141" s="706"/>
      <c r="R141" s="706"/>
      <c r="S141" s="706"/>
    </row>
    <row r="142" spans="1:19" ht="17.25" customHeight="1" x14ac:dyDescent="0.15">
      <c r="A142" s="661"/>
      <c r="B142" s="636" t="s">
        <v>504</v>
      </c>
      <c r="C142" s="637"/>
      <c r="D142" s="637"/>
      <c r="E142" s="638"/>
      <c r="F142" s="520"/>
      <c r="G142" s="128"/>
      <c r="H142" s="128"/>
      <c r="I142" s="128"/>
      <c r="J142" s="128"/>
      <c r="K142" s="128"/>
      <c r="L142" s="128"/>
      <c r="N142" s="112" t="str">
        <f>IF(F142="〇","","←該当する項目に『○』を記入してください。")</f>
        <v>←該当する項目に『○』を記入してください。</v>
      </c>
    </row>
    <row r="143" spans="1:19" ht="17.25" customHeight="1" x14ac:dyDescent="0.15">
      <c r="A143" s="661"/>
      <c r="B143" s="679" t="s">
        <v>934</v>
      </c>
      <c r="C143" s="680"/>
      <c r="D143" s="658" t="s">
        <v>505</v>
      </c>
      <c r="E143" s="658"/>
      <c r="F143" s="525"/>
      <c r="G143" s="128"/>
      <c r="H143" s="128"/>
      <c r="I143" s="128"/>
      <c r="J143" s="128"/>
      <c r="K143" s="128"/>
      <c r="L143" s="128"/>
      <c r="N143" s="112" t="str">
        <f>IF(F40="〇","←この設備は選択できません。",IF(OR(F143="〇",G143="〇",H143="〇",I143="〇",J143="〇")=TRUE,"OK","←該当する項目に『○』を記入してください。"))</f>
        <v>←該当する項目に『○』を記入してください。</v>
      </c>
    </row>
    <row r="144" spans="1:19" ht="17.25" customHeight="1" x14ac:dyDescent="0.15">
      <c r="A144" s="661"/>
      <c r="B144" s="681"/>
      <c r="C144" s="682"/>
      <c r="D144" s="658" t="s">
        <v>506</v>
      </c>
      <c r="E144" s="658"/>
      <c r="F144" s="525"/>
      <c r="G144" s="128"/>
      <c r="H144" s="128"/>
      <c r="I144" s="128"/>
      <c r="J144" s="128"/>
      <c r="K144" s="128"/>
      <c r="L144" s="128"/>
      <c r="N144" s="112" t="str">
        <f>IF(OR(F$143="〇",F$144="〇",F$145="〇",F$146="",G$143="〇",G$144="〇",G$145="〇",G$146="〇",H$143="〇",H$144="〇",H$145="〇",H$146="〇",I$143="〇",I$144="〇",I$145="〇",I$146="〇")=TRUE,"OK","←該当する項目に『○』を記入してください。")</f>
        <v>OK</v>
      </c>
    </row>
    <row r="145" spans="1:14" ht="17.25" customHeight="1" x14ac:dyDescent="0.15">
      <c r="A145" s="661"/>
      <c r="B145" s="681"/>
      <c r="C145" s="682"/>
      <c r="D145" s="658" t="s">
        <v>507</v>
      </c>
      <c r="E145" s="658"/>
      <c r="F145" s="128"/>
      <c r="G145" s="128"/>
      <c r="H145" s="128"/>
      <c r="I145" s="128"/>
      <c r="J145" s="128"/>
      <c r="K145" s="128"/>
      <c r="L145" s="128"/>
      <c r="N145" s="112" t="str">
        <f t="shared" ref="N145:N146" si="2">IF(OR(F$143="〇",F$144="〇",F$145="〇",F$146="",G$143="〇",G$144="〇",G$145="〇",G$146="〇",H$143="〇",H$144="〇",H$145="〇",H$146="〇",I$143="〇",I$144="〇",I$145="〇",I$146="〇")=TRUE,"OK","←該当する項目に『○』を記入してください。")</f>
        <v>OK</v>
      </c>
    </row>
    <row r="146" spans="1:14" ht="17.25" customHeight="1" x14ac:dyDescent="0.15">
      <c r="A146" s="661"/>
      <c r="B146" s="683"/>
      <c r="C146" s="684"/>
      <c r="D146" s="636" t="s">
        <v>933</v>
      </c>
      <c r="E146" s="638"/>
      <c r="F146" s="525"/>
      <c r="G146" s="525"/>
      <c r="H146" s="525"/>
      <c r="I146" s="525"/>
      <c r="J146" s="525"/>
      <c r="K146" s="525"/>
      <c r="L146" s="525"/>
      <c r="N146" s="112" t="str">
        <f t="shared" si="2"/>
        <v>OK</v>
      </c>
    </row>
    <row r="147" spans="1:14" ht="17.25" customHeight="1" x14ac:dyDescent="0.15">
      <c r="A147" s="661"/>
      <c r="B147" s="672" t="s">
        <v>225</v>
      </c>
      <c r="C147" s="658"/>
      <c r="D147" s="658" t="s">
        <v>43</v>
      </c>
      <c r="E147" s="658"/>
      <c r="F147" s="654"/>
      <c r="G147" s="654"/>
      <c r="H147" s="785" t="s">
        <v>41</v>
      </c>
      <c r="I147" s="785"/>
      <c r="J147" s="654"/>
      <c r="K147" s="654"/>
      <c r="L147" s="437" t="s">
        <v>42</v>
      </c>
    </row>
    <row r="148" spans="1:14" ht="18" customHeight="1" x14ac:dyDescent="0.15">
      <c r="A148" s="661"/>
      <c r="B148" s="658"/>
      <c r="C148" s="658"/>
      <c r="D148" s="658" t="s">
        <v>44</v>
      </c>
      <c r="E148" s="658"/>
      <c r="F148" s="654"/>
      <c r="G148" s="654"/>
      <c r="H148" s="785" t="s">
        <v>41</v>
      </c>
      <c r="I148" s="785"/>
      <c r="J148" s="654"/>
      <c r="K148" s="654"/>
      <c r="L148" s="437" t="s">
        <v>42</v>
      </c>
    </row>
    <row r="149" spans="1:14" ht="18" customHeight="1" x14ac:dyDescent="0.15">
      <c r="A149" s="661"/>
      <c r="B149" s="658"/>
      <c r="C149" s="658"/>
      <c r="D149" s="658" t="s">
        <v>45</v>
      </c>
      <c r="E149" s="658"/>
      <c r="F149" s="654"/>
      <c r="G149" s="654"/>
      <c r="H149" s="785" t="s">
        <v>41</v>
      </c>
      <c r="I149" s="785"/>
      <c r="J149" s="654"/>
      <c r="K149" s="654"/>
      <c r="L149" s="437" t="s">
        <v>42</v>
      </c>
    </row>
    <row r="150" spans="1:14" ht="18" customHeight="1" x14ac:dyDescent="0.15">
      <c r="A150" s="661"/>
      <c r="B150" s="734" t="s">
        <v>226</v>
      </c>
      <c r="C150" s="653"/>
      <c r="D150" s="658" t="s">
        <v>46</v>
      </c>
      <c r="E150" s="658"/>
      <c r="F150" s="731"/>
      <c r="G150" s="731"/>
      <c r="H150" s="783" t="s">
        <v>50</v>
      </c>
      <c r="I150" s="783"/>
      <c r="J150" s="654"/>
      <c r="K150" s="654"/>
      <c r="L150" s="438" t="s">
        <v>51</v>
      </c>
    </row>
    <row r="151" spans="1:14" ht="18" customHeight="1" x14ac:dyDescent="0.15">
      <c r="A151" s="661"/>
      <c r="B151" s="653"/>
      <c r="C151" s="653"/>
      <c r="D151" s="658" t="s">
        <v>47</v>
      </c>
      <c r="E151" s="658"/>
      <c r="F151" s="731"/>
      <c r="G151" s="731"/>
      <c r="H151" s="783" t="s">
        <v>50</v>
      </c>
      <c r="I151" s="783"/>
      <c r="J151" s="654"/>
      <c r="K151" s="654"/>
      <c r="L151" s="438" t="s">
        <v>51</v>
      </c>
    </row>
    <row r="152" spans="1:14" ht="18" customHeight="1" x14ac:dyDescent="0.15">
      <c r="A152" s="661"/>
      <c r="B152" s="653"/>
      <c r="C152" s="653"/>
      <c r="D152" s="658" t="s">
        <v>48</v>
      </c>
      <c r="E152" s="658"/>
      <c r="F152" s="731"/>
      <c r="G152" s="731"/>
      <c r="H152" s="783" t="s">
        <v>50</v>
      </c>
      <c r="I152" s="783"/>
      <c r="J152" s="654"/>
      <c r="K152" s="654"/>
      <c r="L152" s="438" t="s">
        <v>51</v>
      </c>
    </row>
    <row r="153" spans="1:14" ht="18" customHeight="1" x14ac:dyDescent="0.15">
      <c r="A153" s="661"/>
      <c r="B153" s="653"/>
      <c r="C153" s="653"/>
      <c r="D153" s="658" t="s">
        <v>49</v>
      </c>
      <c r="E153" s="658"/>
      <c r="F153" s="731"/>
      <c r="G153" s="731"/>
      <c r="H153" s="783" t="s">
        <v>50</v>
      </c>
      <c r="I153" s="783"/>
      <c r="J153" s="654"/>
      <c r="K153" s="654"/>
      <c r="L153" s="438" t="s">
        <v>51</v>
      </c>
    </row>
    <row r="154" spans="1:14" ht="18" customHeight="1" x14ac:dyDescent="0.15">
      <c r="A154" s="661"/>
      <c r="B154" s="658">
        <f>B11</f>
        <v>0</v>
      </c>
      <c r="C154" s="658"/>
      <c r="D154" s="658" t="s">
        <v>52</v>
      </c>
      <c r="E154" s="658"/>
      <c r="F154" s="731"/>
      <c r="G154" s="731"/>
      <c r="H154" s="783" t="s">
        <v>53</v>
      </c>
      <c r="I154" s="783"/>
      <c r="J154" s="731"/>
      <c r="K154" s="731"/>
      <c r="L154" s="439" t="s">
        <v>54</v>
      </c>
    </row>
    <row r="155" spans="1:14" ht="18" customHeight="1" x14ac:dyDescent="0.15">
      <c r="A155" s="661"/>
      <c r="B155" s="658"/>
      <c r="C155" s="658"/>
      <c r="D155" s="636" t="s">
        <v>154</v>
      </c>
      <c r="E155" s="638"/>
      <c r="F155" s="793"/>
      <c r="G155" s="794"/>
      <c r="H155" s="732" t="s">
        <v>50</v>
      </c>
      <c r="I155" s="733"/>
      <c r="J155" s="654"/>
      <c r="K155" s="654"/>
      <c r="L155" s="439" t="s">
        <v>51</v>
      </c>
    </row>
    <row r="156" spans="1:14" ht="18" customHeight="1" x14ac:dyDescent="0.15">
      <c r="A156" s="661"/>
      <c r="B156" s="658"/>
      <c r="C156" s="658"/>
      <c r="D156" s="653" t="s">
        <v>91</v>
      </c>
      <c r="E156" s="122" t="s">
        <v>56</v>
      </c>
      <c r="F156" s="735"/>
      <c r="G156" s="735"/>
      <c r="H156" s="735"/>
      <c r="I156" s="735"/>
      <c r="J156" s="735"/>
      <c r="K156" s="795"/>
      <c r="L156" s="795"/>
      <c r="N156" s="112" t="s">
        <v>110</v>
      </c>
    </row>
    <row r="157" spans="1:14" ht="18" customHeight="1" x14ac:dyDescent="0.15">
      <c r="A157" s="661"/>
      <c r="B157" s="658"/>
      <c r="C157" s="658"/>
      <c r="D157" s="653"/>
      <c r="E157" s="122" t="s">
        <v>57</v>
      </c>
      <c r="F157" s="735"/>
      <c r="G157" s="735"/>
      <c r="H157" s="735"/>
      <c r="I157" s="735"/>
      <c r="J157" s="735"/>
      <c r="K157" s="795"/>
      <c r="L157" s="795"/>
      <c r="N157" s="112" t="s">
        <v>110</v>
      </c>
    </row>
    <row r="158" spans="1:14" ht="18" customHeight="1" x14ac:dyDescent="0.15">
      <c r="A158" s="661"/>
      <c r="B158" s="658"/>
      <c r="C158" s="658"/>
      <c r="D158" s="653"/>
      <c r="E158" s="122" t="s">
        <v>58</v>
      </c>
      <c r="F158" s="788"/>
      <c r="G158" s="788"/>
      <c r="H158" s="788"/>
      <c r="I158" s="788"/>
      <c r="J158" s="788"/>
      <c r="K158" s="659" t="s">
        <v>59</v>
      </c>
      <c r="L158" s="659"/>
    </row>
    <row r="159" spans="1:14" ht="33.75" customHeight="1" x14ac:dyDescent="0.15">
      <c r="A159" s="661"/>
      <c r="B159" s="658"/>
      <c r="C159" s="658"/>
      <c r="D159" s="672" t="s">
        <v>268</v>
      </c>
      <c r="E159" s="658"/>
      <c r="F159" s="726"/>
      <c r="G159" s="726"/>
      <c r="H159" s="726"/>
      <c r="I159" s="726"/>
      <c r="J159" s="726"/>
      <c r="K159" s="726"/>
      <c r="L159" s="726"/>
    </row>
    <row r="160" spans="1:14" ht="33.75" customHeight="1" x14ac:dyDescent="0.15">
      <c r="A160" s="661"/>
      <c r="B160" s="658"/>
      <c r="C160" s="658"/>
      <c r="D160" s="672" t="s">
        <v>267</v>
      </c>
      <c r="E160" s="658"/>
      <c r="F160" s="651"/>
      <c r="G160" s="651"/>
      <c r="H160" s="651"/>
      <c r="I160" s="651"/>
      <c r="J160" s="651"/>
      <c r="K160" s="651"/>
      <c r="L160" s="651"/>
    </row>
    <row r="161" spans="1:14" ht="18" customHeight="1" x14ac:dyDescent="0.15">
      <c r="A161" s="661"/>
      <c r="B161" s="716" t="s">
        <v>242</v>
      </c>
      <c r="C161" s="717"/>
      <c r="D161" s="653" t="s">
        <v>55</v>
      </c>
      <c r="E161" s="122" t="s">
        <v>56</v>
      </c>
      <c r="F161" s="735"/>
      <c r="G161" s="735"/>
      <c r="H161" s="735"/>
      <c r="I161" s="735"/>
      <c r="J161" s="735"/>
      <c r="K161" s="735"/>
      <c r="L161" s="735"/>
      <c r="N161" s="112" t="s">
        <v>110</v>
      </c>
    </row>
    <row r="162" spans="1:14" ht="18" customHeight="1" x14ac:dyDescent="0.15">
      <c r="A162" s="661"/>
      <c r="B162" s="716"/>
      <c r="C162" s="717"/>
      <c r="D162" s="653"/>
      <c r="E162" s="122" t="s">
        <v>57</v>
      </c>
      <c r="F162" s="735"/>
      <c r="G162" s="735"/>
      <c r="H162" s="735"/>
      <c r="I162" s="735"/>
      <c r="J162" s="735"/>
      <c r="K162" s="735"/>
      <c r="L162" s="735"/>
      <c r="N162" s="112" t="s">
        <v>110</v>
      </c>
    </row>
    <row r="163" spans="1:14" ht="18" customHeight="1" x14ac:dyDescent="0.15">
      <c r="A163" s="662"/>
      <c r="B163" s="712"/>
      <c r="C163" s="718"/>
      <c r="D163" s="653"/>
      <c r="E163" s="122" t="s">
        <v>58</v>
      </c>
      <c r="F163" s="651"/>
      <c r="G163" s="651"/>
      <c r="H163" s="651"/>
      <c r="I163" s="651"/>
      <c r="J163" s="651"/>
      <c r="K163" s="664" t="s">
        <v>59</v>
      </c>
      <c r="L163" s="665"/>
    </row>
    <row r="164" spans="1:14" ht="27.75" customHeight="1" x14ac:dyDescent="0.15">
      <c r="A164" s="660" t="s">
        <v>960</v>
      </c>
      <c r="B164" s="136"/>
      <c r="C164" s="714" t="s">
        <v>479</v>
      </c>
      <c r="D164" s="715"/>
      <c r="E164" s="715"/>
      <c r="F164" s="145" t="s">
        <v>560</v>
      </c>
      <c r="G164" s="146" t="str">
        <f t="shared" ref="G164:L164" si="3">IF(G79="","",G79)</f>
        <v/>
      </c>
      <c r="H164" s="146" t="str">
        <f t="shared" si="3"/>
        <v/>
      </c>
      <c r="I164" s="146" t="str">
        <f t="shared" si="3"/>
        <v/>
      </c>
      <c r="J164" s="146" t="str">
        <f t="shared" si="3"/>
        <v/>
      </c>
      <c r="K164" s="146" t="str">
        <f t="shared" si="3"/>
        <v/>
      </c>
      <c r="L164" s="146" t="str">
        <f t="shared" si="3"/>
        <v/>
      </c>
    </row>
    <row r="165" spans="1:14" ht="18" customHeight="1" x14ac:dyDescent="0.15">
      <c r="A165" s="661"/>
      <c r="B165" s="707" t="s">
        <v>508</v>
      </c>
      <c r="C165" s="636" t="s">
        <v>509</v>
      </c>
      <c r="D165" s="638"/>
      <c r="E165" s="126" t="s">
        <v>558</v>
      </c>
      <c r="F165" s="128"/>
      <c r="G165" s="128"/>
      <c r="H165" s="128"/>
      <c r="I165" s="128"/>
      <c r="J165" s="128"/>
      <c r="K165" s="128"/>
      <c r="L165" s="128"/>
    </row>
    <row r="166" spans="1:14" ht="18" customHeight="1" x14ac:dyDescent="0.15">
      <c r="A166" s="661"/>
      <c r="B166" s="708"/>
      <c r="C166" s="636" t="s">
        <v>510</v>
      </c>
      <c r="D166" s="638"/>
      <c r="E166" s="126" t="s">
        <v>483</v>
      </c>
      <c r="F166" s="430"/>
      <c r="G166" s="430"/>
      <c r="H166" s="128"/>
      <c r="I166" s="128"/>
      <c r="J166" s="128"/>
      <c r="K166" s="128"/>
      <c r="L166" s="128"/>
    </row>
    <row r="167" spans="1:14" ht="18" customHeight="1" x14ac:dyDescent="0.15">
      <c r="A167" s="661"/>
      <c r="B167" s="708"/>
      <c r="C167" s="636" t="s">
        <v>511</v>
      </c>
      <c r="D167" s="638"/>
      <c r="E167" s="126" t="s">
        <v>483</v>
      </c>
      <c r="F167" s="128"/>
      <c r="G167" s="520"/>
      <c r="H167" s="128"/>
      <c r="I167" s="128"/>
      <c r="J167" s="128"/>
      <c r="K167" s="128"/>
      <c r="L167" s="128"/>
    </row>
    <row r="168" spans="1:14" ht="18" customHeight="1" x14ac:dyDescent="0.15">
      <c r="A168" s="661"/>
      <c r="B168" s="708"/>
      <c r="C168" s="636" t="s">
        <v>512</v>
      </c>
      <c r="D168" s="638"/>
      <c r="E168" s="126" t="s">
        <v>559</v>
      </c>
      <c r="F168" s="138" t="str">
        <f>IF(F165="","",F167/F165)</f>
        <v/>
      </c>
      <c r="G168" s="138" t="str">
        <f>IF(G165="","",G167/G165)</f>
        <v/>
      </c>
      <c r="H168" s="138" t="str">
        <f>IF(H165="","",H167/H165)</f>
        <v/>
      </c>
      <c r="I168" s="138" t="str">
        <f>IF(I165="","",I167/I165)</f>
        <v/>
      </c>
      <c r="J168" s="138" t="str">
        <f>IF(J165="","",J167/J165)</f>
        <v/>
      </c>
      <c r="K168" s="138"/>
      <c r="L168" s="138"/>
    </row>
    <row r="169" spans="1:14" ht="18" customHeight="1" x14ac:dyDescent="0.15">
      <c r="A169" s="661"/>
      <c r="B169" s="709"/>
      <c r="C169" s="636" t="s">
        <v>548</v>
      </c>
      <c r="D169" s="638"/>
      <c r="E169" s="126" t="s">
        <v>513</v>
      </c>
      <c r="F169" s="128"/>
      <c r="G169" s="128"/>
      <c r="H169" s="128"/>
      <c r="I169" s="128"/>
      <c r="J169" s="128"/>
      <c r="K169" s="128"/>
      <c r="L169" s="128"/>
    </row>
    <row r="170" spans="1:14" ht="18" customHeight="1" x14ac:dyDescent="0.15">
      <c r="A170" s="719" t="s">
        <v>962</v>
      </c>
      <c r="B170" s="658" t="s">
        <v>60</v>
      </c>
      <c r="C170" s="658"/>
      <c r="D170" s="658" t="s">
        <v>61</v>
      </c>
      <c r="E170" s="658"/>
      <c r="F170" s="726"/>
      <c r="G170" s="726"/>
      <c r="H170" s="726"/>
      <c r="I170" s="726"/>
      <c r="J170" s="726"/>
      <c r="K170" s="726"/>
      <c r="L170" s="726"/>
      <c r="N170" s="112" t="s">
        <v>110</v>
      </c>
    </row>
    <row r="171" spans="1:14" ht="18" customHeight="1" x14ac:dyDescent="0.15">
      <c r="A171" s="719"/>
      <c r="B171" s="658"/>
      <c r="C171" s="658"/>
      <c r="D171" s="658" t="s">
        <v>62</v>
      </c>
      <c r="E171" s="658"/>
      <c r="F171" s="791" t="str">
        <f>IF(F77="","",F77)</f>
        <v/>
      </c>
      <c r="G171" s="791"/>
      <c r="H171" s="791"/>
      <c r="I171" s="791"/>
      <c r="J171" s="791"/>
      <c r="K171" s="791"/>
      <c r="L171" s="791"/>
    </row>
    <row r="172" spans="1:14" ht="18" customHeight="1" x14ac:dyDescent="0.15">
      <c r="A172" s="719"/>
      <c r="B172" s="658"/>
      <c r="C172" s="658"/>
      <c r="D172" s="658" t="s">
        <v>63</v>
      </c>
      <c r="E172" s="658"/>
      <c r="F172" s="792" t="str">
        <f>IF(F170&gt;0,DATEDIF(F170,F171,"D"),"")</f>
        <v/>
      </c>
      <c r="G172" s="792"/>
      <c r="H172" s="792"/>
      <c r="I172" s="792"/>
      <c r="J172" s="792"/>
      <c r="K172" s="664" t="s">
        <v>71</v>
      </c>
      <c r="L172" s="665"/>
    </row>
    <row r="173" spans="1:14" ht="19.5" customHeight="1" x14ac:dyDescent="0.15">
      <c r="A173" s="660" t="s">
        <v>962</v>
      </c>
      <c r="B173" s="658" t="s">
        <v>64</v>
      </c>
      <c r="C173" s="658"/>
      <c r="D173" s="653" t="s">
        <v>65</v>
      </c>
      <c r="E173" s="122" t="s">
        <v>66</v>
      </c>
      <c r="F173" s="670"/>
      <c r="G173" s="670"/>
      <c r="H173" s="670"/>
      <c r="I173" s="670"/>
      <c r="J173" s="670"/>
      <c r="K173" s="664" t="s">
        <v>72</v>
      </c>
      <c r="L173" s="665"/>
      <c r="M173" s="5"/>
    </row>
    <row r="174" spans="1:14" ht="19.5" customHeight="1" x14ac:dyDescent="0.15">
      <c r="A174" s="661"/>
      <c r="B174" s="658"/>
      <c r="C174" s="658"/>
      <c r="D174" s="653"/>
      <c r="E174" s="122" t="s">
        <v>67</v>
      </c>
      <c r="F174" s="670"/>
      <c r="G174" s="670"/>
      <c r="H174" s="670"/>
      <c r="I174" s="670"/>
      <c r="J174" s="670"/>
      <c r="K174" s="664" t="s">
        <v>72</v>
      </c>
      <c r="L174" s="665"/>
    </row>
    <row r="175" spans="1:14" ht="20.25" customHeight="1" x14ac:dyDescent="0.15">
      <c r="A175" s="661"/>
      <c r="B175" s="658"/>
      <c r="C175" s="658"/>
      <c r="D175" s="653"/>
      <c r="E175" s="122" t="s">
        <v>68</v>
      </c>
      <c r="F175" s="670"/>
      <c r="G175" s="670"/>
      <c r="H175" s="670"/>
      <c r="I175" s="670"/>
      <c r="J175" s="670"/>
      <c r="K175" s="664" t="s">
        <v>72</v>
      </c>
      <c r="L175" s="665"/>
    </row>
    <row r="176" spans="1:14" ht="19.5" customHeight="1" x14ac:dyDescent="0.15">
      <c r="A176" s="661"/>
      <c r="B176" s="658"/>
      <c r="C176" s="658"/>
      <c r="D176" s="653"/>
      <c r="E176" s="122" t="s">
        <v>69</v>
      </c>
      <c r="F176" s="670"/>
      <c r="G176" s="670"/>
      <c r="H176" s="670"/>
      <c r="I176" s="670"/>
      <c r="J176" s="670"/>
      <c r="K176" s="664" t="s">
        <v>72</v>
      </c>
      <c r="L176" s="665"/>
    </row>
    <row r="177" spans="1:14" ht="19.5" customHeight="1" x14ac:dyDescent="0.15">
      <c r="A177" s="662"/>
      <c r="B177" s="658"/>
      <c r="C177" s="658"/>
      <c r="D177" s="653"/>
      <c r="E177" s="122" t="s">
        <v>70</v>
      </c>
      <c r="F177" s="670"/>
      <c r="G177" s="670"/>
      <c r="H177" s="670"/>
      <c r="I177" s="670"/>
      <c r="J177" s="670"/>
      <c r="K177" s="664" t="s">
        <v>72</v>
      </c>
      <c r="L177" s="665"/>
    </row>
    <row r="178" spans="1:14" ht="19.5" customHeight="1" x14ac:dyDescent="0.15">
      <c r="A178" s="719" t="s">
        <v>963</v>
      </c>
      <c r="B178" s="775" t="s">
        <v>257</v>
      </c>
      <c r="C178" s="776"/>
      <c r="D178" s="725" t="s">
        <v>73</v>
      </c>
      <c r="E178" s="705"/>
      <c r="F178" s="726"/>
      <c r="G178" s="726"/>
      <c r="H178" s="726"/>
      <c r="I178" s="726"/>
      <c r="J178" s="726"/>
      <c r="K178" s="726"/>
      <c r="L178" s="726"/>
      <c r="N178" s="112" t="s">
        <v>110</v>
      </c>
    </row>
    <row r="179" spans="1:14" ht="19.5" customHeight="1" x14ac:dyDescent="0.15">
      <c r="A179" s="719"/>
      <c r="B179" s="777"/>
      <c r="C179" s="778"/>
      <c r="D179" s="658" t="s">
        <v>74</v>
      </c>
      <c r="E179" s="658"/>
      <c r="F179" s="664" t="s">
        <v>75</v>
      </c>
      <c r="G179" s="675"/>
      <c r="H179" s="139" t="s">
        <v>169</v>
      </c>
      <c r="I179" s="140"/>
      <c r="J179" s="141" t="s">
        <v>170</v>
      </c>
      <c r="K179" s="727"/>
      <c r="L179" s="728"/>
    </row>
    <row r="180" spans="1:14" ht="19.5" customHeight="1" x14ac:dyDescent="0.15">
      <c r="A180" s="719"/>
      <c r="B180" s="777"/>
      <c r="C180" s="778"/>
      <c r="D180" s="658"/>
      <c r="E180" s="658"/>
      <c r="F180" s="664" t="s">
        <v>76</v>
      </c>
      <c r="G180" s="675"/>
      <c r="H180" s="139" t="s">
        <v>168</v>
      </c>
      <c r="I180" s="140"/>
      <c r="J180" s="141" t="s">
        <v>170</v>
      </c>
      <c r="K180" s="727"/>
      <c r="L180" s="728"/>
    </row>
    <row r="181" spans="1:14" ht="19.5" customHeight="1" x14ac:dyDescent="0.15">
      <c r="A181" s="719"/>
      <c r="B181" s="777"/>
      <c r="C181" s="778"/>
      <c r="D181" s="658" t="s">
        <v>77</v>
      </c>
      <c r="E181" s="658"/>
      <c r="F181" s="729"/>
      <c r="G181" s="729"/>
      <c r="H181" s="729"/>
      <c r="I181" s="729"/>
      <c r="J181" s="729"/>
      <c r="K181" s="720" t="s">
        <v>370</v>
      </c>
      <c r="L181" s="721"/>
    </row>
    <row r="182" spans="1:14" ht="19.5" customHeight="1" x14ac:dyDescent="0.15">
      <c r="A182" s="719"/>
      <c r="B182" s="779" t="s">
        <v>395</v>
      </c>
      <c r="C182" s="780"/>
      <c r="D182" s="658" t="s">
        <v>78</v>
      </c>
      <c r="E182" s="658"/>
      <c r="F182" s="729"/>
      <c r="G182" s="729"/>
      <c r="H182" s="729"/>
      <c r="I182" s="729"/>
      <c r="J182" s="729"/>
      <c r="K182" s="636" t="s">
        <v>82</v>
      </c>
      <c r="L182" s="638"/>
    </row>
    <row r="183" spans="1:14" ht="19.5" customHeight="1" x14ac:dyDescent="0.15">
      <c r="A183" s="719"/>
      <c r="B183" s="779"/>
      <c r="C183" s="780"/>
      <c r="D183" s="658" t="s">
        <v>79</v>
      </c>
      <c r="E183" s="658"/>
      <c r="F183" s="666"/>
      <c r="G183" s="668"/>
      <c r="H183" s="127" t="s">
        <v>83</v>
      </c>
      <c r="I183" s="666"/>
      <c r="J183" s="668"/>
      <c r="K183" s="720" t="s">
        <v>370</v>
      </c>
      <c r="L183" s="721"/>
    </row>
    <row r="184" spans="1:14" ht="19.5" customHeight="1" x14ac:dyDescent="0.15">
      <c r="A184" s="719"/>
      <c r="B184" s="779"/>
      <c r="C184" s="780"/>
      <c r="D184" s="658" t="s">
        <v>80</v>
      </c>
      <c r="E184" s="658"/>
      <c r="F184" s="651"/>
      <c r="G184" s="651"/>
      <c r="H184" s="651"/>
      <c r="I184" s="651"/>
      <c r="J184" s="651"/>
      <c r="K184" s="720" t="s">
        <v>37</v>
      </c>
      <c r="L184" s="721"/>
    </row>
    <row r="185" spans="1:14" ht="19.5" customHeight="1" x14ac:dyDescent="0.15">
      <c r="A185" s="719"/>
      <c r="B185" s="781"/>
      <c r="C185" s="782"/>
      <c r="D185" s="658" t="s">
        <v>81</v>
      </c>
      <c r="E185" s="658"/>
      <c r="F185" s="670"/>
      <c r="G185" s="670"/>
      <c r="H185" s="670"/>
      <c r="I185" s="670"/>
      <c r="J185" s="670"/>
      <c r="K185" s="720" t="s">
        <v>37</v>
      </c>
      <c r="L185" s="721"/>
    </row>
    <row r="186" spans="1:14" ht="19.5" customHeight="1" x14ac:dyDescent="0.15">
      <c r="A186" s="719" t="s">
        <v>964</v>
      </c>
      <c r="B186" s="653" t="s">
        <v>84</v>
      </c>
      <c r="C186" s="653"/>
      <c r="D186" s="658" t="s">
        <v>87</v>
      </c>
      <c r="E186" s="658"/>
      <c r="F186" s="664" t="s">
        <v>85</v>
      </c>
      <c r="G186" s="675"/>
      <c r="H186" s="675"/>
      <c r="I186" s="142"/>
      <c r="J186" s="664" t="s">
        <v>86</v>
      </c>
      <c r="K186" s="665"/>
      <c r="L186" s="127"/>
    </row>
    <row r="187" spans="1:14" ht="18.75" customHeight="1" x14ac:dyDescent="0.15">
      <c r="A187" s="719"/>
      <c r="B187" s="653"/>
      <c r="C187" s="653"/>
      <c r="D187" s="122" t="s">
        <v>88</v>
      </c>
      <c r="E187" s="143"/>
      <c r="F187" s="666"/>
      <c r="G187" s="667"/>
      <c r="H187" s="667"/>
      <c r="I187" s="144" t="s">
        <v>72</v>
      </c>
      <c r="J187" s="789" t="str">
        <f>IF(F187="","",F187/SUM(F$187:H$189)*100)</f>
        <v/>
      </c>
      <c r="K187" s="790"/>
      <c r="L187" s="130" t="s">
        <v>33</v>
      </c>
    </row>
    <row r="188" spans="1:14" ht="18.75" customHeight="1" x14ac:dyDescent="0.15">
      <c r="A188" s="719"/>
      <c r="B188" s="653"/>
      <c r="C188" s="653"/>
      <c r="D188" s="122" t="s">
        <v>89</v>
      </c>
      <c r="E188" s="143"/>
      <c r="F188" s="666"/>
      <c r="G188" s="667"/>
      <c r="H188" s="667"/>
      <c r="I188" s="144" t="s">
        <v>72</v>
      </c>
      <c r="J188" s="789" t="str">
        <f>IF(F188="","",F188/SUM(F$187:H$189)*100)</f>
        <v/>
      </c>
      <c r="K188" s="790"/>
      <c r="L188" s="130" t="s">
        <v>33</v>
      </c>
    </row>
    <row r="189" spans="1:14" ht="18.75" customHeight="1" x14ac:dyDescent="0.15">
      <c r="A189" s="719"/>
      <c r="B189" s="653"/>
      <c r="C189" s="653"/>
      <c r="D189" s="122" t="s">
        <v>90</v>
      </c>
      <c r="E189" s="143"/>
      <c r="F189" s="666"/>
      <c r="G189" s="667"/>
      <c r="H189" s="667"/>
      <c r="I189" s="144" t="s">
        <v>72</v>
      </c>
      <c r="J189" s="789" t="str">
        <f>IF(F189="","",F189/SUM(F$187:H$189)*100)</f>
        <v/>
      </c>
      <c r="K189" s="790"/>
      <c r="L189" s="130" t="s">
        <v>33</v>
      </c>
    </row>
    <row r="190" spans="1:14" ht="16.149999999999999" customHeight="1" x14ac:dyDescent="0.15">
      <c r="M190" s="115"/>
      <c r="N190" s="115"/>
    </row>
    <row r="191" spans="1:14" ht="16.149999999999999" customHeight="1" x14ac:dyDescent="0.15">
      <c r="A191" s="441" t="s">
        <v>959</v>
      </c>
      <c r="B191" s="125"/>
      <c r="C191" s="125"/>
      <c r="D191" s="125"/>
      <c r="E191" s="125"/>
      <c r="F191" s="125"/>
      <c r="G191" s="125"/>
      <c r="H191" s="125"/>
      <c r="I191" s="125"/>
      <c r="J191" s="125"/>
      <c r="K191" s="125"/>
      <c r="L191" s="125"/>
      <c r="M191" s="115"/>
      <c r="N191" s="115"/>
    </row>
    <row r="192" spans="1:14" ht="16.149999999999999" customHeight="1" x14ac:dyDescent="0.15">
      <c r="M192" s="115"/>
      <c r="N192" s="115"/>
    </row>
    <row r="193" spans="1:14" ht="18.75" customHeight="1" x14ac:dyDescent="0.15">
      <c r="A193" s="719" t="s">
        <v>963</v>
      </c>
      <c r="B193" s="679" t="s">
        <v>368</v>
      </c>
      <c r="C193" s="724"/>
      <c r="D193" s="725" t="s">
        <v>73</v>
      </c>
      <c r="E193" s="705"/>
      <c r="F193" s="726"/>
      <c r="G193" s="726"/>
      <c r="H193" s="726"/>
      <c r="I193" s="726"/>
      <c r="J193" s="726"/>
      <c r="K193" s="726"/>
      <c r="L193" s="726"/>
      <c r="N193" s="112" t="s">
        <v>110</v>
      </c>
    </row>
    <row r="194" spans="1:14" ht="18.75" customHeight="1" x14ac:dyDescent="0.15">
      <c r="A194" s="719"/>
      <c r="B194" s="716"/>
      <c r="C194" s="717"/>
      <c r="D194" s="658" t="s">
        <v>74</v>
      </c>
      <c r="E194" s="658"/>
      <c r="F194" s="664" t="s">
        <v>75</v>
      </c>
      <c r="G194" s="675"/>
      <c r="H194" s="139" t="s">
        <v>169</v>
      </c>
      <c r="I194" s="140"/>
      <c r="J194" s="141" t="s">
        <v>170</v>
      </c>
      <c r="K194" s="727"/>
      <c r="L194" s="728"/>
    </row>
    <row r="195" spans="1:14" ht="18.75" customHeight="1" x14ac:dyDescent="0.15">
      <c r="A195" s="719"/>
      <c r="B195" s="716"/>
      <c r="C195" s="717"/>
      <c r="D195" s="658"/>
      <c r="E195" s="658"/>
      <c r="F195" s="664" t="s">
        <v>76</v>
      </c>
      <c r="G195" s="675"/>
      <c r="H195" s="139" t="s">
        <v>168</v>
      </c>
      <c r="I195" s="140"/>
      <c r="J195" s="141" t="s">
        <v>170</v>
      </c>
      <c r="K195" s="727"/>
      <c r="L195" s="728"/>
    </row>
    <row r="196" spans="1:14" ht="18.75" customHeight="1" x14ac:dyDescent="0.15">
      <c r="A196" s="719"/>
      <c r="B196" s="716"/>
      <c r="C196" s="717"/>
      <c r="D196" s="658" t="s">
        <v>77</v>
      </c>
      <c r="E196" s="658"/>
      <c r="F196" s="729"/>
      <c r="G196" s="729"/>
      <c r="H196" s="729"/>
      <c r="I196" s="729"/>
      <c r="J196" s="729"/>
      <c r="K196" s="720" t="s">
        <v>370</v>
      </c>
      <c r="L196" s="721"/>
    </row>
    <row r="197" spans="1:14" ht="18.75" customHeight="1" x14ac:dyDescent="0.15">
      <c r="A197" s="719"/>
      <c r="B197" s="716"/>
      <c r="C197" s="717"/>
      <c r="D197" s="658" t="s">
        <v>78</v>
      </c>
      <c r="E197" s="658"/>
      <c r="F197" s="729"/>
      <c r="G197" s="729"/>
      <c r="H197" s="729"/>
      <c r="I197" s="729"/>
      <c r="J197" s="729"/>
      <c r="K197" s="636" t="s">
        <v>82</v>
      </c>
      <c r="L197" s="638"/>
    </row>
    <row r="198" spans="1:14" ht="18.75" customHeight="1" x14ac:dyDescent="0.15">
      <c r="A198" s="719"/>
      <c r="B198" s="716"/>
      <c r="C198" s="717"/>
      <c r="D198" s="658" t="s">
        <v>79</v>
      </c>
      <c r="E198" s="658"/>
      <c r="F198" s="666"/>
      <c r="G198" s="668"/>
      <c r="H198" s="127" t="s">
        <v>83</v>
      </c>
      <c r="I198" s="666"/>
      <c r="J198" s="668"/>
      <c r="K198" s="720" t="s">
        <v>370</v>
      </c>
      <c r="L198" s="721"/>
    </row>
    <row r="199" spans="1:14" ht="18.75" customHeight="1" x14ac:dyDescent="0.15">
      <c r="A199" s="719"/>
      <c r="B199" s="716"/>
      <c r="C199" s="717"/>
      <c r="D199" s="658" t="s">
        <v>80</v>
      </c>
      <c r="E199" s="658"/>
      <c r="F199" s="651"/>
      <c r="G199" s="651"/>
      <c r="H199" s="651"/>
      <c r="I199" s="651"/>
      <c r="J199" s="651"/>
      <c r="K199" s="720" t="s">
        <v>37</v>
      </c>
      <c r="L199" s="721"/>
    </row>
    <row r="200" spans="1:14" ht="18.75" customHeight="1" x14ac:dyDescent="0.15">
      <c r="A200" s="719"/>
      <c r="B200" s="712"/>
      <c r="C200" s="718"/>
      <c r="D200" s="658" t="s">
        <v>81</v>
      </c>
      <c r="E200" s="658"/>
      <c r="F200" s="651"/>
      <c r="G200" s="651"/>
      <c r="H200" s="651"/>
      <c r="I200" s="651"/>
      <c r="J200" s="651"/>
      <c r="K200" s="720" t="s">
        <v>37</v>
      </c>
      <c r="L200" s="721"/>
    </row>
    <row r="201" spans="1:14" ht="18.75" customHeight="1" x14ac:dyDescent="0.15">
      <c r="A201" s="719" t="s">
        <v>964</v>
      </c>
      <c r="B201" s="653" t="s">
        <v>84</v>
      </c>
      <c r="C201" s="653"/>
      <c r="D201" s="658" t="s">
        <v>87</v>
      </c>
      <c r="E201" s="658"/>
      <c r="F201" s="664" t="s">
        <v>85</v>
      </c>
      <c r="G201" s="675"/>
      <c r="H201" s="675"/>
      <c r="I201" s="142"/>
      <c r="J201" s="664" t="s">
        <v>86</v>
      </c>
      <c r="K201" s="665"/>
      <c r="L201" s="127"/>
    </row>
    <row r="202" spans="1:14" ht="18.75" customHeight="1" x14ac:dyDescent="0.15">
      <c r="A202" s="719"/>
      <c r="B202" s="653"/>
      <c r="C202" s="653"/>
      <c r="D202" s="122" t="s">
        <v>88</v>
      </c>
      <c r="E202" s="143"/>
      <c r="F202" s="666"/>
      <c r="G202" s="667"/>
      <c r="H202" s="667"/>
      <c r="I202" s="144" t="s">
        <v>72</v>
      </c>
      <c r="J202" s="722" t="str">
        <f>IF(F202="","",F202/SUM(F$202:H$204)*100)</f>
        <v/>
      </c>
      <c r="K202" s="723"/>
      <c r="L202" s="130" t="s">
        <v>33</v>
      </c>
    </row>
    <row r="203" spans="1:14" ht="18.75" customHeight="1" x14ac:dyDescent="0.15">
      <c r="A203" s="719"/>
      <c r="B203" s="653"/>
      <c r="C203" s="653"/>
      <c r="D203" s="122" t="s">
        <v>89</v>
      </c>
      <c r="E203" s="143"/>
      <c r="F203" s="666"/>
      <c r="G203" s="667"/>
      <c r="H203" s="667"/>
      <c r="I203" s="144" t="s">
        <v>72</v>
      </c>
      <c r="J203" s="722" t="str">
        <f>IF(F203="","",F203/SUM(F$202:H$204)*100)</f>
        <v/>
      </c>
      <c r="K203" s="723"/>
      <c r="L203" s="130" t="s">
        <v>33</v>
      </c>
    </row>
    <row r="204" spans="1:14" ht="18.75" customHeight="1" x14ac:dyDescent="0.15">
      <c r="A204" s="719"/>
      <c r="B204" s="653"/>
      <c r="C204" s="653"/>
      <c r="D204" s="122" t="s">
        <v>90</v>
      </c>
      <c r="E204" s="143"/>
      <c r="F204" s="666"/>
      <c r="G204" s="667"/>
      <c r="H204" s="667"/>
      <c r="I204" s="144" t="s">
        <v>72</v>
      </c>
      <c r="J204" s="722" t="str">
        <f>IF(F204="","",F204/SUM(F$202:H$204)*100)</f>
        <v/>
      </c>
      <c r="K204" s="723"/>
      <c r="L204" s="130" t="s">
        <v>33</v>
      </c>
    </row>
    <row r="205" spans="1:14" ht="18" customHeight="1" x14ac:dyDescent="0.15">
      <c r="A205" s="719" t="s">
        <v>963</v>
      </c>
      <c r="B205" s="679" t="s">
        <v>369</v>
      </c>
      <c r="C205" s="724"/>
      <c r="D205" s="725" t="s">
        <v>73</v>
      </c>
      <c r="E205" s="705"/>
      <c r="F205" s="726"/>
      <c r="G205" s="726"/>
      <c r="H205" s="726"/>
      <c r="I205" s="726"/>
      <c r="J205" s="726"/>
      <c r="K205" s="726"/>
      <c r="L205" s="726"/>
      <c r="N205" s="112" t="s">
        <v>110</v>
      </c>
    </row>
    <row r="206" spans="1:14" ht="18" customHeight="1" x14ac:dyDescent="0.15">
      <c r="A206" s="719"/>
      <c r="B206" s="716"/>
      <c r="C206" s="717"/>
      <c r="D206" s="658" t="s">
        <v>74</v>
      </c>
      <c r="E206" s="658"/>
      <c r="F206" s="664" t="s">
        <v>75</v>
      </c>
      <c r="G206" s="675"/>
      <c r="H206" s="139" t="s">
        <v>169</v>
      </c>
      <c r="I206" s="140"/>
      <c r="J206" s="141" t="s">
        <v>170</v>
      </c>
      <c r="K206" s="727"/>
      <c r="L206" s="728"/>
    </row>
    <row r="207" spans="1:14" ht="18" customHeight="1" x14ac:dyDescent="0.15">
      <c r="A207" s="719"/>
      <c r="B207" s="716"/>
      <c r="C207" s="717"/>
      <c r="D207" s="658"/>
      <c r="E207" s="658"/>
      <c r="F207" s="664" t="s">
        <v>76</v>
      </c>
      <c r="G207" s="675"/>
      <c r="H207" s="139" t="s">
        <v>168</v>
      </c>
      <c r="I207" s="140"/>
      <c r="J207" s="141" t="s">
        <v>170</v>
      </c>
      <c r="K207" s="727"/>
      <c r="L207" s="728"/>
    </row>
    <row r="208" spans="1:14" ht="18" customHeight="1" x14ac:dyDescent="0.15">
      <c r="A208" s="719"/>
      <c r="B208" s="716"/>
      <c r="C208" s="717"/>
      <c r="D208" s="658" t="s">
        <v>77</v>
      </c>
      <c r="E208" s="658"/>
      <c r="F208" s="729"/>
      <c r="G208" s="729"/>
      <c r="H208" s="729"/>
      <c r="I208" s="729"/>
      <c r="J208" s="729"/>
      <c r="K208" s="720" t="s">
        <v>370</v>
      </c>
      <c r="L208" s="721"/>
    </row>
    <row r="209" spans="1:12" ht="18" customHeight="1" x14ac:dyDescent="0.15">
      <c r="A209" s="719"/>
      <c r="B209" s="716"/>
      <c r="C209" s="717"/>
      <c r="D209" s="658" t="s">
        <v>78</v>
      </c>
      <c r="E209" s="658"/>
      <c r="F209" s="729"/>
      <c r="G209" s="729"/>
      <c r="H209" s="729"/>
      <c r="I209" s="729"/>
      <c r="J209" s="729"/>
      <c r="K209" s="636" t="s">
        <v>82</v>
      </c>
      <c r="L209" s="638"/>
    </row>
    <row r="210" spans="1:12" ht="18" customHeight="1" x14ac:dyDescent="0.15">
      <c r="A210" s="719"/>
      <c r="B210" s="716"/>
      <c r="C210" s="717"/>
      <c r="D210" s="658" t="s">
        <v>79</v>
      </c>
      <c r="E210" s="658"/>
      <c r="F210" s="666"/>
      <c r="G210" s="668"/>
      <c r="H210" s="127" t="s">
        <v>83</v>
      </c>
      <c r="I210" s="666"/>
      <c r="J210" s="668"/>
      <c r="K210" s="720" t="s">
        <v>370</v>
      </c>
      <c r="L210" s="721"/>
    </row>
    <row r="211" spans="1:12" ht="18" customHeight="1" x14ac:dyDescent="0.15">
      <c r="A211" s="719"/>
      <c r="B211" s="716"/>
      <c r="C211" s="717"/>
      <c r="D211" s="658" t="s">
        <v>80</v>
      </c>
      <c r="E211" s="658"/>
      <c r="F211" s="651"/>
      <c r="G211" s="651"/>
      <c r="H211" s="651"/>
      <c r="I211" s="651"/>
      <c r="J211" s="651"/>
      <c r="K211" s="720" t="s">
        <v>37</v>
      </c>
      <c r="L211" s="721"/>
    </row>
    <row r="212" spans="1:12" ht="18" customHeight="1" x14ac:dyDescent="0.15">
      <c r="A212" s="719"/>
      <c r="B212" s="712"/>
      <c r="C212" s="718"/>
      <c r="D212" s="658" t="s">
        <v>81</v>
      </c>
      <c r="E212" s="658"/>
      <c r="F212" s="651"/>
      <c r="G212" s="651"/>
      <c r="H212" s="651"/>
      <c r="I212" s="651"/>
      <c r="J212" s="651"/>
      <c r="K212" s="720" t="s">
        <v>37</v>
      </c>
      <c r="L212" s="721"/>
    </row>
    <row r="213" spans="1:12" ht="18" customHeight="1" x14ac:dyDescent="0.15">
      <c r="A213" s="719" t="s">
        <v>964</v>
      </c>
      <c r="B213" s="653" t="s">
        <v>84</v>
      </c>
      <c r="C213" s="653"/>
      <c r="D213" s="658" t="s">
        <v>87</v>
      </c>
      <c r="E213" s="658"/>
      <c r="F213" s="664" t="s">
        <v>85</v>
      </c>
      <c r="G213" s="675"/>
      <c r="H213" s="675"/>
      <c r="I213" s="142"/>
      <c r="J213" s="664" t="s">
        <v>86</v>
      </c>
      <c r="K213" s="665"/>
      <c r="L213" s="127"/>
    </row>
    <row r="214" spans="1:12" ht="18.75" customHeight="1" x14ac:dyDescent="0.15">
      <c r="A214" s="719"/>
      <c r="B214" s="653"/>
      <c r="C214" s="653"/>
      <c r="D214" s="122" t="s">
        <v>88</v>
      </c>
      <c r="E214" s="143"/>
      <c r="F214" s="666"/>
      <c r="G214" s="667"/>
      <c r="H214" s="667"/>
      <c r="I214" s="144" t="s">
        <v>72</v>
      </c>
      <c r="J214" s="722" t="str">
        <f>IF(F214="","",F214/SUM(F$214:H$216)*100)</f>
        <v/>
      </c>
      <c r="K214" s="723"/>
      <c r="L214" s="130" t="s">
        <v>33</v>
      </c>
    </row>
    <row r="215" spans="1:12" ht="18.75" customHeight="1" x14ac:dyDescent="0.15">
      <c r="A215" s="719"/>
      <c r="B215" s="653"/>
      <c r="C215" s="653"/>
      <c r="D215" s="122" t="s">
        <v>89</v>
      </c>
      <c r="E215" s="143"/>
      <c r="F215" s="666"/>
      <c r="G215" s="667"/>
      <c r="H215" s="667"/>
      <c r="I215" s="144" t="s">
        <v>72</v>
      </c>
      <c r="J215" s="722" t="str">
        <f>IF(F215="","",F215/SUM(F$214:H$216)*100)</f>
        <v/>
      </c>
      <c r="K215" s="723"/>
      <c r="L215" s="130" t="s">
        <v>33</v>
      </c>
    </row>
    <row r="216" spans="1:12" ht="18.75" customHeight="1" x14ac:dyDescent="0.15">
      <c r="A216" s="719"/>
      <c r="B216" s="653"/>
      <c r="C216" s="653"/>
      <c r="D216" s="122" t="s">
        <v>90</v>
      </c>
      <c r="E216" s="143"/>
      <c r="F216" s="666"/>
      <c r="G216" s="667"/>
      <c r="H216" s="667"/>
      <c r="I216" s="144" t="s">
        <v>72</v>
      </c>
      <c r="J216" s="722" t="str">
        <f>IF(F216="","",F216/SUM(F$214:H$216)*100)</f>
        <v/>
      </c>
      <c r="K216" s="723"/>
      <c r="L216" s="130" t="s">
        <v>33</v>
      </c>
    </row>
    <row r="217" spans="1:12" ht="18" customHeight="1" x14ac:dyDescent="0.15"/>
  </sheetData>
  <sheetProtection algorithmName="SHA-512" hashValue="pXzDkt1lVEzL5FekahxEhD5/H2bhDVtybNGmoF8yu92Pfrd+jfBrUrEoO/jXmj8+F6NvbVqpaJlK5knD+7DxZQ==" saltValue="kn5Qen0P/Ee3VzvzbUFbbw==" spinCount="100000" sheet="1" objects="1" scenarios="1"/>
  <mergeCells count="541">
    <mergeCell ref="A2:L2"/>
    <mergeCell ref="J151:K151"/>
    <mergeCell ref="H153:I153"/>
    <mergeCell ref="F120:K120"/>
    <mergeCell ref="H148:I148"/>
    <mergeCell ref="F127:G127"/>
    <mergeCell ref="F147:G147"/>
    <mergeCell ref="J122:K122"/>
    <mergeCell ref="F151:G151"/>
    <mergeCell ref="F111:K111"/>
    <mergeCell ref="F114:K114"/>
    <mergeCell ref="J108:K108"/>
    <mergeCell ref="H108:I108"/>
    <mergeCell ref="F103:G103"/>
    <mergeCell ref="J105:K105"/>
    <mergeCell ref="J106:K106"/>
    <mergeCell ref="H100:I100"/>
    <mergeCell ref="H126:I126"/>
    <mergeCell ref="H127:I127"/>
    <mergeCell ref="J147:K147"/>
    <mergeCell ref="F128:J128"/>
    <mergeCell ref="H99:I99"/>
    <mergeCell ref="F102:G102"/>
    <mergeCell ref="F97:I97"/>
    <mergeCell ref="D208:E208"/>
    <mergeCell ref="K206:L206"/>
    <mergeCell ref="D209:E209"/>
    <mergeCell ref="D210:E210"/>
    <mergeCell ref="J204:K204"/>
    <mergeCell ref="D183:E183"/>
    <mergeCell ref="F189:H189"/>
    <mergeCell ref="F150:G150"/>
    <mergeCell ref="K173:L173"/>
    <mergeCell ref="F177:J177"/>
    <mergeCell ref="F156:J156"/>
    <mergeCell ref="F153:G153"/>
    <mergeCell ref="H151:I151"/>
    <mergeCell ref="F155:G155"/>
    <mergeCell ref="K156:L156"/>
    <mergeCell ref="K157:L157"/>
    <mergeCell ref="H154:I154"/>
    <mergeCell ref="F180:G180"/>
    <mergeCell ref="F185:J185"/>
    <mergeCell ref="F187:H187"/>
    <mergeCell ref="K185:L185"/>
    <mergeCell ref="F186:H186"/>
    <mergeCell ref="K179:L179"/>
    <mergeCell ref="J189:K189"/>
    <mergeCell ref="A186:A189"/>
    <mergeCell ref="J186:K186"/>
    <mergeCell ref="J188:K188"/>
    <mergeCell ref="K182:L182"/>
    <mergeCell ref="F182:J182"/>
    <mergeCell ref="F181:J181"/>
    <mergeCell ref="B186:C189"/>
    <mergeCell ref="D186:E186"/>
    <mergeCell ref="F199:J199"/>
    <mergeCell ref="F195:G195"/>
    <mergeCell ref="K199:L199"/>
    <mergeCell ref="F188:H188"/>
    <mergeCell ref="K195:L195"/>
    <mergeCell ref="F193:L193"/>
    <mergeCell ref="A193:A200"/>
    <mergeCell ref="B193:C200"/>
    <mergeCell ref="D193:E193"/>
    <mergeCell ref="D194:E195"/>
    <mergeCell ref="D196:E196"/>
    <mergeCell ref="D197:E197"/>
    <mergeCell ref="D198:E198"/>
    <mergeCell ref="D200:E200"/>
    <mergeCell ref="F163:J163"/>
    <mergeCell ref="F171:L171"/>
    <mergeCell ref="F173:J173"/>
    <mergeCell ref="K172:L172"/>
    <mergeCell ref="F170:L170"/>
    <mergeCell ref="K183:L183"/>
    <mergeCell ref="K180:L180"/>
    <mergeCell ref="F178:L178"/>
    <mergeCell ref="K175:L175"/>
    <mergeCell ref="F176:J176"/>
    <mergeCell ref="K177:L177"/>
    <mergeCell ref="K181:L181"/>
    <mergeCell ref="F179:G179"/>
    <mergeCell ref="K174:L174"/>
    <mergeCell ref="F172:J172"/>
    <mergeCell ref="F162:L162"/>
    <mergeCell ref="F160:L160"/>
    <mergeCell ref="F161:L161"/>
    <mergeCell ref="F158:J158"/>
    <mergeCell ref="F174:J174"/>
    <mergeCell ref="A201:A204"/>
    <mergeCell ref="B201:C204"/>
    <mergeCell ref="D201:E201"/>
    <mergeCell ref="F201:H201"/>
    <mergeCell ref="J201:K201"/>
    <mergeCell ref="F202:H202"/>
    <mergeCell ref="J202:K202"/>
    <mergeCell ref="F204:H204"/>
    <mergeCell ref="F203:H203"/>
    <mergeCell ref="J203:K203"/>
    <mergeCell ref="F175:J175"/>
    <mergeCell ref="J187:K187"/>
    <mergeCell ref="K184:L184"/>
    <mergeCell ref="I183:J183"/>
    <mergeCell ref="F183:G183"/>
    <mergeCell ref="F184:J184"/>
    <mergeCell ref="K176:L176"/>
    <mergeCell ref="K163:L163"/>
    <mergeCell ref="D199:E199"/>
    <mergeCell ref="J149:K149"/>
    <mergeCell ref="J126:K126"/>
    <mergeCell ref="F112:K112"/>
    <mergeCell ref="J102:K102"/>
    <mergeCell ref="H105:I105"/>
    <mergeCell ref="H102:I102"/>
    <mergeCell ref="H103:I103"/>
    <mergeCell ref="K95:L95"/>
    <mergeCell ref="I95:J95"/>
    <mergeCell ref="F104:G104"/>
    <mergeCell ref="H104:I104"/>
    <mergeCell ref="I96:J96"/>
    <mergeCell ref="K96:L96"/>
    <mergeCell ref="F96:G96"/>
    <mergeCell ref="F100:G100"/>
    <mergeCell ref="F101:G101"/>
    <mergeCell ref="F99:G99"/>
    <mergeCell ref="J99:K99"/>
    <mergeCell ref="F98:I98"/>
    <mergeCell ref="J101:K101"/>
    <mergeCell ref="J103:K103"/>
    <mergeCell ref="J104:K104"/>
    <mergeCell ref="J100:K100"/>
    <mergeCell ref="H101:I101"/>
    <mergeCell ref="F122:G122"/>
    <mergeCell ref="F115:K115"/>
    <mergeCell ref="J125:K125"/>
    <mergeCell ref="B121:E121"/>
    <mergeCell ref="D150:E150"/>
    <mergeCell ref="F109:G109"/>
    <mergeCell ref="F110:G110"/>
    <mergeCell ref="F124:G124"/>
    <mergeCell ref="H150:I150"/>
    <mergeCell ref="H124:I124"/>
    <mergeCell ref="H122:I122"/>
    <mergeCell ref="H123:I123"/>
    <mergeCell ref="H147:I147"/>
    <mergeCell ref="F148:G148"/>
    <mergeCell ref="F125:G125"/>
    <mergeCell ref="H125:I125"/>
    <mergeCell ref="F123:G123"/>
    <mergeCell ref="F116:K116"/>
    <mergeCell ref="F118:K118"/>
    <mergeCell ref="F149:G149"/>
    <mergeCell ref="K128:L128"/>
    <mergeCell ref="F126:G126"/>
    <mergeCell ref="H149:I149"/>
    <mergeCell ref="J148:K148"/>
    <mergeCell ref="B122:C127"/>
    <mergeCell ref="B120:E120"/>
    <mergeCell ref="B116:E116"/>
    <mergeCell ref="D152:E152"/>
    <mergeCell ref="D155:E155"/>
    <mergeCell ref="B118:E118"/>
    <mergeCell ref="B114:E114"/>
    <mergeCell ref="J154:K154"/>
    <mergeCell ref="D122:D125"/>
    <mergeCell ref="B130:B133"/>
    <mergeCell ref="C130:D130"/>
    <mergeCell ref="C131:D131"/>
    <mergeCell ref="C132:D132"/>
    <mergeCell ref="C133:D133"/>
    <mergeCell ref="C138:D138"/>
    <mergeCell ref="B150:C153"/>
    <mergeCell ref="B154:C160"/>
    <mergeCell ref="D160:E160"/>
    <mergeCell ref="F159:L159"/>
    <mergeCell ref="B117:E117"/>
    <mergeCell ref="H152:I152"/>
    <mergeCell ref="F154:G154"/>
    <mergeCell ref="F157:J157"/>
    <mergeCell ref="K158:L158"/>
    <mergeCell ref="B170:C172"/>
    <mergeCell ref="B173:C177"/>
    <mergeCell ref="D172:E172"/>
    <mergeCell ref="A178:A185"/>
    <mergeCell ref="D181:E181"/>
    <mergeCell ref="D182:E182"/>
    <mergeCell ref="D178:E178"/>
    <mergeCell ref="D170:E170"/>
    <mergeCell ref="A173:A177"/>
    <mergeCell ref="A170:A172"/>
    <mergeCell ref="B178:C181"/>
    <mergeCell ref="B182:C185"/>
    <mergeCell ref="D173:D177"/>
    <mergeCell ref="D171:E171"/>
    <mergeCell ref="D184:E184"/>
    <mergeCell ref="D185:E185"/>
    <mergeCell ref="D179:E180"/>
    <mergeCell ref="F58:L58"/>
    <mergeCell ref="F33:K33"/>
    <mergeCell ref="F52:K52"/>
    <mergeCell ref="D29:D31"/>
    <mergeCell ref="D32:D34"/>
    <mergeCell ref="B70:C76"/>
    <mergeCell ref="B35:E35"/>
    <mergeCell ref="B50:C60"/>
    <mergeCell ref="D54:E54"/>
    <mergeCell ref="D55:E55"/>
    <mergeCell ref="D63:E63"/>
    <mergeCell ref="D71:E71"/>
    <mergeCell ref="F35:K35"/>
    <mergeCell ref="D60:E60"/>
    <mergeCell ref="B37:E37"/>
    <mergeCell ref="D38:E38"/>
    <mergeCell ref="D39:E39"/>
    <mergeCell ref="D56:E56"/>
    <mergeCell ref="B38:C39"/>
    <mergeCell ref="D52:E52"/>
    <mergeCell ref="D70:E70"/>
    <mergeCell ref="D72:E72"/>
    <mergeCell ref="D44:E44"/>
    <mergeCell ref="D59:E59"/>
    <mergeCell ref="F65:L65"/>
    <mergeCell ref="F93:J93"/>
    <mergeCell ref="F92:G92"/>
    <mergeCell ref="C80:E80"/>
    <mergeCell ref="D62:E62"/>
    <mergeCell ref="D66:E66"/>
    <mergeCell ref="B78:E78"/>
    <mergeCell ref="B77:E77"/>
    <mergeCell ref="D91:E91"/>
    <mergeCell ref="D76:E76"/>
    <mergeCell ref="B79:B86"/>
    <mergeCell ref="C79:E79"/>
    <mergeCell ref="C81:E81"/>
    <mergeCell ref="G66:I66"/>
    <mergeCell ref="F76:L76"/>
    <mergeCell ref="F73:L73"/>
    <mergeCell ref="F64:L64"/>
    <mergeCell ref="C85:D85"/>
    <mergeCell ref="B61:C67"/>
    <mergeCell ref="D61:E61"/>
    <mergeCell ref="A44:A60"/>
    <mergeCell ref="D57:E57"/>
    <mergeCell ref="D67:E67"/>
    <mergeCell ref="D25:E25"/>
    <mergeCell ref="D53:E53"/>
    <mergeCell ref="D26:E26"/>
    <mergeCell ref="D49:E49"/>
    <mergeCell ref="B36:E36"/>
    <mergeCell ref="F56:L56"/>
    <mergeCell ref="F59:L59"/>
    <mergeCell ref="F32:K32"/>
    <mergeCell ref="F31:K31"/>
    <mergeCell ref="F29:K29"/>
    <mergeCell ref="F60:L60"/>
    <mergeCell ref="F63:L63"/>
    <mergeCell ref="F67:L67"/>
    <mergeCell ref="F62:L62"/>
    <mergeCell ref="F57:L57"/>
    <mergeCell ref="D45:E45"/>
    <mergeCell ref="D51:E51"/>
    <mergeCell ref="D50:E50"/>
    <mergeCell ref="F53:L53"/>
    <mergeCell ref="F61:L61"/>
    <mergeCell ref="D58:E58"/>
    <mergeCell ref="D5:E5"/>
    <mergeCell ref="D6:E6"/>
    <mergeCell ref="D8:E8"/>
    <mergeCell ref="D7:E7"/>
    <mergeCell ref="D9:E9"/>
    <mergeCell ref="D20:E20"/>
    <mergeCell ref="B23:E23"/>
    <mergeCell ref="D27:E27"/>
    <mergeCell ref="D28:E28"/>
    <mergeCell ref="B25:C27"/>
    <mergeCell ref="B28:C34"/>
    <mergeCell ref="G12:I12"/>
    <mergeCell ref="B17:C22"/>
    <mergeCell ref="D22:E22"/>
    <mergeCell ref="B11:C16"/>
    <mergeCell ref="D11:E11"/>
    <mergeCell ref="S17:Y17"/>
    <mergeCell ref="G18:I18"/>
    <mergeCell ref="G19:I19"/>
    <mergeCell ref="G21:I21"/>
    <mergeCell ref="F17:L17"/>
    <mergeCell ref="D21:E21"/>
    <mergeCell ref="N12:S13"/>
    <mergeCell ref="F28:K28"/>
    <mergeCell ref="F23:L23"/>
    <mergeCell ref="K19:L19"/>
    <mergeCell ref="F27:L27"/>
    <mergeCell ref="K21:L21"/>
    <mergeCell ref="F22:L22"/>
    <mergeCell ref="F24:L24"/>
    <mergeCell ref="N18:S19"/>
    <mergeCell ref="F26:L26"/>
    <mergeCell ref="I25:L25"/>
    <mergeCell ref="K18:L18"/>
    <mergeCell ref="F20:L20"/>
    <mergeCell ref="F44:L44"/>
    <mergeCell ref="I55:L55"/>
    <mergeCell ref="F54:L54"/>
    <mergeCell ref="F34:K34"/>
    <mergeCell ref="F38:K38"/>
    <mergeCell ref="F39:K39"/>
    <mergeCell ref="D40:E40"/>
    <mergeCell ref="D41:E41"/>
    <mergeCell ref="D42:E42"/>
    <mergeCell ref="D43:E43"/>
    <mergeCell ref="F45:L45"/>
    <mergeCell ref="F46:L46"/>
    <mergeCell ref="F51:K51"/>
    <mergeCell ref="F50:L50"/>
    <mergeCell ref="F49:L49"/>
    <mergeCell ref="F47:L47"/>
    <mergeCell ref="F37:K37"/>
    <mergeCell ref="D46:E46"/>
    <mergeCell ref="D47:E47"/>
    <mergeCell ref="B115:E115"/>
    <mergeCell ref="F30:K30"/>
    <mergeCell ref="F206:G206"/>
    <mergeCell ref="D65:E65"/>
    <mergeCell ref="D64:E64"/>
    <mergeCell ref="K66:L66"/>
    <mergeCell ref="F74:L74"/>
    <mergeCell ref="K91:L91"/>
    <mergeCell ref="F77:L77"/>
    <mergeCell ref="H78:I78"/>
    <mergeCell ref="F87:J87"/>
    <mergeCell ref="F71:L71"/>
    <mergeCell ref="G75:I75"/>
    <mergeCell ref="D87:E87"/>
    <mergeCell ref="C86:D86"/>
    <mergeCell ref="K93:L93"/>
    <mergeCell ref="F89:G89"/>
    <mergeCell ref="F90:G90"/>
    <mergeCell ref="K75:L75"/>
    <mergeCell ref="I90:J90"/>
    <mergeCell ref="I91:J91"/>
    <mergeCell ref="F78:G78"/>
    <mergeCell ref="I88:J88"/>
    <mergeCell ref="K88:L88"/>
    <mergeCell ref="D206:E207"/>
    <mergeCell ref="I89:J89"/>
    <mergeCell ref="D159:E159"/>
    <mergeCell ref="D161:D163"/>
    <mergeCell ref="J150:K150"/>
    <mergeCell ref="D156:D158"/>
    <mergeCell ref="D126:E127"/>
    <mergeCell ref="B128:E128"/>
    <mergeCell ref="B137:B138"/>
    <mergeCell ref="C137:D137"/>
    <mergeCell ref="J109:K109"/>
    <mergeCell ref="J110:K110"/>
    <mergeCell ref="J155:K155"/>
    <mergeCell ref="F152:G152"/>
    <mergeCell ref="H155:I155"/>
    <mergeCell ref="J152:K152"/>
    <mergeCell ref="J153:K153"/>
    <mergeCell ref="J127:K127"/>
    <mergeCell ref="J123:K123"/>
    <mergeCell ref="J124:K124"/>
    <mergeCell ref="C129:E129"/>
    <mergeCell ref="B99:C110"/>
    <mergeCell ref="E103:E104"/>
    <mergeCell ref="D99:D100"/>
    <mergeCell ref="F207:G207"/>
    <mergeCell ref="F210:G210"/>
    <mergeCell ref="I210:J210"/>
    <mergeCell ref="K210:L210"/>
    <mergeCell ref="K197:L197"/>
    <mergeCell ref="F198:G198"/>
    <mergeCell ref="I198:J198"/>
    <mergeCell ref="K198:L198"/>
    <mergeCell ref="F194:G194"/>
    <mergeCell ref="K194:L194"/>
    <mergeCell ref="F196:J196"/>
    <mergeCell ref="K196:L196"/>
    <mergeCell ref="F197:J197"/>
    <mergeCell ref="F208:J208"/>
    <mergeCell ref="K208:L208"/>
    <mergeCell ref="F200:J200"/>
    <mergeCell ref="K200:L200"/>
    <mergeCell ref="A213:A216"/>
    <mergeCell ref="D211:E211"/>
    <mergeCell ref="F211:J211"/>
    <mergeCell ref="K211:L211"/>
    <mergeCell ref="B213:C216"/>
    <mergeCell ref="D213:E213"/>
    <mergeCell ref="F213:H213"/>
    <mergeCell ref="J213:K213"/>
    <mergeCell ref="F214:H214"/>
    <mergeCell ref="J214:K214"/>
    <mergeCell ref="D212:E212"/>
    <mergeCell ref="F212:J212"/>
    <mergeCell ref="K212:L212"/>
    <mergeCell ref="F215:H215"/>
    <mergeCell ref="F216:H216"/>
    <mergeCell ref="J215:K215"/>
    <mergeCell ref="J216:K216"/>
    <mergeCell ref="A205:A212"/>
    <mergeCell ref="B205:C212"/>
    <mergeCell ref="D205:E205"/>
    <mergeCell ref="F205:L205"/>
    <mergeCell ref="K207:L207"/>
    <mergeCell ref="F209:J209"/>
    <mergeCell ref="K209:L209"/>
    <mergeCell ref="B142:E142"/>
    <mergeCell ref="N139:S141"/>
    <mergeCell ref="C141:D141"/>
    <mergeCell ref="B139:B141"/>
    <mergeCell ref="C139:D140"/>
    <mergeCell ref="A164:A169"/>
    <mergeCell ref="C164:E164"/>
    <mergeCell ref="B165:B169"/>
    <mergeCell ref="C165:D165"/>
    <mergeCell ref="C166:D166"/>
    <mergeCell ref="C167:D167"/>
    <mergeCell ref="C168:D168"/>
    <mergeCell ref="C169:D169"/>
    <mergeCell ref="B147:C149"/>
    <mergeCell ref="D147:E147"/>
    <mergeCell ref="D148:E148"/>
    <mergeCell ref="D149:E149"/>
    <mergeCell ref="B161:C163"/>
    <mergeCell ref="D143:E143"/>
    <mergeCell ref="D144:E144"/>
    <mergeCell ref="D145:E145"/>
    <mergeCell ref="D154:E154"/>
    <mergeCell ref="D151:E151"/>
    <mergeCell ref="D153:E153"/>
    <mergeCell ref="K6:L6"/>
    <mergeCell ref="K7:L7"/>
    <mergeCell ref="K9:L9"/>
    <mergeCell ref="G9:I9"/>
    <mergeCell ref="F10:L10"/>
    <mergeCell ref="G13:I13"/>
    <mergeCell ref="K15:L15"/>
    <mergeCell ref="F36:K36"/>
    <mergeCell ref="D17:E17"/>
    <mergeCell ref="D18:E18"/>
    <mergeCell ref="D10:E10"/>
    <mergeCell ref="D19:E19"/>
    <mergeCell ref="D12:E12"/>
    <mergeCell ref="D13:E13"/>
    <mergeCell ref="B24:E24"/>
    <mergeCell ref="B5:C10"/>
    <mergeCell ref="F5:L5"/>
    <mergeCell ref="F8:L8"/>
    <mergeCell ref="F11:L11"/>
    <mergeCell ref="F14:L14"/>
    <mergeCell ref="G15:I15"/>
    <mergeCell ref="D14:E14"/>
    <mergeCell ref="D15:E15"/>
    <mergeCell ref="D16:E16"/>
    <mergeCell ref="B4:E4"/>
    <mergeCell ref="F4:L4"/>
    <mergeCell ref="B143:C146"/>
    <mergeCell ref="D146:E146"/>
    <mergeCell ref="A61:A67"/>
    <mergeCell ref="A70:A76"/>
    <mergeCell ref="A122:A133"/>
    <mergeCell ref="C136:E136"/>
    <mergeCell ref="A136:A163"/>
    <mergeCell ref="B119:E119"/>
    <mergeCell ref="B44:C49"/>
    <mergeCell ref="D48:E48"/>
    <mergeCell ref="F48:L48"/>
    <mergeCell ref="B40:C43"/>
    <mergeCell ref="A5:A43"/>
    <mergeCell ref="F40:K40"/>
    <mergeCell ref="F41:K41"/>
    <mergeCell ref="F42:K42"/>
    <mergeCell ref="F43:K43"/>
    <mergeCell ref="K13:L13"/>
    <mergeCell ref="F16:L16"/>
    <mergeCell ref="G6:I6"/>
    <mergeCell ref="G7:I7"/>
    <mergeCell ref="K12:L12"/>
    <mergeCell ref="A99:A121"/>
    <mergeCell ref="K97:L97"/>
    <mergeCell ref="K98:L98"/>
    <mergeCell ref="F119:K119"/>
    <mergeCell ref="F121:K121"/>
    <mergeCell ref="F107:G107"/>
    <mergeCell ref="H107:I107"/>
    <mergeCell ref="F108:G108"/>
    <mergeCell ref="J107:K107"/>
    <mergeCell ref="H106:I106"/>
    <mergeCell ref="F106:G106"/>
    <mergeCell ref="F117:K117"/>
    <mergeCell ref="H109:I109"/>
    <mergeCell ref="H110:I110"/>
    <mergeCell ref="B97:C98"/>
    <mergeCell ref="D97:E97"/>
    <mergeCell ref="D98:E98"/>
    <mergeCell ref="D109:D110"/>
    <mergeCell ref="D101:D102"/>
    <mergeCell ref="E101:E102"/>
    <mergeCell ref="B112:E112"/>
    <mergeCell ref="D107:D108"/>
    <mergeCell ref="E109:E110"/>
    <mergeCell ref="D103:D106"/>
    <mergeCell ref="A77:A98"/>
    <mergeCell ref="D92:E92"/>
    <mergeCell ref="F88:G88"/>
    <mergeCell ref="B93:C96"/>
    <mergeCell ref="D93:E93"/>
    <mergeCell ref="F95:G95"/>
    <mergeCell ref="F91:G91"/>
    <mergeCell ref="D96:E96"/>
    <mergeCell ref="B87:C92"/>
    <mergeCell ref="D95:E95"/>
    <mergeCell ref="D89:E89"/>
    <mergeCell ref="D90:E90"/>
    <mergeCell ref="F94:G94"/>
    <mergeCell ref="C82:D82"/>
    <mergeCell ref="C83:D83"/>
    <mergeCell ref="C84:D84"/>
    <mergeCell ref="B113:E113"/>
    <mergeCell ref="F113:K113"/>
    <mergeCell ref="F72:L72"/>
    <mergeCell ref="D75:E75"/>
    <mergeCell ref="F70:L70"/>
    <mergeCell ref="I92:J92"/>
    <mergeCell ref="K94:L94"/>
    <mergeCell ref="K92:L92"/>
    <mergeCell ref="D73:E73"/>
    <mergeCell ref="D74:E74"/>
    <mergeCell ref="E99:E100"/>
    <mergeCell ref="E107:E108"/>
    <mergeCell ref="J78:K78"/>
    <mergeCell ref="I94:J94"/>
    <mergeCell ref="K89:L89"/>
    <mergeCell ref="K90:L90"/>
    <mergeCell ref="K87:L87"/>
    <mergeCell ref="B111:E111"/>
    <mergeCell ref="E105:E106"/>
    <mergeCell ref="F105:G105"/>
  </mergeCells>
  <phoneticPr fontId="2"/>
  <conditionalFormatting sqref="F41:L43 D41:D43">
    <cfRule type="expression" dxfId="7" priority="5">
      <formula>$F$40="×"</formula>
    </cfRule>
  </conditionalFormatting>
  <conditionalFormatting sqref="D49:L49">
    <cfRule type="expression" dxfId="6" priority="3">
      <formula>$F$40="×"</formula>
    </cfRule>
  </conditionalFormatting>
  <conditionalFormatting sqref="D48:L48">
    <cfRule type="expression" dxfId="5" priority="2">
      <formula>$F$40="〇"</formula>
    </cfRule>
  </conditionalFormatting>
  <conditionalFormatting sqref="D143:L143">
    <cfRule type="expression" dxfId="4" priority="1">
      <formula>$F$40="〇"</formula>
    </cfRule>
  </conditionalFormatting>
  <dataValidations count="7">
    <dataValidation type="list" allowBlank="1" showInputMessage="1" showErrorMessage="1" sqref="F40:K40">
      <formula1>"〇,×"</formula1>
    </dataValidation>
    <dataValidation type="list" allowBlank="1" showInputMessage="1" showErrorMessage="1" sqref="F41:K41">
      <formula1>"太陽光発電,風力発電,水力発電,地熱発電,バイオマス発電,太陽熱利用設備"</formula1>
    </dataValidation>
    <dataValidation type="list" allowBlank="1" showInputMessage="1" showErrorMessage="1" sqref="F4:L4">
      <formula1>"CGS+熱電融通,熱電融通"</formula1>
    </dataValidation>
    <dataValidation type="list" allowBlank="1" showInputMessage="1" showErrorMessage="1" sqref="F49:L49">
      <formula1>"電気自動車用急速充電器,燃料電池自動車,蓄電池"</formula1>
    </dataValidation>
    <dataValidation type="list" allowBlank="1" showInputMessage="1" showErrorMessage="1" sqref="F48:L48">
      <formula1>"再生可能エネルギー機器（太陽光発電）,再生可能エネルギー機器（地熱発電）,再生可能エネルギー機器（風力発電）,再生可能エネルギー機器（バイオマス発電）,再生可能エネルギー機器（太陽熱設備）,電気自動車用急速充電器,燃料電池自動車"</formula1>
    </dataValidation>
    <dataValidation type="list" showInputMessage="1" showErrorMessage="1" sqref="B17:C22">
      <formula1>"助成対象事業者,熱電供給事業者,ESCO事業者,リース事業者"</formula1>
    </dataValidation>
    <dataValidation type="list" showInputMessage="1" showErrorMessage="1" sqref="B11:C16">
      <formula1>"  ,助成対象事業者,熱電供給事業者,ESCO事業者,リース事業者"</formula1>
    </dataValidation>
  </dataValidations>
  <pageMargins left="0.98425196850393704" right="0.11811023622047245" top="0.74803149606299213" bottom="0.35433070866141736" header="0.31496062992125984" footer="0.31496062992125984"/>
  <pageSetup paperSize="9" scale="87" fitToHeight="0" orientation="portrait" r:id="rId1"/>
  <rowBreaks count="5" manualBreakCount="5">
    <brk id="54" max="12" man="1"/>
    <brk id="98" max="12" man="1"/>
    <brk id="134" max="12" man="1"/>
    <brk id="177" max="12" man="1"/>
    <brk id="19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49</xdr:row>
                    <xdr:rowOff>0</xdr:rowOff>
                  </from>
                  <to>
                    <xdr:col>13</xdr:col>
                    <xdr:colOff>57150</xdr:colOff>
                    <xdr:row>49</xdr:row>
                    <xdr:rowOff>209550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77</xdr:row>
                    <xdr:rowOff>19050</xdr:rowOff>
                  </from>
                  <to>
                    <xdr:col>13</xdr:col>
                    <xdr:colOff>57150</xdr:colOff>
                    <xdr:row>78</xdr:row>
                    <xdr:rowOff>9525</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77</xdr:row>
                    <xdr:rowOff>19050</xdr:rowOff>
                  </from>
                  <to>
                    <xdr:col>9</xdr:col>
                    <xdr:colOff>323850</xdr:colOff>
                    <xdr:row>78</xdr:row>
                    <xdr:rowOff>9525</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77</xdr:row>
                    <xdr:rowOff>19050</xdr:rowOff>
                  </from>
                  <to>
                    <xdr:col>9</xdr:col>
                    <xdr:colOff>323850</xdr:colOff>
                    <xdr:row>78</xdr:row>
                    <xdr:rowOff>9525</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371475</xdr:colOff>
                    <xdr:row>77</xdr:row>
                    <xdr:rowOff>38100</xdr:rowOff>
                  </from>
                  <to>
                    <xdr:col>10</xdr:col>
                    <xdr:colOff>9525</xdr:colOff>
                    <xdr:row>78</xdr:row>
                    <xdr:rowOff>9525</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146</xdr:row>
                    <xdr:rowOff>19050</xdr:rowOff>
                  </from>
                  <to>
                    <xdr:col>9</xdr:col>
                    <xdr:colOff>523875</xdr:colOff>
                    <xdr:row>146</xdr:row>
                    <xdr:rowOff>180975</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147</xdr:row>
                    <xdr:rowOff>19050</xdr:rowOff>
                  </from>
                  <to>
                    <xdr:col>9</xdr:col>
                    <xdr:colOff>523875</xdr:colOff>
                    <xdr:row>147</xdr:row>
                    <xdr:rowOff>180975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148</xdr:row>
                    <xdr:rowOff>19050</xdr:rowOff>
                  </from>
                  <to>
                    <xdr:col>9</xdr:col>
                    <xdr:colOff>523875</xdr:colOff>
                    <xdr:row>148</xdr:row>
                    <xdr:rowOff>180975</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77</xdr:row>
                    <xdr:rowOff>19050</xdr:rowOff>
                  </from>
                  <to>
                    <xdr:col>9</xdr:col>
                    <xdr:colOff>323850</xdr:colOff>
                    <xdr:row>78</xdr:row>
                    <xdr:rowOff>9525</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77</xdr:row>
                    <xdr:rowOff>19050</xdr:rowOff>
                  </from>
                  <to>
                    <xdr:col>9</xdr:col>
                    <xdr:colOff>323850</xdr:colOff>
                    <xdr:row>78</xdr:row>
                    <xdr:rowOff>9525</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371475</xdr:colOff>
                    <xdr:row>77</xdr:row>
                    <xdr:rowOff>38100</xdr:rowOff>
                  </from>
                  <to>
                    <xdr:col>10</xdr:col>
                    <xdr:colOff>9525</xdr:colOff>
                    <xdr:row>78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showGridLines="0" view="pageBreakPreview" zoomScale="130" zoomScaleNormal="100" zoomScaleSheetLayoutView="130" workbookViewId="0">
      <selection activeCell="B53" sqref="B53"/>
    </sheetView>
  </sheetViews>
  <sheetFormatPr defaultColWidth="9" defaultRowHeight="13.5" x14ac:dyDescent="0.15"/>
  <cols>
    <col min="1" max="1" width="1.625" style="7" customWidth="1"/>
    <col min="2" max="2" width="2.375" style="7" customWidth="1"/>
    <col min="3" max="3" width="0.875" style="7" customWidth="1"/>
    <col min="4" max="4" width="15.5" style="7" customWidth="1"/>
    <col min="5" max="5" width="16.25" style="7" customWidth="1"/>
    <col min="6" max="6" width="0.75" style="7" customWidth="1"/>
    <col min="7" max="7" width="10.75" style="7" customWidth="1"/>
    <col min="8" max="8" width="7.25" style="7" customWidth="1"/>
    <col min="9" max="11" width="4.5" style="7" customWidth="1"/>
    <col min="12" max="12" width="4.5" style="78" customWidth="1"/>
    <col min="13" max="16" width="4.625" style="78" customWidth="1"/>
    <col min="17" max="17" width="0.625" style="78" customWidth="1"/>
    <col min="18" max="18" width="1.125" style="78" customWidth="1"/>
    <col min="19" max="19" width="2.75" style="7" customWidth="1"/>
    <col min="20" max="16384" width="9" style="7"/>
  </cols>
  <sheetData>
    <row r="1" spans="2:23" ht="15" customHeight="1" x14ac:dyDescent="0.15">
      <c r="B1" s="147" t="s">
        <v>564</v>
      </c>
    </row>
    <row r="2" spans="2:23" ht="9.75" customHeight="1" x14ac:dyDescent="0.15">
      <c r="B2" s="148"/>
      <c r="C2" s="149"/>
      <c r="D2" s="149"/>
      <c r="E2" s="149"/>
      <c r="F2" s="149"/>
      <c r="G2" s="149"/>
      <c r="H2" s="149"/>
      <c r="I2" s="149"/>
      <c r="J2" s="150"/>
      <c r="K2" s="150"/>
      <c r="L2" s="151"/>
      <c r="M2" s="151"/>
      <c r="N2" s="151"/>
      <c r="O2" s="151"/>
      <c r="P2" s="151"/>
      <c r="Q2" s="85"/>
      <c r="T2" s="78"/>
    </row>
    <row r="3" spans="2:23" x14ac:dyDescent="0.15">
      <c r="B3" s="148"/>
      <c r="D3" s="152"/>
      <c r="E3" s="22"/>
      <c r="F3" s="22"/>
      <c r="G3" s="22"/>
      <c r="H3" s="22"/>
      <c r="I3" s="811" t="s">
        <v>931</v>
      </c>
      <c r="J3" s="811"/>
      <c r="K3" s="54"/>
      <c r="L3" s="22" t="s">
        <v>217</v>
      </c>
      <c r="M3" s="54"/>
      <c r="N3" s="153" t="s">
        <v>565</v>
      </c>
      <c r="O3" s="54"/>
      <c r="P3" s="153" t="s">
        <v>566</v>
      </c>
      <c r="Q3" s="154"/>
      <c r="T3" s="40" t="s">
        <v>237</v>
      </c>
    </row>
    <row r="4" spans="2:23" x14ac:dyDescent="0.15">
      <c r="B4" s="148"/>
      <c r="C4" s="155" t="s">
        <v>526</v>
      </c>
      <c r="D4" s="4"/>
      <c r="E4" s="4"/>
      <c r="F4" s="4"/>
      <c r="G4" s="4"/>
      <c r="H4" s="4"/>
      <c r="I4" s="4"/>
      <c r="J4" s="75"/>
      <c r="K4" s="75"/>
      <c r="L4" s="4"/>
      <c r="M4" s="4"/>
      <c r="N4" s="4"/>
      <c r="O4" s="4"/>
      <c r="P4" s="75"/>
      <c r="Q4" s="154"/>
    </row>
    <row r="5" spans="2:23" x14ac:dyDescent="0.15">
      <c r="B5" s="148"/>
      <c r="C5" s="4" t="s">
        <v>533</v>
      </c>
      <c r="D5" s="4"/>
      <c r="E5" s="4"/>
      <c r="F5" s="4"/>
      <c r="G5" s="4"/>
      <c r="H5" s="4"/>
      <c r="I5" s="4"/>
      <c r="J5" s="4"/>
      <c r="K5" s="4"/>
      <c r="L5" s="79"/>
      <c r="M5" s="79"/>
      <c r="N5" s="79"/>
      <c r="O5" s="79"/>
      <c r="P5" s="79"/>
      <c r="Q5" s="154"/>
    </row>
    <row r="6" spans="2:23" ht="12" customHeight="1" x14ac:dyDescent="0.15">
      <c r="B6" s="148"/>
      <c r="C6" s="4"/>
      <c r="D6" s="4"/>
      <c r="E6" s="4"/>
      <c r="F6" s="4"/>
      <c r="G6" s="4"/>
      <c r="H6" s="4"/>
      <c r="I6" s="4"/>
      <c r="J6" s="4"/>
      <c r="K6" s="4"/>
      <c r="L6" s="79"/>
      <c r="M6" s="79"/>
      <c r="N6" s="79"/>
      <c r="O6" s="79"/>
      <c r="P6" s="79"/>
      <c r="Q6" s="154"/>
    </row>
    <row r="7" spans="2:23" ht="20.25" customHeight="1" x14ac:dyDescent="0.15">
      <c r="B7" s="148"/>
      <c r="C7" s="4"/>
      <c r="D7" s="4"/>
      <c r="E7" s="4"/>
      <c r="F7" s="4"/>
      <c r="G7" s="4"/>
      <c r="H7" s="4" t="s">
        <v>567</v>
      </c>
      <c r="L7" s="79"/>
      <c r="M7" s="79"/>
      <c r="N7" s="79"/>
      <c r="O7" s="79"/>
      <c r="P7" s="79"/>
      <c r="Q7" s="154"/>
    </row>
    <row r="8" spans="2:23" ht="20.25" customHeight="1" x14ac:dyDescent="0.15">
      <c r="B8" s="148"/>
      <c r="C8" s="4"/>
      <c r="D8" s="4"/>
      <c r="E8" s="4"/>
      <c r="F8" s="4"/>
      <c r="G8" s="4"/>
      <c r="H8" s="4" t="s">
        <v>547</v>
      </c>
      <c r="I8" s="816" t="str">
        <f>IF(基本情報!F8="","",基本情報!F8)</f>
        <v/>
      </c>
      <c r="J8" s="816"/>
      <c r="K8" s="816"/>
      <c r="L8" s="816"/>
      <c r="M8" s="816"/>
      <c r="N8" s="816"/>
      <c r="O8" s="816"/>
      <c r="P8" s="816"/>
      <c r="Q8" s="154"/>
      <c r="T8" s="7" t="s">
        <v>238</v>
      </c>
    </row>
    <row r="9" spans="2:23" ht="20.25" customHeight="1" x14ac:dyDescent="0.15">
      <c r="B9" s="148"/>
      <c r="C9" s="4"/>
      <c r="D9" s="4"/>
      <c r="E9" s="4"/>
      <c r="F9" s="4"/>
      <c r="G9" s="4"/>
      <c r="H9" s="4" t="s">
        <v>98</v>
      </c>
      <c r="I9" s="74"/>
      <c r="J9" s="817" t="str">
        <f>IF(基本情報!F5="","",基本情報!F5)</f>
        <v/>
      </c>
      <c r="K9" s="817"/>
      <c r="L9" s="817"/>
      <c r="M9" s="817"/>
      <c r="N9" s="818"/>
      <c r="O9" s="818"/>
      <c r="P9" s="818"/>
      <c r="Q9" s="154"/>
      <c r="T9" s="78" t="s">
        <v>263</v>
      </c>
    </row>
    <row r="10" spans="2:23" ht="20.25" customHeight="1" x14ac:dyDescent="0.15">
      <c r="B10" s="148"/>
      <c r="C10" s="4"/>
      <c r="D10" s="4"/>
      <c r="E10" s="4"/>
      <c r="F10" s="4"/>
      <c r="G10" s="4"/>
      <c r="H10" s="4" t="s">
        <v>568</v>
      </c>
      <c r="I10" s="822" t="str">
        <f>IF(基本情報!G6="","",基本情報!G6)</f>
        <v/>
      </c>
      <c r="J10" s="822"/>
      <c r="K10" s="822"/>
      <c r="L10" s="821" t="str">
        <f>IF(基本情報!K6="","",基本情報!K6)</f>
        <v/>
      </c>
      <c r="M10" s="821"/>
      <c r="N10" s="821"/>
      <c r="O10" s="821"/>
      <c r="P10" s="73"/>
      <c r="Q10" s="154"/>
      <c r="T10" s="78" t="s">
        <v>263</v>
      </c>
    </row>
    <row r="11" spans="2:23" ht="5.45" customHeight="1" x14ac:dyDescent="0.15">
      <c r="B11" s="148"/>
      <c r="C11" s="4"/>
      <c r="D11" s="4"/>
      <c r="E11" s="4"/>
      <c r="F11" s="4"/>
      <c r="G11" s="4"/>
      <c r="H11" s="4"/>
      <c r="I11" s="815" t="s">
        <v>516</v>
      </c>
      <c r="J11" s="815"/>
      <c r="K11" s="798" t="s">
        <v>516</v>
      </c>
      <c r="L11" s="798"/>
      <c r="M11" s="798"/>
      <c r="N11" s="798"/>
      <c r="O11" s="798"/>
      <c r="Q11" s="154"/>
    </row>
    <row r="12" spans="2:23" ht="12.75" customHeight="1" x14ac:dyDescent="0.15">
      <c r="B12" s="148"/>
      <c r="C12" s="4"/>
      <c r="D12" s="4"/>
      <c r="E12" s="4"/>
      <c r="F12" s="4"/>
      <c r="G12" s="4"/>
      <c r="H12" s="4" t="str">
        <f>IF(基本情報!B11="","","（"&amp;基本情報!B11&amp;"）")</f>
        <v/>
      </c>
      <c r="L12" s="79"/>
      <c r="M12" s="79"/>
      <c r="N12" s="79"/>
      <c r="O12" s="79"/>
      <c r="P12" s="79"/>
      <c r="Q12" s="154"/>
    </row>
    <row r="13" spans="2:23" ht="20.25" customHeight="1" x14ac:dyDescent="0.15">
      <c r="B13" s="148"/>
      <c r="C13" s="4"/>
      <c r="D13" s="4"/>
      <c r="E13" s="4"/>
      <c r="F13" s="4"/>
      <c r="G13" s="4"/>
      <c r="H13" s="4" t="str">
        <f>IF(H12="","",V13)</f>
        <v/>
      </c>
      <c r="I13" s="817" t="str">
        <f>IF(基本情報!O$11=1,基本情報!F$14,IF(基本情報!O$17=1,基本情報!F$20,""))</f>
        <v/>
      </c>
      <c r="J13" s="817"/>
      <c r="K13" s="817"/>
      <c r="L13" s="817"/>
      <c r="M13" s="817"/>
      <c r="N13" s="817"/>
      <c r="O13" s="817"/>
      <c r="P13" s="817"/>
      <c r="Q13" s="154"/>
      <c r="T13" s="7" t="s">
        <v>238</v>
      </c>
      <c r="V13" s="177" t="s">
        <v>583</v>
      </c>
      <c r="W13" s="178"/>
    </row>
    <row r="14" spans="2:23" ht="20.25" customHeight="1" x14ac:dyDescent="0.15">
      <c r="B14" s="148"/>
      <c r="C14" s="4"/>
      <c r="D14" s="4"/>
      <c r="E14" s="4"/>
      <c r="F14" s="4"/>
      <c r="G14" s="4"/>
      <c r="H14" s="4" t="str">
        <f t="shared" ref="H14:H15" si="0">IF(H13="","",V14)</f>
        <v/>
      </c>
      <c r="I14" s="22"/>
      <c r="J14" s="817" t="str">
        <f>IF(基本情報!O$11=1,基本情報!F$11,IF(基本情報!O$17=1,基本情報!F$17,""))</f>
        <v/>
      </c>
      <c r="K14" s="817"/>
      <c r="L14" s="817"/>
      <c r="M14" s="817"/>
      <c r="N14" s="817"/>
      <c r="O14" s="817"/>
      <c r="P14" s="817"/>
      <c r="Q14" s="154"/>
      <c r="T14" s="78" t="s">
        <v>263</v>
      </c>
      <c r="V14" s="177" t="s">
        <v>98</v>
      </c>
      <c r="W14" s="178"/>
    </row>
    <row r="15" spans="2:23" ht="20.25" customHeight="1" x14ac:dyDescent="0.15">
      <c r="B15" s="148"/>
      <c r="C15" s="4"/>
      <c r="D15" s="4"/>
      <c r="E15" s="4"/>
      <c r="F15" s="4"/>
      <c r="G15" s="4"/>
      <c r="H15" s="4" t="str">
        <f t="shared" si="0"/>
        <v/>
      </c>
      <c r="I15" s="822" t="str">
        <f>IF(基本情報!O$11=1,基本情報!G$12,IF(基本情報!O$17=1,基本情報!G$18,""))</f>
        <v/>
      </c>
      <c r="J15" s="822"/>
      <c r="K15" s="822"/>
      <c r="L15" s="821" t="str">
        <f>IF(基本情報!O$11=1,基本情報!K$12,IF(基本情報!O$17=1,基本情報!K$18,""))</f>
        <v/>
      </c>
      <c r="M15" s="821"/>
      <c r="N15" s="821"/>
      <c r="O15" s="821"/>
      <c r="P15" s="4"/>
      <c r="Q15" s="154"/>
      <c r="T15" s="78" t="s">
        <v>263</v>
      </c>
      <c r="V15" s="177" t="s">
        <v>584</v>
      </c>
      <c r="W15" s="179"/>
    </row>
    <row r="16" spans="2:23" ht="4.1500000000000004" customHeight="1" x14ac:dyDescent="0.15">
      <c r="B16" s="148"/>
      <c r="C16" s="4"/>
      <c r="D16" s="4"/>
      <c r="E16" s="4"/>
      <c r="F16" s="4"/>
      <c r="G16" s="4"/>
      <c r="H16" s="4"/>
      <c r="I16" s="815" t="s">
        <v>516</v>
      </c>
      <c r="J16" s="815"/>
      <c r="K16" s="798" t="s">
        <v>516</v>
      </c>
      <c r="L16" s="798"/>
      <c r="M16" s="798"/>
      <c r="N16" s="798"/>
      <c r="O16" s="798"/>
      <c r="P16" s="79"/>
      <c r="Q16" s="154"/>
      <c r="V16" s="178"/>
      <c r="W16" s="178"/>
    </row>
    <row r="17" spans="2:23" ht="12.75" customHeight="1" x14ac:dyDescent="0.15">
      <c r="B17" s="148"/>
      <c r="C17" s="4"/>
      <c r="D17" s="4"/>
      <c r="E17" s="4"/>
      <c r="F17" s="4"/>
      <c r="G17" s="4"/>
      <c r="H17" s="4" t="str">
        <f>IF(基本情報!B17="","","（"&amp;基本情報!B17&amp;"）")</f>
        <v/>
      </c>
      <c r="L17" s="79"/>
      <c r="M17" s="79"/>
      <c r="N17" s="79"/>
      <c r="O17" s="79"/>
      <c r="P17" s="79"/>
      <c r="Q17" s="154"/>
      <c r="V17" s="178"/>
      <c r="W17" s="178"/>
    </row>
    <row r="18" spans="2:23" ht="19.5" customHeight="1" x14ac:dyDescent="0.15">
      <c r="B18" s="148"/>
      <c r="C18" s="4"/>
      <c r="D18" s="4"/>
      <c r="E18" s="4"/>
      <c r="F18" s="4"/>
      <c r="G18" s="4"/>
      <c r="H18" s="4" t="str">
        <f>IF(H17="","",V18)</f>
        <v/>
      </c>
      <c r="I18" s="817" t="str">
        <f>IF(基本情報!O$11=2,基本情報!F$14,IF(基本情報!O$17=2,基本情報!F$20,""))</f>
        <v/>
      </c>
      <c r="J18" s="817"/>
      <c r="K18" s="817"/>
      <c r="L18" s="817"/>
      <c r="M18" s="817"/>
      <c r="N18" s="817"/>
      <c r="O18" s="817"/>
      <c r="P18" s="817"/>
      <c r="Q18" s="154"/>
      <c r="T18" s="7" t="s">
        <v>238</v>
      </c>
      <c r="V18" s="177" t="s">
        <v>583</v>
      </c>
      <c r="W18" s="178"/>
    </row>
    <row r="19" spans="2:23" ht="19.5" customHeight="1" x14ac:dyDescent="0.15">
      <c r="B19" s="148"/>
      <c r="C19" s="4"/>
      <c r="D19" s="4"/>
      <c r="E19" s="4"/>
      <c r="F19" s="4"/>
      <c r="G19" s="4"/>
      <c r="H19" s="4" t="str">
        <f t="shared" ref="H19:H20" si="1">IF(H18="","",V19)</f>
        <v/>
      </c>
      <c r="I19" s="22"/>
      <c r="J19" s="817" t="str">
        <f>IF(基本情報!O$11=2,基本情報!F$11,IF(基本情報!O$17=2,基本情報!F$17,""))</f>
        <v/>
      </c>
      <c r="K19" s="817"/>
      <c r="L19" s="817"/>
      <c r="M19" s="817"/>
      <c r="N19" s="817"/>
      <c r="O19" s="817"/>
      <c r="P19" s="817"/>
      <c r="Q19" s="154"/>
      <c r="T19" s="78" t="s">
        <v>263</v>
      </c>
      <c r="V19" s="177" t="s">
        <v>98</v>
      </c>
      <c r="W19" s="178"/>
    </row>
    <row r="20" spans="2:23" ht="19.5" customHeight="1" x14ac:dyDescent="0.15">
      <c r="B20" s="148"/>
      <c r="C20" s="4"/>
      <c r="D20" s="4"/>
      <c r="E20" s="4"/>
      <c r="F20" s="4"/>
      <c r="G20" s="4"/>
      <c r="H20" s="4" t="str">
        <f t="shared" si="1"/>
        <v/>
      </c>
      <c r="I20" s="822" t="str">
        <f>IF(基本情報!O$11=2,基本情報!G$12,IF(基本情報!O$17=2,基本情報!G$18,""))</f>
        <v/>
      </c>
      <c r="J20" s="822"/>
      <c r="K20" s="822"/>
      <c r="L20" s="821" t="str">
        <f>IF(基本情報!O$11=2,基本情報!K$12,IF(基本情報!O$17=2,基本情報!K$18,""))</f>
        <v/>
      </c>
      <c r="M20" s="821"/>
      <c r="N20" s="821"/>
      <c r="O20" s="821"/>
      <c r="P20" s="4"/>
      <c r="Q20" s="154"/>
      <c r="T20" s="78" t="s">
        <v>263</v>
      </c>
      <c r="V20" s="177" t="s">
        <v>584</v>
      </c>
      <c r="W20" s="179"/>
    </row>
    <row r="21" spans="2:23" ht="7.5" customHeight="1" x14ac:dyDescent="0.15">
      <c r="B21" s="148"/>
      <c r="C21" s="4"/>
      <c r="D21" s="4"/>
      <c r="E21" s="4"/>
      <c r="F21" s="4"/>
      <c r="G21" s="4"/>
      <c r="H21" s="4"/>
      <c r="I21" s="815" t="s">
        <v>516</v>
      </c>
      <c r="J21" s="815"/>
      <c r="K21" s="798" t="s">
        <v>516</v>
      </c>
      <c r="L21" s="798"/>
      <c r="M21" s="798"/>
      <c r="N21" s="798"/>
      <c r="O21" s="798"/>
      <c r="Q21" s="154"/>
      <c r="V21" s="115"/>
      <c r="W21" s="115"/>
    </row>
    <row r="22" spans="2:23" ht="7.5" customHeight="1" x14ac:dyDescent="0.15">
      <c r="B22" s="148"/>
      <c r="C22" s="4"/>
      <c r="D22" s="4"/>
      <c r="E22" s="4"/>
      <c r="F22" s="4"/>
      <c r="G22" s="4"/>
      <c r="H22" s="4"/>
      <c r="Q22" s="154"/>
    </row>
    <row r="23" spans="2:23" ht="25.5" x14ac:dyDescent="0.15">
      <c r="B23" s="148"/>
      <c r="C23" s="828" t="s">
        <v>569</v>
      </c>
      <c r="D23" s="828"/>
      <c r="E23" s="828"/>
      <c r="F23" s="828"/>
      <c r="G23" s="828"/>
      <c r="H23" s="828"/>
      <c r="I23" s="828"/>
      <c r="J23" s="828"/>
      <c r="K23" s="828"/>
      <c r="L23" s="828"/>
      <c r="M23" s="828"/>
      <c r="N23" s="828"/>
      <c r="O23" s="828"/>
      <c r="P23" s="828"/>
      <c r="Q23" s="154"/>
    </row>
    <row r="24" spans="2:23" ht="9.75" customHeight="1" x14ac:dyDescent="0.15">
      <c r="B24" s="148"/>
      <c r="C24" s="4"/>
      <c r="D24" s="4"/>
      <c r="E24" s="4"/>
      <c r="F24" s="4"/>
      <c r="G24" s="4"/>
      <c r="H24" s="4"/>
      <c r="I24" s="4"/>
      <c r="J24" s="4"/>
      <c r="K24" s="4"/>
      <c r="L24" s="79"/>
      <c r="M24" s="79"/>
      <c r="N24" s="79"/>
      <c r="O24" s="79"/>
      <c r="P24" s="79"/>
      <c r="Q24" s="154"/>
    </row>
    <row r="25" spans="2:23" ht="57.75" customHeight="1" x14ac:dyDescent="0.15">
      <c r="B25" s="148"/>
      <c r="D25" s="831" t="s">
        <v>1055</v>
      </c>
      <c r="E25" s="831"/>
      <c r="F25" s="831"/>
      <c r="G25" s="831"/>
      <c r="H25" s="831"/>
      <c r="I25" s="831"/>
      <c r="J25" s="831"/>
      <c r="K25" s="831"/>
      <c r="L25" s="831"/>
      <c r="M25" s="831"/>
      <c r="N25" s="831"/>
      <c r="O25" s="831"/>
      <c r="P25" s="831"/>
      <c r="Q25" s="154"/>
    </row>
    <row r="26" spans="2:23" ht="4.9000000000000004" customHeight="1" x14ac:dyDescent="0.15">
      <c r="B26" s="148"/>
      <c r="C26" s="4"/>
      <c r="D26" s="4"/>
      <c r="E26" s="4"/>
      <c r="F26" s="4"/>
      <c r="G26" s="4"/>
      <c r="H26" s="4"/>
      <c r="I26" s="4"/>
      <c r="J26" s="4"/>
      <c r="K26" s="4"/>
      <c r="L26" s="79"/>
      <c r="M26" s="79"/>
      <c r="N26" s="79"/>
      <c r="O26" s="79"/>
      <c r="P26" s="79"/>
      <c r="Q26" s="154"/>
    </row>
    <row r="27" spans="2:23" ht="16.5" customHeight="1" x14ac:dyDescent="0.15">
      <c r="B27" s="148"/>
      <c r="C27" s="157"/>
      <c r="D27" s="158" t="s">
        <v>570</v>
      </c>
      <c r="E27" s="159"/>
      <c r="F27" s="158"/>
      <c r="G27" s="829" t="str">
        <f>IF(基本情報!F23="","",基本情報!F23&amp;"ネットワーク構築事業")</f>
        <v/>
      </c>
      <c r="H27" s="829"/>
      <c r="I27" s="829"/>
      <c r="J27" s="829"/>
      <c r="K27" s="829"/>
      <c r="L27" s="829"/>
      <c r="M27" s="829"/>
      <c r="N27" s="829"/>
      <c r="O27" s="829"/>
      <c r="P27" s="830"/>
      <c r="Q27" s="154"/>
      <c r="T27" s="7" t="s">
        <v>238</v>
      </c>
    </row>
    <row r="28" spans="2:23" ht="16.5" customHeight="1" x14ac:dyDescent="0.15">
      <c r="B28" s="148"/>
      <c r="C28" s="160"/>
      <c r="D28" s="158" t="s">
        <v>571</v>
      </c>
      <c r="E28" s="159"/>
      <c r="F28" s="158"/>
      <c r="G28" s="829" t="str">
        <f>IF(基本情報!F24="","",基本情報!F24)</f>
        <v/>
      </c>
      <c r="H28" s="829"/>
      <c r="I28" s="829"/>
      <c r="J28" s="829"/>
      <c r="K28" s="829"/>
      <c r="L28" s="829"/>
      <c r="M28" s="829"/>
      <c r="N28" s="829"/>
      <c r="O28" s="829"/>
      <c r="P28" s="830"/>
      <c r="Q28" s="154"/>
      <c r="T28" s="78" t="s">
        <v>266</v>
      </c>
    </row>
    <row r="29" spans="2:23" ht="16.5" customHeight="1" x14ac:dyDescent="0.15">
      <c r="B29" s="148"/>
      <c r="C29" s="161"/>
      <c r="D29" s="158" t="s">
        <v>572</v>
      </c>
      <c r="E29" s="159"/>
      <c r="F29" s="158"/>
      <c r="G29" s="162" t="str">
        <f>IF(基本情報!F25="","","〒"&amp;基本情報!F25&amp;基本情報!G25&amp;基本情報!H25)</f>
        <v/>
      </c>
      <c r="H29" s="819" t="str">
        <f>IF(基本情報!F26="","","東京都"&amp;"  "&amp;基本情報!F26&amp;"  "&amp;基本情報!F27)</f>
        <v/>
      </c>
      <c r="I29" s="819"/>
      <c r="J29" s="819"/>
      <c r="K29" s="819"/>
      <c r="L29" s="819"/>
      <c r="M29" s="819"/>
      <c r="N29" s="819"/>
      <c r="O29" s="819"/>
      <c r="P29" s="820"/>
      <c r="Q29" s="154"/>
      <c r="T29" s="78" t="s">
        <v>266</v>
      </c>
    </row>
    <row r="30" spans="2:23" ht="16.5" customHeight="1" x14ac:dyDescent="0.15">
      <c r="B30" s="148"/>
      <c r="C30" s="157"/>
      <c r="D30" s="149"/>
      <c r="E30" s="163"/>
      <c r="G30" s="149" t="s">
        <v>1052</v>
      </c>
      <c r="H30" s="149"/>
      <c r="I30" s="149"/>
      <c r="K30" s="812" t="str">
        <f>IF(基本情報!F28="","",基本情報!F28)</f>
        <v/>
      </c>
      <c r="L30" s="812"/>
      <c r="M30" s="812"/>
      <c r="N30" s="812"/>
      <c r="O30" s="164" t="s">
        <v>573</v>
      </c>
      <c r="P30" s="165" t="s">
        <v>539</v>
      </c>
      <c r="Q30" s="154"/>
      <c r="T30" s="78" t="s">
        <v>266</v>
      </c>
    </row>
    <row r="31" spans="2:23" ht="16.5" customHeight="1" x14ac:dyDescent="0.15">
      <c r="B31" s="148"/>
      <c r="C31" s="148"/>
      <c r="D31" s="4" t="s">
        <v>574</v>
      </c>
      <c r="E31" s="163"/>
      <c r="G31" s="4" t="s">
        <v>575</v>
      </c>
      <c r="H31" s="4"/>
      <c r="I31" s="4"/>
      <c r="K31" s="813" t="str">
        <f>IF(基本情報!F31="","",基本情報!F31)</f>
        <v/>
      </c>
      <c r="L31" s="813"/>
      <c r="M31" s="813"/>
      <c r="N31" s="813"/>
      <c r="O31" s="166" t="s">
        <v>573</v>
      </c>
      <c r="P31" s="167" t="s">
        <v>585</v>
      </c>
      <c r="Q31" s="154"/>
      <c r="T31" s="78" t="s">
        <v>266</v>
      </c>
    </row>
    <row r="32" spans="2:23" ht="16.5" customHeight="1" x14ac:dyDescent="0.15">
      <c r="B32" s="148"/>
      <c r="C32" s="161"/>
      <c r="D32" s="168"/>
      <c r="E32" s="169"/>
      <c r="F32" s="161"/>
      <c r="G32" s="168" t="s">
        <v>576</v>
      </c>
      <c r="H32" s="168"/>
      <c r="I32" s="168"/>
      <c r="J32" s="168"/>
      <c r="K32" s="814" t="str">
        <f>IF(基本情報!F34="","",基本情報!F34)</f>
        <v/>
      </c>
      <c r="L32" s="814"/>
      <c r="M32" s="814"/>
      <c r="N32" s="814"/>
      <c r="O32" s="170" t="s">
        <v>573</v>
      </c>
      <c r="P32" s="171"/>
      <c r="Q32" s="154"/>
      <c r="T32" s="78" t="s">
        <v>266</v>
      </c>
    </row>
    <row r="33" spans="2:20" ht="30.75" customHeight="1" x14ac:dyDescent="0.15">
      <c r="B33" s="148"/>
      <c r="C33" s="172"/>
      <c r="D33" s="803" t="s">
        <v>534</v>
      </c>
      <c r="E33" s="805"/>
      <c r="F33" s="158"/>
      <c r="G33" s="158"/>
      <c r="H33" s="158"/>
      <c r="I33" s="158"/>
      <c r="J33" s="158"/>
      <c r="K33" s="806" t="str">
        <f>IF(基本情報!F35="","",基本情報!F35)</f>
        <v/>
      </c>
      <c r="L33" s="806"/>
      <c r="M33" s="806"/>
      <c r="N33" s="806"/>
      <c r="O33" s="801" t="s">
        <v>94</v>
      </c>
      <c r="P33" s="802"/>
      <c r="Q33" s="154"/>
      <c r="T33" s="78" t="s">
        <v>266</v>
      </c>
    </row>
    <row r="34" spans="2:20" ht="30.75" customHeight="1" x14ac:dyDescent="0.15">
      <c r="B34" s="148"/>
      <c r="C34" s="172"/>
      <c r="D34" s="803" t="s">
        <v>535</v>
      </c>
      <c r="E34" s="804"/>
      <c r="F34" s="168"/>
      <c r="G34" s="168"/>
      <c r="H34" s="168"/>
      <c r="I34" s="168"/>
      <c r="J34" s="168"/>
      <c r="K34" s="806" t="str">
        <f>IF(基本情報!F37="","",基本情報!F37)</f>
        <v/>
      </c>
      <c r="L34" s="806"/>
      <c r="M34" s="806"/>
      <c r="N34" s="806"/>
      <c r="O34" s="801" t="s">
        <v>26</v>
      </c>
      <c r="P34" s="802"/>
      <c r="Q34" s="154"/>
    </row>
    <row r="35" spans="2:20" ht="16.5" customHeight="1" x14ac:dyDescent="0.15">
      <c r="B35" s="148"/>
      <c r="C35" s="69"/>
      <c r="D35" s="799" t="s">
        <v>396</v>
      </c>
      <c r="E35" s="70" t="s">
        <v>400</v>
      </c>
      <c r="F35" s="168"/>
      <c r="G35" s="168"/>
      <c r="H35" s="168"/>
      <c r="I35" s="168"/>
      <c r="J35" s="168"/>
      <c r="K35" s="808" t="str">
        <f>IF(基本情報!F38="","",基本情報!F38)</f>
        <v/>
      </c>
      <c r="L35" s="808"/>
      <c r="M35" s="808"/>
      <c r="N35" s="808"/>
      <c r="O35" s="809" t="s">
        <v>291</v>
      </c>
      <c r="P35" s="810"/>
      <c r="Q35" s="154"/>
      <c r="T35" s="78"/>
    </row>
    <row r="36" spans="2:20" ht="16.5" customHeight="1" x14ac:dyDescent="0.15">
      <c r="B36" s="148"/>
      <c r="C36" s="84"/>
      <c r="D36" s="800"/>
      <c r="E36" s="55" t="s">
        <v>401</v>
      </c>
      <c r="F36" s="168"/>
      <c r="G36" s="168"/>
      <c r="H36" s="168"/>
      <c r="I36" s="168"/>
      <c r="J36" s="158"/>
      <c r="K36" s="807" t="str">
        <f>IF(基本情報!F39="","",基本情報!F39)</f>
        <v/>
      </c>
      <c r="L36" s="807"/>
      <c r="M36" s="807"/>
      <c r="N36" s="807"/>
      <c r="O36" s="801" t="s">
        <v>397</v>
      </c>
      <c r="P36" s="802"/>
      <c r="Q36" s="154"/>
      <c r="T36" s="78"/>
    </row>
    <row r="37" spans="2:20" ht="16.5" customHeight="1" x14ac:dyDescent="0.15">
      <c r="B37" s="148"/>
      <c r="C37" s="450"/>
      <c r="D37" s="832" t="s">
        <v>847</v>
      </c>
      <c r="E37" s="453" t="s">
        <v>852</v>
      </c>
      <c r="F37" s="158"/>
      <c r="G37" s="158"/>
      <c r="H37" s="158"/>
      <c r="I37" s="158"/>
      <c r="J37" s="158"/>
      <c r="K37" s="807" t="str">
        <f>IF(基本情報!F40="〇",基本情報!F41,"－")</f>
        <v>－</v>
      </c>
      <c r="L37" s="807"/>
      <c r="M37" s="807"/>
      <c r="N37" s="807"/>
      <c r="O37" s="446"/>
      <c r="P37" s="447"/>
      <c r="Q37" s="454"/>
      <c r="R37" s="449"/>
      <c r="T37" s="449"/>
    </row>
    <row r="38" spans="2:20" ht="16.5" customHeight="1" x14ac:dyDescent="0.15">
      <c r="B38" s="148"/>
      <c r="C38" s="451"/>
      <c r="D38" s="833"/>
      <c r="E38" s="453" t="s">
        <v>850</v>
      </c>
      <c r="F38" s="158"/>
      <c r="G38" s="158"/>
      <c r="H38" s="158"/>
      <c r="I38" s="158"/>
      <c r="J38" s="158"/>
      <c r="K38" s="807" t="str">
        <f>IF(基本情報!F40="〇",基本情報!F43,"－")</f>
        <v>－</v>
      </c>
      <c r="L38" s="807"/>
      <c r="M38" s="807"/>
      <c r="N38" s="807"/>
      <c r="O38" s="834" t="str">
        <f>IF(基本情報!F40="〇",基本情報!L43,"")</f>
        <v/>
      </c>
      <c r="P38" s="835"/>
      <c r="Q38" s="454"/>
      <c r="R38" s="449"/>
      <c r="T38" s="449"/>
    </row>
    <row r="39" spans="2:20" ht="16.5" customHeight="1" x14ac:dyDescent="0.15">
      <c r="B39" s="148"/>
      <c r="C39" s="148"/>
      <c r="D39" s="4"/>
      <c r="E39" s="163"/>
      <c r="F39" s="149"/>
      <c r="G39" s="82" t="s">
        <v>577</v>
      </c>
      <c r="H39" s="826" t="str">
        <f>IF(基本情報!F50="","",基本情報!F50)</f>
        <v/>
      </c>
      <c r="I39" s="826"/>
      <c r="J39" s="826"/>
      <c r="K39" s="826"/>
      <c r="L39" s="826"/>
      <c r="M39" s="826"/>
      <c r="N39" s="826"/>
      <c r="O39" s="826"/>
      <c r="P39" s="85"/>
      <c r="Q39" s="154"/>
      <c r="T39" s="7" t="s">
        <v>238</v>
      </c>
    </row>
    <row r="40" spans="2:20" ht="16.5" customHeight="1" x14ac:dyDescent="0.15">
      <c r="B40" s="148"/>
      <c r="C40" s="148"/>
      <c r="D40" s="155" t="s">
        <v>96</v>
      </c>
      <c r="E40" s="163"/>
      <c r="F40" s="4"/>
      <c r="G40" s="546" t="s">
        <v>968</v>
      </c>
      <c r="H40" s="827" t="str">
        <f>IF(基本情報!F53="","",基本情報!F53)</f>
        <v/>
      </c>
      <c r="I40" s="827"/>
      <c r="J40" s="827"/>
      <c r="K40" s="827"/>
      <c r="L40" s="827"/>
      <c r="M40" s="827"/>
      <c r="N40" s="827"/>
      <c r="O40" s="827"/>
      <c r="P40" s="154"/>
      <c r="Q40" s="154"/>
      <c r="T40" s="78" t="s">
        <v>266</v>
      </c>
    </row>
    <row r="41" spans="2:20" ht="16.5" customHeight="1" x14ac:dyDescent="0.15">
      <c r="B41" s="148"/>
      <c r="C41" s="148"/>
      <c r="D41" s="4"/>
      <c r="E41" s="163"/>
      <c r="F41" s="4"/>
      <c r="G41" s="56" t="s">
        <v>578</v>
      </c>
      <c r="H41" s="825" t="str">
        <f>IF(基本情報!F54="","",基本情報!F54)</f>
        <v/>
      </c>
      <c r="I41" s="825"/>
      <c r="J41" s="825"/>
      <c r="K41" s="825"/>
      <c r="L41" s="825"/>
      <c r="M41" s="825"/>
      <c r="N41" s="825"/>
      <c r="O41" s="825"/>
      <c r="P41" s="154"/>
      <c r="Q41" s="154"/>
      <c r="T41" s="78" t="s">
        <v>266</v>
      </c>
    </row>
    <row r="42" spans="2:20" ht="16.5" customHeight="1" x14ac:dyDescent="0.15">
      <c r="B42" s="148"/>
      <c r="C42" s="148"/>
      <c r="D42" s="4"/>
      <c r="E42" s="163"/>
      <c r="G42" s="173" t="s">
        <v>579</v>
      </c>
      <c r="H42" s="823" t="str">
        <f>IF(基本情報!F57="","",基本情報!F57)</f>
        <v/>
      </c>
      <c r="I42" s="823"/>
      <c r="J42" s="823"/>
      <c r="K42" s="823"/>
      <c r="L42" s="823"/>
      <c r="M42" s="83" t="s">
        <v>580</v>
      </c>
      <c r="N42" s="83"/>
      <c r="O42" s="83"/>
      <c r="P42" s="154"/>
      <c r="Q42" s="154"/>
      <c r="T42" s="78" t="s">
        <v>266</v>
      </c>
    </row>
    <row r="43" spans="2:20" ht="16.5" customHeight="1" x14ac:dyDescent="0.15">
      <c r="B43" s="148"/>
      <c r="C43" s="148"/>
      <c r="D43" s="4"/>
      <c r="E43" s="163"/>
      <c r="G43" s="173" t="s">
        <v>581</v>
      </c>
      <c r="H43" s="823" t="str">
        <f>IF(基本情報!F58="","",基本情報!F58)</f>
        <v/>
      </c>
      <c r="I43" s="823"/>
      <c r="J43" s="823"/>
      <c r="K43" s="823"/>
      <c r="L43" s="823"/>
      <c r="M43" s="83" t="s">
        <v>580</v>
      </c>
      <c r="N43" s="83"/>
      <c r="O43" s="83"/>
      <c r="P43" s="154"/>
      <c r="Q43" s="154"/>
      <c r="T43" s="78" t="s">
        <v>266</v>
      </c>
    </row>
    <row r="44" spans="2:20" ht="16.5" customHeight="1" x14ac:dyDescent="0.15">
      <c r="B44" s="148"/>
      <c r="C44" s="161"/>
      <c r="D44" s="168"/>
      <c r="E44" s="169"/>
      <c r="G44" s="174" t="s">
        <v>95</v>
      </c>
      <c r="H44" s="824" t="str">
        <f>IF(基本情報!F60="","",基本情報!F60)</f>
        <v/>
      </c>
      <c r="I44" s="824"/>
      <c r="J44" s="824"/>
      <c r="K44" s="824"/>
      <c r="L44" s="824"/>
      <c r="M44" s="824"/>
      <c r="N44" s="824"/>
      <c r="O44" s="79" t="s">
        <v>580</v>
      </c>
      <c r="P44" s="154"/>
      <c r="Q44" s="154"/>
      <c r="T44" s="78" t="s">
        <v>266</v>
      </c>
    </row>
    <row r="45" spans="2:20" ht="13.5" customHeight="1" x14ac:dyDescent="0.15">
      <c r="B45" s="148"/>
      <c r="C45" s="157"/>
      <c r="D45" s="149" t="s">
        <v>582</v>
      </c>
      <c r="F45" s="149"/>
      <c r="G45" s="149"/>
      <c r="H45" s="149"/>
      <c r="I45" s="149"/>
      <c r="J45" s="149"/>
      <c r="K45" s="149"/>
      <c r="L45" s="175"/>
      <c r="M45" s="175"/>
      <c r="N45" s="175"/>
      <c r="O45" s="175"/>
      <c r="P45" s="85"/>
      <c r="Q45" s="154"/>
    </row>
    <row r="46" spans="2:20" ht="13.5" customHeight="1" x14ac:dyDescent="0.15">
      <c r="B46" s="148"/>
      <c r="C46" s="148"/>
      <c r="D46" s="4"/>
      <c r="E46" s="4"/>
      <c r="F46" s="4"/>
      <c r="G46" s="4"/>
      <c r="H46" s="4"/>
      <c r="I46" s="4"/>
      <c r="J46" s="4"/>
      <c r="K46" s="4"/>
      <c r="L46" s="79"/>
      <c r="M46" s="79"/>
      <c r="N46" s="79"/>
      <c r="O46" s="79"/>
      <c r="P46" s="154"/>
      <c r="Q46" s="154"/>
    </row>
    <row r="47" spans="2:20" ht="13.5" customHeight="1" x14ac:dyDescent="0.15">
      <c r="B47" s="148"/>
      <c r="C47" s="148"/>
      <c r="D47" s="4"/>
      <c r="E47" s="4"/>
      <c r="F47" s="4"/>
      <c r="G47" s="4"/>
      <c r="H47" s="4"/>
      <c r="I47" s="4"/>
      <c r="J47" s="4"/>
      <c r="K47" s="4"/>
      <c r="L47" s="448"/>
      <c r="M47" s="448"/>
      <c r="N47" s="448"/>
      <c r="O47" s="448"/>
      <c r="P47" s="454"/>
      <c r="Q47" s="454"/>
      <c r="R47" s="449"/>
    </row>
    <row r="48" spans="2:20" ht="9.6" customHeight="1" x14ac:dyDescent="0.15">
      <c r="B48" s="148"/>
      <c r="C48" s="148"/>
      <c r="D48" s="4"/>
      <c r="E48" s="4"/>
      <c r="F48" s="4"/>
      <c r="G48" s="4"/>
      <c r="H48" s="4"/>
      <c r="I48" s="4"/>
      <c r="J48" s="4"/>
      <c r="K48" s="4"/>
      <c r="L48" s="79"/>
      <c r="M48" s="79"/>
      <c r="N48" s="79"/>
      <c r="O48" s="79"/>
      <c r="P48" s="154"/>
      <c r="Q48" s="154"/>
    </row>
    <row r="49" spans="2:18" ht="13.5" customHeight="1" x14ac:dyDescent="0.15">
      <c r="B49" s="148"/>
      <c r="C49" s="148"/>
      <c r="D49" s="4"/>
      <c r="E49" s="4"/>
      <c r="F49" s="4"/>
      <c r="G49" s="4"/>
      <c r="H49" s="4"/>
      <c r="I49" s="4"/>
      <c r="J49" s="4"/>
      <c r="K49" s="4"/>
      <c r="L49" s="79"/>
      <c r="M49" s="79"/>
      <c r="N49" s="79"/>
      <c r="O49" s="79"/>
      <c r="P49" s="154"/>
      <c r="Q49" s="154"/>
    </row>
    <row r="50" spans="2:18" ht="13.5" customHeight="1" x14ac:dyDescent="0.15">
      <c r="B50" s="148"/>
      <c r="C50" s="161"/>
      <c r="D50" s="168"/>
      <c r="E50" s="168"/>
      <c r="F50" s="168"/>
      <c r="G50" s="168"/>
      <c r="H50" s="168"/>
      <c r="I50" s="168"/>
      <c r="J50" s="168"/>
      <c r="K50" s="168"/>
      <c r="L50" s="87"/>
      <c r="M50" s="87"/>
      <c r="N50" s="87"/>
      <c r="O50" s="87"/>
      <c r="P50" s="86"/>
      <c r="Q50" s="154"/>
    </row>
    <row r="51" spans="2:18" ht="6.75" customHeight="1" x14ac:dyDescent="0.15">
      <c r="B51" s="161"/>
      <c r="C51" s="168"/>
      <c r="D51" s="168"/>
      <c r="E51" s="168"/>
      <c r="F51" s="168"/>
      <c r="G51" s="168"/>
      <c r="H51" s="168"/>
      <c r="I51" s="168"/>
      <c r="J51" s="168"/>
      <c r="K51" s="168"/>
      <c r="L51" s="87"/>
      <c r="M51" s="87"/>
      <c r="N51" s="87"/>
      <c r="O51" s="87"/>
      <c r="P51" s="87"/>
      <c r="Q51" s="86"/>
    </row>
    <row r="52" spans="2:18" ht="18.600000000000001" customHeight="1" x14ac:dyDescent="0.15">
      <c r="B52" s="72" t="s">
        <v>897</v>
      </c>
      <c r="C52" s="4"/>
      <c r="D52" s="4"/>
      <c r="E52" s="4"/>
      <c r="F52" s="4"/>
      <c r="G52" s="4"/>
      <c r="H52" s="4"/>
      <c r="I52" s="4"/>
      <c r="J52" s="4"/>
      <c r="K52" s="4"/>
      <c r="L52" s="79"/>
      <c r="M52" s="79"/>
      <c r="N52" s="79"/>
      <c r="O52" s="79"/>
      <c r="P52" s="79"/>
      <c r="Q52" s="79"/>
    </row>
    <row r="53" spans="2:18" ht="14.45" customHeight="1" x14ac:dyDescent="0.15">
      <c r="B53" s="72"/>
      <c r="C53" s="4"/>
      <c r="D53" s="4"/>
      <c r="E53" s="4"/>
      <c r="F53" s="4"/>
      <c r="G53" s="4"/>
      <c r="H53" s="4"/>
      <c r="I53" s="4"/>
      <c r="J53" s="4"/>
      <c r="K53" s="4"/>
      <c r="L53" s="79"/>
      <c r="M53" s="79"/>
      <c r="N53" s="79"/>
      <c r="O53" s="79"/>
      <c r="P53" s="326" t="s">
        <v>820</v>
      </c>
      <c r="Q53" s="79"/>
    </row>
    <row r="54" spans="2:18" ht="13.5" customHeight="1" x14ac:dyDescent="0.15">
      <c r="P54" s="7"/>
    </row>
    <row r="56" spans="2:18" x14ac:dyDescent="0.15">
      <c r="E56" s="78"/>
      <c r="F56" s="78"/>
      <c r="G56" s="78"/>
      <c r="H56" s="78"/>
      <c r="I56" s="78"/>
      <c r="J56" s="78"/>
      <c r="K56" s="78"/>
      <c r="L56" s="7"/>
      <c r="M56" s="7"/>
      <c r="N56" s="7"/>
      <c r="O56" s="7"/>
      <c r="P56" s="7"/>
      <c r="Q56" s="7"/>
      <c r="R56" s="7"/>
    </row>
    <row r="57" spans="2:18" x14ac:dyDescent="0.15">
      <c r="E57" s="78"/>
      <c r="F57" s="78"/>
      <c r="G57" s="78"/>
      <c r="H57" s="78"/>
      <c r="I57" s="78"/>
      <c r="J57" s="78"/>
      <c r="K57" s="78"/>
      <c r="L57" s="7"/>
      <c r="M57" s="7"/>
      <c r="N57" s="7"/>
      <c r="O57" s="7"/>
      <c r="P57" s="7"/>
      <c r="Q57" s="7"/>
      <c r="R57" s="7"/>
    </row>
    <row r="58" spans="2:18" x14ac:dyDescent="0.15">
      <c r="E58" s="78"/>
      <c r="F58" s="78"/>
      <c r="G58" s="78"/>
      <c r="H58" s="78"/>
      <c r="I58" s="78"/>
      <c r="J58" s="78"/>
      <c r="K58" s="78"/>
      <c r="L58" s="7"/>
      <c r="M58" s="7"/>
      <c r="N58" s="7"/>
      <c r="O58" s="7"/>
      <c r="P58" s="7"/>
      <c r="Q58" s="7"/>
      <c r="R58" s="7"/>
    </row>
    <row r="59" spans="2:18" x14ac:dyDescent="0.15">
      <c r="E59" s="78"/>
      <c r="F59" s="78"/>
      <c r="G59" s="78"/>
      <c r="H59" s="78"/>
      <c r="I59" s="78"/>
      <c r="J59" s="78"/>
      <c r="K59" s="78"/>
      <c r="L59" s="7"/>
      <c r="M59" s="7"/>
      <c r="N59" s="7"/>
      <c r="O59" s="7"/>
      <c r="P59" s="7"/>
      <c r="Q59" s="7"/>
      <c r="R59" s="7"/>
    </row>
    <row r="60" spans="2:18" x14ac:dyDescent="0.15">
      <c r="E60" s="78"/>
      <c r="F60" s="78"/>
      <c r="G60" s="78"/>
      <c r="H60" s="78"/>
      <c r="I60" s="78"/>
      <c r="J60" s="78"/>
      <c r="K60" s="78"/>
      <c r="L60" s="7"/>
      <c r="M60" s="7"/>
      <c r="N60" s="7"/>
      <c r="O60" s="7"/>
      <c r="P60" s="7"/>
      <c r="Q60" s="7"/>
      <c r="R60" s="7"/>
    </row>
  </sheetData>
  <sheetProtection password="A4DE" sheet="1" objects="1" scenarios="1"/>
  <mergeCells count="48">
    <mergeCell ref="J19:P19"/>
    <mergeCell ref="H43:L43"/>
    <mergeCell ref="H44:N44"/>
    <mergeCell ref="H41:O41"/>
    <mergeCell ref="H42:L42"/>
    <mergeCell ref="H39:O39"/>
    <mergeCell ref="H40:O40"/>
    <mergeCell ref="I20:K20"/>
    <mergeCell ref="C23:P23"/>
    <mergeCell ref="G27:P27"/>
    <mergeCell ref="G28:P28"/>
    <mergeCell ref="D25:P25"/>
    <mergeCell ref="D37:D38"/>
    <mergeCell ref="K37:N37"/>
    <mergeCell ref="O38:P38"/>
    <mergeCell ref="K38:N38"/>
    <mergeCell ref="L15:O15"/>
    <mergeCell ref="I16:J16"/>
    <mergeCell ref="K16:O16"/>
    <mergeCell ref="J14:P14"/>
    <mergeCell ref="I18:P18"/>
    <mergeCell ref="I3:J3"/>
    <mergeCell ref="O33:P33"/>
    <mergeCell ref="K30:N30"/>
    <mergeCell ref="K31:N31"/>
    <mergeCell ref="K32:N32"/>
    <mergeCell ref="I11:J11"/>
    <mergeCell ref="I8:P8"/>
    <mergeCell ref="J9:P9"/>
    <mergeCell ref="H29:P29"/>
    <mergeCell ref="K11:O11"/>
    <mergeCell ref="L10:O10"/>
    <mergeCell ref="I10:K10"/>
    <mergeCell ref="I21:J21"/>
    <mergeCell ref="L20:O20"/>
    <mergeCell ref="I13:P13"/>
    <mergeCell ref="I15:K15"/>
    <mergeCell ref="K21:O21"/>
    <mergeCell ref="D35:D36"/>
    <mergeCell ref="O36:P36"/>
    <mergeCell ref="D34:E34"/>
    <mergeCell ref="D33:E33"/>
    <mergeCell ref="K33:N33"/>
    <mergeCell ref="K36:N36"/>
    <mergeCell ref="O34:P34"/>
    <mergeCell ref="K34:N34"/>
    <mergeCell ref="K35:N35"/>
    <mergeCell ref="O35:P35"/>
  </mergeCells>
  <phoneticPr fontId="2"/>
  <pageMargins left="0.98425196850393704" right="0.39370078740157483" top="0.78740157480314965" bottom="0.39370078740157483" header="0.31496062992125984" footer="0.31496062992125984"/>
  <pageSetup paperSize="9" scale="95" orientation="portrait" blackAndWhite="1" copies="2"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0"/>
  <sheetViews>
    <sheetView view="pageBreakPreview" zoomScaleNormal="100" zoomScaleSheetLayoutView="100" workbookViewId="0">
      <selection activeCell="L24" sqref="L24"/>
    </sheetView>
  </sheetViews>
  <sheetFormatPr defaultColWidth="9" defaultRowHeight="13.5" x14ac:dyDescent="0.15"/>
  <cols>
    <col min="1" max="2" width="4.5" style="7" customWidth="1"/>
    <col min="3" max="3" width="37.75" style="7" customWidth="1"/>
    <col min="4" max="4" width="9.625" style="7" customWidth="1"/>
    <col min="5" max="5" width="6.75" style="7" customWidth="1"/>
    <col min="6" max="7" width="13.375" style="7" customWidth="1"/>
    <col min="8" max="8" width="2.375" style="7" customWidth="1"/>
    <col min="9" max="13" width="8.125" style="7" customWidth="1"/>
    <col min="14" max="16" width="9" style="7"/>
    <col min="17" max="17" width="3.875" style="7" customWidth="1"/>
    <col min="18" max="18" width="8.5" style="7" customWidth="1"/>
    <col min="19" max="19" width="3.25" style="7" customWidth="1"/>
    <col min="20" max="20" width="9" style="7"/>
    <col min="21" max="21" width="3.5" style="7" customWidth="1"/>
    <col min="22" max="16384" width="9" style="7"/>
  </cols>
  <sheetData>
    <row r="1" spans="1:22" x14ac:dyDescent="0.15">
      <c r="E1" s="7" t="s">
        <v>854</v>
      </c>
      <c r="F1" s="455">
        <v>10</v>
      </c>
      <c r="G1" s="15" t="s">
        <v>855</v>
      </c>
    </row>
    <row r="2" spans="1:22" x14ac:dyDescent="0.15">
      <c r="A2" s="456" t="s">
        <v>919</v>
      </c>
      <c r="B2" s="457"/>
      <c r="C2" s="457"/>
      <c r="D2" s="457"/>
      <c r="E2" s="457"/>
      <c r="F2" s="457"/>
      <c r="G2" s="457"/>
      <c r="H2" s="458"/>
      <c r="I2" s="458"/>
      <c r="K2" s="207"/>
    </row>
    <row r="3" spans="1:22" x14ac:dyDescent="0.15">
      <c r="A3" s="911" t="s">
        <v>856</v>
      </c>
      <c r="B3" s="911"/>
      <c r="C3" s="912" t="str">
        <f>IF(基本情報!F5="","",基本情報!F5)</f>
        <v/>
      </c>
      <c r="D3" s="912"/>
      <c r="E3" s="912"/>
      <c r="F3" s="912"/>
      <c r="G3" s="457"/>
      <c r="H3" s="458"/>
      <c r="I3" s="458"/>
      <c r="K3" s="207"/>
    </row>
    <row r="4" spans="1:22" ht="18.75" x14ac:dyDescent="0.15">
      <c r="A4" s="899" t="s">
        <v>857</v>
      </c>
      <c r="B4" s="899"/>
      <c r="C4" s="899"/>
      <c r="D4" s="899"/>
      <c r="E4" s="899"/>
      <c r="F4" s="899"/>
      <c r="G4" s="899"/>
      <c r="H4" s="458"/>
      <c r="I4" s="458"/>
      <c r="K4" s="207"/>
    </row>
    <row r="5" spans="1:22" ht="9" customHeight="1" x14ac:dyDescent="0.15">
      <c r="A5" s="459"/>
      <c r="B5" s="459"/>
      <c r="C5" s="459"/>
      <c r="D5" s="459"/>
      <c r="E5" s="459"/>
      <c r="F5" s="459"/>
      <c r="G5" s="459"/>
      <c r="H5" s="458"/>
      <c r="I5" s="458"/>
      <c r="K5" s="207"/>
    </row>
    <row r="6" spans="1:22" ht="18.75" x14ac:dyDescent="0.15">
      <c r="A6" s="459"/>
      <c r="B6" s="459"/>
      <c r="C6" s="460" t="s">
        <v>997</v>
      </c>
      <c r="D6" s="930" t="str">
        <f>IF(基本情報!F4="","",基本情報!F4)</f>
        <v/>
      </c>
      <c r="E6" s="931"/>
      <c r="F6" s="569"/>
      <c r="G6" s="4"/>
      <c r="H6" s="458"/>
      <c r="I6" s="458"/>
      <c r="K6" s="207"/>
    </row>
    <row r="7" spans="1:22" ht="18.75" x14ac:dyDescent="0.15">
      <c r="A7" s="561"/>
      <c r="B7" s="561"/>
      <c r="C7" s="562" t="s">
        <v>1029</v>
      </c>
      <c r="D7" s="932" t="str">
        <f>IF(基本情報!F40="","",基本情報!F40)</f>
        <v/>
      </c>
      <c r="E7" s="932"/>
      <c r="F7" s="569"/>
      <c r="G7" s="571"/>
      <c r="H7" s="458"/>
      <c r="I7" s="458"/>
      <c r="K7" s="207"/>
    </row>
    <row r="8" spans="1:22" x14ac:dyDescent="0.15">
      <c r="A8" s="913"/>
      <c r="B8" s="913"/>
      <c r="C8" s="913"/>
      <c r="D8" s="913"/>
      <c r="E8" s="913"/>
      <c r="F8" s="913"/>
      <c r="G8" s="913"/>
      <c r="H8" s="458"/>
      <c r="I8" s="458"/>
      <c r="K8" s="207"/>
    </row>
    <row r="9" spans="1:22" x14ac:dyDescent="0.15">
      <c r="A9" s="460"/>
      <c r="B9" s="460"/>
      <c r="C9" s="460"/>
      <c r="D9" s="460"/>
      <c r="E9" s="460"/>
      <c r="F9" s="460"/>
      <c r="G9" s="460"/>
      <c r="H9" s="458"/>
      <c r="I9" s="458"/>
      <c r="K9" s="207"/>
    </row>
    <row r="10" spans="1:22" ht="37.15" customHeight="1" x14ac:dyDescent="0.15">
      <c r="A10" s="923" t="s">
        <v>858</v>
      </c>
      <c r="B10" s="924"/>
      <c r="C10" s="925"/>
      <c r="D10" s="906" t="s">
        <v>859</v>
      </c>
      <c r="E10" s="907"/>
      <c r="F10" s="908"/>
      <c r="G10" s="908" t="s">
        <v>1026</v>
      </c>
      <c r="H10" s="461"/>
      <c r="I10" s="461"/>
      <c r="J10" s="452"/>
      <c r="K10" s="207"/>
    </row>
    <row r="11" spans="1:22" x14ac:dyDescent="0.15">
      <c r="A11" s="926"/>
      <c r="B11" s="927"/>
      <c r="C11" s="928"/>
      <c r="D11" s="566" t="s">
        <v>860</v>
      </c>
      <c r="E11" s="567" t="s">
        <v>861</v>
      </c>
      <c r="F11" s="568" t="s">
        <v>862</v>
      </c>
      <c r="G11" s="929"/>
      <c r="H11" s="461"/>
      <c r="I11" s="461"/>
      <c r="J11" s="452"/>
      <c r="K11" s="207"/>
    </row>
    <row r="12" spans="1:22" x14ac:dyDescent="0.15">
      <c r="A12" s="897" t="s">
        <v>863</v>
      </c>
      <c r="B12" s="914" t="s">
        <v>929</v>
      </c>
      <c r="C12" s="915"/>
      <c r="D12" s="462" t="s">
        <v>864</v>
      </c>
      <c r="E12" s="463" t="s">
        <v>864</v>
      </c>
      <c r="F12" s="580">
        <f>IF(COUNT(F13:F40)=0,"",SUM(F13:F40))</f>
        <v>0</v>
      </c>
      <c r="G12" s="578">
        <f>IF(F12="","",ROUNDDOWN(F12,0))</f>
        <v>0</v>
      </c>
      <c r="I12" s="40" t="s">
        <v>865</v>
      </c>
    </row>
    <row r="13" spans="1:22" x14ac:dyDescent="0.15">
      <c r="A13" s="874"/>
      <c r="B13" s="464"/>
      <c r="C13" s="465" t="s">
        <v>1030</v>
      </c>
      <c r="D13" s="466"/>
      <c r="E13" s="467"/>
      <c r="F13" s="468" t="str">
        <f>IF(D13="","",D13*E13)</f>
        <v/>
      </c>
      <c r="G13" s="916"/>
      <c r="I13" s="469"/>
      <c r="J13" s="469"/>
      <c r="K13" s="469"/>
      <c r="L13" s="469"/>
      <c r="M13" s="469"/>
      <c r="P13" s="878" t="s">
        <v>886</v>
      </c>
      <c r="Q13" s="878"/>
      <c r="R13" s="878"/>
      <c r="S13" s="449"/>
      <c r="T13" s="452" t="s">
        <v>887</v>
      </c>
      <c r="U13" s="452"/>
      <c r="V13" s="452"/>
    </row>
    <row r="14" spans="1:22" x14ac:dyDescent="0.15">
      <c r="A14" s="874"/>
      <c r="B14" s="464"/>
      <c r="C14" s="465"/>
      <c r="D14" s="466"/>
      <c r="E14" s="467"/>
      <c r="F14" s="468">
        <f>IF(D14="",0,D14*E14)</f>
        <v>0</v>
      </c>
      <c r="G14" s="917"/>
      <c r="I14" s="469"/>
      <c r="J14" s="469"/>
      <c r="K14" s="469"/>
      <c r="L14" s="469"/>
      <c r="M14" s="469"/>
      <c r="P14" s="7" t="s">
        <v>883</v>
      </c>
      <c r="R14" s="7" t="s">
        <v>884</v>
      </c>
      <c r="T14" s="7" t="s">
        <v>883</v>
      </c>
      <c r="V14" s="7" t="s">
        <v>884</v>
      </c>
    </row>
    <row r="15" spans="1:22" x14ac:dyDescent="0.15">
      <c r="A15" s="874"/>
      <c r="B15" s="464"/>
      <c r="C15" s="465"/>
      <c r="D15" s="466"/>
      <c r="E15" s="467"/>
      <c r="F15" s="468" t="str">
        <f t="shared" ref="F15:F21" si="0">IF(D15="","",D15*E15)</f>
        <v/>
      </c>
      <c r="G15" s="917"/>
      <c r="I15" s="470"/>
      <c r="J15" s="470"/>
      <c r="K15" s="470"/>
      <c r="L15" s="470"/>
      <c r="M15" s="470"/>
    </row>
    <row r="16" spans="1:22" x14ac:dyDescent="0.15">
      <c r="A16" s="874"/>
      <c r="B16" s="464"/>
      <c r="C16" s="465"/>
      <c r="D16" s="466"/>
      <c r="E16" s="467"/>
      <c r="F16" s="468" t="str">
        <f t="shared" si="0"/>
        <v/>
      </c>
      <c r="G16" s="917"/>
      <c r="I16" s="470"/>
      <c r="J16" s="470"/>
      <c r="K16" s="470"/>
      <c r="L16" s="470"/>
      <c r="M16" s="470"/>
    </row>
    <row r="17" spans="1:22" x14ac:dyDescent="0.15">
      <c r="A17" s="874"/>
      <c r="B17" s="464"/>
      <c r="C17" s="465"/>
      <c r="D17" s="466"/>
      <c r="E17" s="467"/>
      <c r="F17" s="468" t="str">
        <f t="shared" si="0"/>
        <v/>
      </c>
      <c r="G17" s="917"/>
      <c r="I17" s="470"/>
      <c r="J17" s="470"/>
      <c r="K17" s="470"/>
      <c r="L17" s="470"/>
      <c r="M17" s="470"/>
      <c r="O17" s="7" t="s">
        <v>881</v>
      </c>
      <c r="P17" s="501">
        <f>IF(G81*1/2&gt;400000,400000,ROUNDDOWN(G81/2,0))</f>
        <v>0</v>
      </c>
      <c r="T17" s="501">
        <f>IF(G81*1/3&gt;300000,300000,ROUNDDOWN(G81*1/3,0))</f>
        <v>0</v>
      </c>
    </row>
    <row r="18" spans="1:22" x14ac:dyDescent="0.15">
      <c r="A18" s="874"/>
      <c r="B18" s="471"/>
      <c r="C18" s="465"/>
      <c r="D18" s="466"/>
      <c r="E18" s="467"/>
      <c r="F18" s="468" t="str">
        <f t="shared" si="0"/>
        <v/>
      </c>
      <c r="G18" s="917"/>
      <c r="H18" s="458"/>
      <c r="I18" s="458"/>
      <c r="K18" s="207"/>
    </row>
    <row r="19" spans="1:22" x14ac:dyDescent="0.15">
      <c r="A19" s="874"/>
      <c r="B19" s="471"/>
      <c r="C19" s="465"/>
      <c r="D19" s="466"/>
      <c r="E19" s="467"/>
      <c r="F19" s="468" t="str">
        <f t="shared" si="0"/>
        <v/>
      </c>
      <c r="G19" s="917"/>
      <c r="H19" s="458"/>
      <c r="I19" s="458"/>
      <c r="K19" s="207"/>
      <c r="O19" s="7" t="s">
        <v>882</v>
      </c>
      <c r="P19" s="501">
        <f>IF(G82/2&gt;100000,100000,ROUNDDOWN(G82/2,0))</f>
        <v>0</v>
      </c>
      <c r="R19" s="502">
        <f>IF(G82/2&gt;100000,100000,ROUNDDOWN(G82/2,0))</f>
        <v>0</v>
      </c>
      <c r="T19" s="501">
        <f>IF(G82/3&gt;80000,80000,ROUNDDOWN(G82/3,0))</f>
        <v>0</v>
      </c>
      <c r="V19" s="502">
        <f>IF(G82/3&gt;80000,80000,ROUNDDOWN(G82/3,0))</f>
        <v>0</v>
      </c>
    </row>
    <row r="20" spans="1:22" x14ac:dyDescent="0.15">
      <c r="A20" s="874"/>
      <c r="B20" s="471"/>
      <c r="C20" s="465"/>
      <c r="D20" s="466"/>
      <c r="E20" s="467"/>
      <c r="F20" s="468" t="str">
        <f t="shared" si="0"/>
        <v/>
      </c>
      <c r="G20" s="917"/>
      <c r="H20" s="458"/>
      <c r="I20" s="458"/>
      <c r="K20" s="207"/>
      <c r="R20" s="47"/>
      <c r="V20" s="47"/>
    </row>
    <row r="21" spans="1:22" x14ac:dyDescent="0.15">
      <c r="A21" s="874"/>
      <c r="B21" s="471"/>
      <c r="C21" s="465"/>
      <c r="D21" s="466"/>
      <c r="E21" s="467"/>
      <c r="F21" s="468" t="str">
        <f t="shared" si="0"/>
        <v/>
      </c>
      <c r="G21" s="917"/>
      <c r="H21" s="458"/>
      <c r="I21" s="458"/>
      <c r="K21" s="207"/>
      <c r="O21" s="7" t="s">
        <v>885</v>
      </c>
      <c r="P21" s="7">
        <f>SUM(P17:P20)</f>
        <v>0</v>
      </c>
      <c r="R21" s="47">
        <f t="shared" ref="R21" si="1">SUM(R17:R20)</f>
        <v>0</v>
      </c>
      <c r="T21" s="7">
        <f>SUM(T17:T20)</f>
        <v>0</v>
      </c>
      <c r="V21" s="47">
        <f t="shared" ref="V21" si="2">SUM(V17:V20)</f>
        <v>0</v>
      </c>
    </row>
    <row r="22" spans="1:22" x14ac:dyDescent="0.15">
      <c r="A22" s="874"/>
      <c r="B22" s="471"/>
      <c r="C22" s="465"/>
      <c r="D22" s="472"/>
      <c r="E22" s="467"/>
      <c r="F22" s="468" t="str">
        <f t="shared" ref="F22:F64" si="3">IF(D22="","",D22*E22)</f>
        <v/>
      </c>
      <c r="G22" s="917"/>
      <c r="H22" s="458"/>
      <c r="I22" s="458"/>
      <c r="K22" s="207"/>
    </row>
    <row r="23" spans="1:22" x14ac:dyDescent="0.15">
      <c r="A23" s="874"/>
      <c r="B23" s="471"/>
      <c r="C23" s="465"/>
      <c r="D23" s="472"/>
      <c r="E23" s="467"/>
      <c r="F23" s="468" t="str">
        <f t="shared" si="3"/>
        <v/>
      </c>
      <c r="G23" s="917"/>
      <c r="H23" s="458"/>
      <c r="I23" s="458"/>
      <c r="K23" s="207"/>
    </row>
    <row r="24" spans="1:22" x14ac:dyDescent="0.15">
      <c r="A24" s="874"/>
      <c r="B24" s="471"/>
      <c r="C24" s="465"/>
      <c r="D24" s="472"/>
      <c r="E24" s="467"/>
      <c r="F24" s="468" t="str">
        <f t="shared" si="3"/>
        <v/>
      </c>
      <c r="G24" s="917"/>
      <c r="H24" s="458"/>
      <c r="I24" s="458"/>
      <c r="K24" s="207"/>
    </row>
    <row r="25" spans="1:22" x14ac:dyDescent="0.15">
      <c r="A25" s="874"/>
      <c r="B25" s="471"/>
      <c r="C25" s="465"/>
      <c r="D25" s="472"/>
      <c r="E25" s="467"/>
      <c r="F25" s="468" t="str">
        <f t="shared" si="3"/>
        <v/>
      </c>
      <c r="G25" s="917"/>
      <c r="H25" s="458"/>
      <c r="I25" s="458"/>
      <c r="K25" s="207"/>
    </row>
    <row r="26" spans="1:22" x14ac:dyDescent="0.15">
      <c r="A26" s="874"/>
      <c r="B26" s="471"/>
      <c r="C26" s="465" t="s">
        <v>1031</v>
      </c>
      <c r="D26" s="472"/>
      <c r="E26" s="467"/>
      <c r="F26" s="468" t="str">
        <f t="shared" si="3"/>
        <v/>
      </c>
      <c r="G26" s="917"/>
      <c r="H26" s="458"/>
      <c r="I26" s="458"/>
      <c r="K26" s="207"/>
    </row>
    <row r="27" spans="1:22" x14ac:dyDescent="0.15">
      <c r="A27" s="874"/>
      <c r="B27" s="471"/>
      <c r="C27" s="465"/>
      <c r="D27" s="472"/>
      <c r="E27" s="467"/>
      <c r="F27" s="468" t="str">
        <f t="shared" si="3"/>
        <v/>
      </c>
      <c r="G27" s="917"/>
      <c r="H27" s="458"/>
      <c r="I27" s="458"/>
      <c r="K27" s="207"/>
    </row>
    <row r="28" spans="1:22" x14ac:dyDescent="0.15">
      <c r="A28" s="874"/>
      <c r="B28" s="471"/>
      <c r="C28" s="465"/>
      <c r="D28" s="472"/>
      <c r="E28" s="467"/>
      <c r="F28" s="468" t="str">
        <f t="shared" si="3"/>
        <v/>
      </c>
      <c r="G28" s="917"/>
      <c r="H28" s="458"/>
      <c r="I28" s="458"/>
      <c r="K28" s="207"/>
    </row>
    <row r="29" spans="1:22" x14ac:dyDescent="0.15">
      <c r="A29" s="874"/>
      <c r="B29" s="471"/>
      <c r="C29" s="465"/>
      <c r="D29" s="472"/>
      <c r="E29" s="467"/>
      <c r="F29" s="468" t="str">
        <f t="shared" si="3"/>
        <v/>
      </c>
      <c r="G29" s="917"/>
      <c r="H29" s="458"/>
      <c r="I29" s="458"/>
      <c r="K29" s="207"/>
    </row>
    <row r="30" spans="1:22" x14ac:dyDescent="0.15">
      <c r="A30" s="874"/>
      <c r="B30" s="471"/>
      <c r="C30" s="465"/>
      <c r="D30" s="472"/>
      <c r="E30" s="467"/>
      <c r="F30" s="468" t="str">
        <f t="shared" si="3"/>
        <v/>
      </c>
      <c r="G30" s="917"/>
      <c r="H30" s="458"/>
      <c r="I30" s="458"/>
      <c r="K30" s="207"/>
    </row>
    <row r="31" spans="1:22" x14ac:dyDescent="0.15">
      <c r="A31" s="874"/>
      <c r="B31" s="471"/>
      <c r="C31" s="465"/>
      <c r="D31" s="472"/>
      <c r="E31" s="467"/>
      <c r="F31" s="468" t="str">
        <f t="shared" si="3"/>
        <v/>
      </c>
      <c r="G31" s="917"/>
      <c r="H31" s="458"/>
      <c r="I31" s="458"/>
      <c r="K31" s="207"/>
    </row>
    <row r="32" spans="1:22" x14ac:dyDescent="0.15">
      <c r="A32" s="874"/>
      <c r="B32" s="471"/>
      <c r="C32" s="465"/>
      <c r="D32" s="472"/>
      <c r="E32" s="467"/>
      <c r="F32" s="468" t="str">
        <f t="shared" si="3"/>
        <v/>
      </c>
      <c r="G32" s="917"/>
      <c r="H32" s="458"/>
      <c r="I32" s="458"/>
      <c r="K32" s="207"/>
    </row>
    <row r="33" spans="1:11" x14ac:dyDescent="0.15">
      <c r="A33" s="874"/>
      <c r="B33" s="471"/>
      <c r="C33" s="465"/>
      <c r="D33" s="472"/>
      <c r="E33" s="467"/>
      <c r="F33" s="468" t="str">
        <f t="shared" si="3"/>
        <v/>
      </c>
      <c r="G33" s="917"/>
      <c r="H33" s="458"/>
      <c r="I33" s="458"/>
      <c r="K33" s="207"/>
    </row>
    <row r="34" spans="1:11" x14ac:dyDescent="0.15">
      <c r="A34" s="874"/>
      <c r="B34" s="471"/>
      <c r="C34" s="465"/>
      <c r="D34" s="472"/>
      <c r="E34" s="467"/>
      <c r="F34" s="468" t="str">
        <f t="shared" si="3"/>
        <v/>
      </c>
      <c r="G34" s="917"/>
      <c r="H34" s="458"/>
      <c r="I34" s="458"/>
      <c r="K34" s="207"/>
    </row>
    <row r="35" spans="1:11" x14ac:dyDescent="0.15">
      <c r="A35" s="874"/>
      <c r="B35" s="471"/>
      <c r="C35" s="465"/>
      <c r="D35" s="472"/>
      <c r="E35" s="467"/>
      <c r="F35" s="468" t="str">
        <f t="shared" si="3"/>
        <v/>
      </c>
      <c r="G35" s="917"/>
      <c r="H35" s="458"/>
      <c r="I35" s="458"/>
      <c r="K35" s="207"/>
    </row>
    <row r="36" spans="1:11" x14ac:dyDescent="0.15">
      <c r="A36" s="874"/>
      <c r="B36" s="471"/>
      <c r="C36" s="465"/>
      <c r="D36" s="472"/>
      <c r="E36" s="467"/>
      <c r="F36" s="468" t="str">
        <f t="shared" si="3"/>
        <v/>
      </c>
      <c r="G36" s="917"/>
      <c r="H36" s="458"/>
      <c r="I36" s="458"/>
      <c r="K36" s="207"/>
    </row>
    <row r="37" spans="1:11" x14ac:dyDescent="0.15">
      <c r="A37" s="874"/>
      <c r="B37" s="4"/>
      <c r="C37" s="465"/>
      <c r="D37" s="472"/>
      <c r="E37" s="467"/>
      <c r="F37" s="468" t="str">
        <f t="shared" si="3"/>
        <v/>
      </c>
      <c r="G37" s="917"/>
    </row>
    <row r="38" spans="1:11" x14ac:dyDescent="0.15">
      <c r="A38" s="874"/>
      <c r="B38" s="471"/>
      <c r="C38" s="465"/>
      <c r="D38" s="472"/>
      <c r="E38" s="467"/>
      <c r="F38" s="468" t="str">
        <f t="shared" si="3"/>
        <v/>
      </c>
      <c r="G38" s="917"/>
      <c r="H38" s="458"/>
      <c r="I38" s="458"/>
      <c r="K38" s="207"/>
    </row>
    <row r="39" spans="1:11" x14ac:dyDescent="0.15">
      <c r="A39" s="874"/>
      <c r="B39" s="471"/>
      <c r="C39" s="465"/>
      <c r="D39" s="472"/>
      <c r="E39" s="467"/>
      <c r="F39" s="468" t="str">
        <f t="shared" si="3"/>
        <v/>
      </c>
      <c r="G39" s="917"/>
      <c r="H39" s="458"/>
      <c r="I39" s="458"/>
      <c r="K39" s="207"/>
    </row>
    <row r="40" spans="1:11" x14ac:dyDescent="0.15">
      <c r="A40" s="874"/>
      <c r="B40" s="471"/>
      <c r="C40" s="465"/>
      <c r="D40" s="472"/>
      <c r="E40" s="467"/>
      <c r="F40" s="468" t="str">
        <f t="shared" si="3"/>
        <v/>
      </c>
      <c r="G40" s="918"/>
      <c r="H40" s="458"/>
      <c r="I40" s="458"/>
      <c r="K40" s="207"/>
    </row>
    <row r="41" spans="1:11" x14ac:dyDescent="0.15">
      <c r="A41" s="874"/>
      <c r="B41" s="919" t="s">
        <v>866</v>
      </c>
      <c r="C41" s="920"/>
      <c r="D41" s="473" t="s">
        <v>864</v>
      </c>
      <c r="E41" s="474" t="s">
        <v>864</v>
      </c>
      <c r="F41" s="580" t="str">
        <f>IF(COUNT(F42:F79)=0,"",SUM(F42:F79))</f>
        <v/>
      </c>
      <c r="G41" s="579" t="str">
        <f>IF(F41="","",ROUNDDOWN(F41,0))</f>
        <v/>
      </c>
      <c r="H41" s="461"/>
      <c r="I41" s="475" t="s">
        <v>867</v>
      </c>
      <c r="J41" s="452"/>
      <c r="K41" s="191"/>
    </row>
    <row r="42" spans="1:11" x14ac:dyDescent="0.15">
      <c r="A42" s="874"/>
      <c r="B42" s="471"/>
      <c r="C42" s="465"/>
      <c r="D42" s="466"/>
      <c r="E42" s="467"/>
      <c r="F42" s="468" t="str">
        <f t="shared" si="3"/>
        <v/>
      </c>
      <c r="G42" s="921"/>
      <c r="H42" s="458"/>
      <c r="I42" s="458"/>
      <c r="K42" s="207"/>
    </row>
    <row r="43" spans="1:11" x14ac:dyDescent="0.15">
      <c r="A43" s="874"/>
      <c r="B43" s="471"/>
      <c r="C43" s="465"/>
      <c r="D43" s="466"/>
      <c r="E43" s="467"/>
      <c r="F43" s="468" t="str">
        <f t="shared" si="3"/>
        <v/>
      </c>
      <c r="G43" s="881"/>
      <c r="H43" s="458"/>
      <c r="I43" s="458"/>
      <c r="K43" s="207"/>
    </row>
    <row r="44" spans="1:11" x14ac:dyDescent="0.15">
      <c r="A44" s="874"/>
      <c r="B44" s="471"/>
      <c r="C44" s="465"/>
      <c r="D44" s="466"/>
      <c r="E44" s="467"/>
      <c r="F44" s="468" t="str">
        <f t="shared" si="3"/>
        <v/>
      </c>
      <c r="G44" s="881"/>
      <c r="H44" s="458"/>
      <c r="I44" s="458"/>
      <c r="K44" s="207"/>
    </row>
    <row r="45" spans="1:11" x14ac:dyDescent="0.15">
      <c r="A45" s="874"/>
      <c r="B45" s="471"/>
      <c r="C45" s="465"/>
      <c r="D45" s="466"/>
      <c r="E45" s="467"/>
      <c r="F45" s="468" t="str">
        <f t="shared" si="3"/>
        <v/>
      </c>
      <c r="G45" s="881"/>
      <c r="H45" s="458"/>
      <c r="I45" s="458"/>
      <c r="K45" s="207"/>
    </row>
    <row r="46" spans="1:11" x14ac:dyDescent="0.15">
      <c r="A46" s="874"/>
      <c r="B46" s="471"/>
      <c r="C46" s="465"/>
      <c r="D46" s="466"/>
      <c r="E46" s="467"/>
      <c r="F46" s="468" t="str">
        <f t="shared" si="3"/>
        <v/>
      </c>
      <c r="G46" s="881"/>
      <c r="H46" s="458"/>
      <c r="I46" s="458"/>
      <c r="K46" s="207"/>
    </row>
    <row r="47" spans="1:11" x14ac:dyDescent="0.15">
      <c r="A47" s="874"/>
      <c r="B47" s="471"/>
      <c r="C47" s="465"/>
      <c r="D47" s="466"/>
      <c r="E47" s="467"/>
      <c r="F47" s="468" t="str">
        <f t="shared" si="3"/>
        <v/>
      </c>
      <c r="G47" s="881"/>
      <c r="H47" s="458"/>
      <c r="I47" s="458"/>
      <c r="K47" s="207"/>
    </row>
    <row r="48" spans="1:11" x14ac:dyDescent="0.15">
      <c r="A48" s="874"/>
      <c r="B48" s="471"/>
      <c r="C48" s="465"/>
      <c r="D48" s="466"/>
      <c r="E48" s="467"/>
      <c r="F48" s="468" t="str">
        <f t="shared" si="3"/>
        <v/>
      </c>
      <c r="G48" s="881"/>
      <c r="H48" s="458"/>
      <c r="I48" s="458"/>
      <c r="K48" s="207"/>
    </row>
    <row r="49" spans="1:11" x14ac:dyDescent="0.15">
      <c r="A49" s="874"/>
      <c r="B49" s="471"/>
      <c r="C49" s="465"/>
      <c r="D49" s="466"/>
      <c r="E49" s="467"/>
      <c r="F49" s="468" t="str">
        <f t="shared" si="3"/>
        <v/>
      </c>
      <c r="G49" s="881"/>
      <c r="H49" s="458"/>
      <c r="I49" s="458"/>
      <c r="K49" s="207"/>
    </row>
    <row r="50" spans="1:11" x14ac:dyDescent="0.15">
      <c r="A50" s="874"/>
      <c r="B50" s="471"/>
      <c r="C50" s="465"/>
      <c r="D50" s="466"/>
      <c r="E50" s="467"/>
      <c r="F50" s="468" t="str">
        <f t="shared" si="3"/>
        <v/>
      </c>
      <c r="G50" s="881"/>
      <c r="H50" s="458"/>
      <c r="I50" s="458"/>
      <c r="K50" s="207"/>
    </row>
    <row r="51" spans="1:11" x14ac:dyDescent="0.15">
      <c r="A51" s="874"/>
      <c r="B51" s="471"/>
      <c r="C51" s="465"/>
      <c r="D51" s="466"/>
      <c r="E51" s="467"/>
      <c r="F51" s="468" t="str">
        <f t="shared" si="3"/>
        <v/>
      </c>
      <c r="G51" s="881"/>
      <c r="H51" s="458"/>
      <c r="I51" s="458"/>
      <c r="K51" s="207"/>
    </row>
    <row r="52" spans="1:11" x14ac:dyDescent="0.15">
      <c r="A52" s="874"/>
      <c r="B52" s="471"/>
      <c r="C52" s="465"/>
      <c r="D52" s="466"/>
      <c r="E52" s="467"/>
      <c r="F52" s="468" t="str">
        <f t="shared" si="3"/>
        <v/>
      </c>
      <c r="G52" s="881"/>
      <c r="H52" s="458"/>
      <c r="I52" s="458"/>
      <c r="K52" s="207"/>
    </row>
    <row r="53" spans="1:11" x14ac:dyDescent="0.15">
      <c r="A53" s="874"/>
      <c r="B53" s="471"/>
      <c r="C53" s="465"/>
      <c r="D53" s="472"/>
      <c r="E53" s="467"/>
      <c r="F53" s="468" t="str">
        <f t="shared" si="3"/>
        <v/>
      </c>
      <c r="G53" s="881"/>
      <c r="H53" s="458"/>
      <c r="I53" s="458"/>
      <c r="K53" s="207"/>
    </row>
    <row r="54" spans="1:11" x14ac:dyDescent="0.15">
      <c r="A54" s="874"/>
      <c r="B54" s="471"/>
      <c r="C54" s="465"/>
      <c r="D54" s="472"/>
      <c r="E54" s="467"/>
      <c r="F54" s="468" t="str">
        <f t="shared" si="3"/>
        <v/>
      </c>
      <c r="G54" s="881"/>
      <c r="H54" s="458"/>
      <c r="I54" s="458"/>
    </row>
    <row r="55" spans="1:11" x14ac:dyDescent="0.15">
      <c r="A55" s="874"/>
      <c r="B55" s="471"/>
      <c r="C55" s="465"/>
      <c r="D55" s="472"/>
      <c r="E55" s="467"/>
      <c r="F55" s="468" t="str">
        <f t="shared" si="3"/>
        <v/>
      </c>
      <c r="G55" s="881"/>
    </row>
    <row r="56" spans="1:11" x14ac:dyDescent="0.15">
      <c r="A56" s="874"/>
      <c r="B56" s="471"/>
      <c r="C56" s="465"/>
      <c r="D56" s="472"/>
      <c r="E56" s="467"/>
      <c r="F56" s="468" t="str">
        <f t="shared" si="3"/>
        <v/>
      </c>
      <c r="G56" s="881"/>
    </row>
    <row r="57" spans="1:11" x14ac:dyDescent="0.15">
      <c r="A57" s="874"/>
      <c r="B57" s="471"/>
      <c r="C57" s="465"/>
      <c r="D57" s="472"/>
      <c r="E57" s="467"/>
      <c r="F57" s="468" t="str">
        <f t="shared" si="3"/>
        <v/>
      </c>
      <c r="G57" s="881"/>
    </row>
    <row r="58" spans="1:11" x14ac:dyDescent="0.15">
      <c r="A58" s="874"/>
      <c r="B58" s="471"/>
      <c r="C58" s="476"/>
      <c r="D58" s="472"/>
      <c r="E58" s="467"/>
      <c r="F58" s="468" t="str">
        <f t="shared" si="3"/>
        <v/>
      </c>
      <c r="G58" s="881"/>
    </row>
    <row r="59" spans="1:11" x14ac:dyDescent="0.15">
      <c r="A59" s="874"/>
      <c r="B59" s="471"/>
      <c r="C59" s="476"/>
      <c r="D59" s="472"/>
      <c r="E59" s="467"/>
      <c r="F59" s="468" t="str">
        <f t="shared" si="3"/>
        <v/>
      </c>
      <c r="G59" s="881"/>
    </row>
    <row r="60" spans="1:11" x14ac:dyDescent="0.15">
      <c r="A60" s="874"/>
      <c r="B60" s="471"/>
      <c r="C60" s="476"/>
      <c r="D60" s="472"/>
      <c r="E60" s="467"/>
      <c r="F60" s="468" t="str">
        <f t="shared" si="3"/>
        <v/>
      </c>
      <c r="G60" s="881"/>
    </row>
    <row r="61" spans="1:11" x14ac:dyDescent="0.15">
      <c r="A61" s="874"/>
      <c r="B61" s="471"/>
      <c r="C61" s="476"/>
      <c r="D61" s="472"/>
      <c r="E61" s="467"/>
      <c r="F61" s="468" t="str">
        <f t="shared" si="3"/>
        <v/>
      </c>
      <c r="G61" s="881"/>
    </row>
    <row r="62" spans="1:11" x14ac:dyDescent="0.15">
      <c r="A62" s="874"/>
      <c r="B62" s="471"/>
      <c r="C62" s="476"/>
      <c r="D62" s="472"/>
      <c r="E62" s="467"/>
      <c r="F62" s="468" t="str">
        <f t="shared" si="3"/>
        <v/>
      </c>
      <c r="G62" s="881"/>
    </row>
    <row r="63" spans="1:11" x14ac:dyDescent="0.15">
      <c r="A63" s="874"/>
      <c r="B63" s="471"/>
      <c r="C63" s="465"/>
      <c r="D63" s="472"/>
      <c r="E63" s="467"/>
      <c r="F63" s="468" t="str">
        <f t="shared" si="3"/>
        <v/>
      </c>
      <c r="G63" s="881"/>
    </row>
    <row r="64" spans="1:11" x14ac:dyDescent="0.15">
      <c r="A64" s="875"/>
      <c r="B64" s="477"/>
      <c r="C64" s="478"/>
      <c r="D64" s="479"/>
      <c r="E64" s="480"/>
      <c r="F64" s="581" t="str">
        <f t="shared" si="3"/>
        <v/>
      </c>
      <c r="G64" s="922"/>
    </row>
    <row r="65" spans="1:7" x14ac:dyDescent="0.15">
      <c r="A65" s="481"/>
      <c r="B65" s="482"/>
      <c r="C65" s="483"/>
      <c r="D65" s="484"/>
      <c r="E65" s="483"/>
      <c r="F65" s="485"/>
      <c r="G65" s="560"/>
    </row>
    <row r="66" spans="1:7" x14ac:dyDescent="0.15">
      <c r="A66" s="456" t="s">
        <v>919</v>
      </c>
    </row>
    <row r="67" spans="1:7" x14ac:dyDescent="0.15">
      <c r="A67" s="892" t="str">
        <f>A3</f>
        <v>事業者名</v>
      </c>
      <c r="B67" s="892"/>
      <c r="C67" s="893" t="str">
        <f>IF(C3="","",C3)</f>
        <v/>
      </c>
      <c r="D67" s="893"/>
      <c r="E67" s="893"/>
      <c r="F67" s="893"/>
    </row>
    <row r="68" spans="1:7" ht="18.75" x14ac:dyDescent="0.15">
      <c r="A68" s="899" t="s">
        <v>868</v>
      </c>
      <c r="B68" s="899"/>
      <c r="C68" s="899"/>
      <c r="D68" s="899"/>
      <c r="E68" s="899"/>
      <c r="F68" s="899"/>
      <c r="G68" s="899"/>
    </row>
    <row r="69" spans="1:7" x14ac:dyDescent="0.15">
      <c r="A69" s="456"/>
      <c r="B69" s="458"/>
      <c r="C69" s="458"/>
      <c r="D69" s="458"/>
      <c r="E69" s="458"/>
      <c r="F69" s="458"/>
      <c r="G69" s="458"/>
    </row>
    <row r="70" spans="1:7" ht="41.25" customHeight="1" x14ac:dyDescent="0.15">
      <c r="A70" s="900" t="s">
        <v>858</v>
      </c>
      <c r="B70" s="901"/>
      <c r="C70" s="902"/>
      <c r="D70" s="906" t="s">
        <v>859</v>
      </c>
      <c r="E70" s="907"/>
      <c r="F70" s="908"/>
      <c r="G70" s="909" t="s">
        <v>1026</v>
      </c>
    </row>
    <row r="71" spans="1:7" ht="41.25" customHeight="1" x14ac:dyDescent="0.15">
      <c r="A71" s="903"/>
      <c r="B71" s="904"/>
      <c r="C71" s="905"/>
      <c r="D71" s="563" t="s">
        <v>860</v>
      </c>
      <c r="E71" s="564" t="s">
        <v>861</v>
      </c>
      <c r="F71" s="565" t="s">
        <v>862</v>
      </c>
      <c r="G71" s="910"/>
    </row>
    <row r="72" spans="1:7" x14ac:dyDescent="0.15">
      <c r="A72" s="897" t="s">
        <v>863</v>
      </c>
      <c r="B72" s="4"/>
      <c r="C72" s="465"/>
      <c r="D72" s="472"/>
      <c r="E72" s="467"/>
      <c r="F72" s="468" t="str">
        <f>IF(D72="","",D72*E72)</f>
        <v/>
      </c>
      <c r="G72" s="880"/>
    </row>
    <row r="73" spans="1:7" x14ac:dyDescent="0.15">
      <c r="A73" s="874"/>
      <c r="B73" s="4"/>
      <c r="C73" s="465"/>
      <c r="D73" s="472"/>
      <c r="E73" s="467"/>
      <c r="F73" s="468" t="str">
        <f>IF(D73="","",D73*E73)</f>
        <v/>
      </c>
      <c r="G73" s="881"/>
    </row>
    <row r="74" spans="1:7" x14ac:dyDescent="0.15">
      <c r="A74" s="874"/>
      <c r="B74" s="4"/>
      <c r="C74" s="465"/>
      <c r="D74" s="472"/>
      <c r="E74" s="467"/>
      <c r="F74" s="468" t="str">
        <f t="shared" ref="F74:F79" si="4">IF(D74="","",D74*E74)</f>
        <v/>
      </c>
      <c r="G74" s="881"/>
    </row>
    <row r="75" spans="1:7" x14ac:dyDescent="0.15">
      <c r="A75" s="874"/>
      <c r="B75" s="4"/>
      <c r="C75" s="465"/>
      <c r="D75" s="472"/>
      <c r="E75" s="467"/>
      <c r="F75" s="468" t="str">
        <f t="shared" si="4"/>
        <v/>
      </c>
      <c r="G75" s="881"/>
    </row>
    <row r="76" spans="1:7" x14ac:dyDescent="0.15">
      <c r="A76" s="874"/>
      <c r="B76" s="4"/>
      <c r="C76" s="465"/>
      <c r="D76" s="472"/>
      <c r="E76" s="467"/>
      <c r="F76" s="468" t="str">
        <f t="shared" si="4"/>
        <v/>
      </c>
      <c r="G76" s="881"/>
    </row>
    <row r="77" spans="1:7" x14ac:dyDescent="0.15">
      <c r="A77" s="874"/>
      <c r="B77" s="464"/>
      <c r="C77" s="465"/>
      <c r="D77" s="472"/>
      <c r="E77" s="467"/>
      <c r="F77" s="468" t="str">
        <f t="shared" si="4"/>
        <v/>
      </c>
      <c r="G77" s="881"/>
    </row>
    <row r="78" spans="1:7" x14ac:dyDescent="0.15">
      <c r="A78" s="874"/>
      <c r="B78" s="464"/>
      <c r="C78" s="465"/>
      <c r="D78" s="472"/>
      <c r="E78" s="467"/>
      <c r="F78" s="468" t="str">
        <f t="shared" si="4"/>
        <v/>
      </c>
      <c r="G78" s="881"/>
    </row>
    <row r="79" spans="1:7" ht="14.25" thickBot="1" x14ac:dyDescent="0.2">
      <c r="A79" s="874"/>
      <c r="B79" s="486"/>
      <c r="C79" s="465"/>
      <c r="D79" s="472"/>
      <c r="E79" s="467"/>
      <c r="F79" s="487" t="str">
        <f t="shared" si="4"/>
        <v/>
      </c>
      <c r="G79" s="882"/>
    </row>
    <row r="80" spans="1:7" ht="17.25" customHeight="1" thickTop="1" x14ac:dyDescent="0.15">
      <c r="A80" s="874"/>
      <c r="B80" s="883" t="s">
        <v>1027</v>
      </c>
      <c r="C80" s="884"/>
      <c r="D80" s="488"/>
      <c r="E80" s="488"/>
      <c r="F80" s="489" t="str">
        <f>IF(SUM(F81:F82)&gt;0,SUM(F81:F82),"")</f>
        <v/>
      </c>
      <c r="G80" s="582" t="str">
        <f>IF(SUM(G81:G82)&gt;0,SUM(G81:G82),"")</f>
        <v/>
      </c>
    </row>
    <row r="81" spans="1:13" ht="21.75" customHeight="1" x14ac:dyDescent="0.15">
      <c r="A81" s="874"/>
      <c r="B81" s="471"/>
      <c r="C81" s="490" t="s">
        <v>869</v>
      </c>
      <c r="D81" s="491"/>
      <c r="E81" s="491"/>
      <c r="F81" s="585">
        <f>IF(F12="","",F12)</f>
        <v>0</v>
      </c>
      <c r="G81" s="583">
        <f>IF(G12="","",G12)</f>
        <v>0</v>
      </c>
    </row>
    <row r="82" spans="1:13" ht="21.75" customHeight="1" thickBot="1" x14ac:dyDescent="0.2">
      <c r="A82" s="874"/>
      <c r="B82" s="471"/>
      <c r="C82" s="490" t="s">
        <v>870</v>
      </c>
      <c r="D82" s="491"/>
      <c r="E82" s="491"/>
      <c r="F82" s="586" t="str">
        <f>IF(F41="","",F41)</f>
        <v/>
      </c>
      <c r="G82" s="584">
        <f>IF(G41="",0,G41)</f>
        <v>0</v>
      </c>
    </row>
    <row r="83" spans="1:13" ht="17.25" customHeight="1" thickTop="1" x14ac:dyDescent="0.15">
      <c r="A83" s="874"/>
      <c r="B83" s="885" t="s">
        <v>1028</v>
      </c>
      <c r="C83" s="886"/>
      <c r="D83" s="886"/>
      <c r="E83" s="886"/>
      <c r="F83" s="887"/>
      <c r="G83" s="572">
        <f>SUM(G84:G85)</f>
        <v>0</v>
      </c>
    </row>
    <row r="84" spans="1:13" ht="21.75" customHeight="1" x14ac:dyDescent="0.15">
      <c r="A84" s="874"/>
      <c r="B84" s="888"/>
      <c r="C84" s="889" t="s">
        <v>869</v>
      </c>
      <c r="D84" s="890"/>
      <c r="E84" s="890"/>
      <c r="F84" s="891"/>
      <c r="G84" s="573">
        <f>IF($D$6="CGS+熱電融通",IF($D$7="〇",P17,T17),0)</f>
        <v>0</v>
      </c>
      <c r="I84" s="879" t="str">
        <f>IF(OR(AND(D6="",D7="")=TRUE,AND(OR(D6="○",D6="●",D6="◎")=TRUE,OR(D7="○",D7="●",D7="◎")=TRUE)=TRUE)=TRUE,"←冒頭の助成事業パターンを選択してください。","")</f>
        <v>←冒頭の助成事業パターンを選択してください。</v>
      </c>
      <c r="J84" s="879"/>
      <c r="K84" s="879"/>
      <c r="L84" s="879"/>
      <c r="M84" s="879"/>
    </row>
    <row r="85" spans="1:13" ht="21.75" customHeight="1" thickBot="1" x14ac:dyDescent="0.2">
      <c r="A85" s="898"/>
      <c r="B85" s="888"/>
      <c r="C85" s="894" t="s">
        <v>870</v>
      </c>
      <c r="D85" s="895"/>
      <c r="E85" s="895"/>
      <c r="F85" s="896"/>
      <c r="G85" s="574" t="b">
        <f>IF($D$6="CGS+熱電融通",IF($D$7="〇",P19,T19),IF($D$6="熱電融通",IF($D$7="〇",R19,V19)))</f>
        <v>0</v>
      </c>
      <c r="I85" s="879"/>
      <c r="J85" s="879"/>
      <c r="K85" s="879"/>
      <c r="L85" s="879"/>
      <c r="M85" s="879"/>
    </row>
    <row r="86" spans="1:13" ht="14.25" thickTop="1" x14ac:dyDescent="0.15">
      <c r="A86" s="873" t="s">
        <v>871</v>
      </c>
      <c r="B86" s="876" t="s">
        <v>872</v>
      </c>
      <c r="C86" s="877"/>
      <c r="D86" s="532" t="s">
        <v>864</v>
      </c>
      <c r="E86" s="533" t="s">
        <v>864</v>
      </c>
      <c r="F86" s="534" t="str">
        <f>IF(COUNT(F87:F99)=0,"",SUM(F87:F99))</f>
        <v/>
      </c>
      <c r="G86" s="850"/>
    </row>
    <row r="87" spans="1:13" x14ac:dyDescent="0.15">
      <c r="A87" s="874"/>
      <c r="B87" s="853"/>
      <c r="C87" s="492"/>
      <c r="D87" s="493"/>
      <c r="E87" s="494"/>
      <c r="F87" s="468" t="str">
        <f t="shared" ref="F87:F99" si="5">IF(D87="","",D87*E87)</f>
        <v/>
      </c>
      <c r="G87" s="851"/>
    </row>
    <row r="88" spans="1:13" ht="14.25" customHeight="1" x14ac:dyDescent="0.15">
      <c r="A88" s="874"/>
      <c r="B88" s="853"/>
      <c r="C88" s="492"/>
      <c r="D88" s="495"/>
      <c r="E88" s="467"/>
      <c r="F88" s="468" t="str">
        <f t="shared" si="5"/>
        <v/>
      </c>
      <c r="G88" s="851"/>
    </row>
    <row r="89" spans="1:13" x14ac:dyDescent="0.15">
      <c r="A89" s="874"/>
      <c r="B89" s="853"/>
      <c r="C89" s="492"/>
      <c r="D89" s="495"/>
      <c r="E89" s="467"/>
      <c r="F89" s="468" t="str">
        <f t="shared" si="5"/>
        <v/>
      </c>
      <c r="G89" s="851"/>
    </row>
    <row r="90" spans="1:13" x14ac:dyDescent="0.15">
      <c r="A90" s="874"/>
      <c r="B90" s="853"/>
      <c r="C90" s="492"/>
      <c r="D90" s="495"/>
      <c r="E90" s="467"/>
      <c r="F90" s="468" t="str">
        <f t="shared" si="5"/>
        <v/>
      </c>
      <c r="G90" s="851"/>
    </row>
    <row r="91" spans="1:13" x14ac:dyDescent="0.15">
      <c r="A91" s="874"/>
      <c r="B91" s="853"/>
      <c r="C91" s="492"/>
      <c r="D91" s="495"/>
      <c r="E91" s="467"/>
      <c r="F91" s="468" t="str">
        <f t="shared" si="5"/>
        <v/>
      </c>
      <c r="G91" s="851"/>
    </row>
    <row r="92" spans="1:13" x14ac:dyDescent="0.15">
      <c r="A92" s="874"/>
      <c r="B92" s="853"/>
      <c r="C92" s="492"/>
      <c r="D92" s="495"/>
      <c r="E92" s="467"/>
      <c r="F92" s="468" t="str">
        <f t="shared" si="5"/>
        <v/>
      </c>
      <c r="G92" s="851"/>
    </row>
    <row r="93" spans="1:13" x14ac:dyDescent="0.15">
      <c r="A93" s="874"/>
      <c r="B93" s="853"/>
      <c r="C93" s="492"/>
      <c r="D93" s="495"/>
      <c r="E93" s="467"/>
      <c r="F93" s="468" t="str">
        <f t="shared" si="5"/>
        <v/>
      </c>
      <c r="G93" s="851"/>
    </row>
    <row r="94" spans="1:13" x14ac:dyDescent="0.15">
      <c r="A94" s="874"/>
      <c r="B94" s="853"/>
      <c r="C94" s="492"/>
      <c r="D94" s="495"/>
      <c r="E94" s="467"/>
      <c r="F94" s="468" t="str">
        <f t="shared" si="5"/>
        <v/>
      </c>
      <c r="G94" s="851"/>
    </row>
    <row r="95" spans="1:13" x14ac:dyDescent="0.15">
      <c r="A95" s="874"/>
      <c r="B95" s="853"/>
      <c r="C95" s="492"/>
      <c r="D95" s="495"/>
      <c r="E95" s="467"/>
      <c r="F95" s="468" t="str">
        <f t="shared" si="5"/>
        <v/>
      </c>
      <c r="G95" s="851"/>
    </row>
    <row r="96" spans="1:13" x14ac:dyDescent="0.15">
      <c r="A96" s="874"/>
      <c r="B96" s="853"/>
      <c r="C96" s="492"/>
      <c r="D96" s="495"/>
      <c r="E96" s="467"/>
      <c r="F96" s="468" t="str">
        <f t="shared" si="5"/>
        <v/>
      </c>
      <c r="G96" s="851"/>
    </row>
    <row r="97" spans="1:7" x14ac:dyDescent="0.15">
      <c r="A97" s="874"/>
      <c r="B97" s="853"/>
      <c r="C97" s="492"/>
      <c r="D97" s="495"/>
      <c r="E97" s="467"/>
      <c r="F97" s="468" t="str">
        <f t="shared" si="5"/>
        <v/>
      </c>
      <c r="G97" s="851"/>
    </row>
    <row r="98" spans="1:7" x14ac:dyDescent="0.15">
      <c r="A98" s="874"/>
      <c r="B98" s="853"/>
      <c r="C98" s="492"/>
      <c r="D98" s="495"/>
      <c r="E98" s="467"/>
      <c r="F98" s="468" t="str">
        <f t="shared" si="5"/>
        <v/>
      </c>
      <c r="G98" s="851"/>
    </row>
    <row r="99" spans="1:7" x14ac:dyDescent="0.15">
      <c r="A99" s="874"/>
      <c r="B99" s="854"/>
      <c r="C99" s="492"/>
      <c r="D99" s="495"/>
      <c r="E99" s="467"/>
      <c r="F99" s="468" t="str">
        <f t="shared" si="5"/>
        <v/>
      </c>
      <c r="G99" s="851"/>
    </row>
    <row r="100" spans="1:7" x14ac:dyDescent="0.15">
      <c r="A100" s="874"/>
      <c r="B100" s="855" t="s">
        <v>927</v>
      </c>
      <c r="C100" s="856"/>
      <c r="D100" s="496" t="s">
        <v>864</v>
      </c>
      <c r="E100" s="497" t="s">
        <v>864</v>
      </c>
      <c r="F100" s="535" t="str">
        <f>IF(COUNT(F101:F114)=0,"",SUM(F101:F114))</f>
        <v/>
      </c>
      <c r="G100" s="851"/>
    </row>
    <row r="101" spans="1:7" x14ac:dyDescent="0.15">
      <c r="A101" s="874"/>
      <c r="B101" s="530"/>
      <c r="C101" s="492" t="s">
        <v>1039</v>
      </c>
      <c r="D101" s="495"/>
      <c r="E101" s="467"/>
      <c r="F101" s="468" t="str">
        <f t="shared" ref="F101:F119" si="6">IF(D101="","",D101*E101)</f>
        <v/>
      </c>
      <c r="G101" s="851"/>
    </row>
    <row r="102" spans="1:7" x14ac:dyDescent="0.15">
      <c r="A102" s="874"/>
      <c r="B102" s="530"/>
      <c r="C102" s="492"/>
      <c r="D102" s="495"/>
      <c r="E102" s="467"/>
      <c r="F102" s="468" t="str">
        <f t="shared" si="6"/>
        <v/>
      </c>
      <c r="G102" s="851"/>
    </row>
    <row r="103" spans="1:7" x14ac:dyDescent="0.15">
      <c r="A103" s="874"/>
      <c r="B103" s="530"/>
      <c r="C103" s="492"/>
      <c r="D103" s="495"/>
      <c r="E103" s="467"/>
      <c r="F103" s="468" t="str">
        <f t="shared" si="6"/>
        <v/>
      </c>
      <c r="G103" s="851"/>
    </row>
    <row r="104" spans="1:7" x14ac:dyDescent="0.15">
      <c r="A104" s="874"/>
      <c r="B104" s="530"/>
      <c r="C104" s="492"/>
      <c r="D104" s="495"/>
      <c r="E104" s="467"/>
      <c r="F104" s="468" t="str">
        <f t="shared" si="6"/>
        <v/>
      </c>
      <c r="G104" s="851"/>
    </row>
    <row r="105" spans="1:7" x14ac:dyDescent="0.15">
      <c r="A105" s="874"/>
      <c r="B105" s="530"/>
      <c r="C105" s="492"/>
      <c r="D105" s="495"/>
      <c r="E105" s="467"/>
      <c r="F105" s="468" t="str">
        <f t="shared" si="6"/>
        <v/>
      </c>
      <c r="G105" s="851"/>
    </row>
    <row r="106" spans="1:7" x14ac:dyDescent="0.15">
      <c r="A106" s="874"/>
      <c r="B106" s="530"/>
      <c r="C106" s="492"/>
      <c r="D106" s="495"/>
      <c r="E106" s="467"/>
      <c r="F106" s="468" t="str">
        <f t="shared" si="6"/>
        <v/>
      </c>
      <c r="G106" s="851"/>
    </row>
    <row r="107" spans="1:7" x14ac:dyDescent="0.15">
      <c r="A107" s="874"/>
      <c r="B107" s="530"/>
      <c r="C107" s="492"/>
      <c r="D107" s="495"/>
      <c r="E107" s="467"/>
      <c r="F107" s="468" t="str">
        <f t="shared" si="6"/>
        <v/>
      </c>
      <c r="G107" s="851"/>
    </row>
    <row r="108" spans="1:7" x14ac:dyDescent="0.15">
      <c r="A108" s="874"/>
      <c r="B108" s="530"/>
      <c r="C108" s="492"/>
      <c r="D108" s="495"/>
      <c r="E108" s="467"/>
      <c r="F108" s="468" t="str">
        <f t="shared" si="6"/>
        <v/>
      </c>
      <c r="G108" s="851"/>
    </row>
    <row r="109" spans="1:7" x14ac:dyDescent="0.15">
      <c r="A109" s="874"/>
      <c r="B109" s="530"/>
      <c r="C109" s="492" t="s">
        <v>1040</v>
      </c>
      <c r="D109" s="495"/>
      <c r="E109" s="467"/>
      <c r="F109" s="468" t="str">
        <f t="shared" si="6"/>
        <v/>
      </c>
      <c r="G109" s="851"/>
    </row>
    <row r="110" spans="1:7" x14ac:dyDescent="0.15">
      <c r="A110" s="874"/>
      <c r="B110" s="530"/>
      <c r="C110" s="492"/>
      <c r="D110" s="495"/>
      <c r="E110" s="467"/>
      <c r="F110" s="468" t="str">
        <f t="shared" si="6"/>
        <v/>
      </c>
      <c r="G110" s="851"/>
    </row>
    <row r="111" spans="1:7" x14ac:dyDescent="0.15">
      <c r="A111" s="874"/>
      <c r="B111" s="530"/>
      <c r="C111" s="492"/>
      <c r="D111" s="495"/>
      <c r="E111" s="467"/>
      <c r="F111" s="468" t="str">
        <f t="shared" si="6"/>
        <v/>
      </c>
      <c r="G111" s="851"/>
    </row>
    <row r="112" spans="1:7" x14ac:dyDescent="0.15">
      <c r="A112" s="874"/>
      <c r="B112" s="530"/>
      <c r="C112" s="492"/>
      <c r="D112" s="495"/>
      <c r="E112" s="467"/>
      <c r="F112" s="468" t="str">
        <f t="shared" si="6"/>
        <v/>
      </c>
      <c r="G112" s="851"/>
    </row>
    <row r="113" spans="1:7" x14ac:dyDescent="0.15">
      <c r="A113" s="874"/>
      <c r="B113" s="530"/>
      <c r="C113" s="492"/>
      <c r="D113" s="495"/>
      <c r="E113" s="467"/>
      <c r="F113" s="468" t="str">
        <f t="shared" si="6"/>
        <v/>
      </c>
      <c r="G113" s="851"/>
    </row>
    <row r="114" spans="1:7" x14ac:dyDescent="0.15">
      <c r="A114" s="874"/>
      <c r="B114" s="530"/>
      <c r="C114" s="492"/>
      <c r="D114" s="495"/>
      <c r="E114" s="467"/>
      <c r="F114" s="468" t="str">
        <f t="shared" si="6"/>
        <v/>
      </c>
      <c r="G114" s="851"/>
    </row>
    <row r="115" spans="1:7" x14ac:dyDescent="0.15">
      <c r="A115" s="874"/>
      <c r="B115" s="855" t="s">
        <v>873</v>
      </c>
      <c r="C115" s="856"/>
      <c r="D115" s="496" t="s">
        <v>864</v>
      </c>
      <c r="E115" s="497" t="s">
        <v>864</v>
      </c>
      <c r="F115" s="535" t="str">
        <f>IF(COUNT(F116:F119)=0,"",SUM(F116:F119))</f>
        <v/>
      </c>
      <c r="G115" s="851"/>
    </row>
    <row r="116" spans="1:7" x14ac:dyDescent="0.15">
      <c r="A116" s="874"/>
      <c r="B116" s="530"/>
      <c r="C116" s="492" t="s">
        <v>928</v>
      </c>
      <c r="D116" s="495"/>
      <c r="E116" s="467"/>
      <c r="F116" s="468" t="str">
        <f t="shared" si="6"/>
        <v/>
      </c>
      <c r="G116" s="851"/>
    </row>
    <row r="117" spans="1:7" x14ac:dyDescent="0.15">
      <c r="A117" s="874"/>
      <c r="B117" s="530"/>
      <c r="C117" s="492"/>
      <c r="D117" s="495"/>
      <c r="E117" s="467"/>
      <c r="F117" s="468" t="str">
        <f t="shared" si="6"/>
        <v/>
      </c>
      <c r="G117" s="851"/>
    </row>
    <row r="118" spans="1:7" x14ac:dyDescent="0.15">
      <c r="A118" s="874"/>
      <c r="B118" s="530"/>
      <c r="C118" s="492"/>
      <c r="D118" s="495"/>
      <c r="E118" s="467"/>
      <c r="F118" s="468" t="str">
        <f t="shared" si="6"/>
        <v/>
      </c>
      <c r="G118" s="851"/>
    </row>
    <row r="119" spans="1:7" x14ac:dyDescent="0.15">
      <c r="A119" s="874"/>
      <c r="B119" s="531"/>
      <c r="C119" s="492"/>
      <c r="D119" s="495"/>
      <c r="E119" s="467"/>
      <c r="F119" s="468" t="str">
        <f t="shared" si="6"/>
        <v/>
      </c>
      <c r="G119" s="851"/>
    </row>
    <row r="120" spans="1:7" x14ac:dyDescent="0.15">
      <c r="A120" s="875"/>
      <c r="B120" s="857" t="s">
        <v>874</v>
      </c>
      <c r="C120" s="858"/>
      <c r="D120" s="859" t="s">
        <v>875</v>
      </c>
      <c r="E120" s="860"/>
      <c r="F120" s="536" t="str">
        <f>IF(COUNT(F86,F100,F115)=0,"",SUM(F86,F100,F115))</f>
        <v/>
      </c>
      <c r="G120" s="851"/>
    </row>
    <row r="121" spans="1:7" x14ac:dyDescent="0.15">
      <c r="A121" s="861" t="s">
        <v>876</v>
      </c>
      <c r="B121" s="862"/>
      <c r="C121" s="863"/>
      <c r="D121" s="864">
        <f>IF(SUM(F80,F120)="","",SUM(F80,F120))</f>
        <v>0</v>
      </c>
      <c r="E121" s="865"/>
      <c r="F121" s="866"/>
      <c r="G121" s="851"/>
    </row>
    <row r="122" spans="1:7" x14ac:dyDescent="0.15">
      <c r="A122" s="867" t="s">
        <v>877</v>
      </c>
      <c r="B122" s="868"/>
      <c r="C122" s="869"/>
      <c r="D122" s="870">
        <f>IF(D121="","",ROUNDDOWN(D121*F1/100,3))</f>
        <v>0</v>
      </c>
      <c r="E122" s="871"/>
      <c r="F122" s="872"/>
      <c r="G122" s="851"/>
    </row>
    <row r="123" spans="1:7" x14ac:dyDescent="0.15">
      <c r="A123" s="844" t="s">
        <v>878</v>
      </c>
      <c r="B123" s="845"/>
      <c r="C123" s="846"/>
      <c r="D123" s="847"/>
      <c r="E123" s="848"/>
      <c r="F123" s="849"/>
      <c r="G123" s="851"/>
    </row>
    <row r="124" spans="1:7" x14ac:dyDescent="0.15">
      <c r="A124" s="836" t="s">
        <v>879</v>
      </c>
      <c r="B124" s="837"/>
      <c r="C124" s="838"/>
      <c r="D124" s="839">
        <f>IF(COUNT(D121:F122)=0,"",SUM(D121:F122))</f>
        <v>0</v>
      </c>
      <c r="E124" s="840"/>
      <c r="F124" s="841"/>
      <c r="G124" s="852"/>
    </row>
    <row r="125" spans="1:7" x14ac:dyDescent="0.15">
      <c r="A125" s="498"/>
      <c r="B125" s="498"/>
      <c r="C125" s="498"/>
      <c r="D125" s="499"/>
      <c r="E125" s="499"/>
      <c r="F125" s="500" t="s">
        <v>880</v>
      </c>
      <c r="G125" s="570" t="s">
        <v>1051</v>
      </c>
    </row>
    <row r="126" spans="1:7" x14ac:dyDescent="0.15">
      <c r="B126" s="456"/>
      <c r="C126" s="458"/>
      <c r="D126" s="458"/>
      <c r="E126" s="458"/>
      <c r="F126" s="842" t="s">
        <v>823</v>
      </c>
      <c r="G126" s="843"/>
    </row>
    <row r="127" spans="1:7" x14ac:dyDescent="0.15">
      <c r="A127" s="14" t="s">
        <v>1032</v>
      </c>
      <c r="B127" s="456"/>
      <c r="C127" s="458"/>
      <c r="D127" s="458"/>
      <c r="E127" s="458"/>
      <c r="F127" s="458"/>
      <c r="G127" s="458"/>
    </row>
    <row r="128" spans="1:7" x14ac:dyDescent="0.15">
      <c r="A128" s="456" t="s">
        <v>1023</v>
      </c>
    </row>
    <row r="129" spans="1:1" x14ac:dyDescent="0.15">
      <c r="A129" s="456" t="s">
        <v>1024</v>
      </c>
    </row>
    <row r="130" spans="1:1" x14ac:dyDescent="0.15">
      <c r="A130" s="456" t="s">
        <v>1025</v>
      </c>
    </row>
  </sheetData>
  <sheetProtection algorithmName="SHA-512" hashValue="8dfyVTYl6VAkss3t/y0J6nkuRJBYdGNo+huFddFPWuTCr5c4vCmbDBloLvlBD2nLX5iTi4QiEnfKXpWw+34TTg==" saltValue="KX5WtR5Xx7ghWl3q8q1RbQ==" spinCount="100000" sheet="1" objects="1" scenarios="1"/>
  <mergeCells count="46">
    <mergeCell ref="B115:C115"/>
    <mergeCell ref="A3:B3"/>
    <mergeCell ref="C3:F3"/>
    <mergeCell ref="A4:G4"/>
    <mergeCell ref="A8:G8"/>
    <mergeCell ref="A12:A64"/>
    <mergeCell ref="B12:C12"/>
    <mergeCell ref="G13:G40"/>
    <mergeCell ref="B41:C41"/>
    <mergeCell ref="G42:G64"/>
    <mergeCell ref="A10:C11"/>
    <mergeCell ref="D10:F10"/>
    <mergeCell ref="G10:G11"/>
    <mergeCell ref="D6:E6"/>
    <mergeCell ref="D7:E7"/>
    <mergeCell ref="P13:R13"/>
    <mergeCell ref="I84:M85"/>
    <mergeCell ref="G72:G79"/>
    <mergeCell ref="B80:C80"/>
    <mergeCell ref="B83:F83"/>
    <mergeCell ref="B84:B85"/>
    <mergeCell ref="C84:F84"/>
    <mergeCell ref="A67:B67"/>
    <mergeCell ref="C67:F67"/>
    <mergeCell ref="C85:F85"/>
    <mergeCell ref="A72:A85"/>
    <mergeCell ref="A68:G68"/>
    <mergeCell ref="A70:C71"/>
    <mergeCell ref="D70:F70"/>
    <mergeCell ref="G70:G71"/>
    <mergeCell ref="A124:C124"/>
    <mergeCell ref="D124:F124"/>
    <mergeCell ref="F126:G126"/>
    <mergeCell ref="A123:C123"/>
    <mergeCell ref="D123:F123"/>
    <mergeCell ref="G86:G124"/>
    <mergeCell ref="B87:B99"/>
    <mergeCell ref="B100:C100"/>
    <mergeCell ref="B120:C120"/>
    <mergeCell ref="D120:E120"/>
    <mergeCell ref="A121:C121"/>
    <mergeCell ref="D121:F121"/>
    <mergeCell ref="A122:C122"/>
    <mergeCell ref="D122:F122"/>
    <mergeCell ref="A86:A120"/>
    <mergeCell ref="B86:C86"/>
  </mergeCells>
  <phoneticPr fontId="66"/>
  <pageMargins left="0.9055118110236221" right="0.11811023622047245" top="0.74803149606299213" bottom="0.35433070866141736" header="0.31496062992125984" footer="0.31496062992125984"/>
  <pageSetup paperSize="9" scale="89" orientation="portrait" blackAndWhite="1" r:id="rId1"/>
  <rowBreaks count="1" manualBreakCount="1">
    <brk id="6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1"/>
  <sheetViews>
    <sheetView view="pageBreakPreview" zoomScale="110" zoomScaleNormal="100" zoomScaleSheetLayoutView="110" workbookViewId="0">
      <selection activeCell="I27" sqref="I27"/>
    </sheetView>
  </sheetViews>
  <sheetFormatPr defaultColWidth="9" defaultRowHeight="13.5" x14ac:dyDescent="0.15"/>
  <cols>
    <col min="1" max="1" width="1.625" style="7" customWidth="1"/>
    <col min="2" max="2" width="2.375" style="7" customWidth="1"/>
    <col min="3" max="3" width="1.125" style="7" customWidth="1"/>
    <col min="4" max="4" width="8.75" style="7" customWidth="1"/>
    <col min="5" max="5" width="4.5" style="7" customWidth="1"/>
    <col min="6" max="10" width="7" style="7" customWidth="1"/>
    <col min="11" max="11" width="7" style="78" customWidth="1"/>
    <col min="12" max="14" width="3.625" style="88" customWidth="1"/>
    <col min="15" max="18" width="3.625" style="78" customWidth="1"/>
    <col min="19" max="19" width="1.375" style="78" customWidth="1"/>
    <col min="20" max="20" width="1.625" style="593" customWidth="1"/>
    <col min="21" max="21" width="2.75" style="7" customWidth="1"/>
    <col min="22" max="16384" width="9" style="7"/>
  </cols>
  <sheetData>
    <row r="1" spans="1:22" ht="15" customHeight="1" x14ac:dyDescent="0.15">
      <c r="A1" s="587"/>
      <c r="B1" s="612" t="s">
        <v>843</v>
      </c>
      <c r="C1" s="587"/>
      <c r="D1" s="587"/>
      <c r="E1" s="587"/>
      <c r="F1" s="587"/>
      <c r="G1" s="587"/>
      <c r="H1" s="587"/>
      <c r="I1" s="587"/>
      <c r="J1" s="587"/>
      <c r="K1" s="593"/>
      <c r="L1" s="593"/>
      <c r="M1" s="593"/>
      <c r="N1" s="593"/>
      <c r="O1" s="593"/>
      <c r="P1" s="593"/>
      <c r="Q1" s="593"/>
      <c r="R1" s="593"/>
      <c r="S1" s="593"/>
      <c r="U1" s="587"/>
    </row>
    <row r="2" spans="1:22" ht="9.75" customHeight="1" x14ac:dyDescent="0.15">
      <c r="A2" s="587"/>
      <c r="B2" s="588"/>
      <c r="C2" s="613"/>
      <c r="D2" s="613"/>
      <c r="E2" s="613"/>
      <c r="F2" s="613"/>
      <c r="G2" s="613"/>
      <c r="H2" s="613"/>
      <c r="I2" s="614"/>
      <c r="J2" s="614"/>
      <c r="K2" s="615"/>
      <c r="L2" s="615"/>
      <c r="M2" s="615"/>
      <c r="N2" s="615"/>
      <c r="O2" s="615"/>
      <c r="P2" s="615"/>
      <c r="Q2" s="615"/>
      <c r="R2" s="615"/>
      <c r="S2" s="618"/>
      <c r="U2" s="593"/>
    </row>
    <row r="3" spans="1:22" x14ac:dyDescent="0.15">
      <c r="A3" s="587"/>
      <c r="B3" s="588"/>
      <c r="C3" s="587"/>
      <c r="D3" s="616"/>
      <c r="E3" s="617"/>
      <c r="F3" s="617"/>
      <c r="G3" s="617"/>
      <c r="H3" s="587"/>
      <c r="I3" s="587"/>
      <c r="J3" s="587"/>
      <c r="K3" s="933"/>
      <c r="L3" s="933"/>
      <c r="M3" s="54"/>
      <c r="N3" s="617" t="s">
        <v>217</v>
      </c>
      <c r="O3" s="54"/>
      <c r="P3" s="153" t="s">
        <v>587</v>
      </c>
      <c r="Q3" s="54"/>
      <c r="R3" s="619" t="s">
        <v>588</v>
      </c>
      <c r="S3" s="592"/>
      <c r="V3" s="40" t="s">
        <v>237</v>
      </c>
    </row>
    <row r="4" spans="1:22" ht="21.75" customHeight="1" x14ac:dyDescent="0.15">
      <c r="A4" s="587"/>
      <c r="B4" s="588"/>
      <c r="C4" s="587"/>
      <c r="D4" s="611" t="s">
        <v>324</v>
      </c>
      <c r="E4" s="589"/>
      <c r="F4" s="589"/>
      <c r="G4" s="589"/>
      <c r="H4" s="589"/>
      <c r="I4" s="606"/>
      <c r="J4" s="606"/>
      <c r="K4" s="589"/>
      <c r="L4" s="589"/>
      <c r="M4" s="589"/>
      <c r="N4" s="589"/>
      <c r="O4" s="589"/>
      <c r="P4" s="589"/>
      <c r="Q4" s="589"/>
      <c r="R4" s="606"/>
      <c r="S4" s="592"/>
    </row>
    <row r="5" spans="1:22" ht="21.75" customHeight="1" x14ac:dyDescent="0.15">
      <c r="A5" s="587"/>
      <c r="B5" s="588"/>
      <c r="C5" s="611"/>
      <c r="D5" s="589" t="s">
        <v>527</v>
      </c>
      <c r="E5" s="589"/>
      <c r="F5" s="589"/>
      <c r="G5" s="589"/>
      <c r="H5" s="589"/>
      <c r="I5" s="606"/>
      <c r="J5" s="606"/>
      <c r="K5" s="589"/>
      <c r="L5" s="589"/>
      <c r="M5" s="589"/>
      <c r="N5" s="589"/>
      <c r="O5" s="589"/>
      <c r="P5" s="589"/>
      <c r="Q5" s="589"/>
      <c r="R5" s="606"/>
      <c r="S5" s="592"/>
    </row>
    <row r="6" spans="1:22" ht="12" customHeight="1" x14ac:dyDescent="0.15">
      <c r="A6" s="587"/>
      <c r="B6" s="588"/>
      <c r="C6" s="611"/>
      <c r="D6" s="589"/>
      <c r="E6" s="589"/>
      <c r="F6" s="934"/>
      <c r="G6" s="934"/>
      <c r="H6" s="934"/>
      <c r="I6" s="934"/>
      <c r="J6" s="934"/>
      <c r="K6" s="934"/>
      <c r="L6" s="934"/>
      <c r="M6" s="934"/>
      <c r="N6" s="934"/>
      <c r="O6" s="934"/>
      <c r="P6" s="934"/>
      <c r="Q6" s="934"/>
      <c r="R6" s="606"/>
      <c r="S6" s="592"/>
    </row>
    <row r="7" spans="1:22" ht="21.75" customHeight="1" x14ac:dyDescent="0.15">
      <c r="A7" s="587"/>
      <c r="B7" s="588"/>
      <c r="C7" s="587"/>
      <c r="D7" s="611" t="s">
        <v>414</v>
      </c>
      <c r="E7" s="589"/>
      <c r="F7" s="590"/>
      <c r="G7" s="590"/>
      <c r="H7" s="590"/>
      <c r="I7" s="590"/>
      <c r="J7" s="590"/>
      <c r="K7" s="590"/>
      <c r="L7" s="590"/>
      <c r="M7" s="590"/>
      <c r="N7" s="590"/>
      <c r="O7" s="590"/>
      <c r="P7" s="590"/>
      <c r="Q7" s="590"/>
      <c r="R7" s="606"/>
      <c r="S7" s="592"/>
    </row>
    <row r="8" spans="1:22" ht="21.75" customHeight="1" x14ac:dyDescent="0.15">
      <c r="A8" s="587"/>
      <c r="B8" s="588"/>
      <c r="C8" s="611"/>
      <c r="D8" s="935" t="str">
        <f>IF(基本情報!F5="","",基本情報!F5)</f>
        <v/>
      </c>
      <c r="E8" s="935"/>
      <c r="F8" s="935"/>
      <c r="G8" s="935"/>
      <c r="H8" s="935"/>
      <c r="I8" s="935"/>
      <c r="J8" s="935"/>
      <c r="K8" s="590"/>
      <c r="L8" s="590"/>
      <c r="M8" s="590"/>
      <c r="N8" s="590"/>
      <c r="O8" s="590"/>
      <c r="P8" s="590"/>
      <c r="Q8" s="590"/>
      <c r="R8" s="606"/>
      <c r="S8" s="592"/>
      <c r="V8" s="7" t="s">
        <v>238</v>
      </c>
    </row>
    <row r="9" spans="1:22" ht="21.75" customHeight="1" x14ac:dyDescent="0.15">
      <c r="A9" s="587"/>
      <c r="B9" s="588"/>
      <c r="C9" s="611"/>
      <c r="D9" s="936" t="str">
        <f>IF(基本情報!G$6="","",基本情報!G$6&amp;" "&amp;" "&amp;基本情報!K$6&amp;" "&amp;"殿")</f>
        <v/>
      </c>
      <c r="E9" s="936"/>
      <c r="F9" s="936"/>
      <c r="G9" s="936"/>
      <c r="H9" s="936"/>
      <c r="I9" s="936"/>
      <c r="J9" s="936"/>
      <c r="K9" s="589"/>
      <c r="L9" s="589"/>
      <c r="M9" s="589"/>
      <c r="N9" s="589"/>
      <c r="O9" s="589"/>
      <c r="P9" s="589"/>
      <c r="Q9" s="589"/>
      <c r="R9" s="606"/>
      <c r="S9" s="592"/>
      <c r="V9" s="7" t="s">
        <v>238</v>
      </c>
    </row>
    <row r="10" spans="1:22" ht="14.25" customHeight="1" x14ac:dyDescent="0.15">
      <c r="A10" s="587"/>
      <c r="B10" s="588"/>
      <c r="C10" s="611"/>
      <c r="D10" s="589"/>
      <c r="E10" s="589"/>
      <c r="F10" s="590"/>
      <c r="G10" s="590"/>
      <c r="H10" s="590"/>
      <c r="I10" s="590"/>
      <c r="J10" s="590"/>
      <c r="K10" s="590"/>
      <c r="L10" s="590"/>
      <c r="M10" s="590"/>
      <c r="N10" s="590"/>
      <c r="O10" s="590"/>
      <c r="P10" s="590"/>
      <c r="Q10" s="590"/>
      <c r="R10" s="606"/>
      <c r="S10" s="592"/>
    </row>
    <row r="11" spans="1:22" ht="21.75" customHeight="1" x14ac:dyDescent="0.15">
      <c r="A11" s="587"/>
      <c r="B11" s="588"/>
      <c r="C11" s="611"/>
      <c r="D11" s="935" t="str">
        <f>IF(基本情報!F11="","",基本情報!F11)</f>
        <v/>
      </c>
      <c r="E11" s="935"/>
      <c r="F11" s="935"/>
      <c r="G11" s="935"/>
      <c r="H11" s="935"/>
      <c r="I11" s="935"/>
      <c r="J11" s="935"/>
      <c r="K11" s="590"/>
      <c r="L11" s="590"/>
      <c r="M11" s="590"/>
      <c r="N11" s="590"/>
      <c r="O11" s="590"/>
      <c r="P11" s="590"/>
      <c r="Q11" s="590"/>
      <c r="R11" s="606"/>
      <c r="S11" s="592"/>
      <c r="V11" s="7" t="s">
        <v>238</v>
      </c>
    </row>
    <row r="12" spans="1:22" ht="21.75" customHeight="1" x14ac:dyDescent="0.15">
      <c r="A12" s="587"/>
      <c r="B12" s="588"/>
      <c r="C12" s="589"/>
      <c r="D12" s="936" t="str">
        <f>IF(基本情報!G$12="","",基本情報!G$12&amp;" "&amp;" "&amp;基本情報!K$12&amp;" "&amp;"殿")</f>
        <v/>
      </c>
      <c r="E12" s="936"/>
      <c r="F12" s="936"/>
      <c r="G12" s="936"/>
      <c r="H12" s="936"/>
      <c r="I12" s="936"/>
      <c r="J12" s="936"/>
      <c r="K12" s="590"/>
      <c r="L12" s="590"/>
      <c r="M12" s="590"/>
      <c r="N12" s="590"/>
      <c r="O12" s="590"/>
      <c r="P12" s="590"/>
      <c r="Q12" s="590"/>
      <c r="R12" s="594"/>
      <c r="S12" s="592"/>
      <c r="V12" s="7" t="s">
        <v>238</v>
      </c>
    </row>
    <row r="13" spans="1:22" ht="14.25" customHeight="1" x14ac:dyDescent="0.15">
      <c r="A13" s="587"/>
      <c r="B13" s="588"/>
      <c r="C13" s="589"/>
      <c r="D13" s="589"/>
      <c r="E13" s="589"/>
      <c r="F13" s="589"/>
      <c r="G13" s="589"/>
      <c r="H13" s="610"/>
      <c r="I13" s="607"/>
      <c r="J13" s="607"/>
      <c r="K13" s="607"/>
      <c r="L13" s="607"/>
      <c r="M13" s="607"/>
      <c r="N13" s="607"/>
      <c r="O13" s="607"/>
      <c r="P13" s="607"/>
      <c r="Q13" s="607"/>
      <c r="R13" s="607"/>
      <c r="S13" s="592"/>
    </row>
    <row r="14" spans="1:22" ht="21.75" customHeight="1" x14ac:dyDescent="0.15">
      <c r="A14" s="587"/>
      <c r="B14" s="588"/>
      <c r="C14" s="589"/>
      <c r="D14" s="80" t="str">
        <f>IF(基本情報!F$17="","",基本情報!F$17)</f>
        <v/>
      </c>
      <c r="E14" s="180"/>
      <c r="F14" s="180"/>
      <c r="G14" s="180"/>
      <c r="H14" s="181"/>
      <c r="I14" s="181"/>
      <c r="J14" s="181"/>
      <c r="K14" s="608"/>
      <c r="L14" s="608"/>
      <c r="M14" s="608"/>
      <c r="N14" s="608"/>
      <c r="O14" s="608"/>
      <c r="P14" s="608"/>
      <c r="Q14" s="608"/>
      <c r="R14" s="609"/>
      <c r="S14" s="592"/>
      <c r="V14" s="7" t="s">
        <v>238</v>
      </c>
    </row>
    <row r="15" spans="1:22" ht="21.75" customHeight="1" x14ac:dyDescent="0.15">
      <c r="A15" s="587"/>
      <c r="B15" s="588"/>
      <c r="C15" s="589"/>
      <c r="D15" s="180" t="str">
        <f>IF(基本情報!K$18="","",基本情報!G$18&amp;"　"&amp;基本情報!K$18&amp;"　"&amp;"殿")</f>
        <v/>
      </c>
      <c r="E15" s="180"/>
      <c r="F15" s="180"/>
      <c r="G15" s="180"/>
      <c r="H15" s="181"/>
      <c r="I15" s="181"/>
      <c r="J15" s="181"/>
      <c r="K15" s="608"/>
      <c r="L15" s="608"/>
      <c r="M15" s="608"/>
      <c r="N15" s="608"/>
      <c r="O15" s="608"/>
      <c r="P15" s="608"/>
      <c r="Q15" s="608"/>
      <c r="R15" s="609"/>
      <c r="S15" s="592"/>
      <c r="V15" s="7" t="s">
        <v>238</v>
      </c>
    </row>
    <row r="16" spans="1:22" ht="8.25" customHeight="1" x14ac:dyDescent="0.15">
      <c r="A16" s="587"/>
      <c r="B16" s="588"/>
      <c r="C16" s="589"/>
      <c r="D16" s="589"/>
      <c r="E16" s="589"/>
      <c r="F16" s="589"/>
      <c r="G16" s="589"/>
      <c r="H16" s="587"/>
      <c r="I16" s="587"/>
      <c r="J16" s="587"/>
      <c r="K16" s="593"/>
      <c r="L16" s="593"/>
      <c r="M16" s="593"/>
      <c r="N16" s="593"/>
      <c r="O16" s="593"/>
      <c r="P16" s="593"/>
      <c r="Q16" s="593"/>
      <c r="R16" s="593"/>
      <c r="S16" s="592"/>
    </row>
    <row r="17" spans="1:22" ht="9" customHeight="1" x14ac:dyDescent="0.15">
      <c r="A17" s="587"/>
      <c r="B17" s="588"/>
      <c r="C17" s="589"/>
      <c r="D17" s="589"/>
      <c r="E17" s="589"/>
      <c r="F17" s="589"/>
      <c r="G17" s="589"/>
      <c r="H17" s="587"/>
      <c r="I17" s="587"/>
      <c r="J17" s="587"/>
      <c r="K17" s="593"/>
      <c r="L17" s="593"/>
      <c r="M17" s="593"/>
      <c r="N17" s="593"/>
      <c r="O17" s="593"/>
      <c r="P17" s="593"/>
      <c r="Q17" s="593"/>
      <c r="R17" s="605"/>
      <c r="S17" s="592"/>
    </row>
    <row r="18" spans="1:22" ht="25.5" x14ac:dyDescent="0.15">
      <c r="A18" s="587"/>
      <c r="B18" s="588"/>
      <c r="C18" s="941" t="s">
        <v>415</v>
      </c>
      <c r="D18" s="941"/>
      <c r="E18" s="941"/>
      <c r="F18" s="941"/>
      <c r="G18" s="941"/>
      <c r="H18" s="941"/>
      <c r="I18" s="941"/>
      <c r="J18" s="941"/>
      <c r="K18" s="941"/>
      <c r="L18" s="941"/>
      <c r="M18" s="941"/>
      <c r="N18" s="941"/>
      <c r="O18" s="941"/>
      <c r="P18" s="941"/>
      <c r="Q18" s="941"/>
      <c r="R18" s="941"/>
      <c r="S18" s="592"/>
    </row>
    <row r="19" spans="1:22" ht="9.75" customHeight="1" x14ac:dyDescent="0.15">
      <c r="A19" s="587"/>
      <c r="B19" s="588"/>
      <c r="C19" s="589"/>
      <c r="D19" s="589"/>
      <c r="E19" s="589"/>
      <c r="F19" s="589"/>
      <c r="G19" s="589"/>
      <c r="H19" s="589"/>
      <c r="I19" s="589"/>
      <c r="J19" s="589"/>
      <c r="K19" s="594"/>
      <c r="L19" s="594"/>
      <c r="M19" s="594"/>
      <c r="N19" s="594"/>
      <c r="O19" s="594"/>
      <c r="P19" s="594"/>
      <c r="Q19" s="594"/>
      <c r="R19" s="594"/>
      <c r="S19" s="592"/>
    </row>
    <row r="20" spans="1:22" ht="54.75" customHeight="1" x14ac:dyDescent="0.15">
      <c r="A20" s="587"/>
      <c r="B20" s="588"/>
      <c r="C20" s="587"/>
      <c r="D20" s="942" t="s">
        <v>1056</v>
      </c>
      <c r="E20" s="942"/>
      <c r="F20" s="942"/>
      <c r="G20" s="942"/>
      <c r="H20" s="942"/>
      <c r="I20" s="942"/>
      <c r="J20" s="942"/>
      <c r="K20" s="942"/>
      <c r="L20" s="942"/>
      <c r="M20" s="942"/>
      <c r="N20" s="942"/>
      <c r="O20" s="942"/>
      <c r="P20" s="942"/>
      <c r="Q20" s="942"/>
      <c r="R20" s="603"/>
      <c r="S20" s="592"/>
    </row>
    <row r="21" spans="1:22" ht="9.75" customHeight="1" x14ac:dyDescent="0.15">
      <c r="A21" s="587"/>
      <c r="B21" s="588"/>
      <c r="C21" s="589"/>
      <c r="D21" s="589"/>
      <c r="E21" s="589"/>
      <c r="F21" s="589"/>
      <c r="G21" s="589"/>
      <c r="H21" s="589"/>
      <c r="I21" s="589"/>
      <c r="J21" s="589"/>
      <c r="K21" s="594"/>
      <c r="L21" s="594"/>
      <c r="M21" s="594"/>
      <c r="N21" s="594"/>
      <c r="O21" s="594"/>
      <c r="P21" s="594"/>
      <c r="Q21" s="594"/>
      <c r="R21" s="594"/>
      <c r="S21" s="592"/>
    </row>
    <row r="22" spans="1:22" ht="26.25" customHeight="1" x14ac:dyDescent="0.15">
      <c r="A22" s="587"/>
      <c r="B22" s="588"/>
      <c r="C22" s="589"/>
      <c r="D22" s="589" t="s">
        <v>474</v>
      </c>
      <c r="E22" s="589"/>
      <c r="F22" s="589"/>
      <c r="G22" s="589"/>
      <c r="H22" s="589"/>
      <c r="I22" s="589"/>
      <c r="J22" s="589"/>
      <c r="K22" s="594"/>
      <c r="L22" s="594"/>
      <c r="M22" s="594"/>
      <c r="N22" s="594"/>
      <c r="O22" s="594"/>
      <c r="P22" s="594"/>
      <c r="Q22" s="594"/>
      <c r="R22" s="594"/>
      <c r="S22" s="592"/>
    </row>
    <row r="23" spans="1:22" ht="15.75" customHeight="1" x14ac:dyDescent="0.15">
      <c r="A23" s="587"/>
      <c r="B23" s="588"/>
      <c r="C23" s="589"/>
      <c r="D23" s="589" t="s">
        <v>416</v>
      </c>
      <c r="E23" s="589"/>
      <c r="F23" s="589"/>
      <c r="G23" s="589" t="s">
        <v>417</v>
      </c>
      <c r="H23" s="589"/>
      <c r="I23" s="589"/>
      <c r="J23" s="589"/>
      <c r="K23" s="594"/>
      <c r="L23" s="594"/>
      <c r="M23" s="594"/>
      <c r="N23" s="594"/>
      <c r="O23" s="594"/>
      <c r="P23" s="594"/>
      <c r="Q23" s="594"/>
      <c r="R23" s="594"/>
      <c r="S23" s="592"/>
    </row>
    <row r="24" spans="1:22" ht="26.25" customHeight="1" x14ac:dyDescent="0.15">
      <c r="A24" s="587"/>
      <c r="B24" s="588"/>
      <c r="C24" s="589"/>
      <c r="D24" s="939"/>
      <c r="E24" s="939"/>
      <c r="F24" s="590"/>
      <c r="G24" s="943"/>
      <c r="H24" s="943"/>
      <c r="I24" s="943"/>
      <c r="J24" s="943"/>
      <c r="K24" s="943"/>
      <c r="L24" s="943"/>
      <c r="M24" s="943"/>
      <c r="N24" s="943"/>
      <c r="O24" s="943"/>
      <c r="P24" s="943"/>
      <c r="Q24" s="943"/>
      <c r="R24" s="590"/>
      <c r="S24" s="592"/>
      <c r="V24" s="7" t="s">
        <v>346</v>
      </c>
    </row>
    <row r="25" spans="1:22" ht="56.25" customHeight="1" x14ac:dyDescent="0.15">
      <c r="A25" s="587"/>
      <c r="B25" s="588"/>
      <c r="C25" s="589"/>
      <c r="D25" s="944" t="s">
        <v>418</v>
      </c>
      <c r="E25" s="944"/>
      <c r="F25" s="590"/>
      <c r="G25" s="943"/>
      <c r="H25" s="943"/>
      <c r="I25" s="943"/>
      <c r="J25" s="943"/>
      <c r="K25" s="943"/>
      <c r="L25" s="943"/>
      <c r="M25" s="943"/>
      <c r="N25" s="943"/>
      <c r="O25" s="943"/>
      <c r="P25" s="943"/>
      <c r="Q25" s="943"/>
      <c r="R25" s="590"/>
      <c r="S25" s="592"/>
      <c r="V25" s="7" t="s">
        <v>346</v>
      </c>
    </row>
    <row r="26" spans="1:22" ht="26.25" customHeight="1" x14ac:dyDescent="0.15">
      <c r="A26" s="587"/>
      <c r="B26" s="588"/>
      <c r="C26" s="589"/>
      <c r="D26" s="587"/>
      <c r="E26" s="590"/>
      <c r="F26" s="590"/>
      <c r="G26" s="587"/>
      <c r="H26" s="590"/>
      <c r="I26" s="590"/>
      <c r="J26" s="590"/>
      <c r="K26" s="590"/>
      <c r="L26" s="590"/>
      <c r="M26" s="590"/>
      <c r="N26" s="590"/>
      <c r="O26" s="590"/>
      <c r="P26" s="590"/>
      <c r="Q26" s="590"/>
      <c r="R26" s="590"/>
      <c r="S26" s="592"/>
    </row>
    <row r="27" spans="1:22" ht="26.25" customHeight="1" x14ac:dyDescent="0.15">
      <c r="A27" s="587"/>
      <c r="B27" s="588"/>
      <c r="C27" s="589"/>
      <c r="D27" s="589" t="s">
        <v>419</v>
      </c>
      <c r="E27" s="589"/>
      <c r="F27" s="604"/>
      <c r="G27" s="604"/>
      <c r="H27" s="604"/>
      <c r="I27" s="604"/>
      <c r="J27" s="604"/>
      <c r="K27" s="604"/>
      <c r="L27" s="604"/>
      <c r="M27" s="604"/>
      <c r="N27" s="604"/>
      <c r="O27" s="604"/>
      <c r="P27" s="604"/>
      <c r="Q27" s="604"/>
      <c r="R27" s="604"/>
      <c r="S27" s="592"/>
    </row>
    <row r="28" spans="1:22" ht="26.25" customHeight="1" x14ac:dyDescent="0.15">
      <c r="A28" s="587"/>
      <c r="B28" s="588"/>
      <c r="C28" s="589"/>
      <c r="D28" s="937" t="s">
        <v>98</v>
      </c>
      <c r="E28" s="937"/>
      <c r="F28" s="590"/>
      <c r="G28" s="938"/>
      <c r="H28" s="938"/>
      <c r="I28" s="938"/>
      <c r="J28" s="938"/>
      <c r="K28" s="938"/>
      <c r="L28" s="938"/>
      <c r="M28" s="938"/>
      <c r="N28" s="938"/>
      <c r="O28" s="938"/>
      <c r="P28" s="938"/>
      <c r="Q28" s="938"/>
      <c r="R28" s="604"/>
      <c r="S28" s="592"/>
      <c r="V28" s="7" t="s">
        <v>346</v>
      </c>
    </row>
    <row r="29" spans="1:22" ht="26.25" customHeight="1" x14ac:dyDescent="0.15">
      <c r="A29" s="587"/>
      <c r="B29" s="588"/>
      <c r="C29" s="589"/>
      <c r="D29" s="590"/>
      <c r="E29" s="587"/>
      <c r="F29" s="590"/>
      <c r="G29" s="590"/>
      <c r="H29" s="590"/>
      <c r="I29" s="590"/>
      <c r="J29" s="587"/>
      <c r="K29" s="590"/>
      <c r="L29" s="590"/>
      <c r="M29" s="590"/>
      <c r="N29" s="590"/>
      <c r="O29" s="590"/>
      <c r="P29" s="590"/>
      <c r="Q29" s="590"/>
      <c r="R29" s="591"/>
      <c r="S29" s="592"/>
    </row>
    <row r="30" spans="1:22" ht="26.25" customHeight="1" x14ac:dyDescent="0.15">
      <c r="A30" s="587"/>
      <c r="B30" s="588"/>
      <c r="C30" s="589"/>
      <c r="D30" s="590" t="s">
        <v>420</v>
      </c>
      <c r="E30" s="939"/>
      <c r="F30" s="939"/>
      <c r="G30" s="939"/>
      <c r="H30" s="939"/>
      <c r="I30" s="594" t="s">
        <v>421</v>
      </c>
      <c r="J30" s="940"/>
      <c r="K30" s="940"/>
      <c r="L30" s="940"/>
      <c r="M30" s="940"/>
      <c r="N30" s="940"/>
      <c r="O30" s="940"/>
      <c r="P30" s="940"/>
      <c r="Q30" s="594"/>
      <c r="R30" s="591"/>
      <c r="S30" s="592"/>
      <c r="V30" s="7" t="s">
        <v>346</v>
      </c>
    </row>
    <row r="31" spans="1:22" ht="26.25" customHeight="1" x14ac:dyDescent="0.15">
      <c r="A31" s="587"/>
      <c r="B31" s="588"/>
      <c r="C31" s="589"/>
      <c r="D31" s="937"/>
      <c r="E31" s="937"/>
      <c r="F31" s="937"/>
      <c r="G31" s="937"/>
      <c r="H31" s="937"/>
      <c r="I31" s="937"/>
      <c r="J31" s="937"/>
      <c r="K31" s="937"/>
      <c r="L31" s="937"/>
      <c r="M31" s="937"/>
      <c r="N31" s="937"/>
      <c r="O31" s="937"/>
      <c r="P31" s="587"/>
      <c r="Q31" s="590"/>
      <c r="R31" s="591"/>
      <c r="S31" s="592"/>
    </row>
    <row r="32" spans="1:22" ht="26.25" customHeight="1" x14ac:dyDescent="0.15">
      <c r="A32" s="587"/>
      <c r="B32" s="588"/>
      <c r="C32" s="590"/>
      <c r="D32" s="947"/>
      <c r="E32" s="934"/>
      <c r="F32" s="589"/>
      <c r="G32" s="589"/>
      <c r="H32" s="589"/>
      <c r="I32" s="589"/>
      <c r="J32" s="948"/>
      <c r="K32" s="948"/>
      <c r="L32" s="948"/>
      <c r="M32" s="948"/>
      <c r="N32" s="948"/>
      <c r="O32" s="948"/>
      <c r="P32" s="948"/>
      <c r="Q32" s="948"/>
      <c r="R32" s="948"/>
      <c r="S32" s="592"/>
      <c r="V32" s="78"/>
    </row>
    <row r="33" spans="1:22" ht="26.25" customHeight="1" x14ac:dyDescent="0.15">
      <c r="A33" s="587"/>
      <c r="B33" s="588"/>
      <c r="C33" s="589"/>
      <c r="D33" s="587"/>
      <c r="E33" s="589"/>
      <c r="F33" s="589"/>
      <c r="G33" s="589"/>
      <c r="H33" s="589"/>
      <c r="I33" s="589"/>
      <c r="J33" s="589"/>
      <c r="K33" s="594"/>
      <c r="L33" s="594"/>
      <c r="M33" s="594"/>
      <c r="N33" s="594"/>
      <c r="O33" s="594"/>
      <c r="P33" s="594"/>
      <c r="Q33" s="594"/>
      <c r="R33" s="594"/>
      <c r="S33" s="592"/>
    </row>
    <row r="34" spans="1:22" ht="18.75" customHeight="1" x14ac:dyDescent="0.15">
      <c r="A34" s="587"/>
      <c r="B34" s="588"/>
      <c r="C34" s="589"/>
      <c r="D34" s="587"/>
      <c r="E34" s="587"/>
      <c r="F34" s="587"/>
      <c r="G34" s="587"/>
      <c r="H34" s="587"/>
      <c r="I34" s="587"/>
      <c r="J34" s="587"/>
      <c r="K34" s="587"/>
      <c r="L34" s="587"/>
      <c r="M34" s="587"/>
      <c r="N34" s="587"/>
      <c r="O34" s="587"/>
      <c r="P34" s="587"/>
      <c r="Q34" s="587"/>
      <c r="R34" s="587"/>
      <c r="S34" s="592"/>
    </row>
    <row r="35" spans="1:22" ht="10.5" customHeight="1" x14ac:dyDescent="0.15">
      <c r="A35" s="587"/>
      <c r="B35" s="588"/>
      <c r="C35" s="589"/>
      <c r="D35" s="589"/>
      <c r="E35" s="589"/>
      <c r="F35" s="589"/>
      <c r="G35" s="589"/>
      <c r="H35" s="589"/>
      <c r="I35" s="589"/>
      <c r="J35" s="589"/>
      <c r="K35" s="594"/>
      <c r="L35" s="594"/>
      <c r="M35" s="594"/>
      <c r="N35" s="594"/>
      <c r="O35" s="594"/>
      <c r="P35" s="594"/>
      <c r="Q35" s="594"/>
      <c r="R35" s="594"/>
      <c r="S35" s="592"/>
    </row>
    <row r="36" spans="1:22" ht="9" customHeight="1" x14ac:dyDescent="0.15">
      <c r="A36" s="587"/>
      <c r="B36" s="595"/>
      <c r="C36" s="596"/>
      <c r="D36" s="596"/>
      <c r="E36" s="596"/>
      <c r="F36" s="596"/>
      <c r="G36" s="596"/>
      <c r="H36" s="596"/>
      <c r="I36" s="596"/>
      <c r="J36" s="596"/>
      <c r="K36" s="597"/>
      <c r="L36" s="597"/>
      <c r="M36" s="597"/>
      <c r="N36" s="597"/>
      <c r="O36" s="597"/>
      <c r="P36" s="597"/>
      <c r="Q36" s="597"/>
      <c r="R36" s="597"/>
      <c r="S36" s="598"/>
    </row>
    <row r="37" spans="1:22" ht="13.5" customHeight="1" x14ac:dyDescent="0.15">
      <c r="A37" s="587"/>
      <c r="B37" s="599" t="s">
        <v>422</v>
      </c>
      <c r="C37" s="600"/>
      <c r="D37" s="600"/>
      <c r="E37" s="600"/>
      <c r="F37" s="587"/>
      <c r="G37" s="587"/>
      <c r="H37" s="587"/>
      <c r="I37" s="587"/>
      <c r="J37" s="601"/>
      <c r="K37" s="593"/>
      <c r="L37" s="593"/>
      <c r="M37" s="593"/>
      <c r="N37" s="593"/>
      <c r="O37" s="593"/>
      <c r="P37" s="593"/>
      <c r="Q37" s="593"/>
      <c r="R37" s="593"/>
      <c r="S37" s="593"/>
    </row>
    <row r="38" spans="1:22" ht="13.5" customHeight="1" x14ac:dyDescent="0.15">
      <c r="A38" s="587"/>
      <c r="B38" s="587"/>
      <c r="C38" s="587"/>
      <c r="D38" s="587"/>
      <c r="E38" s="587"/>
      <c r="F38" s="587"/>
      <c r="G38" s="587"/>
      <c r="H38" s="587"/>
      <c r="I38" s="587"/>
      <c r="J38" s="587"/>
      <c r="K38" s="593"/>
      <c r="L38" s="593"/>
      <c r="M38" s="593"/>
      <c r="N38" s="593"/>
      <c r="O38" s="593"/>
      <c r="P38" s="593"/>
      <c r="Q38" s="593"/>
      <c r="R38" s="602" t="s">
        <v>821</v>
      </c>
      <c r="S38" s="593"/>
    </row>
    <row r="39" spans="1:22" x14ac:dyDescent="0.15">
      <c r="B39" s="147" t="s">
        <v>843</v>
      </c>
    </row>
    <row r="40" spans="1:22" ht="7.5" customHeight="1" x14ac:dyDescent="0.15">
      <c r="B40" s="148"/>
      <c r="C40" s="149"/>
      <c r="D40" s="149"/>
      <c r="E40" s="149"/>
      <c r="F40" s="149"/>
      <c r="G40" s="149"/>
      <c r="H40" s="149"/>
      <c r="I40" s="150"/>
      <c r="J40" s="150"/>
      <c r="K40" s="151"/>
      <c r="L40" s="151"/>
      <c r="M40" s="151"/>
      <c r="N40" s="151"/>
      <c r="O40" s="151"/>
      <c r="P40" s="151"/>
      <c r="Q40" s="151"/>
      <c r="R40" s="151"/>
      <c r="S40" s="85"/>
      <c r="U40" s="78"/>
    </row>
    <row r="41" spans="1:22" x14ac:dyDescent="0.15">
      <c r="B41" s="148"/>
      <c r="D41" s="152"/>
      <c r="E41" s="22"/>
      <c r="F41" s="22"/>
      <c r="G41" s="22"/>
      <c r="K41" s="811"/>
      <c r="L41" s="811"/>
      <c r="M41" s="54"/>
      <c r="N41" s="22" t="s">
        <v>217</v>
      </c>
      <c r="O41" s="54"/>
      <c r="P41" s="153" t="s">
        <v>587</v>
      </c>
      <c r="Q41" s="54"/>
      <c r="R41" s="153" t="s">
        <v>588</v>
      </c>
      <c r="S41" s="154"/>
      <c r="V41" s="40" t="s">
        <v>237</v>
      </c>
    </row>
    <row r="42" spans="1:22" ht="21.75" customHeight="1" x14ac:dyDescent="0.15">
      <c r="B42" s="148"/>
      <c r="D42" s="155" t="s">
        <v>324</v>
      </c>
      <c r="E42" s="4"/>
      <c r="F42" s="4"/>
      <c r="G42" s="4"/>
      <c r="H42" s="4"/>
      <c r="I42" s="75"/>
      <c r="J42" s="75"/>
      <c r="K42" s="4"/>
      <c r="L42" s="4"/>
      <c r="M42" s="4"/>
      <c r="N42" s="4"/>
      <c r="O42" s="4"/>
      <c r="P42" s="4"/>
      <c r="Q42" s="4"/>
      <c r="R42" s="75"/>
      <c r="S42" s="154"/>
    </row>
    <row r="43" spans="1:22" ht="21.75" customHeight="1" x14ac:dyDescent="0.15">
      <c r="B43" s="148"/>
      <c r="C43" s="155"/>
      <c r="D43" s="4" t="s">
        <v>527</v>
      </c>
      <c r="E43" s="4"/>
      <c r="F43" s="4"/>
      <c r="G43" s="4"/>
      <c r="H43" s="4"/>
      <c r="I43" s="75"/>
      <c r="J43" s="75"/>
      <c r="K43" s="4"/>
      <c r="L43" s="4"/>
      <c r="M43" s="4"/>
      <c r="N43" s="4"/>
      <c r="O43" s="4"/>
      <c r="P43" s="4"/>
      <c r="Q43" s="4"/>
      <c r="R43" s="75"/>
      <c r="S43" s="154"/>
    </row>
    <row r="44" spans="1:22" ht="13.5" customHeight="1" x14ac:dyDescent="0.15">
      <c r="B44" s="148"/>
      <c r="C44" s="155"/>
      <c r="D44" s="4"/>
      <c r="E44" s="4"/>
      <c r="F44" s="949"/>
      <c r="G44" s="949"/>
      <c r="H44" s="949"/>
      <c r="I44" s="949"/>
      <c r="J44" s="949"/>
      <c r="K44" s="949"/>
      <c r="L44" s="949"/>
      <c r="M44" s="949"/>
      <c r="N44" s="949"/>
      <c r="O44" s="949"/>
      <c r="P44" s="949"/>
      <c r="Q44" s="949"/>
      <c r="R44" s="75"/>
      <c r="S44" s="154"/>
    </row>
    <row r="45" spans="1:22" ht="21.75" customHeight="1" x14ac:dyDescent="0.15">
      <c r="B45" s="148"/>
      <c r="D45" s="155" t="s">
        <v>414</v>
      </c>
      <c r="E45" s="4"/>
      <c r="F45" s="77"/>
      <c r="G45" s="77"/>
      <c r="H45" s="77"/>
      <c r="I45" s="77"/>
      <c r="J45" s="77"/>
      <c r="K45" s="77"/>
      <c r="L45" s="91"/>
      <c r="M45" s="91"/>
      <c r="N45" s="91"/>
      <c r="O45" s="77"/>
      <c r="P45" s="77"/>
      <c r="Q45" s="77"/>
      <c r="R45" s="75"/>
      <c r="S45" s="154"/>
    </row>
    <row r="46" spans="1:22" ht="21.75" customHeight="1" x14ac:dyDescent="0.15">
      <c r="B46" s="148"/>
      <c r="C46" s="155"/>
      <c r="D46" s="935" t="str">
        <f>IF(基本情報!F5="","",基本情報!F5)</f>
        <v/>
      </c>
      <c r="E46" s="935"/>
      <c r="F46" s="935"/>
      <c r="G46" s="935"/>
      <c r="H46" s="935"/>
      <c r="I46" s="935"/>
      <c r="J46" s="935"/>
      <c r="K46" s="77"/>
      <c r="L46" s="91"/>
      <c r="M46" s="91"/>
      <c r="N46" s="91"/>
      <c r="O46" s="77"/>
      <c r="P46" s="77"/>
      <c r="Q46" s="77"/>
      <c r="R46" s="75"/>
      <c r="S46" s="154"/>
      <c r="V46" s="7" t="s">
        <v>238</v>
      </c>
    </row>
    <row r="47" spans="1:22" ht="21.75" customHeight="1" x14ac:dyDescent="0.15">
      <c r="B47" s="148"/>
      <c r="C47" s="155"/>
      <c r="D47" s="936" t="str">
        <f>IF(基本情報!G$6="","",基本情報!G$6&amp;" "&amp;" "&amp;基本情報!K$6&amp;" "&amp;"殿")</f>
        <v/>
      </c>
      <c r="E47" s="936"/>
      <c r="F47" s="936"/>
      <c r="G47" s="936"/>
      <c r="H47" s="936"/>
      <c r="I47" s="936"/>
      <c r="J47" s="936"/>
      <c r="K47" s="58"/>
      <c r="L47" s="58"/>
      <c r="M47" s="58"/>
      <c r="N47" s="58"/>
      <c r="O47" s="58"/>
      <c r="P47" s="58"/>
      <c r="Q47" s="58"/>
      <c r="R47" s="75"/>
      <c r="S47" s="154"/>
      <c r="V47" s="7" t="s">
        <v>238</v>
      </c>
    </row>
    <row r="48" spans="1:22" ht="15" customHeight="1" x14ac:dyDescent="0.15">
      <c r="B48" s="148"/>
      <c r="C48" s="155"/>
      <c r="D48" s="4"/>
      <c r="E48" s="4"/>
      <c r="F48" s="77"/>
      <c r="G48" s="77"/>
      <c r="H48" s="77"/>
      <c r="I48" s="77"/>
      <c r="J48" s="77"/>
      <c r="K48" s="77"/>
      <c r="L48" s="91"/>
      <c r="M48" s="91"/>
      <c r="N48" s="91"/>
      <c r="O48" s="77"/>
      <c r="P48" s="77"/>
      <c r="Q48" s="77"/>
      <c r="R48" s="75"/>
      <c r="S48" s="154"/>
    </row>
    <row r="49" spans="2:22" ht="21.75" customHeight="1" x14ac:dyDescent="0.15">
      <c r="B49" s="148"/>
      <c r="C49" s="155"/>
      <c r="D49" s="935" t="str">
        <f>IF(基本情報!F11="","",基本情報!F11)</f>
        <v/>
      </c>
      <c r="E49" s="935"/>
      <c r="F49" s="935"/>
      <c r="G49" s="935"/>
      <c r="H49" s="935"/>
      <c r="I49" s="935"/>
      <c r="J49" s="935"/>
      <c r="K49" s="77"/>
      <c r="L49" s="91"/>
      <c r="M49" s="91"/>
      <c r="N49" s="91"/>
      <c r="O49" s="77"/>
      <c r="P49" s="77"/>
      <c r="Q49" s="77"/>
      <c r="R49" s="75"/>
      <c r="S49" s="154"/>
      <c r="V49" s="7" t="s">
        <v>238</v>
      </c>
    </row>
    <row r="50" spans="2:22" ht="21.75" customHeight="1" x14ac:dyDescent="0.15">
      <c r="B50" s="148"/>
      <c r="C50" s="4"/>
      <c r="D50" s="936" t="str">
        <f>IF(基本情報!G$12="","",基本情報!G$12&amp;" "&amp;" "&amp;基本情報!K$12&amp;" "&amp;"殿")</f>
        <v/>
      </c>
      <c r="E50" s="936"/>
      <c r="F50" s="936"/>
      <c r="G50" s="936"/>
      <c r="H50" s="936"/>
      <c r="I50" s="936"/>
      <c r="J50" s="936"/>
      <c r="K50" s="77"/>
      <c r="L50" s="91"/>
      <c r="M50" s="91"/>
      <c r="N50" s="91"/>
      <c r="O50" s="77"/>
      <c r="P50" s="77"/>
      <c r="Q50" s="77"/>
      <c r="R50" s="79"/>
      <c r="S50" s="154"/>
      <c r="V50" s="7" t="s">
        <v>238</v>
      </c>
    </row>
    <row r="51" spans="2:22" ht="13.5" customHeight="1" x14ac:dyDescent="0.15">
      <c r="B51" s="148"/>
      <c r="C51" s="4"/>
      <c r="D51" s="4"/>
      <c r="E51" s="4"/>
      <c r="F51" s="4"/>
      <c r="G51" s="4"/>
      <c r="H51" s="74"/>
      <c r="I51" s="56"/>
      <c r="J51" s="56"/>
      <c r="K51" s="56"/>
      <c r="L51" s="56"/>
      <c r="M51" s="56"/>
      <c r="N51" s="56"/>
      <c r="O51" s="56"/>
      <c r="P51" s="56"/>
      <c r="Q51" s="56"/>
      <c r="R51" s="56"/>
      <c r="S51" s="154"/>
    </row>
    <row r="52" spans="2:22" ht="21.75" customHeight="1" x14ac:dyDescent="0.15">
      <c r="B52" s="148"/>
      <c r="C52" s="4"/>
      <c r="D52" s="80" t="str">
        <f>IF(基本情報!F$17="","",基本情報!F$17)</f>
        <v/>
      </c>
      <c r="E52" s="180"/>
      <c r="F52" s="180"/>
      <c r="G52" s="180"/>
      <c r="H52" s="181"/>
      <c r="I52" s="181"/>
      <c r="J52" s="181"/>
      <c r="K52" s="57"/>
      <c r="L52" s="57"/>
      <c r="M52" s="57"/>
      <c r="N52" s="57"/>
      <c r="O52" s="57"/>
      <c r="P52" s="57"/>
      <c r="Q52" s="57"/>
      <c r="R52" s="182"/>
      <c r="S52" s="154"/>
      <c r="V52" s="7" t="s">
        <v>238</v>
      </c>
    </row>
    <row r="53" spans="2:22" ht="21.75" customHeight="1" x14ac:dyDescent="0.15">
      <c r="B53" s="148"/>
      <c r="C53" s="4"/>
      <c r="D53" s="180" t="str">
        <f>IF(基本情報!K$18="","",基本情報!G$18&amp;"　"&amp;基本情報!K$18&amp;"　"&amp;"殿")</f>
        <v/>
      </c>
      <c r="E53" s="180"/>
      <c r="F53" s="180"/>
      <c r="G53" s="180"/>
      <c r="H53" s="181"/>
      <c r="I53" s="181"/>
      <c r="J53" s="181"/>
      <c r="K53" s="57"/>
      <c r="L53" s="57"/>
      <c r="M53" s="57"/>
      <c r="N53" s="57"/>
      <c r="O53" s="57"/>
      <c r="P53" s="57"/>
      <c r="Q53" s="57"/>
      <c r="R53" s="182"/>
      <c r="S53" s="154"/>
      <c r="V53" s="7" t="s">
        <v>238</v>
      </c>
    </row>
    <row r="54" spans="2:22" ht="21.75" customHeight="1" x14ac:dyDescent="0.15">
      <c r="B54" s="148"/>
      <c r="C54" s="4"/>
      <c r="D54" s="4"/>
      <c r="E54" s="4"/>
      <c r="F54" s="4"/>
      <c r="G54" s="4"/>
      <c r="S54" s="154"/>
      <c r="V54" s="78"/>
    </row>
    <row r="55" spans="2:22" ht="9" customHeight="1" x14ac:dyDescent="0.15">
      <c r="B55" s="148"/>
      <c r="C55" s="4"/>
      <c r="D55" s="4"/>
      <c r="E55" s="4"/>
      <c r="F55" s="4"/>
      <c r="G55" s="4"/>
      <c r="R55" s="81"/>
      <c r="S55" s="154"/>
    </row>
    <row r="56" spans="2:22" ht="29.25" customHeight="1" x14ac:dyDescent="0.15">
      <c r="B56" s="148"/>
      <c r="C56" s="828" t="s">
        <v>415</v>
      </c>
      <c r="D56" s="828"/>
      <c r="E56" s="828"/>
      <c r="F56" s="828"/>
      <c r="G56" s="828"/>
      <c r="H56" s="828"/>
      <c r="I56" s="828"/>
      <c r="J56" s="828"/>
      <c r="K56" s="828"/>
      <c r="L56" s="828"/>
      <c r="M56" s="828"/>
      <c r="N56" s="828"/>
      <c r="O56" s="828"/>
      <c r="P56" s="828"/>
      <c r="Q56" s="828"/>
      <c r="R56" s="828"/>
      <c r="S56" s="154"/>
    </row>
    <row r="57" spans="2:22" x14ac:dyDescent="0.15">
      <c r="B57" s="148"/>
      <c r="C57" s="4"/>
      <c r="D57" s="4"/>
      <c r="E57" s="4"/>
      <c r="F57" s="4"/>
      <c r="G57" s="4"/>
      <c r="H57" s="4"/>
      <c r="I57" s="4"/>
      <c r="J57" s="4"/>
      <c r="K57" s="79"/>
      <c r="L57" s="89"/>
      <c r="M57" s="89"/>
      <c r="N57" s="89"/>
      <c r="O57" s="79"/>
      <c r="P57" s="79"/>
      <c r="Q57" s="79"/>
      <c r="R57" s="79"/>
      <c r="S57" s="154"/>
    </row>
    <row r="58" spans="2:22" ht="61.5" customHeight="1" x14ac:dyDescent="0.15">
      <c r="B58" s="148"/>
      <c r="D58" s="945" t="s">
        <v>837</v>
      </c>
      <c r="E58" s="945"/>
      <c r="F58" s="945"/>
      <c r="G58" s="945"/>
      <c r="H58" s="945"/>
      <c r="I58" s="945"/>
      <c r="J58" s="945"/>
      <c r="K58" s="945"/>
      <c r="L58" s="945"/>
      <c r="M58" s="945"/>
      <c r="N58" s="945"/>
      <c r="O58" s="945"/>
      <c r="P58" s="945"/>
      <c r="Q58" s="945"/>
      <c r="R58" s="156"/>
      <c r="S58" s="154"/>
    </row>
    <row r="59" spans="2:22" ht="12.75" customHeight="1" x14ac:dyDescent="0.15">
      <c r="B59" s="148"/>
      <c r="C59" s="4"/>
      <c r="D59" s="4"/>
      <c r="E59" s="4"/>
      <c r="F59" s="4"/>
      <c r="G59" s="4"/>
      <c r="H59" s="4"/>
      <c r="I59" s="4"/>
      <c r="J59" s="4"/>
      <c r="K59" s="79"/>
      <c r="L59" s="89"/>
      <c r="M59" s="89"/>
      <c r="N59" s="89"/>
      <c r="O59" s="79"/>
      <c r="P59" s="79"/>
      <c r="Q59" s="79"/>
      <c r="R59" s="79"/>
      <c r="S59" s="154"/>
    </row>
    <row r="60" spans="2:22" x14ac:dyDescent="0.15">
      <c r="B60" s="148"/>
      <c r="C60" s="4"/>
      <c r="D60" s="4" t="s">
        <v>474</v>
      </c>
      <c r="E60" s="4"/>
      <c r="F60" s="4"/>
      <c r="G60" s="4"/>
      <c r="H60" s="4"/>
      <c r="I60" s="4"/>
      <c r="J60" s="4"/>
      <c r="K60" s="79"/>
      <c r="L60" s="89"/>
      <c r="M60" s="89"/>
      <c r="N60" s="89"/>
      <c r="O60" s="79"/>
      <c r="P60" s="79"/>
      <c r="Q60" s="79"/>
      <c r="R60" s="79"/>
      <c r="S60" s="154"/>
    </row>
    <row r="61" spans="2:22" ht="16.5" customHeight="1" x14ac:dyDescent="0.15">
      <c r="B61" s="148"/>
      <c r="C61" s="4"/>
      <c r="D61" s="4" t="s">
        <v>416</v>
      </c>
      <c r="E61" s="4"/>
      <c r="F61" s="4"/>
      <c r="G61" s="4" t="s">
        <v>417</v>
      </c>
      <c r="H61" s="4"/>
      <c r="I61" s="4"/>
      <c r="J61" s="4"/>
      <c r="K61" s="79"/>
      <c r="L61" s="89"/>
      <c r="M61" s="89"/>
      <c r="N61" s="89"/>
      <c r="O61" s="79"/>
      <c r="P61" s="79"/>
      <c r="Q61" s="79"/>
      <c r="R61" s="79"/>
      <c r="S61" s="154"/>
    </row>
    <row r="62" spans="2:22" ht="26.25" customHeight="1" x14ac:dyDescent="0.15">
      <c r="B62" s="148"/>
      <c r="C62" s="4"/>
      <c r="D62" s="946"/>
      <c r="E62" s="946"/>
      <c r="F62" s="83"/>
      <c r="G62" s="943"/>
      <c r="H62" s="943"/>
      <c r="I62" s="943"/>
      <c r="J62" s="943"/>
      <c r="K62" s="943"/>
      <c r="L62" s="943"/>
      <c r="M62" s="943"/>
      <c r="N62" s="943"/>
      <c r="O62" s="943"/>
      <c r="P62" s="943"/>
      <c r="Q62" s="943"/>
      <c r="R62" s="83"/>
      <c r="S62" s="154"/>
      <c r="V62" s="7" t="s">
        <v>346</v>
      </c>
    </row>
    <row r="63" spans="2:22" ht="57" customHeight="1" x14ac:dyDescent="0.15">
      <c r="B63" s="148"/>
      <c r="C63" s="4"/>
      <c r="D63" s="878" t="s">
        <v>418</v>
      </c>
      <c r="E63" s="878"/>
      <c r="F63" s="83"/>
      <c r="G63" s="943"/>
      <c r="H63" s="943"/>
      <c r="I63" s="943"/>
      <c r="J63" s="943"/>
      <c r="K63" s="943"/>
      <c r="L63" s="943"/>
      <c r="M63" s="943"/>
      <c r="N63" s="943"/>
      <c r="O63" s="943"/>
      <c r="P63" s="943"/>
      <c r="Q63" s="943"/>
      <c r="R63" s="83"/>
      <c r="S63" s="154"/>
      <c r="V63" s="7" t="s">
        <v>346</v>
      </c>
    </row>
    <row r="64" spans="2:22" ht="26.25" customHeight="1" x14ac:dyDescent="0.15">
      <c r="B64" s="148"/>
      <c r="C64" s="4"/>
      <c r="E64" s="83"/>
      <c r="F64" s="83"/>
      <c r="H64" s="83"/>
      <c r="I64" s="83"/>
      <c r="J64" s="83"/>
      <c r="K64" s="83"/>
      <c r="L64" s="106"/>
      <c r="M64" s="106"/>
      <c r="N64" s="106"/>
      <c r="O64" s="83"/>
      <c r="P64" s="83"/>
      <c r="Q64" s="83"/>
      <c r="R64" s="83"/>
      <c r="S64" s="154"/>
    </row>
    <row r="65" spans="2:22" ht="26.25" customHeight="1" x14ac:dyDescent="0.15">
      <c r="B65" s="148"/>
      <c r="C65" s="4"/>
      <c r="D65" s="58" t="s">
        <v>419</v>
      </c>
      <c r="E65" s="58"/>
      <c r="F65" s="59"/>
      <c r="G65" s="59"/>
      <c r="H65" s="59"/>
      <c r="I65" s="59"/>
      <c r="J65" s="59"/>
      <c r="K65" s="59"/>
      <c r="L65" s="59"/>
      <c r="M65" s="59"/>
      <c r="N65" s="59"/>
      <c r="O65" s="59"/>
      <c r="P65" s="59"/>
      <c r="Q65" s="59"/>
      <c r="R65" s="59"/>
      <c r="S65" s="154"/>
    </row>
    <row r="66" spans="2:22" ht="26.25" customHeight="1" x14ac:dyDescent="0.15">
      <c r="B66" s="148"/>
      <c r="C66" s="4"/>
      <c r="D66" s="953" t="s">
        <v>98</v>
      </c>
      <c r="E66" s="953"/>
      <c r="F66" s="83"/>
      <c r="G66" s="938"/>
      <c r="H66" s="938"/>
      <c r="I66" s="938"/>
      <c r="J66" s="938"/>
      <c r="K66" s="938"/>
      <c r="L66" s="938"/>
      <c r="M66" s="938"/>
      <c r="N66" s="938"/>
      <c r="O66" s="938"/>
      <c r="P66" s="938"/>
      <c r="Q66" s="938"/>
      <c r="R66" s="59"/>
      <c r="S66" s="154"/>
      <c r="V66" s="7" t="s">
        <v>346</v>
      </c>
    </row>
    <row r="67" spans="2:22" ht="26.25" customHeight="1" x14ac:dyDescent="0.15">
      <c r="B67" s="148"/>
      <c r="C67" s="4"/>
      <c r="D67" s="77"/>
      <c r="F67" s="77"/>
      <c r="G67" s="77"/>
      <c r="H67" s="77"/>
      <c r="I67" s="77"/>
      <c r="K67" s="77"/>
      <c r="L67" s="91"/>
      <c r="M67" s="91"/>
      <c r="N67" s="91"/>
      <c r="O67" s="77"/>
      <c r="P67" s="77"/>
      <c r="Q67" s="77"/>
      <c r="R67" s="183"/>
      <c r="S67" s="154"/>
    </row>
    <row r="68" spans="2:22" ht="26.25" customHeight="1" x14ac:dyDescent="0.15">
      <c r="B68" s="148"/>
      <c r="C68" s="4"/>
      <c r="D68" s="77" t="s">
        <v>420</v>
      </c>
      <c r="E68" s="939"/>
      <c r="F68" s="939"/>
      <c r="G68" s="939"/>
      <c r="H68" s="939"/>
      <c r="I68" s="76" t="s">
        <v>421</v>
      </c>
      <c r="J68" s="946"/>
      <c r="K68" s="946"/>
      <c r="L68" s="946"/>
      <c r="M68" s="946"/>
      <c r="N68" s="946"/>
      <c r="O68" s="946"/>
      <c r="P68" s="946"/>
      <c r="Q68" s="76" t="s">
        <v>330</v>
      </c>
      <c r="R68" s="183"/>
      <c r="S68" s="154"/>
      <c r="V68" s="7" t="s">
        <v>346</v>
      </c>
    </row>
    <row r="69" spans="2:22" ht="21.75" customHeight="1" x14ac:dyDescent="0.15">
      <c r="B69" s="148"/>
      <c r="C69" s="4"/>
      <c r="D69" s="950"/>
      <c r="E69" s="950"/>
      <c r="F69" s="950"/>
      <c r="G69" s="950"/>
      <c r="H69" s="950"/>
      <c r="I69" s="950"/>
      <c r="J69" s="950"/>
      <c r="K69" s="950"/>
      <c r="L69" s="950"/>
      <c r="M69" s="950"/>
      <c r="N69" s="950"/>
      <c r="O69" s="950"/>
      <c r="P69" s="7"/>
      <c r="Q69" s="77"/>
      <c r="R69" s="183"/>
      <c r="S69" s="154"/>
      <c r="V69" s="78"/>
    </row>
    <row r="70" spans="2:22" ht="21.75" customHeight="1" x14ac:dyDescent="0.15">
      <c r="B70" s="148"/>
      <c r="C70" s="77"/>
      <c r="D70" s="951"/>
      <c r="E70" s="949"/>
      <c r="F70" s="58"/>
      <c r="G70" s="58"/>
      <c r="H70" s="58"/>
      <c r="I70" s="58"/>
      <c r="J70" s="952"/>
      <c r="K70" s="952"/>
      <c r="L70" s="952"/>
      <c r="M70" s="952"/>
      <c r="N70" s="952"/>
      <c r="O70" s="952"/>
      <c r="P70" s="952"/>
      <c r="Q70" s="952"/>
      <c r="R70" s="952"/>
      <c r="S70" s="154"/>
      <c r="V70" s="78"/>
    </row>
    <row r="71" spans="2:22" ht="16.5" customHeight="1" x14ac:dyDescent="0.15">
      <c r="B71" s="148"/>
      <c r="C71" s="4"/>
      <c r="E71" s="4"/>
      <c r="F71" s="4"/>
      <c r="G71" s="4"/>
      <c r="H71" s="4"/>
      <c r="I71" s="4"/>
      <c r="J71" s="4"/>
      <c r="K71" s="79"/>
      <c r="L71" s="89"/>
      <c r="M71" s="89"/>
      <c r="N71" s="89"/>
      <c r="O71" s="79"/>
      <c r="P71" s="79"/>
      <c r="Q71" s="79"/>
      <c r="R71" s="79"/>
      <c r="S71" s="154"/>
    </row>
    <row r="72" spans="2:22" ht="16.5" customHeight="1" x14ac:dyDescent="0.15">
      <c r="B72" s="148"/>
      <c r="C72" s="4"/>
      <c r="D72" s="4"/>
      <c r="E72" s="4"/>
      <c r="F72" s="4"/>
      <c r="G72" s="4"/>
      <c r="H72" s="4"/>
      <c r="I72" s="4"/>
      <c r="J72" s="4"/>
      <c r="K72" s="79"/>
      <c r="L72" s="89"/>
      <c r="M72" s="89"/>
      <c r="N72" s="89"/>
      <c r="O72" s="79"/>
      <c r="P72" s="79"/>
      <c r="Q72" s="79"/>
      <c r="R72" s="79"/>
      <c r="S72" s="154"/>
    </row>
    <row r="73" spans="2:22" x14ac:dyDescent="0.15">
      <c r="B73" s="148"/>
      <c r="C73" s="4"/>
      <c r="D73" s="4"/>
      <c r="E73" s="4"/>
      <c r="F73" s="4"/>
      <c r="G73" s="4"/>
      <c r="H73" s="4"/>
      <c r="I73" s="4"/>
      <c r="J73" s="4"/>
      <c r="K73" s="79"/>
      <c r="L73" s="89"/>
      <c r="M73" s="89"/>
      <c r="N73" s="89"/>
      <c r="O73" s="79"/>
      <c r="P73" s="79"/>
      <c r="Q73" s="79"/>
      <c r="R73" s="79"/>
      <c r="S73" s="154"/>
    </row>
    <row r="74" spans="2:22" x14ac:dyDescent="0.15">
      <c r="B74" s="161"/>
      <c r="C74" s="168"/>
      <c r="D74" s="168"/>
      <c r="E74" s="168"/>
      <c r="F74" s="168"/>
      <c r="G74" s="168"/>
      <c r="H74" s="168"/>
      <c r="I74" s="168"/>
      <c r="J74" s="168"/>
      <c r="K74" s="87"/>
      <c r="L74" s="98"/>
      <c r="M74" s="98"/>
      <c r="N74" s="98"/>
      <c r="O74" s="87"/>
      <c r="P74" s="87"/>
      <c r="Q74" s="87"/>
      <c r="R74" s="87"/>
      <c r="S74" s="86"/>
    </row>
    <row r="75" spans="2:22" x14ac:dyDescent="0.15">
      <c r="B75" s="185" t="s">
        <v>422</v>
      </c>
      <c r="C75" s="14"/>
      <c r="D75" s="14"/>
      <c r="E75" s="14"/>
      <c r="J75" s="47"/>
    </row>
    <row r="76" spans="2:22" x14ac:dyDescent="0.15">
      <c r="R76" s="326" t="s">
        <v>821</v>
      </c>
    </row>
    <row r="77" spans="2:22" x14ac:dyDescent="0.15">
      <c r="R77" s="176"/>
    </row>
    <row r="78" spans="2:22" x14ac:dyDescent="0.15">
      <c r="B78" s="147" t="s">
        <v>843</v>
      </c>
    </row>
    <row r="79" spans="2:22" ht="9.75" customHeight="1" x14ac:dyDescent="0.15">
      <c r="B79" s="148"/>
      <c r="C79" s="149"/>
      <c r="D79" s="149"/>
      <c r="E79" s="149"/>
      <c r="F79" s="149"/>
      <c r="G79" s="149"/>
      <c r="H79" s="149"/>
      <c r="I79" s="150"/>
      <c r="J79" s="150"/>
      <c r="K79" s="151"/>
      <c r="L79" s="151"/>
      <c r="M79" s="151"/>
      <c r="N79" s="151"/>
      <c r="O79" s="151"/>
      <c r="P79" s="151"/>
      <c r="Q79" s="151"/>
      <c r="R79" s="151"/>
      <c r="S79" s="85"/>
      <c r="U79" s="78"/>
    </row>
    <row r="80" spans="2:22" x14ac:dyDescent="0.15">
      <c r="B80" s="148"/>
      <c r="D80" s="152"/>
      <c r="E80" s="22"/>
      <c r="F80" s="22"/>
      <c r="G80" s="22"/>
      <c r="K80" s="811"/>
      <c r="L80" s="811"/>
      <c r="M80" s="54"/>
      <c r="N80" s="22" t="s">
        <v>217</v>
      </c>
      <c r="O80" s="54"/>
      <c r="P80" s="153" t="s">
        <v>587</v>
      </c>
      <c r="Q80" s="54"/>
      <c r="R80" s="153" t="s">
        <v>588</v>
      </c>
      <c r="S80" s="154"/>
      <c r="V80" s="40" t="s">
        <v>237</v>
      </c>
    </row>
    <row r="81" spans="2:22" ht="21.75" customHeight="1" x14ac:dyDescent="0.15">
      <c r="B81" s="148"/>
      <c r="D81" s="155" t="s">
        <v>324</v>
      </c>
      <c r="E81" s="4"/>
      <c r="F81" s="4"/>
      <c r="G81" s="4"/>
      <c r="H81" s="4"/>
      <c r="I81" s="75"/>
      <c r="J81" s="75"/>
      <c r="K81" s="4"/>
      <c r="L81" s="4"/>
      <c r="M81" s="4"/>
      <c r="N81" s="4"/>
      <c r="O81" s="4"/>
      <c r="P81" s="4"/>
      <c r="Q81" s="4"/>
      <c r="R81" s="75"/>
      <c r="S81" s="154"/>
    </row>
    <row r="82" spans="2:22" ht="21.75" customHeight="1" x14ac:dyDescent="0.15">
      <c r="B82" s="148"/>
      <c r="C82" s="155"/>
      <c r="D82" s="4" t="s">
        <v>527</v>
      </c>
      <c r="E82" s="4"/>
      <c r="F82" s="4"/>
      <c r="G82" s="4"/>
      <c r="H82" s="4"/>
      <c r="I82" s="75"/>
      <c r="J82" s="75"/>
      <c r="K82" s="4"/>
      <c r="L82" s="4"/>
      <c r="M82" s="4"/>
      <c r="N82" s="4"/>
      <c r="O82" s="4"/>
      <c r="P82" s="4"/>
      <c r="Q82" s="4"/>
      <c r="R82" s="75"/>
      <c r="S82" s="154"/>
    </row>
    <row r="83" spans="2:22" ht="15" customHeight="1" x14ac:dyDescent="0.15">
      <c r="B83" s="148"/>
      <c r="C83" s="155"/>
      <c r="D83" s="4"/>
      <c r="E83" s="4"/>
      <c r="F83" s="949"/>
      <c r="G83" s="949"/>
      <c r="H83" s="949"/>
      <c r="I83" s="949"/>
      <c r="J83" s="949"/>
      <c r="K83" s="949"/>
      <c r="L83" s="949"/>
      <c r="M83" s="949"/>
      <c r="N83" s="949"/>
      <c r="O83" s="949"/>
      <c r="P83" s="949"/>
      <c r="Q83" s="949"/>
      <c r="R83" s="75"/>
      <c r="S83" s="154"/>
    </row>
    <row r="84" spans="2:22" ht="18" customHeight="1" x14ac:dyDescent="0.15">
      <c r="B84" s="148"/>
      <c r="D84" s="155" t="s">
        <v>414</v>
      </c>
      <c r="E84" s="4"/>
      <c r="F84" s="77"/>
      <c r="G84" s="77"/>
      <c r="H84" s="77"/>
      <c r="I84" s="77"/>
      <c r="J84" s="77"/>
      <c r="K84" s="77"/>
      <c r="L84" s="91"/>
      <c r="M84" s="91"/>
      <c r="N84" s="91"/>
      <c r="O84" s="77"/>
      <c r="P84" s="77"/>
      <c r="Q84" s="77"/>
      <c r="R84" s="75"/>
      <c r="S84" s="154"/>
    </row>
    <row r="85" spans="2:22" ht="21.75" customHeight="1" x14ac:dyDescent="0.15">
      <c r="B85" s="148"/>
      <c r="C85" s="155"/>
      <c r="D85" s="935" t="str">
        <f>IF(基本情報!F5="","",基本情報!F5)</f>
        <v/>
      </c>
      <c r="E85" s="935"/>
      <c r="F85" s="935"/>
      <c r="G85" s="935"/>
      <c r="H85" s="935"/>
      <c r="I85" s="935"/>
      <c r="J85" s="935"/>
      <c r="K85" s="77"/>
      <c r="L85" s="91"/>
      <c r="M85" s="91"/>
      <c r="N85" s="91"/>
      <c r="O85" s="77"/>
      <c r="P85" s="77"/>
      <c r="Q85" s="77"/>
      <c r="R85" s="75"/>
      <c r="S85" s="154"/>
      <c r="V85" s="7" t="s">
        <v>238</v>
      </c>
    </row>
    <row r="86" spans="2:22" ht="21.75" customHeight="1" x14ac:dyDescent="0.15">
      <c r="B86" s="148"/>
      <c r="C86" s="155"/>
      <c r="D86" s="936" t="str">
        <f>IF(基本情報!G$6="","",基本情報!G$6&amp;" "&amp;" "&amp;基本情報!K$6&amp;" "&amp;"殿")</f>
        <v/>
      </c>
      <c r="E86" s="936"/>
      <c r="F86" s="936"/>
      <c r="G86" s="936"/>
      <c r="H86" s="936"/>
      <c r="I86" s="936"/>
      <c r="J86" s="936"/>
      <c r="K86" s="58"/>
      <c r="L86" s="58"/>
      <c r="M86" s="58"/>
      <c r="N86" s="58"/>
      <c r="O86" s="58"/>
      <c r="P86" s="58"/>
      <c r="Q86" s="58"/>
      <c r="R86" s="75"/>
      <c r="S86" s="154"/>
      <c r="V86" s="7" t="s">
        <v>238</v>
      </c>
    </row>
    <row r="87" spans="2:22" ht="14.25" customHeight="1" x14ac:dyDescent="0.15">
      <c r="B87" s="148"/>
      <c r="C87" s="155"/>
      <c r="D87" s="4"/>
      <c r="E87" s="4"/>
      <c r="F87" s="77"/>
      <c r="G87" s="77"/>
      <c r="H87" s="77"/>
      <c r="I87" s="77"/>
      <c r="J87" s="77"/>
      <c r="K87" s="77"/>
      <c r="L87" s="91"/>
      <c r="M87" s="91"/>
      <c r="N87" s="91"/>
      <c r="O87" s="77"/>
      <c r="P87" s="77"/>
      <c r="Q87" s="77"/>
      <c r="R87" s="75"/>
      <c r="S87" s="154"/>
    </row>
    <row r="88" spans="2:22" ht="21.75" customHeight="1" x14ac:dyDescent="0.15">
      <c r="B88" s="148"/>
      <c r="C88" s="155"/>
      <c r="D88" s="935" t="str">
        <f>IF(基本情報!F11="","",基本情報!F11)</f>
        <v/>
      </c>
      <c r="E88" s="935"/>
      <c r="F88" s="935"/>
      <c r="G88" s="935"/>
      <c r="H88" s="935"/>
      <c r="I88" s="935"/>
      <c r="J88" s="935"/>
      <c r="K88" s="77"/>
      <c r="L88" s="91"/>
      <c r="M88" s="91"/>
      <c r="N88" s="91"/>
      <c r="O88" s="77"/>
      <c r="P88" s="77"/>
      <c r="Q88" s="77"/>
      <c r="R88" s="75"/>
      <c r="S88" s="154"/>
      <c r="V88" s="7" t="s">
        <v>238</v>
      </c>
    </row>
    <row r="89" spans="2:22" ht="21.75" customHeight="1" x14ac:dyDescent="0.15">
      <c r="B89" s="148"/>
      <c r="C89" s="4"/>
      <c r="D89" s="936" t="str">
        <f>IF(基本情報!G$12="","",基本情報!G$12&amp;" "&amp;" "&amp;基本情報!K$12&amp;" "&amp;"殿")</f>
        <v/>
      </c>
      <c r="E89" s="936"/>
      <c r="F89" s="936"/>
      <c r="G89" s="936"/>
      <c r="H89" s="936"/>
      <c r="I89" s="936"/>
      <c r="J89" s="936"/>
      <c r="K89" s="77"/>
      <c r="L89" s="91"/>
      <c r="M89" s="91"/>
      <c r="N89" s="91"/>
      <c r="O89" s="77"/>
      <c r="P89" s="77"/>
      <c r="Q89" s="77"/>
      <c r="R89" s="79"/>
      <c r="S89" s="154"/>
      <c r="V89" s="7" t="s">
        <v>238</v>
      </c>
    </row>
    <row r="90" spans="2:22" ht="14.25" customHeight="1" x14ac:dyDescent="0.15">
      <c r="B90" s="148"/>
      <c r="C90" s="4"/>
      <c r="D90" s="4"/>
      <c r="E90" s="4"/>
      <c r="F90" s="4"/>
      <c r="G90" s="4"/>
      <c r="H90" s="74"/>
      <c r="I90" s="56"/>
      <c r="J90" s="56"/>
      <c r="K90" s="56"/>
      <c r="L90" s="56"/>
      <c r="M90" s="56"/>
      <c r="N90" s="56"/>
      <c r="O90" s="56"/>
      <c r="P90" s="56"/>
      <c r="Q90" s="56"/>
      <c r="R90" s="56"/>
      <c r="S90" s="154"/>
    </row>
    <row r="91" spans="2:22" ht="21.75" customHeight="1" x14ac:dyDescent="0.15">
      <c r="B91" s="148"/>
      <c r="C91" s="4"/>
      <c r="D91" s="80" t="str">
        <f>IF(基本情報!F$17="","",基本情報!F$17)</f>
        <v/>
      </c>
      <c r="E91" s="180"/>
      <c r="F91" s="180"/>
      <c r="G91" s="180"/>
      <c r="H91" s="181"/>
      <c r="I91" s="181"/>
      <c r="J91" s="181"/>
      <c r="K91" s="57"/>
      <c r="L91" s="57"/>
      <c r="M91" s="57"/>
      <c r="N91" s="57"/>
      <c r="O91" s="57"/>
      <c r="P91" s="57"/>
      <c r="Q91" s="57"/>
      <c r="R91" s="182"/>
      <c r="S91" s="154"/>
      <c r="V91" s="7" t="s">
        <v>238</v>
      </c>
    </row>
    <row r="92" spans="2:22" ht="21.75" customHeight="1" x14ac:dyDescent="0.15">
      <c r="B92" s="148"/>
      <c r="C92" s="4"/>
      <c r="D92" s="180" t="str">
        <f>IF(基本情報!K$18="","",基本情報!G$18&amp;"　"&amp;基本情報!K$18&amp;"　"&amp;"殿")</f>
        <v/>
      </c>
      <c r="E92" s="180"/>
      <c r="F92" s="180"/>
      <c r="G92" s="180"/>
      <c r="H92" s="181"/>
      <c r="I92" s="181"/>
      <c r="J92" s="181"/>
      <c r="K92" s="57"/>
      <c r="L92" s="57"/>
      <c r="M92" s="57"/>
      <c r="N92" s="57"/>
      <c r="O92" s="57"/>
      <c r="P92" s="57"/>
      <c r="Q92" s="57"/>
      <c r="R92" s="182"/>
      <c r="S92" s="154"/>
      <c r="V92" s="7" t="s">
        <v>238</v>
      </c>
    </row>
    <row r="93" spans="2:22" ht="21.75" customHeight="1" x14ac:dyDescent="0.15">
      <c r="B93" s="148"/>
      <c r="C93" s="4"/>
      <c r="D93" s="4"/>
      <c r="E93" s="4"/>
      <c r="F93" s="4"/>
      <c r="G93" s="4"/>
      <c r="S93" s="154"/>
      <c r="V93" s="78"/>
    </row>
    <row r="94" spans="2:22" ht="9" customHeight="1" x14ac:dyDescent="0.15">
      <c r="B94" s="148"/>
      <c r="C94" s="4"/>
      <c r="D94" s="4"/>
      <c r="E94" s="4"/>
      <c r="F94" s="4"/>
      <c r="G94" s="4"/>
      <c r="R94" s="81"/>
      <c r="S94" s="154"/>
    </row>
    <row r="95" spans="2:22" ht="26.25" customHeight="1" x14ac:dyDescent="0.15">
      <c r="B95" s="148"/>
      <c r="C95" s="828" t="s">
        <v>415</v>
      </c>
      <c r="D95" s="828"/>
      <c r="E95" s="828"/>
      <c r="F95" s="828"/>
      <c r="G95" s="828"/>
      <c r="H95" s="828"/>
      <c r="I95" s="828"/>
      <c r="J95" s="828"/>
      <c r="K95" s="828"/>
      <c r="L95" s="828"/>
      <c r="M95" s="828"/>
      <c r="N95" s="828"/>
      <c r="O95" s="828"/>
      <c r="P95" s="828"/>
      <c r="Q95" s="828"/>
      <c r="R95" s="828"/>
      <c r="S95" s="154"/>
    </row>
    <row r="96" spans="2:22" x14ac:dyDescent="0.15">
      <c r="B96" s="148"/>
      <c r="C96" s="4"/>
      <c r="D96" s="4"/>
      <c r="E96" s="4"/>
      <c r="F96" s="4"/>
      <c r="G96" s="4"/>
      <c r="H96" s="4"/>
      <c r="I96" s="4"/>
      <c r="J96" s="4"/>
      <c r="K96" s="79"/>
      <c r="L96" s="89"/>
      <c r="M96" s="89"/>
      <c r="N96" s="89"/>
      <c r="O96" s="79"/>
      <c r="P96" s="79"/>
      <c r="Q96" s="79"/>
      <c r="R96" s="79"/>
      <c r="S96" s="154"/>
    </row>
    <row r="97" spans="2:22" ht="57.75" customHeight="1" x14ac:dyDescent="0.15">
      <c r="B97" s="148"/>
      <c r="D97" s="945" t="s">
        <v>838</v>
      </c>
      <c r="E97" s="945"/>
      <c r="F97" s="945"/>
      <c r="G97" s="945"/>
      <c r="H97" s="945"/>
      <c r="I97" s="945"/>
      <c r="J97" s="945"/>
      <c r="K97" s="945"/>
      <c r="L97" s="945"/>
      <c r="M97" s="945"/>
      <c r="N97" s="945"/>
      <c r="O97" s="945"/>
      <c r="P97" s="945"/>
      <c r="Q97" s="945"/>
      <c r="R97" s="156"/>
      <c r="S97" s="154"/>
    </row>
    <row r="98" spans="2:22" ht="16.5" customHeight="1" x14ac:dyDescent="0.15">
      <c r="B98" s="148"/>
      <c r="C98" s="4"/>
      <c r="D98" s="4"/>
      <c r="E98" s="4"/>
      <c r="F98" s="4"/>
      <c r="G98" s="4"/>
      <c r="H98" s="4"/>
      <c r="I98" s="4"/>
      <c r="J98" s="4"/>
      <c r="K98" s="79"/>
      <c r="L98" s="89"/>
      <c r="M98" s="89"/>
      <c r="N98" s="89"/>
      <c r="O98" s="79"/>
      <c r="P98" s="79"/>
      <c r="Q98" s="79"/>
      <c r="R98" s="79"/>
      <c r="S98" s="154"/>
    </row>
    <row r="99" spans="2:22" ht="26.25" customHeight="1" x14ac:dyDescent="0.15">
      <c r="B99" s="148"/>
      <c r="C99" s="4"/>
      <c r="D99" s="4" t="s">
        <v>474</v>
      </c>
      <c r="E99" s="4"/>
      <c r="F99" s="4"/>
      <c r="G99" s="4"/>
      <c r="H99" s="4"/>
      <c r="I99" s="4"/>
      <c r="J99" s="4"/>
      <c r="K99" s="79"/>
      <c r="L99" s="89"/>
      <c r="M99" s="89"/>
      <c r="N99" s="89"/>
      <c r="O99" s="79"/>
      <c r="P99" s="79"/>
      <c r="Q99" s="79"/>
      <c r="R99" s="79"/>
      <c r="S99" s="154"/>
    </row>
    <row r="100" spans="2:22" ht="26.25" customHeight="1" x14ac:dyDescent="0.15">
      <c r="B100" s="148"/>
      <c r="C100" s="4"/>
      <c r="D100" s="4" t="s">
        <v>416</v>
      </c>
      <c r="E100" s="4"/>
      <c r="F100" s="4"/>
      <c r="G100" s="4" t="s">
        <v>417</v>
      </c>
      <c r="H100" s="4"/>
      <c r="I100" s="4"/>
      <c r="J100" s="4"/>
      <c r="K100" s="79"/>
      <c r="L100" s="89"/>
      <c r="M100" s="89"/>
      <c r="N100" s="89"/>
      <c r="O100" s="79"/>
      <c r="P100" s="79"/>
      <c r="Q100" s="79"/>
      <c r="R100" s="79"/>
      <c r="S100" s="154"/>
    </row>
    <row r="101" spans="2:22" ht="26.25" customHeight="1" x14ac:dyDescent="0.15">
      <c r="B101" s="148"/>
      <c r="C101" s="4"/>
      <c r="D101" s="946"/>
      <c r="E101" s="946"/>
      <c r="F101" s="83"/>
      <c r="G101" s="943"/>
      <c r="H101" s="943"/>
      <c r="I101" s="943"/>
      <c r="J101" s="943"/>
      <c r="K101" s="943"/>
      <c r="L101" s="943"/>
      <c r="M101" s="943"/>
      <c r="N101" s="943"/>
      <c r="O101" s="943"/>
      <c r="P101" s="943"/>
      <c r="Q101" s="943"/>
      <c r="R101" s="83"/>
      <c r="S101" s="154"/>
      <c r="V101" s="7" t="s">
        <v>346</v>
      </c>
    </row>
    <row r="102" spans="2:22" ht="56.25" customHeight="1" x14ac:dyDescent="0.15">
      <c r="B102" s="148"/>
      <c r="C102" s="4"/>
      <c r="D102" s="878" t="s">
        <v>418</v>
      </c>
      <c r="E102" s="878"/>
      <c r="F102" s="83"/>
      <c r="G102" s="943"/>
      <c r="H102" s="943"/>
      <c r="I102" s="943"/>
      <c r="J102" s="943"/>
      <c r="K102" s="943"/>
      <c r="L102" s="943"/>
      <c r="M102" s="943"/>
      <c r="N102" s="943"/>
      <c r="O102" s="943"/>
      <c r="P102" s="943"/>
      <c r="Q102" s="943"/>
      <c r="R102" s="83"/>
      <c r="S102" s="154"/>
      <c r="V102" s="7" t="s">
        <v>346</v>
      </c>
    </row>
    <row r="103" spans="2:22" ht="15.75" customHeight="1" x14ac:dyDescent="0.15">
      <c r="B103" s="148"/>
      <c r="C103" s="4"/>
      <c r="E103" s="83"/>
      <c r="F103" s="83"/>
      <c r="H103" s="83"/>
      <c r="I103" s="83"/>
      <c r="J103" s="83"/>
      <c r="K103" s="83"/>
      <c r="L103" s="106"/>
      <c r="M103" s="106"/>
      <c r="N103" s="106"/>
      <c r="O103" s="83"/>
      <c r="P103" s="83"/>
      <c r="Q103" s="83"/>
      <c r="R103" s="83"/>
      <c r="S103" s="154"/>
    </row>
    <row r="104" spans="2:22" ht="26.25" customHeight="1" x14ac:dyDescent="0.15">
      <c r="B104" s="148"/>
      <c r="C104" s="4"/>
      <c r="D104" s="58" t="s">
        <v>419</v>
      </c>
      <c r="E104" s="58"/>
      <c r="F104" s="59"/>
      <c r="G104" s="59"/>
      <c r="H104" s="59"/>
      <c r="I104" s="59"/>
      <c r="J104" s="59"/>
      <c r="K104" s="59"/>
      <c r="L104" s="59"/>
      <c r="M104" s="59"/>
      <c r="N104" s="59"/>
      <c r="O104" s="59"/>
      <c r="P104" s="59"/>
      <c r="Q104" s="59"/>
      <c r="R104" s="59"/>
      <c r="S104" s="154"/>
    </row>
    <row r="105" spans="2:22" ht="26.25" customHeight="1" x14ac:dyDescent="0.15">
      <c r="B105" s="148"/>
      <c r="C105" s="4"/>
      <c r="D105" s="953" t="s">
        <v>98</v>
      </c>
      <c r="E105" s="953"/>
      <c r="F105" s="83"/>
      <c r="G105" s="938"/>
      <c r="H105" s="938"/>
      <c r="I105" s="938"/>
      <c r="J105" s="938"/>
      <c r="K105" s="938"/>
      <c r="L105" s="938"/>
      <c r="M105" s="938"/>
      <c r="N105" s="938"/>
      <c r="O105" s="938"/>
      <c r="P105" s="938"/>
      <c r="Q105" s="938"/>
      <c r="R105" s="59"/>
      <c r="S105" s="154"/>
      <c r="V105" s="7" t="s">
        <v>346</v>
      </c>
    </row>
    <row r="106" spans="2:22" ht="26.25" customHeight="1" x14ac:dyDescent="0.15">
      <c r="B106" s="148"/>
      <c r="C106" s="4"/>
      <c r="D106" s="77"/>
      <c r="F106" s="77"/>
      <c r="G106" s="77"/>
      <c r="H106" s="77"/>
      <c r="I106" s="77"/>
      <c r="K106" s="77"/>
      <c r="L106" s="91"/>
      <c r="M106" s="91"/>
      <c r="N106" s="91"/>
      <c r="O106" s="77"/>
      <c r="P106" s="77"/>
      <c r="Q106" s="77"/>
      <c r="R106" s="183"/>
      <c r="S106" s="154"/>
    </row>
    <row r="107" spans="2:22" ht="26.25" customHeight="1" x14ac:dyDescent="0.15">
      <c r="B107" s="148"/>
      <c r="C107" s="4"/>
      <c r="D107" s="77" t="s">
        <v>420</v>
      </c>
      <c r="E107" s="939"/>
      <c r="F107" s="939"/>
      <c r="G107" s="939"/>
      <c r="H107" s="939"/>
      <c r="I107" s="76" t="s">
        <v>421</v>
      </c>
      <c r="J107" s="946"/>
      <c r="K107" s="946"/>
      <c r="L107" s="946"/>
      <c r="M107" s="946"/>
      <c r="N107" s="946"/>
      <c r="O107" s="946"/>
      <c r="P107" s="946"/>
      <c r="Q107" s="76" t="s">
        <v>330</v>
      </c>
      <c r="R107" s="183"/>
      <c r="S107" s="154"/>
      <c r="V107" s="7" t="s">
        <v>346</v>
      </c>
    </row>
    <row r="108" spans="2:22" ht="26.25" customHeight="1" x14ac:dyDescent="0.15">
      <c r="B108" s="148"/>
      <c r="C108" s="4"/>
      <c r="D108" s="950"/>
      <c r="E108" s="950"/>
      <c r="F108" s="950"/>
      <c r="G108" s="950"/>
      <c r="H108" s="950"/>
      <c r="I108" s="950"/>
      <c r="J108" s="950"/>
      <c r="K108" s="950"/>
      <c r="L108" s="950"/>
      <c r="M108" s="950"/>
      <c r="N108" s="950"/>
      <c r="O108" s="950"/>
      <c r="P108" s="7"/>
      <c r="Q108" s="77"/>
      <c r="R108" s="183"/>
      <c r="S108" s="154"/>
      <c r="V108" s="78"/>
    </row>
    <row r="109" spans="2:22" ht="17.25" customHeight="1" x14ac:dyDescent="0.15">
      <c r="B109" s="148"/>
      <c r="C109" s="77"/>
      <c r="D109" s="951"/>
      <c r="E109" s="949"/>
      <c r="F109" s="58"/>
      <c r="G109" s="58"/>
      <c r="H109" s="58"/>
      <c r="I109" s="58"/>
      <c r="J109" s="952"/>
      <c r="K109" s="952"/>
      <c r="L109" s="952"/>
      <c r="M109" s="952"/>
      <c r="N109" s="952"/>
      <c r="O109" s="952"/>
      <c r="P109" s="952"/>
      <c r="Q109" s="952"/>
      <c r="R109" s="952"/>
      <c r="S109" s="154"/>
      <c r="V109" s="78"/>
    </row>
    <row r="110" spans="2:22" x14ac:dyDescent="0.15">
      <c r="B110" s="148"/>
      <c r="C110" s="4"/>
      <c r="K110" s="7"/>
      <c r="L110" s="7"/>
      <c r="M110" s="7"/>
      <c r="N110" s="7"/>
      <c r="O110" s="7"/>
      <c r="P110" s="7"/>
      <c r="Q110" s="7"/>
      <c r="R110" s="7"/>
      <c r="S110" s="154"/>
    </row>
    <row r="111" spans="2:22" x14ac:dyDescent="0.15">
      <c r="B111" s="148"/>
      <c r="C111" s="4"/>
      <c r="D111" s="4"/>
      <c r="E111" s="4"/>
      <c r="F111" s="4"/>
      <c r="G111" s="4"/>
      <c r="H111" s="4"/>
      <c r="I111" s="4"/>
      <c r="J111" s="4"/>
      <c r="K111" s="79"/>
      <c r="L111" s="89"/>
      <c r="M111" s="89"/>
      <c r="N111" s="89"/>
      <c r="O111" s="79"/>
      <c r="P111" s="79"/>
      <c r="Q111" s="79"/>
      <c r="R111" s="79"/>
      <c r="S111" s="154"/>
    </row>
    <row r="112" spans="2:22" x14ac:dyDescent="0.15">
      <c r="B112" s="148"/>
      <c r="C112" s="4"/>
      <c r="D112" s="4"/>
      <c r="E112" s="4"/>
      <c r="F112" s="4"/>
      <c r="G112" s="4"/>
      <c r="H112" s="4"/>
      <c r="I112" s="4"/>
      <c r="J112" s="4"/>
      <c r="K112" s="79"/>
      <c r="L112" s="89"/>
      <c r="M112" s="89"/>
      <c r="N112" s="89"/>
      <c r="O112" s="79"/>
      <c r="P112" s="79"/>
      <c r="Q112" s="79"/>
      <c r="R112" s="79"/>
      <c r="S112" s="154"/>
    </row>
    <row r="113" spans="2:22" x14ac:dyDescent="0.15">
      <c r="B113" s="161"/>
      <c r="C113" s="168"/>
      <c r="D113" s="168"/>
      <c r="E113" s="168"/>
      <c r="F113" s="168"/>
      <c r="G113" s="168"/>
      <c r="H113" s="168"/>
      <c r="I113" s="168"/>
      <c r="J113" s="168"/>
      <c r="K113" s="87"/>
      <c r="L113" s="98"/>
      <c r="M113" s="98"/>
      <c r="N113" s="98"/>
      <c r="O113" s="87"/>
      <c r="P113" s="87"/>
      <c r="Q113" s="87"/>
      <c r="R113" s="87"/>
      <c r="S113" s="86"/>
    </row>
    <row r="114" spans="2:22" x14ac:dyDescent="0.15">
      <c r="B114" s="185" t="s">
        <v>422</v>
      </c>
      <c r="C114" s="14"/>
      <c r="D114" s="14"/>
      <c r="E114" s="14"/>
      <c r="J114" s="47"/>
    </row>
    <row r="115" spans="2:22" x14ac:dyDescent="0.15">
      <c r="R115" s="326" t="s">
        <v>821</v>
      </c>
    </row>
    <row r="116" spans="2:22" x14ac:dyDescent="0.15">
      <c r="B116" s="147" t="s">
        <v>843</v>
      </c>
    </row>
    <row r="117" spans="2:22" ht="8.25" customHeight="1" x14ac:dyDescent="0.15">
      <c r="B117" s="148"/>
      <c r="C117" s="149"/>
      <c r="D117" s="149"/>
      <c r="E117" s="149"/>
      <c r="F117" s="149"/>
      <c r="G117" s="149"/>
      <c r="H117" s="149"/>
      <c r="I117" s="150"/>
      <c r="J117" s="150"/>
      <c r="K117" s="151"/>
      <c r="L117" s="151"/>
      <c r="M117" s="151"/>
      <c r="N117" s="151"/>
      <c r="O117" s="151"/>
      <c r="P117" s="151"/>
      <c r="Q117" s="151"/>
      <c r="R117" s="151"/>
      <c r="S117" s="85"/>
      <c r="U117" s="78"/>
    </row>
    <row r="118" spans="2:22" x14ac:dyDescent="0.15">
      <c r="B118" s="148"/>
      <c r="D118" s="152"/>
      <c r="E118" s="22"/>
      <c r="F118" s="22"/>
      <c r="G118" s="22"/>
      <c r="K118" s="811"/>
      <c r="L118" s="811"/>
      <c r="M118" s="54"/>
      <c r="N118" s="22" t="s">
        <v>217</v>
      </c>
      <c r="O118" s="54"/>
      <c r="P118" s="153" t="s">
        <v>587</v>
      </c>
      <c r="Q118" s="54"/>
      <c r="R118" s="153" t="s">
        <v>588</v>
      </c>
      <c r="S118" s="154"/>
      <c r="V118" s="40" t="s">
        <v>237</v>
      </c>
    </row>
    <row r="119" spans="2:22" ht="21.75" customHeight="1" x14ac:dyDescent="0.15">
      <c r="B119" s="148"/>
      <c r="D119" s="155" t="s">
        <v>324</v>
      </c>
      <c r="E119" s="4"/>
      <c r="F119" s="4"/>
      <c r="G119" s="4"/>
      <c r="H119" s="4"/>
      <c r="I119" s="75"/>
      <c r="J119" s="75"/>
      <c r="K119" s="4"/>
      <c r="L119" s="4"/>
      <c r="M119" s="4"/>
      <c r="N119" s="4"/>
      <c r="O119" s="4"/>
      <c r="P119" s="4"/>
      <c r="Q119" s="4"/>
      <c r="R119" s="75"/>
      <c r="S119" s="154"/>
    </row>
    <row r="120" spans="2:22" ht="21.75" customHeight="1" x14ac:dyDescent="0.15">
      <c r="B120" s="148"/>
      <c r="C120" s="155"/>
      <c r="D120" s="4" t="s">
        <v>527</v>
      </c>
      <c r="E120" s="4"/>
      <c r="F120" s="4"/>
      <c r="G120" s="4"/>
      <c r="H120" s="4"/>
      <c r="I120" s="75"/>
      <c r="J120" s="75"/>
      <c r="K120" s="4"/>
      <c r="L120" s="4"/>
      <c r="M120" s="4"/>
      <c r="N120" s="4"/>
      <c r="O120" s="4"/>
      <c r="P120" s="4"/>
      <c r="Q120" s="4"/>
      <c r="R120" s="75"/>
      <c r="S120" s="154"/>
    </row>
    <row r="121" spans="2:22" ht="21.75" customHeight="1" x14ac:dyDescent="0.15">
      <c r="B121" s="148"/>
      <c r="C121" s="155"/>
      <c r="D121" s="4"/>
      <c r="E121" s="4"/>
      <c r="F121" s="949"/>
      <c r="G121" s="949"/>
      <c r="H121" s="949"/>
      <c r="I121" s="949"/>
      <c r="J121" s="949"/>
      <c r="K121" s="949"/>
      <c r="L121" s="949"/>
      <c r="M121" s="949"/>
      <c r="N121" s="949"/>
      <c r="O121" s="949"/>
      <c r="P121" s="949"/>
      <c r="Q121" s="949"/>
      <c r="R121" s="75"/>
      <c r="S121" s="154"/>
    </row>
    <row r="122" spans="2:22" ht="21.75" customHeight="1" x14ac:dyDescent="0.15">
      <c r="B122" s="148"/>
      <c r="D122" s="155" t="s">
        <v>414</v>
      </c>
      <c r="E122" s="4"/>
      <c r="F122" s="77"/>
      <c r="G122" s="77"/>
      <c r="H122" s="77"/>
      <c r="I122" s="77"/>
      <c r="J122" s="77"/>
      <c r="K122" s="77"/>
      <c r="L122" s="91"/>
      <c r="M122" s="91"/>
      <c r="N122" s="91"/>
      <c r="O122" s="77"/>
      <c r="P122" s="77"/>
      <c r="Q122" s="77"/>
      <c r="R122" s="75"/>
      <c r="S122" s="154"/>
    </row>
    <row r="123" spans="2:22" ht="21.75" customHeight="1" x14ac:dyDescent="0.15">
      <c r="B123" s="148"/>
      <c r="C123" s="155"/>
      <c r="D123" s="935" t="str">
        <f>IF(基本情報!F5="","",基本情報!F5)</f>
        <v/>
      </c>
      <c r="E123" s="935"/>
      <c r="F123" s="935"/>
      <c r="G123" s="935"/>
      <c r="H123" s="935"/>
      <c r="I123" s="935"/>
      <c r="J123" s="935"/>
      <c r="K123" s="77"/>
      <c r="L123" s="91"/>
      <c r="M123" s="91"/>
      <c r="N123" s="91"/>
      <c r="O123" s="77"/>
      <c r="P123" s="77"/>
      <c r="Q123" s="77"/>
      <c r="R123" s="75"/>
      <c r="S123" s="154"/>
      <c r="V123" s="7" t="s">
        <v>238</v>
      </c>
    </row>
    <row r="124" spans="2:22" ht="21.75" customHeight="1" x14ac:dyDescent="0.15">
      <c r="B124" s="148"/>
      <c r="C124" s="155"/>
      <c r="D124" s="936" t="str">
        <f>IF(基本情報!G$6="","",基本情報!G$6&amp;" "&amp;" "&amp;基本情報!K$6&amp;" "&amp;"殿")</f>
        <v/>
      </c>
      <c r="E124" s="936"/>
      <c r="F124" s="936"/>
      <c r="G124" s="936"/>
      <c r="H124" s="936"/>
      <c r="I124" s="936"/>
      <c r="J124" s="936"/>
      <c r="K124" s="58"/>
      <c r="L124" s="58"/>
      <c r="M124" s="58"/>
      <c r="N124" s="58"/>
      <c r="O124" s="58"/>
      <c r="P124" s="58"/>
      <c r="Q124" s="58"/>
      <c r="R124" s="75"/>
      <c r="S124" s="154"/>
      <c r="V124" s="7" t="s">
        <v>238</v>
      </c>
    </row>
    <row r="125" spans="2:22" ht="21.75" customHeight="1" x14ac:dyDescent="0.15">
      <c r="B125" s="148"/>
      <c r="C125" s="155"/>
      <c r="D125" s="4"/>
      <c r="E125" s="4"/>
      <c r="F125" s="77"/>
      <c r="G125" s="77"/>
      <c r="H125" s="77"/>
      <c r="I125" s="77"/>
      <c r="J125" s="77"/>
      <c r="K125" s="77"/>
      <c r="L125" s="91"/>
      <c r="M125" s="91"/>
      <c r="N125" s="91"/>
      <c r="O125" s="77"/>
      <c r="P125" s="77"/>
      <c r="Q125" s="77"/>
      <c r="R125" s="75"/>
      <c r="S125" s="154"/>
    </row>
    <row r="126" spans="2:22" ht="21.75" customHeight="1" x14ac:dyDescent="0.15">
      <c r="B126" s="148"/>
      <c r="C126" s="155"/>
      <c r="D126" s="935" t="str">
        <f>IF(基本情報!F11="","",基本情報!F11)</f>
        <v/>
      </c>
      <c r="E126" s="935"/>
      <c r="F126" s="935"/>
      <c r="G126" s="935"/>
      <c r="H126" s="935"/>
      <c r="I126" s="935"/>
      <c r="J126" s="935"/>
      <c r="K126" s="77"/>
      <c r="L126" s="91"/>
      <c r="M126" s="91"/>
      <c r="N126" s="91"/>
      <c r="O126" s="77"/>
      <c r="P126" s="77"/>
      <c r="Q126" s="77"/>
      <c r="R126" s="75"/>
      <c r="S126" s="154"/>
      <c r="V126" s="7" t="s">
        <v>238</v>
      </c>
    </row>
    <row r="127" spans="2:22" ht="21.75" customHeight="1" x14ac:dyDescent="0.15">
      <c r="B127" s="148"/>
      <c r="C127" s="4"/>
      <c r="D127" s="936" t="str">
        <f>IF(基本情報!G$12="","",基本情報!G$12&amp;" "&amp;" "&amp;基本情報!K$12&amp;" "&amp;"殿")</f>
        <v/>
      </c>
      <c r="E127" s="936"/>
      <c r="F127" s="936"/>
      <c r="G127" s="936"/>
      <c r="H127" s="936"/>
      <c r="I127" s="936"/>
      <c r="J127" s="936"/>
      <c r="K127" s="77"/>
      <c r="L127" s="91"/>
      <c r="M127" s="91"/>
      <c r="N127" s="91"/>
      <c r="O127" s="77"/>
      <c r="P127" s="77"/>
      <c r="Q127" s="77"/>
      <c r="R127" s="79"/>
      <c r="S127" s="154"/>
      <c r="V127" s="7" t="s">
        <v>238</v>
      </c>
    </row>
    <row r="128" spans="2:22" ht="14.25" customHeight="1" x14ac:dyDescent="0.15">
      <c r="B128" s="148"/>
      <c r="C128" s="4"/>
      <c r="D128" s="4"/>
      <c r="E128" s="4"/>
      <c r="F128" s="4"/>
      <c r="G128" s="4"/>
      <c r="H128" s="74"/>
      <c r="I128" s="56"/>
      <c r="J128" s="56"/>
      <c r="K128" s="56"/>
      <c r="L128" s="56"/>
      <c r="M128" s="56"/>
      <c r="N128" s="56"/>
      <c r="O128" s="56"/>
      <c r="P128" s="56"/>
      <c r="Q128" s="56"/>
      <c r="R128" s="56"/>
      <c r="S128" s="154"/>
    </row>
    <row r="129" spans="2:22" ht="21.75" customHeight="1" x14ac:dyDescent="0.15">
      <c r="B129" s="148"/>
      <c r="C129" s="4"/>
      <c r="D129" s="80" t="str">
        <f>IF(基本情報!F$17="","",基本情報!F$17)</f>
        <v/>
      </c>
      <c r="E129" s="180"/>
      <c r="F129" s="180"/>
      <c r="G129" s="80"/>
      <c r="H129" s="181"/>
      <c r="I129" s="181"/>
      <c r="J129" s="181"/>
      <c r="K129" s="57"/>
      <c r="L129" s="57"/>
      <c r="M129" s="57"/>
      <c r="N129" s="57"/>
      <c r="O129" s="57"/>
      <c r="P129" s="57"/>
      <c r="Q129" s="57"/>
      <c r="R129" s="182"/>
      <c r="S129" s="154"/>
      <c r="V129" s="7" t="s">
        <v>238</v>
      </c>
    </row>
    <row r="130" spans="2:22" ht="21.75" customHeight="1" x14ac:dyDescent="0.15">
      <c r="B130" s="148"/>
      <c r="C130" s="4"/>
      <c r="D130" s="180" t="str">
        <f>IF(基本情報!K$18="","",基本情報!G$18&amp;"　"&amp;基本情報!K$18&amp;"　"&amp;"殿")</f>
        <v/>
      </c>
      <c r="E130" s="180"/>
      <c r="F130" s="180"/>
      <c r="G130" s="180"/>
      <c r="H130" s="181"/>
      <c r="I130" s="181"/>
      <c r="J130" s="181"/>
      <c r="K130" s="57"/>
      <c r="L130" s="57"/>
      <c r="M130" s="57"/>
      <c r="N130" s="57"/>
      <c r="O130" s="57"/>
      <c r="P130" s="57"/>
      <c r="Q130" s="57"/>
      <c r="R130" s="182"/>
      <c r="S130" s="154"/>
      <c r="V130" s="7" t="s">
        <v>238</v>
      </c>
    </row>
    <row r="131" spans="2:22" ht="9" customHeight="1" x14ac:dyDescent="0.15">
      <c r="B131" s="148"/>
      <c r="C131" s="4"/>
      <c r="D131" s="4"/>
      <c r="E131" s="4"/>
      <c r="F131" s="4"/>
      <c r="G131" s="4"/>
      <c r="S131" s="154"/>
    </row>
    <row r="132" spans="2:22" ht="9" customHeight="1" x14ac:dyDescent="0.15">
      <c r="B132" s="148"/>
      <c r="C132" s="4"/>
      <c r="D132" s="4"/>
      <c r="E132" s="4"/>
      <c r="F132" s="4"/>
      <c r="G132" s="4"/>
      <c r="R132" s="81"/>
      <c r="S132" s="154"/>
    </row>
    <row r="133" spans="2:22" ht="25.5" x14ac:dyDescent="0.15">
      <c r="B133" s="148"/>
      <c r="C133" s="828" t="s">
        <v>415</v>
      </c>
      <c r="D133" s="828"/>
      <c r="E133" s="828"/>
      <c r="F133" s="828"/>
      <c r="G133" s="828"/>
      <c r="H133" s="828"/>
      <c r="I133" s="828"/>
      <c r="J133" s="828"/>
      <c r="K133" s="828"/>
      <c r="L133" s="828"/>
      <c r="M133" s="828"/>
      <c r="N133" s="828"/>
      <c r="O133" s="828"/>
      <c r="P133" s="828"/>
      <c r="Q133" s="828"/>
      <c r="R133" s="828"/>
      <c r="S133" s="154"/>
    </row>
    <row r="134" spans="2:22" ht="9" customHeight="1" x14ac:dyDescent="0.15">
      <c r="B134" s="148"/>
      <c r="C134" s="4"/>
      <c r="D134" s="4"/>
      <c r="E134" s="4"/>
      <c r="F134" s="4"/>
      <c r="G134" s="4"/>
      <c r="H134" s="4"/>
      <c r="I134" s="4"/>
      <c r="J134" s="4"/>
      <c r="K134" s="79"/>
      <c r="L134" s="89"/>
      <c r="M134" s="89"/>
      <c r="N134" s="89"/>
      <c r="O134" s="79"/>
      <c r="P134" s="79"/>
      <c r="Q134" s="79"/>
      <c r="R134" s="79"/>
      <c r="S134" s="154"/>
    </row>
    <row r="135" spans="2:22" ht="62.25" customHeight="1" x14ac:dyDescent="0.15">
      <c r="B135" s="148"/>
      <c r="D135" s="945" t="s">
        <v>589</v>
      </c>
      <c r="E135" s="945"/>
      <c r="F135" s="945"/>
      <c r="G135" s="945"/>
      <c r="H135" s="945"/>
      <c r="I135" s="945"/>
      <c r="J135" s="945"/>
      <c r="K135" s="945"/>
      <c r="L135" s="945"/>
      <c r="M135" s="945"/>
      <c r="N135" s="945"/>
      <c r="O135" s="945"/>
      <c r="P135" s="945"/>
      <c r="Q135" s="945"/>
      <c r="R135" s="156"/>
      <c r="S135" s="154"/>
    </row>
    <row r="136" spans="2:22" x14ac:dyDescent="0.15">
      <c r="B136" s="148"/>
      <c r="C136" s="4"/>
      <c r="D136" s="4"/>
      <c r="E136" s="4"/>
      <c r="F136" s="4"/>
      <c r="G136" s="4"/>
      <c r="H136" s="4"/>
      <c r="I136" s="4"/>
      <c r="J136" s="4"/>
      <c r="K136" s="79"/>
      <c r="L136" s="89"/>
      <c r="M136" s="89"/>
      <c r="N136" s="89"/>
      <c r="O136" s="79"/>
      <c r="P136" s="79"/>
      <c r="Q136" s="79"/>
      <c r="R136" s="79"/>
      <c r="S136" s="154"/>
    </row>
    <row r="137" spans="2:22" ht="26.25" customHeight="1" x14ac:dyDescent="0.15">
      <c r="B137" s="148"/>
      <c r="C137" s="4"/>
      <c r="D137" s="4" t="s">
        <v>474</v>
      </c>
      <c r="E137" s="4"/>
      <c r="F137" s="4"/>
      <c r="G137" s="4"/>
      <c r="H137" s="4"/>
      <c r="I137" s="4"/>
      <c r="J137" s="4"/>
      <c r="K137" s="79"/>
      <c r="L137" s="89"/>
      <c r="M137" s="89"/>
      <c r="N137" s="89"/>
      <c r="O137" s="79"/>
      <c r="P137" s="79"/>
      <c r="Q137" s="79"/>
      <c r="R137" s="79"/>
      <c r="S137" s="154"/>
    </row>
    <row r="138" spans="2:22" ht="19.5" customHeight="1" x14ac:dyDescent="0.15">
      <c r="B138" s="148"/>
      <c r="C138" s="4"/>
      <c r="D138" s="4" t="s">
        <v>416</v>
      </c>
      <c r="E138" s="4"/>
      <c r="F138" s="4"/>
      <c r="G138" s="4" t="s">
        <v>417</v>
      </c>
      <c r="H138" s="4"/>
      <c r="I138" s="4"/>
      <c r="J138" s="4"/>
      <c r="K138" s="79"/>
      <c r="L138" s="89"/>
      <c r="M138" s="89"/>
      <c r="N138" s="89"/>
      <c r="O138" s="79"/>
      <c r="P138" s="79"/>
      <c r="Q138" s="79"/>
      <c r="R138" s="79"/>
      <c r="S138" s="154"/>
    </row>
    <row r="139" spans="2:22" ht="26.25" customHeight="1" x14ac:dyDescent="0.15">
      <c r="B139" s="148"/>
      <c r="C139" s="4"/>
      <c r="D139" s="946"/>
      <c r="E139" s="946"/>
      <c r="F139" s="83"/>
      <c r="G139" s="943"/>
      <c r="H139" s="943"/>
      <c r="I139" s="943"/>
      <c r="J139" s="943"/>
      <c r="K139" s="943"/>
      <c r="L139" s="943"/>
      <c r="M139" s="943"/>
      <c r="N139" s="943"/>
      <c r="O139" s="943"/>
      <c r="P139" s="943"/>
      <c r="Q139" s="943"/>
      <c r="R139" s="83"/>
      <c r="S139" s="154"/>
      <c r="V139" s="7" t="s">
        <v>346</v>
      </c>
    </row>
    <row r="140" spans="2:22" ht="56.25" customHeight="1" x14ac:dyDescent="0.15">
      <c r="B140" s="148"/>
      <c r="C140" s="4"/>
      <c r="D140" s="878" t="s">
        <v>418</v>
      </c>
      <c r="E140" s="878"/>
      <c r="F140" s="83"/>
      <c r="G140" s="943"/>
      <c r="H140" s="943"/>
      <c r="I140" s="943"/>
      <c r="J140" s="943"/>
      <c r="K140" s="943"/>
      <c r="L140" s="943"/>
      <c r="M140" s="943"/>
      <c r="N140" s="943"/>
      <c r="O140" s="943"/>
      <c r="P140" s="943"/>
      <c r="Q140" s="943"/>
      <c r="R140" s="83"/>
      <c r="S140" s="154"/>
      <c r="V140" s="7" t="s">
        <v>346</v>
      </c>
    </row>
    <row r="141" spans="2:22" ht="26.25" customHeight="1" x14ac:dyDescent="0.15">
      <c r="B141" s="148"/>
      <c r="C141" s="4"/>
      <c r="E141" s="83"/>
      <c r="F141" s="83"/>
      <c r="H141" s="83"/>
      <c r="I141" s="83"/>
      <c r="J141" s="83"/>
      <c r="K141" s="83"/>
      <c r="L141" s="106"/>
      <c r="M141" s="106"/>
      <c r="N141" s="106"/>
      <c r="O141" s="83"/>
      <c r="P141" s="83"/>
      <c r="Q141" s="83"/>
      <c r="R141" s="83"/>
      <c r="S141" s="154"/>
    </row>
    <row r="142" spans="2:22" ht="21" customHeight="1" x14ac:dyDescent="0.15">
      <c r="B142" s="148"/>
      <c r="C142" s="4"/>
      <c r="D142" s="58" t="s">
        <v>419</v>
      </c>
      <c r="E142" s="58"/>
      <c r="F142" s="59"/>
      <c r="G142" s="59"/>
      <c r="H142" s="59"/>
      <c r="I142" s="59"/>
      <c r="J142" s="59"/>
      <c r="K142" s="59"/>
      <c r="L142" s="59"/>
      <c r="M142" s="59"/>
      <c r="N142" s="59"/>
      <c r="O142" s="59"/>
      <c r="P142" s="59"/>
      <c r="Q142" s="59"/>
      <c r="R142" s="59"/>
      <c r="S142" s="154"/>
    </row>
    <row r="143" spans="2:22" ht="26.25" customHeight="1" x14ac:dyDescent="0.15">
      <c r="B143" s="148"/>
      <c r="C143" s="4"/>
      <c r="D143" s="953" t="s">
        <v>98</v>
      </c>
      <c r="E143" s="953"/>
      <c r="F143" s="83"/>
      <c r="G143" s="938"/>
      <c r="H143" s="938"/>
      <c r="I143" s="938"/>
      <c r="J143" s="938"/>
      <c r="K143" s="938"/>
      <c r="L143" s="938"/>
      <c r="M143" s="938"/>
      <c r="N143" s="938"/>
      <c r="O143" s="938"/>
      <c r="P143" s="938"/>
      <c r="Q143" s="938"/>
      <c r="R143" s="59"/>
      <c r="S143" s="154"/>
      <c r="V143" s="7" t="s">
        <v>346</v>
      </c>
    </row>
    <row r="144" spans="2:22" ht="26.25" customHeight="1" x14ac:dyDescent="0.15">
      <c r="B144" s="148"/>
      <c r="C144" s="4"/>
      <c r="D144" s="77"/>
      <c r="F144" s="77"/>
      <c r="G144" s="77"/>
      <c r="H144" s="77"/>
      <c r="I144" s="77"/>
      <c r="K144" s="77"/>
      <c r="L144" s="91"/>
      <c r="M144" s="91"/>
      <c r="N144" s="91"/>
      <c r="O144" s="77"/>
      <c r="P144" s="77"/>
      <c r="Q144" s="77"/>
      <c r="R144" s="183"/>
      <c r="S144" s="154"/>
    </row>
    <row r="145" spans="2:22" ht="26.25" customHeight="1" x14ac:dyDescent="0.15">
      <c r="B145" s="148"/>
      <c r="C145" s="4"/>
      <c r="D145" s="77" t="s">
        <v>420</v>
      </c>
      <c r="E145" s="939"/>
      <c r="F145" s="939"/>
      <c r="G145" s="939"/>
      <c r="H145" s="939"/>
      <c r="I145" s="76" t="s">
        <v>421</v>
      </c>
      <c r="J145" s="946"/>
      <c r="K145" s="946"/>
      <c r="L145" s="946"/>
      <c r="M145" s="946"/>
      <c r="N145" s="946"/>
      <c r="O145" s="946"/>
      <c r="P145" s="946"/>
      <c r="Q145" s="76" t="s">
        <v>330</v>
      </c>
      <c r="R145" s="183"/>
      <c r="S145" s="154"/>
      <c r="V145" s="7" t="s">
        <v>346</v>
      </c>
    </row>
    <row r="146" spans="2:22" ht="17.25" customHeight="1" x14ac:dyDescent="0.15">
      <c r="B146" s="148"/>
      <c r="C146" s="4"/>
      <c r="D146" s="950"/>
      <c r="E146" s="950"/>
      <c r="F146" s="950"/>
      <c r="G146" s="950"/>
      <c r="H146" s="950"/>
      <c r="I146" s="950"/>
      <c r="J146" s="950"/>
      <c r="K146" s="950"/>
      <c r="L146" s="950"/>
      <c r="M146" s="950"/>
      <c r="N146" s="950"/>
      <c r="O146" s="950"/>
      <c r="P146" s="7"/>
      <c r="Q146" s="77"/>
      <c r="R146" s="183"/>
      <c r="S146" s="154"/>
      <c r="V146" s="78"/>
    </row>
    <row r="147" spans="2:22" ht="15" customHeight="1" x14ac:dyDescent="0.15">
      <c r="B147" s="148"/>
      <c r="C147" s="77"/>
      <c r="D147" s="951"/>
      <c r="E147" s="949"/>
      <c r="F147" s="58"/>
      <c r="G147" s="58"/>
      <c r="H147" s="58"/>
      <c r="I147" s="58"/>
      <c r="J147" s="952"/>
      <c r="K147" s="952"/>
      <c r="L147" s="952"/>
      <c r="M147" s="952"/>
      <c r="N147" s="952"/>
      <c r="O147" s="952"/>
      <c r="P147" s="952"/>
      <c r="Q147" s="952"/>
      <c r="R147" s="952"/>
      <c r="S147" s="154"/>
    </row>
    <row r="148" spans="2:22" ht="15" customHeight="1" x14ac:dyDescent="0.15">
      <c r="B148" s="148"/>
      <c r="C148" s="4"/>
      <c r="E148" s="4"/>
      <c r="F148" s="4"/>
      <c r="G148" s="4"/>
      <c r="H148" s="4"/>
      <c r="I148" s="4"/>
      <c r="J148" s="4"/>
      <c r="K148" s="79"/>
      <c r="L148" s="89"/>
      <c r="M148" s="89"/>
      <c r="N148" s="89"/>
      <c r="O148" s="79"/>
      <c r="P148" s="79"/>
      <c r="Q148" s="79"/>
      <c r="R148" s="79"/>
      <c r="S148" s="154"/>
    </row>
    <row r="149" spans="2:22" ht="15.75" customHeight="1" x14ac:dyDescent="0.15">
      <c r="B149" s="148"/>
      <c r="C149" s="4"/>
      <c r="E149" s="4"/>
      <c r="F149" s="4"/>
      <c r="G149" s="4"/>
      <c r="H149" s="4"/>
      <c r="I149" s="4"/>
      <c r="J149" s="4"/>
      <c r="K149" s="79"/>
      <c r="L149" s="89"/>
      <c r="M149" s="89"/>
      <c r="N149" s="89"/>
      <c r="O149" s="79"/>
      <c r="P149" s="79"/>
      <c r="Q149" s="79"/>
      <c r="R149" s="79"/>
      <c r="S149" s="154"/>
    </row>
    <row r="150" spans="2:22" x14ac:dyDescent="0.15">
      <c r="B150" s="148"/>
      <c r="C150" s="4"/>
      <c r="D150" s="4"/>
      <c r="E150" s="4"/>
      <c r="F150" s="4"/>
      <c r="G150" s="4"/>
      <c r="H150" s="4"/>
      <c r="I150" s="4"/>
      <c r="J150" s="4"/>
      <c r="K150" s="79"/>
      <c r="L150" s="89"/>
      <c r="M150" s="89"/>
      <c r="N150" s="89"/>
      <c r="O150" s="79"/>
      <c r="P150" s="79"/>
      <c r="Q150" s="79"/>
      <c r="R150" s="79"/>
      <c r="S150" s="154"/>
    </row>
    <row r="151" spans="2:22" x14ac:dyDescent="0.15">
      <c r="B151" s="161"/>
      <c r="C151" s="168"/>
      <c r="D151" s="168"/>
      <c r="E151" s="168"/>
      <c r="F151" s="168"/>
      <c r="G151" s="168"/>
      <c r="H151" s="168"/>
      <c r="I151" s="168"/>
      <c r="J151" s="168"/>
      <c r="K151" s="87"/>
      <c r="L151" s="98"/>
      <c r="M151" s="98"/>
      <c r="N151" s="98"/>
      <c r="O151" s="87"/>
      <c r="P151" s="87"/>
      <c r="Q151" s="87"/>
      <c r="R151" s="87"/>
      <c r="S151" s="86"/>
    </row>
    <row r="152" spans="2:22" x14ac:dyDescent="0.15">
      <c r="B152" s="185" t="s">
        <v>422</v>
      </c>
      <c r="C152" s="14"/>
      <c r="D152" s="14"/>
      <c r="E152" s="14"/>
      <c r="J152" s="47"/>
    </row>
    <row r="153" spans="2:22" x14ac:dyDescent="0.15">
      <c r="R153" s="326" t="s">
        <v>821</v>
      </c>
    </row>
    <row r="154" spans="2:22" ht="18.75" customHeight="1" x14ac:dyDescent="0.15">
      <c r="B154" s="147" t="s">
        <v>842</v>
      </c>
      <c r="U154" s="78"/>
    </row>
    <row r="155" spans="2:22" x14ac:dyDescent="0.15">
      <c r="B155" s="148"/>
      <c r="C155" s="149"/>
      <c r="D155" s="149"/>
      <c r="E155" s="149"/>
      <c r="F155" s="149"/>
      <c r="G155" s="149"/>
      <c r="H155" s="149"/>
      <c r="I155" s="150"/>
      <c r="J155" s="150"/>
      <c r="K155" s="151"/>
      <c r="L155" s="151"/>
      <c r="M155" s="151"/>
      <c r="N155" s="151"/>
      <c r="O155" s="151"/>
      <c r="P155" s="151"/>
      <c r="Q155" s="151"/>
      <c r="R155" s="151"/>
      <c r="S155" s="85"/>
      <c r="V155" s="40" t="s">
        <v>237</v>
      </c>
    </row>
    <row r="156" spans="2:22" ht="21.75" customHeight="1" x14ac:dyDescent="0.15">
      <c r="B156" s="148"/>
      <c r="D156" s="152"/>
      <c r="E156" s="22"/>
      <c r="F156" s="22"/>
      <c r="G156" s="22"/>
      <c r="K156" s="811"/>
      <c r="L156" s="811"/>
      <c r="M156" s="54"/>
      <c r="N156" s="22" t="s">
        <v>217</v>
      </c>
      <c r="O156" s="54"/>
      <c r="P156" s="153" t="s">
        <v>587</v>
      </c>
      <c r="Q156" s="54"/>
      <c r="R156" s="153" t="s">
        <v>588</v>
      </c>
      <c r="S156" s="154"/>
    </row>
    <row r="157" spans="2:22" ht="21.75" customHeight="1" x14ac:dyDescent="0.15">
      <c r="B157" s="148"/>
      <c r="D157" s="155" t="s">
        <v>324</v>
      </c>
      <c r="E157" s="4"/>
      <c r="F157" s="4"/>
      <c r="G157" s="4"/>
      <c r="H157" s="4"/>
      <c r="I157" s="75"/>
      <c r="J157" s="75"/>
      <c r="K157" s="4"/>
      <c r="L157" s="4"/>
      <c r="M157" s="4"/>
      <c r="N157" s="4"/>
      <c r="O157" s="4"/>
      <c r="P157" s="4"/>
      <c r="Q157" s="4"/>
      <c r="R157" s="75"/>
      <c r="S157" s="154"/>
    </row>
    <row r="158" spans="2:22" ht="21.75" customHeight="1" x14ac:dyDescent="0.15">
      <c r="B158" s="148"/>
      <c r="C158" s="155"/>
      <c r="D158" s="4" t="s">
        <v>527</v>
      </c>
      <c r="E158" s="4"/>
      <c r="F158" s="4"/>
      <c r="G158" s="4"/>
      <c r="H158" s="4"/>
      <c r="I158" s="75"/>
      <c r="J158" s="75"/>
      <c r="K158" s="4"/>
      <c r="L158" s="4"/>
      <c r="M158" s="4"/>
      <c r="N158" s="4"/>
      <c r="O158" s="4"/>
      <c r="P158" s="4"/>
      <c r="Q158" s="4"/>
      <c r="R158" s="75"/>
      <c r="S158" s="154"/>
    </row>
    <row r="159" spans="2:22" ht="15" customHeight="1" x14ac:dyDescent="0.15">
      <c r="B159" s="148"/>
      <c r="C159" s="155"/>
      <c r="D159" s="4"/>
      <c r="E159" s="4"/>
      <c r="F159" s="949"/>
      <c r="G159" s="949"/>
      <c r="H159" s="949"/>
      <c r="I159" s="949"/>
      <c r="J159" s="949"/>
      <c r="K159" s="949"/>
      <c r="L159" s="949"/>
      <c r="M159" s="949"/>
      <c r="N159" s="949"/>
      <c r="O159" s="949"/>
      <c r="P159" s="949"/>
      <c r="Q159" s="949"/>
      <c r="R159" s="75"/>
      <c r="S159" s="154"/>
    </row>
    <row r="160" spans="2:22" ht="21.75" customHeight="1" x14ac:dyDescent="0.15">
      <c r="B160" s="148"/>
      <c r="D160" s="155" t="s">
        <v>414</v>
      </c>
      <c r="E160" s="4"/>
      <c r="F160" s="77"/>
      <c r="G160" s="77"/>
      <c r="H160" s="77"/>
      <c r="I160" s="77"/>
      <c r="J160" s="77"/>
      <c r="K160" s="77"/>
      <c r="L160" s="91"/>
      <c r="M160" s="91"/>
      <c r="N160" s="91"/>
      <c r="O160" s="77"/>
      <c r="P160" s="77"/>
      <c r="Q160" s="77"/>
      <c r="R160" s="75"/>
      <c r="S160" s="154"/>
    </row>
    <row r="161" spans="2:22" ht="21.75" customHeight="1" x14ac:dyDescent="0.15">
      <c r="B161" s="148"/>
      <c r="C161" s="155"/>
      <c r="D161" s="935" t="str">
        <f>IF(基本情報!F5="","",基本情報!F5)</f>
        <v/>
      </c>
      <c r="E161" s="935"/>
      <c r="F161" s="935"/>
      <c r="G161" s="935"/>
      <c r="H161" s="935"/>
      <c r="I161" s="935"/>
      <c r="J161" s="935"/>
      <c r="K161" s="77"/>
      <c r="L161" s="91"/>
      <c r="M161" s="91"/>
      <c r="N161" s="91"/>
      <c r="O161" s="77"/>
      <c r="P161" s="77"/>
      <c r="Q161" s="77"/>
      <c r="R161" s="75"/>
      <c r="S161" s="154"/>
      <c r="V161" s="7" t="s">
        <v>238</v>
      </c>
    </row>
    <row r="162" spans="2:22" ht="21.75" customHeight="1" x14ac:dyDescent="0.15">
      <c r="B162" s="148"/>
      <c r="C162" s="155"/>
      <c r="D162" s="936" t="str">
        <f>IF(基本情報!G$6="","",基本情報!G$6&amp;" "&amp;" "&amp;基本情報!K$6&amp;" "&amp;"殿")</f>
        <v/>
      </c>
      <c r="E162" s="936"/>
      <c r="F162" s="936"/>
      <c r="G162" s="936"/>
      <c r="H162" s="936"/>
      <c r="I162" s="936"/>
      <c r="J162" s="936"/>
      <c r="K162" s="58"/>
      <c r="L162" s="58"/>
      <c r="M162" s="58"/>
      <c r="N162" s="58"/>
      <c r="O162" s="58"/>
      <c r="P162" s="58"/>
      <c r="Q162" s="58"/>
      <c r="R162" s="75"/>
      <c r="S162" s="154"/>
      <c r="V162" s="7" t="s">
        <v>238</v>
      </c>
    </row>
    <row r="163" spans="2:22" ht="17.25" customHeight="1" x14ac:dyDescent="0.15">
      <c r="B163" s="148"/>
      <c r="C163" s="155"/>
      <c r="D163" s="4"/>
      <c r="E163" s="4"/>
      <c r="F163" s="77"/>
      <c r="G163" s="77"/>
      <c r="H163" s="77"/>
      <c r="I163" s="77"/>
      <c r="J163" s="77"/>
      <c r="K163" s="77"/>
      <c r="L163" s="91"/>
      <c r="M163" s="91"/>
      <c r="N163" s="91"/>
      <c r="O163" s="77"/>
      <c r="P163" s="77"/>
      <c r="Q163" s="77"/>
      <c r="R163" s="75"/>
      <c r="S163" s="154"/>
    </row>
    <row r="164" spans="2:22" ht="21.75" customHeight="1" x14ac:dyDescent="0.15">
      <c r="B164" s="148"/>
      <c r="C164" s="155"/>
      <c r="D164" s="935" t="str">
        <f>IF(基本情報!F11="","",基本情報!F11)</f>
        <v/>
      </c>
      <c r="E164" s="935"/>
      <c r="F164" s="935"/>
      <c r="G164" s="935"/>
      <c r="H164" s="935"/>
      <c r="I164" s="935"/>
      <c r="J164" s="935"/>
      <c r="K164" s="77"/>
      <c r="L164" s="91"/>
      <c r="M164" s="91"/>
      <c r="N164" s="91"/>
      <c r="O164" s="77"/>
      <c r="P164" s="77"/>
      <c r="Q164" s="77"/>
      <c r="R164" s="75"/>
      <c r="S164" s="154"/>
      <c r="V164" s="7" t="s">
        <v>238</v>
      </c>
    </row>
    <row r="165" spans="2:22" ht="21.75" customHeight="1" x14ac:dyDescent="0.15">
      <c r="B165" s="148"/>
      <c r="C165" s="4"/>
      <c r="D165" s="936" t="str">
        <f>IF(基本情報!G$12="","",基本情報!G$12&amp;" "&amp;" "&amp;基本情報!K$12&amp;" "&amp;"殿")</f>
        <v/>
      </c>
      <c r="E165" s="936"/>
      <c r="F165" s="936"/>
      <c r="G165" s="936"/>
      <c r="H165" s="936"/>
      <c r="I165" s="936"/>
      <c r="J165" s="936"/>
      <c r="K165" s="77"/>
      <c r="L165" s="91"/>
      <c r="M165" s="91"/>
      <c r="N165" s="91"/>
      <c r="O165" s="77"/>
      <c r="P165" s="77"/>
      <c r="Q165" s="77"/>
      <c r="R165" s="79"/>
      <c r="S165" s="154"/>
      <c r="V165" s="7" t="s">
        <v>238</v>
      </c>
    </row>
    <row r="166" spans="2:22" ht="15" customHeight="1" x14ac:dyDescent="0.15">
      <c r="B166" s="148"/>
      <c r="C166" s="4"/>
      <c r="D166" s="4"/>
      <c r="E166" s="4"/>
      <c r="F166" s="4"/>
      <c r="G166" s="4"/>
      <c r="H166" s="74"/>
      <c r="I166" s="56"/>
      <c r="J166" s="56"/>
      <c r="K166" s="56"/>
      <c r="L166" s="56"/>
      <c r="M166" s="56"/>
      <c r="N166" s="56"/>
      <c r="O166" s="56"/>
      <c r="P166" s="56"/>
      <c r="Q166" s="56"/>
      <c r="R166" s="56"/>
      <c r="S166" s="154"/>
    </row>
    <row r="167" spans="2:22" ht="21.75" customHeight="1" x14ac:dyDescent="0.15">
      <c r="B167" s="148"/>
      <c r="C167" s="4"/>
      <c r="D167" s="80" t="str">
        <f>IF(基本情報!F$17="","",基本情報!F$17)</f>
        <v/>
      </c>
      <c r="E167" s="180"/>
      <c r="F167" s="180"/>
      <c r="G167" s="180"/>
      <c r="H167" s="181"/>
      <c r="I167" s="181"/>
      <c r="J167" s="181"/>
      <c r="K167" s="57"/>
      <c r="L167" s="57"/>
      <c r="M167" s="57"/>
      <c r="N167" s="57"/>
      <c r="O167" s="57"/>
      <c r="P167" s="57"/>
      <c r="Q167" s="57"/>
      <c r="R167" s="182"/>
      <c r="S167" s="154"/>
      <c r="V167" s="7" t="s">
        <v>238</v>
      </c>
    </row>
    <row r="168" spans="2:22" ht="21.75" customHeight="1" x14ac:dyDescent="0.15">
      <c r="B168" s="148"/>
      <c r="C168" s="4"/>
      <c r="D168" s="180" t="str">
        <f>IF(基本情報!K$18="","",基本情報!G$18&amp;"　"&amp;基本情報!K$18&amp;"　"&amp;"殿")</f>
        <v/>
      </c>
      <c r="E168" s="180"/>
      <c r="F168" s="180"/>
      <c r="G168" s="180"/>
      <c r="H168" s="181"/>
      <c r="I168" s="181"/>
      <c r="J168" s="181"/>
      <c r="K168" s="57"/>
      <c r="L168" s="57"/>
      <c r="M168" s="57"/>
      <c r="N168" s="57"/>
      <c r="O168" s="57"/>
      <c r="P168" s="57"/>
      <c r="Q168" s="57"/>
      <c r="R168" s="182"/>
      <c r="S168" s="154"/>
      <c r="V168" s="7" t="s">
        <v>238</v>
      </c>
    </row>
    <row r="169" spans="2:22" ht="21.75" customHeight="1" x14ac:dyDescent="0.15">
      <c r="B169" s="148"/>
      <c r="C169" s="4"/>
      <c r="D169" s="4"/>
      <c r="E169" s="4"/>
      <c r="F169" s="4"/>
      <c r="G169" s="4"/>
      <c r="S169" s="154"/>
      <c r="V169" s="78"/>
    </row>
    <row r="170" spans="2:22" ht="9" customHeight="1" x14ac:dyDescent="0.15">
      <c r="B170" s="148"/>
      <c r="C170" s="4"/>
      <c r="D170" s="4"/>
      <c r="E170" s="4"/>
      <c r="F170" s="4"/>
      <c r="G170" s="4"/>
      <c r="R170" s="81"/>
      <c r="S170" s="154"/>
    </row>
    <row r="171" spans="2:22" ht="26.25" customHeight="1" x14ac:dyDescent="0.15">
      <c r="B171" s="148"/>
      <c r="C171" s="828" t="s">
        <v>415</v>
      </c>
      <c r="D171" s="828"/>
      <c r="E171" s="828"/>
      <c r="F171" s="828"/>
      <c r="G171" s="828"/>
      <c r="H171" s="828"/>
      <c r="I171" s="828"/>
      <c r="J171" s="828"/>
      <c r="K171" s="828"/>
      <c r="L171" s="828"/>
      <c r="M171" s="828"/>
      <c r="N171" s="828"/>
      <c r="O171" s="828"/>
      <c r="P171" s="828"/>
      <c r="Q171" s="828"/>
      <c r="R171" s="828"/>
      <c r="S171" s="154"/>
    </row>
    <row r="172" spans="2:22" x14ac:dyDescent="0.15">
      <c r="B172" s="148"/>
      <c r="C172" s="4"/>
      <c r="D172" s="4"/>
      <c r="E172" s="4"/>
      <c r="F172" s="4"/>
      <c r="G172" s="4"/>
      <c r="H172" s="4"/>
      <c r="I172" s="4"/>
      <c r="J172" s="4"/>
      <c r="K172" s="79"/>
      <c r="L172" s="89"/>
      <c r="M172" s="89"/>
      <c r="N172" s="89"/>
      <c r="O172" s="79"/>
      <c r="P172" s="79"/>
      <c r="Q172" s="79"/>
      <c r="R172" s="79"/>
      <c r="S172" s="154"/>
    </row>
    <row r="173" spans="2:22" ht="53.25" customHeight="1" x14ac:dyDescent="0.15">
      <c r="B173" s="148"/>
      <c r="D173" s="945" t="s">
        <v>589</v>
      </c>
      <c r="E173" s="945"/>
      <c r="F173" s="945"/>
      <c r="G173" s="945"/>
      <c r="H173" s="945"/>
      <c r="I173" s="945"/>
      <c r="J173" s="945"/>
      <c r="K173" s="945"/>
      <c r="L173" s="945"/>
      <c r="M173" s="945"/>
      <c r="N173" s="945"/>
      <c r="O173" s="945"/>
      <c r="P173" s="945"/>
      <c r="Q173" s="945"/>
      <c r="R173" s="156"/>
      <c r="S173" s="154"/>
    </row>
    <row r="174" spans="2:22" ht="9.75" customHeight="1" x14ac:dyDescent="0.15">
      <c r="B174" s="148"/>
      <c r="C174" s="4"/>
      <c r="D174" s="4"/>
      <c r="E174" s="4"/>
      <c r="F174" s="4"/>
      <c r="G174" s="4"/>
      <c r="H174" s="4"/>
      <c r="I174" s="4"/>
      <c r="J174" s="4"/>
      <c r="K174" s="79"/>
      <c r="L174" s="89"/>
      <c r="M174" s="89"/>
      <c r="N174" s="89"/>
      <c r="O174" s="79"/>
      <c r="P174" s="79"/>
      <c r="Q174" s="79"/>
      <c r="R174" s="79"/>
      <c r="S174" s="154"/>
    </row>
    <row r="175" spans="2:22" ht="18.75" customHeight="1" x14ac:dyDescent="0.15">
      <c r="B175" s="148"/>
      <c r="C175" s="4"/>
      <c r="D175" s="4" t="s">
        <v>474</v>
      </c>
      <c r="E175" s="4"/>
      <c r="F175" s="4"/>
      <c r="G175" s="4"/>
      <c r="H175" s="4"/>
      <c r="I175" s="4"/>
      <c r="J175" s="4"/>
      <c r="K175" s="79"/>
      <c r="L175" s="89"/>
      <c r="M175" s="89"/>
      <c r="N175" s="89"/>
      <c r="O175" s="79"/>
      <c r="P175" s="79"/>
      <c r="Q175" s="79"/>
      <c r="R175" s="79"/>
      <c r="S175" s="154"/>
    </row>
    <row r="176" spans="2:22" ht="26.25" customHeight="1" x14ac:dyDescent="0.15">
      <c r="B176" s="148"/>
      <c r="C176" s="4"/>
      <c r="D176" s="4" t="s">
        <v>416</v>
      </c>
      <c r="E176" s="4"/>
      <c r="F176" s="4"/>
      <c r="G176" s="4" t="s">
        <v>417</v>
      </c>
      <c r="H176" s="4"/>
      <c r="I176" s="4"/>
      <c r="J176" s="4"/>
      <c r="K176" s="79"/>
      <c r="L176" s="89"/>
      <c r="M176" s="89"/>
      <c r="N176" s="89"/>
      <c r="O176" s="79"/>
      <c r="P176" s="79"/>
      <c r="Q176" s="79"/>
      <c r="R176" s="79"/>
      <c r="S176" s="154"/>
    </row>
    <row r="177" spans="2:22" ht="26.25" customHeight="1" x14ac:dyDescent="0.15">
      <c r="B177" s="148"/>
      <c r="C177" s="4"/>
      <c r="D177" s="946"/>
      <c r="E177" s="946"/>
      <c r="F177" s="83"/>
      <c r="G177" s="943"/>
      <c r="H177" s="943"/>
      <c r="I177" s="943"/>
      <c r="J177" s="943"/>
      <c r="K177" s="943"/>
      <c r="L177" s="943"/>
      <c r="M177" s="943"/>
      <c r="N177" s="943"/>
      <c r="O177" s="943"/>
      <c r="P177" s="943"/>
      <c r="Q177" s="943"/>
      <c r="R177" s="83"/>
      <c r="S177" s="154"/>
      <c r="V177" s="7" t="s">
        <v>346</v>
      </c>
    </row>
    <row r="178" spans="2:22" ht="56.25" customHeight="1" x14ac:dyDescent="0.15">
      <c r="B178" s="148"/>
      <c r="C178" s="4"/>
      <c r="D178" s="878" t="s">
        <v>418</v>
      </c>
      <c r="E178" s="878"/>
      <c r="F178" s="83"/>
      <c r="G178" s="943"/>
      <c r="H178" s="943"/>
      <c r="I178" s="943"/>
      <c r="J178" s="943"/>
      <c r="K178" s="943"/>
      <c r="L178" s="943"/>
      <c r="M178" s="943"/>
      <c r="N178" s="943"/>
      <c r="O178" s="943"/>
      <c r="P178" s="943"/>
      <c r="Q178" s="943"/>
      <c r="R178" s="83"/>
      <c r="S178" s="154"/>
      <c r="V178" s="7" t="s">
        <v>346</v>
      </c>
    </row>
    <row r="179" spans="2:22" ht="13.5" customHeight="1" x14ac:dyDescent="0.15">
      <c r="B179" s="148"/>
      <c r="C179" s="4"/>
      <c r="E179" s="83"/>
      <c r="F179" s="83"/>
      <c r="H179" s="83"/>
      <c r="I179" s="83"/>
      <c r="J179" s="83"/>
      <c r="K179" s="83"/>
      <c r="L179" s="106"/>
      <c r="M179" s="106"/>
      <c r="N179" s="106"/>
      <c r="O179" s="83"/>
      <c r="P179" s="83"/>
      <c r="Q179" s="83"/>
      <c r="R179" s="83"/>
      <c r="S179" s="154"/>
    </row>
    <row r="180" spans="2:22" ht="26.25" customHeight="1" x14ac:dyDescent="0.15">
      <c r="B180" s="148"/>
      <c r="C180" s="4"/>
      <c r="D180" s="58" t="s">
        <v>419</v>
      </c>
      <c r="E180" s="58"/>
      <c r="F180" s="59"/>
      <c r="G180" s="59"/>
      <c r="H180" s="59"/>
      <c r="I180" s="59"/>
      <c r="J180" s="59"/>
      <c r="K180" s="59"/>
      <c r="L180" s="59"/>
      <c r="M180" s="59"/>
      <c r="N180" s="59"/>
      <c r="O180" s="59"/>
      <c r="P180" s="59"/>
      <c r="Q180" s="59"/>
      <c r="R180" s="59"/>
      <c r="S180" s="154"/>
    </row>
    <row r="181" spans="2:22" ht="26.25" customHeight="1" x14ac:dyDescent="0.15">
      <c r="B181" s="148"/>
      <c r="C181" s="4"/>
      <c r="D181" s="953" t="s">
        <v>98</v>
      </c>
      <c r="E181" s="953"/>
      <c r="F181" s="83"/>
      <c r="G181" s="938"/>
      <c r="H181" s="938"/>
      <c r="I181" s="938"/>
      <c r="J181" s="938"/>
      <c r="K181" s="938"/>
      <c r="L181" s="938"/>
      <c r="M181" s="938"/>
      <c r="N181" s="938"/>
      <c r="O181" s="938"/>
      <c r="P181" s="938"/>
      <c r="Q181" s="938"/>
      <c r="R181" s="59"/>
      <c r="S181" s="154"/>
      <c r="V181" s="7" t="s">
        <v>346</v>
      </c>
    </row>
    <row r="182" spans="2:22" ht="26.25" customHeight="1" x14ac:dyDescent="0.15">
      <c r="B182" s="148"/>
      <c r="C182" s="4"/>
      <c r="D182" s="77"/>
      <c r="F182" s="77"/>
      <c r="G182" s="77"/>
      <c r="H182" s="77"/>
      <c r="I182" s="77"/>
      <c r="K182" s="77"/>
      <c r="L182" s="91"/>
      <c r="M182" s="91"/>
      <c r="N182" s="91"/>
      <c r="O182" s="77"/>
      <c r="P182" s="77"/>
      <c r="Q182" s="77"/>
      <c r="R182" s="183"/>
      <c r="S182" s="154"/>
    </row>
    <row r="183" spans="2:22" ht="26.25" customHeight="1" x14ac:dyDescent="0.15">
      <c r="B183" s="148"/>
      <c r="C183" s="4"/>
      <c r="D183" s="77" t="s">
        <v>420</v>
      </c>
      <c r="E183" s="939"/>
      <c r="F183" s="939"/>
      <c r="G183" s="939"/>
      <c r="H183" s="939"/>
      <c r="I183" s="76" t="s">
        <v>421</v>
      </c>
      <c r="J183" s="946"/>
      <c r="K183" s="946"/>
      <c r="L183" s="946"/>
      <c r="M183" s="946"/>
      <c r="N183" s="946"/>
      <c r="O183" s="946"/>
      <c r="P183" s="946"/>
      <c r="Q183" s="76" t="s">
        <v>330</v>
      </c>
      <c r="R183" s="183"/>
      <c r="S183" s="154"/>
      <c r="V183" s="7" t="s">
        <v>346</v>
      </c>
    </row>
    <row r="184" spans="2:22" ht="21" customHeight="1" x14ac:dyDescent="0.15">
      <c r="B184" s="148"/>
      <c r="C184" s="4"/>
      <c r="D184" s="950"/>
      <c r="E184" s="950"/>
      <c r="F184" s="950"/>
      <c r="G184" s="950"/>
      <c r="H184" s="950"/>
      <c r="I184" s="950"/>
      <c r="J184" s="950"/>
      <c r="K184" s="950"/>
      <c r="L184" s="950"/>
      <c r="M184" s="950"/>
      <c r="N184" s="950"/>
      <c r="O184" s="950"/>
      <c r="P184" s="7"/>
      <c r="Q184" s="77"/>
      <c r="R184" s="183"/>
      <c r="S184" s="154"/>
      <c r="V184" s="78"/>
    </row>
    <row r="185" spans="2:22" ht="15.75" customHeight="1" x14ac:dyDescent="0.15">
      <c r="B185" s="148"/>
      <c r="C185" s="77"/>
      <c r="D185" s="951"/>
      <c r="E185" s="949"/>
      <c r="F185" s="58"/>
      <c r="G185" s="58"/>
      <c r="H185" s="58"/>
      <c r="I185" s="58"/>
      <c r="J185" s="952"/>
      <c r="K185" s="952"/>
      <c r="L185" s="952"/>
      <c r="M185" s="952"/>
      <c r="N185" s="952"/>
      <c r="O185" s="952"/>
      <c r="P185" s="952"/>
      <c r="Q185" s="952"/>
      <c r="R185" s="952"/>
      <c r="S185" s="154"/>
      <c r="V185" s="78"/>
    </row>
    <row r="186" spans="2:22" ht="15" customHeight="1" x14ac:dyDescent="0.15">
      <c r="B186" s="148"/>
      <c r="C186" s="4"/>
      <c r="E186" s="4"/>
      <c r="F186" s="4"/>
      <c r="G186" s="4"/>
      <c r="H186" s="4"/>
      <c r="I186" s="4"/>
      <c r="J186" s="4"/>
      <c r="K186" s="79"/>
      <c r="L186" s="89"/>
      <c r="M186" s="89"/>
      <c r="N186" s="89"/>
      <c r="O186" s="79"/>
      <c r="P186" s="79"/>
      <c r="Q186" s="79"/>
      <c r="R186" s="79"/>
      <c r="S186" s="154"/>
    </row>
    <row r="187" spans="2:22" x14ac:dyDescent="0.15">
      <c r="B187" s="148"/>
      <c r="C187" s="4"/>
      <c r="D187" s="4"/>
      <c r="E187" s="4"/>
      <c r="F187" s="4"/>
      <c r="G187" s="4"/>
      <c r="H187" s="4"/>
      <c r="I187" s="4"/>
      <c r="J187" s="4"/>
      <c r="K187" s="79"/>
      <c r="L187" s="89"/>
      <c r="M187" s="89"/>
      <c r="N187" s="89"/>
      <c r="O187" s="79"/>
      <c r="P187" s="79"/>
      <c r="Q187" s="79"/>
      <c r="R187" s="79"/>
      <c r="S187" s="154"/>
    </row>
    <row r="188" spans="2:22" x14ac:dyDescent="0.15">
      <c r="B188" s="148"/>
      <c r="C188" s="4"/>
      <c r="D188" s="4"/>
      <c r="E188" s="4"/>
      <c r="F188" s="4"/>
      <c r="G188" s="4"/>
      <c r="H188" s="4"/>
      <c r="I188" s="4"/>
      <c r="J188" s="4"/>
      <c r="K188" s="79"/>
      <c r="L188" s="89"/>
      <c r="M188" s="89"/>
      <c r="N188" s="89"/>
      <c r="O188" s="79"/>
      <c r="P188" s="79"/>
      <c r="Q188" s="79"/>
      <c r="R188" s="79"/>
      <c r="S188" s="154"/>
    </row>
    <row r="189" spans="2:22" x14ac:dyDescent="0.15">
      <c r="B189" s="161"/>
      <c r="C189" s="168"/>
      <c r="D189" s="168"/>
      <c r="E189" s="168"/>
      <c r="F189" s="168"/>
      <c r="G189" s="168"/>
      <c r="H189" s="168"/>
      <c r="I189" s="168"/>
      <c r="J189" s="168"/>
      <c r="K189" s="87"/>
      <c r="L189" s="98"/>
      <c r="M189" s="98"/>
      <c r="N189" s="98"/>
      <c r="O189" s="87"/>
      <c r="P189" s="87"/>
      <c r="Q189" s="87"/>
      <c r="R189" s="87"/>
      <c r="S189" s="86"/>
    </row>
    <row r="190" spans="2:22" x14ac:dyDescent="0.15">
      <c r="B190" s="185" t="s">
        <v>422</v>
      </c>
      <c r="C190" s="14"/>
      <c r="D190" s="14"/>
      <c r="E190" s="14"/>
      <c r="J190" s="47"/>
    </row>
    <row r="191" spans="2:22" x14ac:dyDescent="0.15">
      <c r="R191" s="326" t="s">
        <v>821</v>
      </c>
    </row>
  </sheetData>
  <sheetProtection password="A4DE" sheet="1" objects="1" scenarios="1"/>
  <mergeCells count="105">
    <mergeCell ref="D184:E184"/>
    <mergeCell ref="F184:O184"/>
    <mergeCell ref="D185:E185"/>
    <mergeCell ref="J185:P185"/>
    <mergeCell ref="Q185:R185"/>
    <mergeCell ref="D178:E178"/>
    <mergeCell ref="G178:Q178"/>
    <mergeCell ref="D181:E181"/>
    <mergeCell ref="G181:Q181"/>
    <mergeCell ref="E183:H183"/>
    <mergeCell ref="J183:P183"/>
    <mergeCell ref="D162:J162"/>
    <mergeCell ref="D164:J164"/>
    <mergeCell ref="D165:J165"/>
    <mergeCell ref="C171:R171"/>
    <mergeCell ref="D173:Q173"/>
    <mergeCell ref="D177:E177"/>
    <mergeCell ref="G177:Q177"/>
    <mergeCell ref="D147:E147"/>
    <mergeCell ref="J147:P147"/>
    <mergeCell ref="Q147:R147"/>
    <mergeCell ref="K156:L156"/>
    <mergeCell ref="F159:Q159"/>
    <mergeCell ref="D161:J161"/>
    <mergeCell ref="D143:E143"/>
    <mergeCell ref="G143:Q143"/>
    <mergeCell ref="E145:H145"/>
    <mergeCell ref="J145:P145"/>
    <mergeCell ref="D146:E146"/>
    <mergeCell ref="F146:O146"/>
    <mergeCell ref="D127:J127"/>
    <mergeCell ref="C133:R133"/>
    <mergeCell ref="D135:Q135"/>
    <mergeCell ref="D139:E139"/>
    <mergeCell ref="G139:Q139"/>
    <mergeCell ref="D140:E140"/>
    <mergeCell ref="G140:Q140"/>
    <mergeCell ref="Q109:R109"/>
    <mergeCell ref="K118:L118"/>
    <mergeCell ref="F121:Q121"/>
    <mergeCell ref="D123:J123"/>
    <mergeCell ref="D124:J124"/>
    <mergeCell ref="D126:J126"/>
    <mergeCell ref="E107:H107"/>
    <mergeCell ref="J107:P107"/>
    <mergeCell ref="D108:E108"/>
    <mergeCell ref="F108:O108"/>
    <mergeCell ref="D109:E109"/>
    <mergeCell ref="J109:P109"/>
    <mergeCell ref="D97:Q97"/>
    <mergeCell ref="D101:E101"/>
    <mergeCell ref="G101:Q101"/>
    <mergeCell ref="D102:E102"/>
    <mergeCell ref="G102:Q102"/>
    <mergeCell ref="D105:E105"/>
    <mergeCell ref="G105:Q105"/>
    <mergeCell ref="F83:Q83"/>
    <mergeCell ref="D85:J85"/>
    <mergeCell ref="D86:J86"/>
    <mergeCell ref="D88:J88"/>
    <mergeCell ref="D89:J89"/>
    <mergeCell ref="C95:R95"/>
    <mergeCell ref="D69:E69"/>
    <mergeCell ref="F69:O69"/>
    <mergeCell ref="D70:E70"/>
    <mergeCell ref="J70:P70"/>
    <mergeCell ref="Q70:R70"/>
    <mergeCell ref="K80:L80"/>
    <mergeCell ref="D63:E63"/>
    <mergeCell ref="G63:Q63"/>
    <mergeCell ref="D66:E66"/>
    <mergeCell ref="G66:Q66"/>
    <mergeCell ref="E68:H68"/>
    <mergeCell ref="J68:P68"/>
    <mergeCell ref="D49:J49"/>
    <mergeCell ref="D50:J50"/>
    <mergeCell ref="C56:R56"/>
    <mergeCell ref="D58:Q58"/>
    <mergeCell ref="D62:E62"/>
    <mergeCell ref="G62:Q62"/>
    <mergeCell ref="D32:E32"/>
    <mergeCell ref="J32:P32"/>
    <mergeCell ref="Q32:R32"/>
    <mergeCell ref="K41:L41"/>
    <mergeCell ref="F44:Q44"/>
    <mergeCell ref="D46:J46"/>
    <mergeCell ref="D31:E31"/>
    <mergeCell ref="F31:O31"/>
    <mergeCell ref="C18:R18"/>
    <mergeCell ref="D20:Q20"/>
    <mergeCell ref="D24:E24"/>
    <mergeCell ref="G24:Q24"/>
    <mergeCell ref="D25:E25"/>
    <mergeCell ref="G25:Q25"/>
    <mergeCell ref="D47:J47"/>
    <mergeCell ref="K3:L3"/>
    <mergeCell ref="F6:Q6"/>
    <mergeCell ref="D8:J8"/>
    <mergeCell ref="D9:J9"/>
    <mergeCell ref="D11:J11"/>
    <mergeCell ref="D12:J12"/>
    <mergeCell ref="D28:E28"/>
    <mergeCell ref="G28:Q28"/>
    <mergeCell ref="E30:H30"/>
    <mergeCell ref="J30:P30"/>
  </mergeCells>
  <phoneticPr fontId="27"/>
  <pageMargins left="0.70866141732283472" right="0.70866141732283472" top="0.74803149606299213" bottom="0.74803149606299213" header="0.31496062992125984" footer="0.31496062992125984"/>
  <pageSetup paperSize="9" scale="99" orientation="portrait" blackAndWhite="1" r:id="rId1"/>
  <rowBreaks count="4" manualBreakCount="4">
    <brk id="38" max="19" man="1"/>
    <brk id="76" max="19" man="1"/>
    <brk id="114" max="19" man="1"/>
    <brk id="153"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0"/>
  <sheetViews>
    <sheetView view="pageBreakPreview" zoomScale="130" zoomScaleNormal="100" zoomScaleSheetLayoutView="130" workbookViewId="0">
      <selection activeCell="Q30" sqref="Q30"/>
    </sheetView>
  </sheetViews>
  <sheetFormatPr defaultColWidth="9" defaultRowHeight="13.5" x14ac:dyDescent="0.15"/>
  <cols>
    <col min="1" max="1" width="1.625" style="7" customWidth="1"/>
    <col min="2" max="2" width="2.375" style="7" customWidth="1"/>
    <col min="3" max="3" width="1.125" style="7" customWidth="1"/>
    <col min="4" max="4" width="8.75" style="7" customWidth="1"/>
    <col min="5" max="5" width="4.5" style="7" customWidth="1"/>
    <col min="6" max="10" width="7" style="7" customWidth="1"/>
    <col min="11" max="11" width="7" style="78" customWidth="1"/>
    <col min="12" max="14" width="3.625" style="88" customWidth="1"/>
    <col min="15" max="18" width="3.625" style="78" customWidth="1"/>
    <col min="19" max="19" width="1.375" style="78" customWidth="1"/>
    <col min="20" max="20" width="1.625" style="78" customWidth="1"/>
    <col min="21" max="21" width="2.75" style="7" customWidth="1"/>
    <col min="22" max="16384" width="9" style="7"/>
  </cols>
  <sheetData>
    <row r="1" spans="2:22" ht="15" customHeight="1" x14ac:dyDescent="0.15">
      <c r="B1" s="147" t="s">
        <v>843</v>
      </c>
    </row>
    <row r="2" spans="2:22" ht="9.75" customHeight="1" x14ac:dyDescent="0.15">
      <c r="B2" s="148"/>
      <c r="C2" s="149"/>
      <c r="D2" s="149"/>
      <c r="E2" s="149"/>
      <c r="F2" s="149"/>
      <c r="G2" s="149"/>
      <c r="H2" s="149"/>
      <c r="I2" s="150"/>
      <c r="J2" s="150"/>
      <c r="K2" s="151"/>
      <c r="L2" s="151"/>
      <c r="M2" s="151"/>
      <c r="N2" s="151"/>
      <c r="O2" s="151"/>
      <c r="P2" s="151"/>
      <c r="Q2" s="151"/>
      <c r="R2" s="151"/>
      <c r="S2" s="85"/>
      <c r="U2" s="78"/>
    </row>
    <row r="3" spans="2:22" x14ac:dyDescent="0.15">
      <c r="B3" s="148"/>
      <c r="D3" s="152"/>
      <c r="E3" s="22"/>
      <c r="F3" s="22"/>
      <c r="G3" s="22"/>
      <c r="K3" s="22"/>
      <c r="L3" s="954"/>
      <c r="M3" s="954"/>
      <c r="N3" s="22" t="s">
        <v>217</v>
      </c>
      <c r="O3" s="54"/>
      <c r="P3" s="153" t="s">
        <v>587</v>
      </c>
      <c r="Q3" s="54"/>
      <c r="R3" s="153" t="s">
        <v>588</v>
      </c>
      <c r="S3" s="154"/>
      <c r="V3" s="40" t="s">
        <v>237</v>
      </c>
    </row>
    <row r="4" spans="2:22" ht="21.75" customHeight="1" x14ac:dyDescent="0.15">
      <c r="B4" s="148"/>
      <c r="D4" s="155" t="s">
        <v>324</v>
      </c>
      <c r="E4" s="4"/>
      <c r="F4" s="4"/>
      <c r="G4" s="4"/>
      <c r="H4" s="4"/>
      <c r="I4" s="75"/>
      <c r="J4" s="75"/>
      <c r="K4" s="4"/>
      <c r="L4" s="4"/>
      <c r="M4" s="4"/>
      <c r="N4" s="4"/>
      <c r="O4" s="4"/>
      <c r="P4" s="4"/>
      <c r="Q4" s="4"/>
      <c r="R4" s="75"/>
      <c r="S4" s="154"/>
    </row>
    <row r="5" spans="2:22" ht="21.75" customHeight="1" x14ac:dyDescent="0.15">
      <c r="B5" s="148"/>
      <c r="C5" s="155"/>
      <c r="D5" s="4" t="s">
        <v>527</v>
      </c>
      <c r="E5" s="4"/>
      <c r="F5" s="4"/>
      <c r="G5" s="4"/>
      <c r="H5" s="4"/>
      <c r="I5" s="75"/>
      <c r="J5" s="75"/>
      <c r="K5" s="4"/>
      <c r="L5" s="4"/>
      <c r="M5" s="4"/>
      <c r="N5" s="4"/>
      <c r="O5" s="4"/>
      <c r="P5" s="4"/>
      <c r="Q5" s="4"/>
      <c r="R5" s="75"/>
      <c r="S5" s="154"/>
    </row>
    <row r="6" spans="2:22" ht="12" customHeight="1" x14ac:dyDescent="0.15">
      <c r="B6" s="148"/>
      <c r="C6" s="155"/>
      <c r="D6" s="4"/>
      <c r="E6" s="4"/>
      <c r="F6" s="949"/>
      <c r="G6" s="949"/>
      <c r="H6" s="949"/>
      <c r="I6" s="949"/>
      <c r="J6" s="949"/>
      <c r="K6" s="949"/>
      <c r="L6" s="949"/>
      <c r="M6" s="949"/>
      <c r="N6" s="949"/>
      <c r="O6" s="949"/>
      <c r="P6" s="949"/>
      <c r="Q6" s="949"/>
      <c r="R6" s="75"/>
      <c r="S6" s="154"/>
    </row>
    <row r="7" spans="2:22" ht="21.75" customHeight="1" x14ac:dyDescent="0.15">
      <c r="B7" s="148"/>
      <c r="D7" s="155" t="s">
        <v>414</v>
      </c>
      <c r="E7" s="4"/>
      <c r="F7" s="77"/>
      <c r="G7" s="77"/>
      <c r="H7" s="77"/>
      <c r="I7" s="77"/>
      <c r="J7" s="77"/>
      <c r="K7" s="77"/>
      <c r="L7" s="91"/>
      <c r="M7" s="91"/>
      <c r="N7" s="91"/>
      <c r="O7" s="77"/>
      <c r="P7" s="77"/>
      <c r="Q7" s="77"/>
      <c r="R7" s="75"/>
      <c r="S7" s="154"/>
    </row>
    <row r="8" spans="2:22" ht="21.75" customHeight="1" x14ac:dyDescent="0.15">
      <c r="B8" s="148"/>
      <c r="C8" s="155"/>
      <c r="D8" s="935" t="str">
        <f>IF(基本情報!F5="","",基本情報!F5)</f>
        <v/>
      </c>
      <c r="E8" s="935"/>
      <c r="F8" s="935"/>
      <c r="G8" s="935"/>
      <c r="H8" s="935"/>
      <c r="I8" s="935"/>
      <c r="J8" s="935"/>
      <c r="K8" s="77"/>
      <c r="L8" s="91"/>
      <c r="M8" s="91"/>
      <c r="N8" s="91"/>
      <c r="O8" s="77"/>
      <c r="P8" s="77"/>
      <c r="Q8" s="77"/>
      <c r="R8" s="75"/>
      <c r="S8" s="154"/>
      <c r="V8" s="7" t="s">
        <v>238</v>
      </c>
    </row>
    <row r="9" spans="2:22" ht="21.75" customHeight="1" x14ac:dyDescent="0.15">
      <c r="B9" s="148"/>
      <c r="C9" s="155"/>
      <c r="D9" s="936" t="str">
        <f>IF(基本情報!G$6="","",基本情報!G$6&amp;" "&amp;" "&amp;基本情報!K$6&amp;" "&amp;"殿")</f>
        <v/>
      </c>
      <c r="E9" s="936"/>
      <c r="F9" s="936"/>
      <c r="G9" s="936"/>
      <c r="H9" s="936"/>
      <c r="I9" s="936"/>
      <c r="J9" s="936"/>
      <c r="K9" s="58"/>
      <c r="L9" s="58"/>
      <c r="M9" s="58"/>
      <c r="N9" s="58"/>
      <c r="O9" s="58"/>
      <c r="P9" s="58"/>
      <c r="Q9" s="58"/>
      <c r="R9" s="75"/>
      <c r="S9" s="154"/>
      <c r="V9" s="7" t="s">
        <v>238</v>
      </c>
    </row>
    <row r="10" spans="2:22" ht="14.25" customHeight="1" x14ac:dyDescent="0.15">
      <c r="B10" s="148"/>
      <c r="C10" s="155"/>
      <c r="D10" s="4"/>
      <c r="E10" s="4"/>
      <c r="F10" s="77"/>
      <c r="G10" s="77"/>
      <c r="H10" s="77"/>
      <c r="I10" s="77"/>
      <c r="J10" s="77"/>
      <c r="K10" s="77"/>
      <c r="L10" s="91"/>
      <c r="M10" s="91"/>
      <c r="N10" s="91"/>
      <c r="O10" s="77"/>
      <c r="P10" s="77"/>
      <c r="Q10" s="77"/>
      <c r="R10" s="75"/>
      <c r="S10" s="154"/>
    </row>
    <row r="11" spans="2:22" ht="21.75" customHeight="1" x14ac:dyDescent="0.15">
      <c r="B11" s="148"/>
      <c r="C11" s="155"/>
      <c r="D11" s="935" t="str">
        <f>IF(基本情報!F11="","",基本情報!F11)</f>
        <v/>
      </c>
      <c r="E11" s="935"/>
      <c r="F11" s="935"/>
      <c r="G11" s="935"/>
      <c r="H11" s="935"/>
      <c r="I11" s="935"/>
      <c r="J11" s="935"/>
      <c r="K11" s="77"/>
      <c r="L11" s="91"/>
      <c r="M11" s="91"/>
      <c r="N11" s="91"/>
      <c r="O11" s="77"/>
      <c r="P11" s="77"/>
      <c r="Q11" s="77"/>
      <c r="R11" s="75"/>
      <c r="S11" s="154"/>
      <c r="V11" s="7" t="s">
        <v>238</v>
      </c>
    </row>
    <row r="12" spans="2:22" ht="21.75" customHeight="1" x14ac:dyDescent="0.15">
      <c r="B12" s="148"/>
      <c r="C12" s="4"/>
      <c r="D12" s="936" t="str">
        <f>IF(基本情報!G$12="","",基本情報!G$12&amp;" "&amp;" "&amp;基本情報!K$12&amp;" "&amp;"殿")</f>
        <v/>
      </c>
      <c r="E12" s="936"/>
      <c r="F12" s="936"/>
      <c r="G12" s="936"/>
      <c r="H12" s="936"/>
      <c r="I12" s="936"/>
      <c r="J12" s="936"/>
      <c r="K12" s="77"/>
      <c r="L12" s="91"/>
      <c r="M12" s="91"/>
      <c r="N12" s="91"/>
      <c r="O12" s="77"/>
      <c r="P12" s="77"/>
      <c r="Q12" s="77"/>
      <c r="R12" s="79"/>
      <c r="S12" s="154"/>
      <c r="V12" s="7" t="s">
        <v>238</v>
      </c>
    </row>
    <row r="13" spans="2:22" ht="14.25" customHeight="1" x14ac:dyDescent="0.15">
      <c r="B13" s="148"/>
      <c r="C13" s="4"/>
      <c r="D13" s="4"/>
      <c r="E13" s="4"/>
      <c r="F13" s="4"/>
      <c r="G13" s="4"/>
      <c r="H13" s="74"/>
      <c r="I13" s="56"/>
      <c r="J13" s="56"/>
      <c r="K13" s="56"/>
      <c r="L13" s="56"/>
      <c r="M13" s="56"/>
      <c r="N13" s="56"/>
      <c r="O13" s="56"/>
      <c r="P13" s="56"/>
      <c r="Q13" s="56"/>
      <c r="R13" s="56"/>
      <c r="S13" s="154"/>
    </row>
    <row r="14" spans="2:22" ht="21.75" customHeight="1" x14ac:dyDescent="0.15">
      <c r="B14" s="148"/>
      <c r="C14" s="4"/>
      <c r="D14" s="80" t="str">
        <f>IF(基本情報!F$17="","",基本情報!F$17)</f>
        <v/>
      </c>
      <c r="E14" s="180"/>
      <c r="F14" s="180"/>
      <c r="G14" s="180"/>
      <c r="H14" s="181"/>
      <c r="I14" s="181"/>
      <c r="J14" s="181"/>
      <c r="K14" s="57"/>
      <c r="L14" s="57"/>
      <c r="M14" s="57"/>
      <c r="N14" s="57"/>
      <c r="O14" s="57"/>
      <c r="P14" s="57"/>
      <c r="Q14" s="57"/>
      <c r="R14" s="182"/>
      <c r="S14" s="154"/>
      <c r="V14" s="7" t="s">
        <v>238</v>
      </c>
    </row>
    <row r="15" spans="2:22" ht="21.75" customHeight="1" x14ac:dyDescent="0.15">
      <c r="B15" s="148"/>
      <c r="C15" s="4"/>
      <c r="D15" s="180" t="str">
        <f>IF(基本情報!K$18="","",基本情報!G$18&amp;"　"&amp;基本情報!K$18&amp;"　"&amp;"殿")</f>
        <v/>
      </c>
      <c r="E15" s="180"/>
      <c r="F15" s="180"/>
      <c r="G15" s="180"/>
      <c r="H15" s="181"/>
      <c r="I15" s="181"/>
      <c r="J15" s="181"/>
      <c r="K15" s="57"/>
      <c r="L15" s="57"/>
      <c r="M15" s="57"/>
      <c r="N15" s="57"/>
      <c r="O15" s="57"/>
      <c r="P15" s="57"/>
      <c r="Q15" s="57"/>
      <c r="R15" s="182"/>
      <c r="S15" s="154"/>
      <c r="V15" s="7" t="s">
        <v>238</v>
      </c>
    </row>
    <row r="16" spans="2:22" ht="8.25" customHeight="1" x14ac:dyDescent="0.15">
      <c r="B16" s="148"/>
      <c r="C16" s="4"/>
      <c r="D16" s="4"/>
      <c r="E16" s="4"/>
      <c r="F16" s="4"/>
      <c r="G16" s="4"/>
      <c r="S16" s="154"/>
    </row>
    <row r="17" spans="2:22" ht="9" customHeight="1" x14ac:dyDescent="0.15">
      <c r="B17" s="148"/>
      <c r="C17" s="4"/>
      <c r="D17" s="4"/>
      <c r="E17" s="4"/>
      <c r="F17" s="4"/>
      <c r="G17" s="4"/>
      <c r="R17" s="81"/>
      <c r="S17" s="154"/>
    </row>
    <row r="18" spans="2:22" ht="25.5" x14ac:dyDescent="0.15">
      <c r="B18" s="148"/>
      <c r="C18" s="828" t="s">
        <v>415</v>
      </c>
      <c r="D18" s="828"/>
      <c r="E18" s="828"/>
      <c r="F18" s="828"/>
      <c r="G18" s="828"/>
      <c r="H18" s="828"/>
      <c r="I18" s="828"/>
      <c r="J18" s="828"/>
      <c r="K18" s="828"/>
      <c r="L18" s="828"/>
      <c r="M18" s="828"/>
      <c r="N18" s="828"/>
      <c r="O18" s="828"/>
      <c r="P18" s="828"/>
      <c r="Q18" s="828"/>
      <c r="R18" s="828"/>
      <c r="S18" s="154"/>
    </row>
    <row r="19" spans="2:22" ht="9.75" customHeight="1" x14ac:dyDescent="0.15">
      <c r="B19" s="148"/>
      <c r="C19" s="4"/>
      <c r="D19" s="4"/>
      <c r="E19" s="4"/>
      <c r="F19" s="4"/>
      <c r="G19" s="4"/>
      <c r="H19" s="4"/>
      <c r="I19" s="4"/>
      <c r="J19" s="4"/>
      <c r="K19" s="79"/>
      <c r="L19" s="89"/>
      <c r="M19" s="89"/>
      <c r="N19" s="89"/>
      <c r="O19" s="79"/>
      <c r="P19" s="79"/>
      <c r="Q19" s="79"/>
      <c r="R19" s="79"/>
      <c r="S19" s="154"/>
    </row>
    <row r="20" spans="2:22" ht="54.75" customHeight="1" x14ac:dyDescent="0.15">
      <c r="B20" s="148"/>
      <c r="D20" s="945" t="s">
        <v>1054</v>
      </c>
      <c r="E20" s="945"/>
      <c r="F20" s="945"/>
      <c r="G20" s="945"/>
      <c r="H20" s="945"/>
      <c r="I20" s="945"/>
      <c r="J20" s="945"/>
      <c r="K20" s="945"/>
      <c r="L20" s="945"/>
      <c r="M20" s="945"/>
      <c r="N20" s="945"/>
      <c r="O20" s="945"/>
      <c r="P20" s="945"/>
      <c r="Q20" s="945"/>
      <c r="R20" s="156"/>
      <c r="S20" s="154"/>
    </row>
    <row r="21" spans="2:22" ht="9.75" customHeight="1" x14ac:dyDescent="0.15">
      <c r="B21" s="148"/>
      <c r="C21" s="4"/>
      <c r="D21" s="4"/>
      <c r="E21" s="4"/>
      <c r="F21" s="4"/>
      <c r="G21" s="4"/>
      <c r="H21" s="4"/>
      <c r="I21" s="4"/>
      <c r="J21" s="4"/>
      <c r="K21" s="79"/>
      <c r="L21" s="89"/>
      <c r="M21" s="89"/>
      <c r="N21" s="89"/>
      <c r="O21" s="79"/>
      <c r="P21" s="79"/>
      <c r="Q21" s="79"/>
      <c r="R21" s="79"/>
      <c r="S21" s="154"/>
    </row>
    <row r="22" spans="2:22" ht="26.25" customHeight="1" x14ac:dyDescent="0.15">
      <c r="B22" s="148"/>
      <c r="C22" s="4"/>
      <c r="D22" s="4" t="s">
        <v>549</v>
      </c>
      <c r="E22" s="4"/>
      <c r="F22" s="4"/>
      <c r="G22" s="4"/>
      <c r="H22" s="4"/>
      <c r="I22" s="4"/>
      <c r="J22" s="4"/>
      <c r="K22" s="79"/>
      <c r="L22" s="89"/>
      <c r="M22" s="89"/>
      <c r="N22" s="89"/>
      <c r="O22" s="79"/>
      <c r="P22" s="79"/>
      <c r="Q22" s="79"/>
      <c r="R22" s="79"/>
      <c r="S22" s="154"/>
    </row>
    <row r="23" spans="2:22" ht="15.75" customHeight="1" x14ac:dyDescent="0.15">
      <c r="B23" s="148"/>
      <c r="C23" s="4"/>
      <c r="D23" s="4" t="s">
        <v>416</v>
      </c>
      <c r="E23" s="4"/>
      <c r="F23" s="4"/>
      <c r="G23" s="4" t="s">
        <v>417</v>
      </c>
      <c r="H23" s="4"/>
      <c r="I23" s="4"/>
      <c r="J23" s="4"/>
      <c r="K23" s="79"/>
      <c r="L23" s="89"/>
      <c r="M23" s="89"/>
      <c r="N23" s="89"/>
      <c r="O23" s="79"/>
      <c r="P23" s="79"/>
      <c r="Q23" s="79"/>
      <c r="R23" s="79"/>
      <c r="S23" s="154"/>
    </row>
    <row r="24" spans="2:22" ht="26.25" customHeight="1" x14ac:dyDescent="0.15">
      <c r="B24" s="148"/>
      <c r="C24" s="4"/>
      <c r="D24" s="946"/>
      <c r="E24" s="946"/>
      <c r="F24" s="83"/>
      <c r="G24" s="943"/>
      <c r="H24" s="943"/>
      <c r="I24" s="943"/>
      <c r="J24" s="943"/>
      <c r="K24" s="943"/>
      <c r="L24" s="943"/>
      <c r="M24" s="943"/>
      <c r="N24" s="943"/>
      <c r="O24" s="943"/>
      <c r="P24" s="943"/>
      <c r="Q24" s="943"/>
      <c r="R24" s="83"/>
      <c r="S24" s="154"/>
      <c r="V24" s="7" t="s">
        <v>346</v>
      </c>
    </row>
    <row r="25" spans="2:22" ht="56.25" customHeight="1" x14ac:dyDescent="0.15">
      <c r="B25" s="148"/>
      <c r="C25" s="4"/>
      <c r="D25" s="878" t="s">
        <v>418</v>
      </c>
      <c r="E25" s="878"/>
      <c r="F25" s="83"/>
      <c r="G25" s="943"/>
      <c r="H25" s="943"/>
      <c r="I25" s="943"/>
      <c r="J25" s="943"/>
      <c r="K25" s="943"/>
      <c r="L25" s="943"/>
      <c r="M25" s="943"/>
      <c r="N25" s="943"/>
      <c r="O25" s="943"/>
      <c r="P25" s="943"/>
      <c r="Q25" s="943"/>
      <c r="R25" s="83"/>
      <c r="S25" s="154"/>
      <c r="V25" s="7" t="s">
        <v>346</v>
      </c>
    </row>
    <row r="26" spans="2:22" ht="26.25" customHeight="1" x14ac:dyDescent="0.15">
      <c r="B26" s="148"/>
      <c r="C26" s="4"/>
      <c r="E26" s="83"/>
      <c r="F26" s="83"/>
      <c r="H26" s="83"/>
      <c r="I26" s="83"/>
      <c r="J26" s="83"/>
      <c r="K26" s="83"/>
      <c r="L26" s="106"/>
      <c r="M26" s="106"/>
      <c r="N26" s="106"/>
      <c r="O26" s="83"/>
      <c r="P26" s="83"/>
      <c r="Q26" s="83"/>
      <c r="R26" s="83"/>
      <c r="S26" s="154"/>
    </row>
    <row r="27" spans="2:22" ht="26.25" customHeight="1" x14ac:dyDescent="0.15">
      <c r="B27" s="148"/>
      <c r="C27" s="4"/>
      <c r="D27" s="58" t="s">
        <v>550</v>
      </c>
      <c r="E27" s="58"/>
      <c r="F27" s="59"/>
      <c r="G27" s="59"/>
      <c r="H27" s="59"/>
      <c r="I27" s="59"/>
      <c r="J27" s="59"/>
      <c r="K27" s="59"/>
      <c r="L27" s="59"/>
      <c r="M27" s="59"/>
      <c r="N27" s="59"/>
      <c r="O27" s="59"/>
      <c r="P27" s="59"/>
      <c r="Q27" s="59"/>
      <c r="R27" s="59"/>
      <c r="S27" s="154"/>
    </row>
    <row r="28" spans="2:22" ht="26.25" customHeight="1" x14ac:dyDescent="0.15">
      <c r="B28" s="148"/>
      <c r="C28" s="4"/>
      <c r="D28" s="953" t="s">
        <v>98</v>
      </c>
      <c r="E28" s="953"/>
      <c r="F28" s="83"/>
      <c r="G28" s="938"/>
      <c r="H28" s="938"/>
      <c r="I28" s="938"/>
      <c r="J28" s="938"/>
      <c r="K28" s="938"/>
      <c r="L28" s="938"/>
      <c r="M28" s="938"/>
      <c r="N28" s="938"/>
      <c r="O28" s="938"/>
      <c r="P28" s="938"/>
      <c r="Q28" s="938"/>
      <c r="R28" s="59"/>
      <c r="S28" s="154"/>
      <c r="V28" s="7" t="s">
        <v>346</v>
      </c>
    </row>
    <row r="29" spans="2:22" ht="26.25" customHeight="1" x14ac:dyDescent="0.15">
      <c r="B29" s="148"/>
      <c r="C29" s="4"/>
      <c r="D29" s="77"/>
      <c r="F29" s="77"/>
      <c r="G29" s="77"/>
      <c r="H29" s="77"/>
      <c r="I29" s="77"/>
      <c r="K29" s="77"/>
      <c r="L29" s="91"/>
      <c r="M29" s="91"/>
      <c r="N29" s="91"/>
      <c r="O29" s="77"/>
      <c r="P29" s="77"/>
      <c r="Q29" s="77"/>
      <c r="R29" s="183"/>
      <c r="S29" s="154"/>
    </row>
    <row r="30" spans="2:22" ht="26.25" customHeight="1" x14ac:dyDescent="0.15">
      <c r="B30" s="148"/>
      <c r="C30" s="4"/>
      <c r="D30" s="77" t="s">
        <v>420</v>
      </c>
      <c r="E30" s="939"/>
      <c r="F30" s="939"/>
      <c r="G30" s="939"/>
      <c r="H30" s="939"/>
      <c r="I30" s="76" t="s">
        <v>421</v>
      </c>
      <c r="J30" s="946"/>
      <c r="K30" s="946"/>
      <c r="L30" s="946"/>
      <c r="M30" s="946"/>
      <c r="N30" s="946"/>
      <c r="O30" s="946"/>
      <c r="P30" s="946"/>
      <c r="Q30" s="76"/>
      <c r="R30" s="183"/>
      <c r="S30" s="154"/>
      <c r="V30" s="7" t="s">
        <v>346</v>
      </c>
    </row>
    <row r="31" spans="2:22" ht="26.25" customHeight="1" x14ac:dyDescent="0.15">
      <c r="B31" s="148"/>
      <c r="C31" s="4"/>
      <c r="D31" s="950"/>
      <c r="E31" s="950"/>
      <c r="F31" s="950"/>
      <c r="G31" s="950"/>
      <c r="H31" s="950"/>
      <c r="I31" s="950"/>
      <c r="J31" s="950"/>
      <c r="K31" s="950"/>
      <c r="L31" s="950"/>
      <c r="M31" s="950"/>
      <c r="N31" s="950"/>
      <c r="O31" s="950"/>
      <c r="P31" s="7"/>
      <c r="Q31" s="77"/>
      <c r="R31" s="183"/>
      <c r="S31" s="154"/>
    </row>
    <row r="32" spans="2:22" ht="26.25" customHeight="1" x14ac:dyDescent="0.15">
      <c r="B32" s="148"/>
      <c r="C32" s="77"/>
      <c r="D32" s="951"/>
      <c r="E32" s="949"/>
      <c r="F32" s="58"/>
      <c r="G32" s="58"/>
      <c r="H32" s="58"/>
      <c r="I32" s="58"/>
      <c r="J32" s="952"/>
      <c r="K32" s="952"/>
      <c r="L32" s="952"/>
      <c r="M32" s="952"/>
      <c r="N32" s="952"/>
      <c r="O32" s="952"/>
      <c r="P32" s="952"/>
      <c r="Q32" s="952"/>
      <c r="R32" s="952"/>
      <c r="S32" s="154"/>
      <c r="V32" s="78"/>
    </row>
    <row r="33" spans="2:22" ht="26.25" customHeight="1" x14ac:dyDescent="0.15">
      <c r="B33" s="148"/>
      <c r="C33" s="4"/>
      <c r="E33" s="4"/>
      <c r="F33" s="4"/>
      <c r="G33" s="4"/>
      <c r="H33" s="4"/>
      <c r="I33" s="4"/>
      <c r="J33" s="4"/>
      <c r="K33" s="79"/>
      <c r="L33" s="89"/>
      <c r="M33" s="89"/>
      <c r="N33" s="89"/>
      <c r="O33" s="79"/>
      <c r="P33" s="79"/>
      <c r="Q33" s="79"/>
      <c r="R33" s="79"/>
      <c r="S33" s="154"/>
    </row>
    <row r="34" spans="2:22" ht="18.75" customHeight="1" x14ac:dyDescent="0.15">
      <c r="B34" s="148"/>
      <c r="C34" s="4"/>
      <c r="K34" s="7"/>
      <c r="L34" s="7"/>
      <c r="M34" s="7"/>
      <c r="N34" s="7"/>
      <c r="O34" s="7"/>
      <c r="P34" s="7"/>
      <c r="Q34" s="7"/>
      <c r="R34" s="7"/>
      <c r="S34" s="154"/>
    </row>
    <row r="35" spans="2:22" ht="10.5" customHeight="1" x14ac:dyDescent="0.15">
      <c r="B35" s="148"/>
      <c r="C35" s="4"/>
      <c r="D35" s="4"/>
      <c r="E35" s="4"/>
      <c r="F35" s="4"/>
      <c r="G35" s="4"/>
      <c r="H35" s="4"/>
      <c r="I35" s="4"/>
      <c r="J35" s="4"/>
      <c r="K35" s="79"/>
      <c r="L35" s="89"/>
      <c r="M35" s="89"/>
      <c r="N35" s="89"/>
      <c r="O35" s="79"/>
      <c r="P35" s="79"/>
      <c r="Q35" s="79"/>
      <c r="R35" s="79"/>
      <c r="S35" s="154"/>
    </row>
    <row r="36" spans="2:22" ht="9" customHeight="1" x14ac:dyDescent="0.15">
      <c r="B36" s="161"/>
      <c r="C36" s="168"/>
      <c r="D36" s="168"/>
      <c r="E36" s="168"/>
      <c r="F36" s="168"/>
      <c r="G36" s="168"/>
      <c r="H36" s="168"/>
      <c r="I36" s="168"/>
      <c r="J36" s="168"/>
      <c r="K36" s="87"/>
      <c r="L36" s="98"/>
      <c r="M36" s="98"/>
      <c r="N36" s="98"/>
      <c r="O36" s="87"/>
      <c r="P36" s="87"/>
      <c r="Q36" s="87"/>
      <c r="R36" s="87"/>
      <c r="S36" s="86"/>
    </row>
    <row r="37" spans="2:22" ht="13.5" customHeight="1" x14ac:dyDescent="0.15">
      <c r="B37" s="185" t="s">
        <v>422</v>
      </c>
      <c r="C37" s="14"/>
      <c r="D37" s="14"/>
      <c r="E37" s="14"/>
      <c r="J37" s="47"/>
    </row>
    <row r="38" spans="2:22" ht="13.5" customHeight="1" x14ac:dyDescent="0.15">
      <c r="R38" s="326" t="s">
        <v>822</v>
      </c>
    </row>
    <row r="39" spans="2:22" x14ac:dyDescent="0.15">
      <c r="B39" s="147" t="s">
        <v>843</v>
      </c>
    </row>
    <row r="40" spans="2:22" ht="7.5" customHeight="1" x14ac:dyDescent="0.15">
      <c r="B40" s="148"/>
      <c r="C40" s="149"/>
      <c r="D40" s="149"/>
      <c r="E40" s="149"/>
      <c r="F40" s="149"/>
      <c r="G40" s="149"/>
      <c r="H40" s="149"/>
      <c r="I40" s="150"/>
      <c r="J40" s="150"/>
      <c r="K40" s="151"/>
      <c r="L40" s="151"/>
      <c r="M40" s="151"/>
      <c r="N40" s="151"/>
      <c r="O40" s="151"/>
      <c r="P40" s="151"/>
      <c r="Q40" s="151"/>
      <c r="R40" s="151"/>
      <c r="S40" s="85"/>
      <c r="U40" s="78"/>
    </row>
    <row r="41" spans="2:22" x14ac:dyDescent="0.15">
      <c r="B41" s="148"/>
      <c r="D41" s="152"/>
      <c r="E41" s="22"/>
      <c r="F41" s="22"/>
      <c r="G41" s="22"/>
      <c r="K41" s="22"/>
      <c r="L41" s="954"/>
      <c r="M41" s="954"/>
      <c r="N41" s="22" t="s">
        <v>217</v>
      </c>
      <c r="O41" s="54"/>
      <c r="P41" s="153" t="s">
        <v>587</v>
      </c>
      <c r="Q41" s="54"/>
      <c r="R41" s="153" t="s">
        <v>588</v>
      </c>
      <c r="S41" s="154"/>
      <c r="V41" s="40" t="s">
        <v>237</v>
      </c>
    </row>
    <row r="42" spans="2:22" ht="21.75" customHeight="1" x14ac:dyDescent="0.15">
      <c r="B42" s="148"/>
      <c r="D42" s="155" t="s">
        <v>324</v>
      </c>
      <c r="E42" s="4"/>
      <c r="F42" s="4"/>
      <c r="G42" s="4"/>
      <c r="H42" s="4"/>
      <c r="I42" s="75"/>
      <c r="J42" s="75"/>
      <c r="K42" s="4"/>
      <c r="L42" s="4"/>
      <c r="M42" s="4"/>
      <c r="N42" s="4"/>
      <c r="O42" s="4"/>
      <c r="P42" s="4"/>
      <c r="Q42" s="4"/>
      <c r="R42" s="75"/>
      <c r="S42" s="154"/>
    </row>
    <row r="43" spans="2:22" ht="21.75" customHeight="1" x14ac:dyDescent="0.15">
      <c r="B43" s="148"/>
      <c r="C43" s="155"/>
      <c r="D43" s="4" t="s">
        <v>527</v>
      </c>
      <c r="E43" s="4"/>
      <c r="F43" s="4"/>
      <c r="G43" s="4"/>
      <c r="H43" s="4"/>
      <c r="I43" s="75"/>
      <c r="J43" s="75"/>
      <c r="K43" s="4"/>
      <c r="L43" s="4"/>
      <c r="M43" s="4"/>
      <c r="N43" s="4"/>
      <c r="O43" s="4"/>
      <c r="P43" s="4"/>
      <c r="Q43" s="4"/>
      <c r="R43" s="75"/>
      <c r="S43" s="154"/>
    </row>
    <row r="44" spans="2:22" ht="13.5" customHeight="1" x14ac:dyDescent="0.15">
      <c r="B44" s="148"/>
      <c r="C44" s="155"/>
      <c r="D44" s="4"/>
      <c r="E44" s="4"/>
      <c r="F44" s="949"/>
      <c r="G44" s="949"/>
      <c r="H44" s="949"/>
      <c r="I44" s="949"/>
      <c r="J44" s="949"/>
      <c r="K44" s="949"/>
      <c r="L44" s="949"/>
      <c r="M44" s="949"/>
      <c r="N44" s="949"/>
      <c r="O44" s="949"/>
      <c r="P44" s="949"/>
      <c r="Q44" s="949"/>
      <c r="R44" s="75"/>
      <c r="S44" s="154"/>
    </row>
    <row r="45" spans="2:22" ht="21.75" customHeight="1" x14ac:dyDescent="0.15">
      <c r="B45" s="148"/>
      <c r="D45" s="155" t="s">
        <v>414</v>
      </c>
      <c r="E45" s="4"/>
      <c r="F45" s="77"/>
      <c r="G45" s="77"/>
      <c r="H45" s="77"/>
      <c r="I45" s="77"/>
      <c r="J45" s="77"/>
      <c r="K45" s="77"/>
      <c r="L45" s="91"/>
      <c r="M45" s="91"/>
      <c r="N45" s="91"/>
      <c r="O45" s="77"/>
      <c r="P45" s="77"/>
      <c r="Q45" s="77"/>
      <c r="R45" s="75"/>
      <c r="S45" s="154"/>
    </row>
    <row r="46" spans="2:22" ht="21.75" customHeight="1" x14ac:dyDescent="0.15">
      <c r="B46" s="148"/>
      <c r="C46" s="155"/>
      <c r="D46" s="935" t="str">
        <f>IF(基本情報!F5="","",基本情報!F5)</f>
        <v/>
      </c>
      <c r="E46" s="935"/>
      <c r="F46" s="935"/>
      <c r="G46" s="935"/>
      <c r="H46" s="935"/>
      <c r="I46" s="935"/>
      <c r="J46" s="935"/>
      <c r="K46" s="77"/>
      <c r="L46" s="91"/>
      <c r="M46" s="91"/>
      <c r="N46" s="91"/>
      <c r="O46" s="77"/>
      <c r="P46" s="77"/>
      <c r="Q46" s="77"/>
      <c r="R46" s="75"/>
      <c r="S46" s="154"/>
      <c r="V46" s="7" t="s">
        <v>238</v>
      </c>
    </row>
    <row r="47" spans="2:22" ht="21.75" customHeight="1" x14ac:dyDescent="0.15">
      <c r="B47" s="148"/>
      <c r="C47" s="155"/>
      <c r="D47" s="936" t="str">
        <f>IF(基本情報!G$6="","",基本情報!G$6&amp;" "&amp;" "&amp;基本情報!K$6&amp;" "&amp;"殿")</f>
        <v/>
      </c>
      <c r="E47" s="936"/>
      <c r="F47" s="936"/>
      <c r="G47" s="936"/>
      <c r="H47" s="936"/>
      <c r="I47" s="936"/>
      <c r="J47" s="936"/>
      <c r="K47" s="58"/>
      <c r="L47" s="58"/>
      <c r="M47" s="58"/>
      <c r="N47" s="58"/>
      <c r="O47" s="58"/>
      <c r="P47" s="58"/>
      <c r="Q47" s="58"/>
      <c r="R47" s="75"/>
      <c r="S47" s="154"/>
      <c r="V47" s="7" t="s">
        <v>238</v>
      </c>
    </row>
    <row r="48" spans="2:22" ht="15" customHeight="1" x14ac:dyDescent="0.15">
      <c r="B48" s="148"/>
      <c r="C48" s="155"/>
      <c r="D48" s="4"/>
      <c r="E48" s="4"/>
      <c r="F48" s="77"/>
      <c r="G48" s="77"/>
      <c r="H48" s="77"/>
      <c r="I48" s="77"/>
      <c r="J48" s="77"/>
      <c r="K48" s="77"/>
      <c r="L48" s="91"/>
      <c r="M48" s="91"/>
      <c r="N48" s="91"/>
      <c r="O48" s="77"/>
      <c r="P48" s="77"/>
      <c r="Q48" s="77"/>
      <c r="R48" s="75"/>
      <c r="S48" s="154"/>
    </row>
    <row r="49" spans="2:22" ht="21.75" customHeight="1" x14ac:dyDescent="0.15">
      <c r="B49" s="148"/>
      <c r="C49" s="155"/>
      <c r="D49" s="935" t="str">
        <f>IF(基本情報!F11="","",基本情報!F11)</f>
        <v/>
      </c>
      <c r="E49" s="935"/>
      <c r="F49" s="935"/>
      <c r="G49" s="935"/>
      <c r="H49" s="935"/>
      <c r="I49" s="935"/>
      <c r="J49" s="935"/>
      <c r="K49" s="77"/>
      <c r="L49" s="91"/>
      <c r="M49" s="91"/>
      <c r="N49" s="91"/>
      <c r="O49" s="77"/>
      <c r="P49" s="77"/>
      <c r="Q49" s="77"/>
      <c r="R49" s="75"/>
      <c r="S49" s="154"/>
      <c r="V49" s="7" t="s">
        <v>238</v>
      </c>
    </row>
    <row r="50" spans="2:22" ht="21.75" customHeight="1" x14ac:dyDescent="0.15">
      <c r="B50" s="148"/>
      <c r="C50" s="4"/>
      <c r="D50" s="936" t="str">
        <f>IF(基本情報!G$12="","",基本情報!G$12&amp;" "&amp;" "&amp;基本情報!K$12&amp;" "&amp;"殿")</f>
        <v/>
      </c>
      <c r="E50" s="936"/>
      <c r="F50" s="936"/>
      <c r="G50" s="936"/>
      <c r="H50" s="936"/>
      <c r="I50" s="936"/>
      <c r="J50" s="936"/>
      <c r="K50" s="77"/>
      <c r="L50" s="91"/>
      <c r="M50" s="91"/>
      <c r="N50" s="91"/>
      <c r="O50" s="77"/>
      <c r="P50" s="77"/>
      <c r="Q50" s="77"/>
      <c r="R50" s="79"/>
      <c r="S50" s="154"/>
      <c r="V50" s="7" t="s">
        <v>238</v>
      </c>
    </row>
    <row r="51" spans="2:22" ht="13.5" customHeight="1" x14ac:dyDescent="0.15">
      <c r="B51" s="148"/>
      <c r="C51" s="4"/>
      <c r="D51" s="4"/>
      <c r="E51" s="4"/>
      <c r="F51" s="4"/>
      <c r="G51" s="4"/>
      <c r="H51" s="74"/>
      <c r="I51" s="56"/>
      <c r="J51" s="56"/>
      <c r="K51" s="56"/>
      <c r="L51" s="56"/>
      <c r="M51" s="56"/>
      <c r="N51" s="56"/>
      <c r="O51" s="56"/>
      <c r="P51" s="56"/>
      <c r="Q51" s="56"/>
      <c r="R51" s="56"/>
      <c r="S51" s="154"/>
    </row>
    <row r="52" spans="2:22" ht="21.75" customHeight="1" x14ac:dyDescent="0.15">
      <c r="B52" s="148"/>
      <c r="C52" s="4"/>
      <c r="D52" s="80" t="str">
        <f>IF(基本情報!F$17="","",基本情報!F$17)</f>
        <v/>
      </c>
      <c r="E52" s="180"/>
      <c r="F52" s="180"/>
      <c r="G52" s="180"/>
      <c r="H52" s="181"/>
      <c r="I52" s="181"/>
      <c r="J52" s="181"/>
      <c r="K52" s="57"/>
      <c r="L52" s="57"/>
      <c r="M52" s="57"/>
      <c r="N52" s="57"/>
      <c r="O52" s="57"/>
      <c r="P52" s="57"/>
      <c r="Q52" s="57"/>
      <c r="R52" s="182"/>
      <c r="S52" s="154"/>
      <c r="V52" s="7" t="s">
        <v>238</v>
      </c>
    </row>
    <row r="53" spans="2:22" ht="21.75" customHeight="1" x14ac:dyDescent="0.15">
      <c r="B53" s="148"/>
      <c r="C53" s="4"/>
      <c r="D53" s="180" t="str">
        <f>IF(基本情報!K$18="","",基本情報!G$18&amp;"　"&amp;基本情報!K$18&amp;"　"&amp;"殿")</f>
        <v/>
      </c>
      <c r="E53" s="180"/>
      <c r="F53" s="180"/>
      <c r="G53" s="180"/>
      <c r="H53" s="181"/>
      <c r="I53" s="181"/>
      <c r="J53" s="181"/>
      <c r="K53" s="57"/>
      <c r="L53" s="57"/>
      <c r="M53" s="57"/>
      <c r="N53" s="57"/>
      <c r="O53" s="57"/>
      <c r="P53" s="57"/>
      <c r="Q53" s="57"/>
      <c r="R53" s="182"/>
      <c r="S53" s="154"/>
      <c r="V53" s="7" t="s">
        <v>238</v>
      </c>
    </row>
    <row r="54" spans="2:22" ht="21.75" customHeight="1" x14ac:dyDescent="0.15">
      <c r="B54" s="148"/>
      <c r="C54" s="4"/>
      <c r="D54" s="4"/>
      <c r="E54" s="4"/>
      <c r="F54" s="4"/>
      <c r="G54" s="4"/>
      <c r="S54" s="154"/>
      <c r="V54" s="78"/>
    </row>
    <row r="55" spans="2:22" ht="9" customHeight="1" x14ac:dyDescent="0.15">
      <c r="B55" s="148"/>
      <c r="C55" s="4"/>
      <c r="D55" s="4"/>
      <c r="E55" s="4"/>
      <c r="F55" s="4"/>
      <c r="G55" s="4"/>
      <c r="R55" s="81"/>
      <c r="S55" s="154"/>
    </row>
    <row r="56" spans="2:22" ht="29.25" customHeight="1" x14ac:dyDescent="0.15">
      <c r="B56" s="148"/>
      <c r="C56" s="828" t="s">
        <v>415</v>
      </c>
      <c r="D56" s="828"/>
      <c r="E56" s="828"/>
      <c r="F56" s="828"/>
      <c r="G56" s="828"/>
      <c r="H56" s="828"/>
      <c r="I56" s="828"/>
      <c r="J56" s="828"/>
      <c r="K56" s="828"/>
      <c r="L56" s="828"/>
      <c r="M56" s="828"/>
      <c r="N56" s="828"/>
      <c r="O56" s="828"/>
      <c r="P56" s="828"/>
      <c r="Q56" s="828"/>
      <c r="R56" s="828"/>
      <c r="S56" s="154"/>
    </row>
    <row r="57" spans="2:22" x14ac:dyDescent="0.15">
      <c r="B57" s="148"/>
      <c r="C57" s="4"/>
      <c r="D57" s="4"/>
      <c r="E57" s="4"/>
      <c r="F57" s="4"/>
      <c r="G57" s="4"/>
      <c r="H57" s="4"/>
      <c r="I57" s="4"/>
      <c r="J57" s="4"/>
      <c r="K57" s="79"/>
      <c r="L57" s="89"/>
      <c r="M57" s="89"/>
      <c r="N57" s="89"/>
      <c r="O57" s="79"/>
      <c r="P57" s="79"/>
      <c r="Q57" s="79"/>
      <c r="R57" s="79"/>
      <c r="S57" s="154"/>
    </row>
    <row r="58" spans="2:22" ht="61.5" customHeight="1" x14ac:dyDescent="0.15">
      <c r="B58" s="148"/>
      <c r="D58" s="945" t="s">
        <v>839</v>
      </c>
      <c r="E58" s="945"/>
      <c r="F58" s="945"/>
      <c r="G58" s="945"/>
      <c r="H58" s="945"/>
      <c r="I58" s="945"/>
      <c r="J58" s="945"/>
      <c r="K58" s="945"/>
      <c r="L58" s="945"/>
      <c r="M58" s="945"/>
      <c r="N58" s="945"/>
      <c r="O58" s="945"/>
      <c r="P58" s="945"/>
      <c r="Q58" s="945"/>
      <c r="R58" s="156"/>
      <c r="S58" s="154"/>
    </row>
    <row r="59" spans="2:22" ht="12.75" customHeight="1" x14ac:dyDescent="0.15">
      <c r="B59" s="148"/>
      <c r="C59" s="4"/>
      <c r="D59" s="4"/>
      <c r="E59" s="4"/>
      <c r="F59" s="4"/>
      <c r="G59" s="4"/>
      <c r="H59" s="4"/>
      <c r="I59" s="4"/>
      <c r="J59" s="4"/>
      <c r="K59" s="79"/>
      <c r="L59" s="89"/>
      <c r="M59" s="89"/>
      <c r="N59" s="89"/>
      <c r="O59" s="79"/>
      <c r="P59" s="79"/>
      <c r="Q59" s="79"/>
      <c r="R59" s="79"/>
      <c r="S59" s="154"/>
    </row>
    <row r="60" spans="2:22" x14ac:dyDescent="0.15">
      <c r="B60" s="148"/>
      <c r="C60" s="4"/>
      <c r="D60" s="4" t="s">
        <v>549</v>
      </c>
      <c r="E60" s="4"/>
      <c r="F60" s="4"/>
      <c r="G60" s="4"/>
      <c r="H60" s="4"/>
      <c r="I60" s="4"/>
      <c r="J60" s="4"/>
      <c r="K60" s="79"/>
      <c r="L60" s="89"/>
      <c r="M60" s="89"/>
      <c r="N60" s="89"/>
      <c r="O60" s="79"/>
      <c r="P60" s="79"/>
      <c r="Q60" s="79"/>
      <c r="R60" s="79"/>
      <c r="S60" s="154"/>
    </row>
    <row r="61" spans="2:22" ht="16.5" customHeight="1" x14ac:dyDescent="0.15">
      <c r="B61" s="148"/>
      <c r="C61" s="4"/>
      <c r="D61" s="4" t="s">
        <v>416</v>
      </c>
      <c r="E61" s="4"/>
      <c r="F61" s="4"/>
      <c r="G61" s="4" t="s">
        <v>417</v>
      </c>
      <c r="H61" s="4"/>
      <c r="I61" s="4"/>
      <c r="J61" s="4"/>
      <c r="K61" s="79"/>
      <c r="L61" s="89"/>
      <c r="M61" s="89"/>
      <c r="N61" s="89"/>
      <c r="O61" s="79"/>
      <c r="P61" s="79"/>
      <c r="Q61" s="79"/>
      <c r="R61" s="79"/>
      <c r="S61" s="154"/>
    </row>
    <row r="62" spans="2:22" ht="26.25" customHeight="1" x14ac:dyDescent="0.15">
      <c r="B62" s="148"/>
      <c r="C62" s="4"/>
      <c r="D62" s="946"/>
      <c r="E62" s="946"/>
      <c r="F62" s="83"/>
      <c r="G62" s="943"/>
      <c r="H62" s="943"/>
      <c r="I62" s="943"/>
      <c r="J62" s="943"/>
      <c r="K62" s="943"/>
      <c r="L62" s="943"/>
      <c r="M62" s="943"/>
      <c r="N62" s="943"/>
      <c r="O62" s="943"/>
      <c r="P62" s="943"/>
      <c r="Q62" s="943"/>
      <c r="R62" s="83"/>
      <c r="S62" s="154"/>
      <c r="V62" s="7" t="s">
        <v>346</v>
      </c>
    </row>
    <row r="63" spans="2:22" ht="57" customHeight="1" x14ac:dyDescent="0.15">
      <c r="B63" s="148"/>
      <c r="C63" s="4"/>
      <c r="D63" s="878" t="s">
        <v>418</v>
      </c>
      <c r="E63" s="878"/>
      <c r="F63" s="83"/>
      <c r="G63" s="943"/>
      <c r="H63" s="943"/>
      <c r="I63" s="943"/>
      <c r="J63" s="943"/>
      <c r="K63" s="943"/>
      <c r="L63" s="943"/>
      <c r="M63" s="943"/>
      <c r="N63" s="943"/>
      <c r="O63" s="943"/>
      <c r="P63" s="943"/>
      <c r="Q63" s="943"/>
      <c r="R63" s="83"/>
      <c r="S63" s="154"/>
      <c r="V63" s="7" t="s">
        <v>346</v>
      </c>
    </row>
    <row r="64" spans="2:22" ht="26.25" customHeight="1" x14ac:dyDescent="0.15">
      <c r="B64" s="148"/>
      <c r="C64" s="4"/>
      <c r="E64" s="83"/>
      <c r="F64" s="83"/>
      <c r="H64" s="83"/>
      <c r="I64" s="83"/>
      <c r="J64" s="83"/>
      <c r="K64" s="83"/>
      <c r="L64" s="106"/>
      <c r="M64" s="106"/>
      <c r="N64" s="106"/>
      <c r="O64" s="83"/>
      <c r="P64" s="83"/>
      <c r="Q64" s="83"/>
      <c r="R64" s="83"/>
      <c r="S64" s="154"/>
    </row>
    <row r="65" spans="2:22" ht="26.25" customHeight="1" x14ac:dyDescent="0.15">
      <c r="B65" s="148"/>
      <c r="C65" s="4"/>
      <c r="D65" s="58" t="s">
        <v>550</v>
      </c>
      <c r="E65" s="58"/>
      <c r="F65" s="59"/>
      <c r="G65" s="59"/>
      <c r="H65" s="59"/>
      <c r="I65" s="59"/>
      <c r="J65" s="59"/>
      <c r="K65" s="59"/>
      <c r="L65" s="59"/>
      <c r="M65" s="59"/>
      <c r="N65" s="59"/>
      <c r="O65" s="59"/>
      <c r="P65" s="59"/>
      <c r="Q65" s="59"/>
      <c r="R65" s="59"/>
      <c r="S65" s="154"/>
    </row>
    <row r="66" spans="2:22" ht="26.25" customHeight="1" x14ac:dyDescent="0.15">
      <c r="B66" s="148"/>
      <c r="C66" s="4"/>
      <c r="D66" s="953" t="s">
        <v>98</v>
      </c>
      <c r="E66" s="953"/>
      <c r="F66" s="83"/>
      <c r="G66" s="938"/>
      <c r="H66" s="938"/>
      <c r="I66" s="938"/>
      <c r="J66" s="938"/>
      <c r="K66" s="938"/>
      <c r="L66" s="938"/>
      <c r="M66" s="938"/>
      <c r="N66" s="938"/>
      <c r="O66" s="938"/>
      <c r="P66" s="938"/>
      <c r="Q66" s="938"/>
      <c r="R66" s="59"/>
      <c r="S66" s="154"/>
      <c r="V66" s="7" t="s">
        <v>346</v>
      </c>
    </row>
    <row r="67" spans="2:22" ht="26.25" customHeight="1" x14ac:dyDescent="0.15">
      <c r="B67" s="148"/>
      <c r="C67" s="4"/>
      <c r="D67" s="77"/>
      <c r="F67" s="77"/>
      <c r="G67" s="77"/>
      <c r="H67" s="77"/>
      <c r="I67" s="77"/>
      <c r="K67" s="77"/>
      <c r="L67" s="91"/>
      <c r="M67" s="91"/>
      <c r="N67" s="91"/>
      <c r="O67" s="77"/>
      <c r="P67" s="77"/>
      <c r="Q67" s="77"/>
      <c r="R67" s="183"/>
      <c r="S67" s="154"/>
    </row>
    <row r="68" spans="2:22" ht="26.25" customHeight="1" x14ac:dyDescent="0.15">
      <c r="B68" s="148"/>
      <c r="C68" s="4"/>
      <c r="D68" s="77" t="s">
        <v>420</v>
      </c>
      <c r="E68" s="939"/>
      <c r="F68" s="939"/>
      <c r="G68" s="939"/>
      <c r="H68" s="939"/>
      <c r="I68" s="76" t="s">
        <v>421</v>
      </c>
      <c r="J68" s="946"/>
      <c r="K68" s="946"/>
      <c r="L68" s="946"/>
      <c r="M68" s="946"/>
      <c r="N68" s="946"/>
      <c r="O68" s="946"/>
      <c r="P68" s="946"/>
      <c r="Q68" s="76" t="s">
        <v>330</v>
      </c>
      <c r="R68" s="183"/>
      <c r="S68" s="154"/>
      <c r="V68" s="7" t="s">
        <v>346</v>
      </c>
    </row>
    <row r="69" spans="2:22" ht="21.75" customHeight="1" x14ac:dyDescent="0.15">
      <c r="B69" s="148"/>
      <c r="C69" s="4"/>
      <c r="D69" s="950"/>
      <c r="E69" s="950"/>
      <c r="F69" s="950"/>
      <c r="G69" s="950"/>
      <c r="H69" s="950"/>
      <c r="I69" s="950"/>
      <c r="J69" s="950"/>
      <c r="K69" s="950"/>
      <c r="L69" s="950"/>
      <c r="M69" s="950"/>
      <c r="N69" s="950"/>
      <c r="O69" s="950"/>
      <c r="P69" s="7"/>
      <c r="Q69" s="77"/>
      <c r="R69" s="183"/>
      <c r="S69" s="154"/>
      <c r="V69" s="78"/>
    </row>
    <row r="70" spans="2:22" ht="21.75" customHeight="1" x14ac:dyDescent="0.15">
      <c r="B70" s="148"/>
      <c r="C70" s="77"/>
      <c r="D70" s="951"/>
      <c r="E70" s="949"/>
      <c r="F70" s="58"/>
      <c r="G70" s="58"/>
      <c r="H70" s="58"/>
      <c r="I70" s="58"/>
      <c r="J70" s="952"/>
      <c r="K70" s="952"/>
      <c r="L70" s="952"/>
      <c r="M70" s="952"/>
      <c r="N70" s="952"/>
      <c r="O70" s="952"/>
      <c r="P70" s="952"/>
      <c r="Q70" s="952"/>
      <c r="R70" s="952"/>
      <c r="S70" s="154"/>
      <c r="V70" s="78"/>
    </row>
    <row r="71" spans="2:22" ht="16.5" customHeight="1" x14ac:dyDescent="0.15">
      <c r="B71" s="148"/>
      <c r="C71" s="4"/>
      <c r="E71" s="4"/>
      <c r="F71" s="4"/>
      <c r="G71" s="4"/>
      <c r="H71" s="4"/>
      <c r="I71" s="4"/>
      <c r="J71" s="4"/>
      <c r="K71" s="79"/>
      <c r="L71" s="89"/>
      <c r="M71" s="89"/>
      <c r="N71" s="89"/>
      <c r="O71" s="79"/>
      <c r="P71" s="79"/>
      <c r="Q71" s="79"/>
      <c r="R71" s="79"/>
      <c r="S71" s="154"/>
    </row>
    <row r="72" spans="2:22" x14ac:dyDescent="0.15">
      <c r="B72" s="148"/>
      <c r="C72" s="4"/>
      <c r="D72" s="4"/>
      <c r="E72" s="4"/>
      <c r="F72" s="4"/>
      <c r="G72" s="4"/>
      <c r="H72" s="4"/>
      <c r="I72" s="4"/>
      <c r="J72" s="4"/>
      <c r="K72" s="79"/>
      <c r="L72" s="89"/>
      <c r="M72" s="89"/>
      <c r="N72" s="89"/>
      <c r="O72" s="79"/>
      <c r="P72" s="79"/>
      <c r="Q72" s="79"/>
      <c r="R72" s="79"/>
      <c r="S72" s="154"/>
    </row>
    <row r="73" spans="2:22" x14ac:dyDescent="0.15">
      <c r="B73" s="161"/>
      <c r="C73" s="168"/>
      <c r="D73" s="168"/>
      <c r="E73" s="168"/>
      <c r="F73" s="168"/>
      <c r="G73" s="168"/>
      <c r="H73" s="168"/>
      <c r="I73" s="168"/>
      <c r="J73" s="168"/>
      <c r="K73" s="87"/>
      <c r="L73" s="98"/>
      <c r="M73" s="98"/>
      <c r="N73" s="98"/>
      <c r="O73" s="87"/>
      <c r="P73" s="87"/>
      <c r="Q73" s="87"/>
      <c r="R73" s="87"/>
      <c r="S73" s="86"/>
    </row>
    <row r="74" spans="2:22" x14ac:dyDescent="0.15">
      <c r="B74" s="185" t="s">
        <v>422</v>
      </c>
      <c r="C74" s="14"/>
      <c r="D74" s="14"/>
      <c r="E74" s="14"/>
      <c r="J74" s="47"/>
    </row>
    <row r="75" spans="2:22" x14ac:dyDescent="0.15">
      <c r="R75" s="326" t="s">
        <v>822</v>
      </c>
    </row>
    <row r="76" spans="2:22" x14ac:dyDescent="0.15">
      <c r="R76" s="176"/>
    </row>
    <row r="77" spans="2:22" x14ac:dyDescent="0.15">
      <c r="B77" s="147" t="s">
        <v>843</v>
      </c>
    </row>
    <row r="78" spans="2:22" ht="9.75" customHeight="1" x14ac:dyDescent="0.15">
      <c r="B78" s="148"/>
      <c r="C78" s="149"/>
      <c r="D78" s="149"/>
      <c r="E78" s="149"/>
      <c r="F78" s="149"/>
      <c r="G78" s="149"/>
      <c r="H78" s="149"/>
      <c r="I78" s="150"/>
      <c r="J78" s="150"/>
      <c r="K78" s="151"/>
      <c r="L78" s="151"/>
      <c r="M78" s="151"/>
      <c r="N78" s="151"/>
      <c r="O78" s="151"/>
      <c r="P78" s="151"/>
      <c r="Q78" s="151"/>
      <c r="R78" s="151"/>
      <c r="S78" s="85"/>
      <c r="U78" s="78"/>
    </row>
    <row r="79" spans="2:22" x14ac:dyDescent="0.15">
      <c r="B79" s="148"/>
      <c r="D79" s="152"/>
      <c r="E79" s="22"/>
      <c r="F79" s="22"/>
      <c r="G79" s="22"/>
      <c r="K79" s="811"/>
      <c r="L79" s="811"/>
      <c r="M79" s="54"/>
      <c r="N79" s="22" t="s">
        <v>217</v>
      </c>
      <c r="O79" s="54"/>
      <c r="P79" s="153" t="s">
        <v>587</v>
      </c>
      <c r="Q79" s="54"/>
      <c r="R79" s="153" t="s">
        <v>588</v>
      </c>
      <c r="S79" s="154"/>
      <c r="V79" s="40" t="s">
        <v>237</v>
      </c>
    </row>
    <row r="80" spans="2:22" ht="21.75" customHeight="1" x14ac:dyDescent="0.15">
      <c r="B80" s="148"/>
      <c r="D80" s="155" t="s">
        <v>324</v>
      </c>
      <c r="E80" s="4"/>
      <c r="F80" s="4"/>
      <c r="G80" s="4"/>
      <c r="H80" s="4"/>
      <c r="I80" s="75"/>
      <c r="J80" s="75"/>
      <c r="K80" s="4"/>
      <c r="L80" s="4"/>
      <c r="M80" s="4"/>
      <c r="N80" s="4"/>
      <c r="O80" s="4"/>
      <c r="P80" s="4"/>
      <c r="Q80" s="4"/>
      <c r="R80" s="75"/>
      <c r="S80" s="154"/>
    </row>
    <row r="81" spans="2:22" ht="21.75" customHeight="1" x14ac:dyDescent="0.15">
      <c r="B81" s="148"/>
      <c r="C81" s="155"/>
      <c r="D81" s="4" t="s">
        <v>527</v>
      </c>
      <c r="E81" s="4"/>
      <c r="F81" s="4"/>
      <c r="G81" s="4"/>
      <c r="H81" s="4"/>
      <c r="I81" s="75"/>
      <c r="J81" s="75"/>
      <c r="K81" s="4"/>
      <c r="L81" s="4"/>
      <c r="M81" s="4"/>
      <c r="N81" s="4"/>
      <c r="O81" s="4"/>
      <c r="P81" s="4"/>
      <c r="Q81" s="4"/>
      <c r="R81" s="75"/>
      <c r="S81" s="154"/>
    </row>
    <row r="82" spans="2:22" ht="15" customHeight="1" x14ac:dyDescent="0.15">
      <c r="B82" s="148"/>
      <c r="C82" s="155"/>
      <c r="D82" s="4"/>
      <c r="E82" s="4"/>
      <c r="F82" s="949"/>
      <c r="G82" s="949"/>
      <c r="H82" s="949"/>
      <c r="I82" s="949"/>
      <c r="J82" s="949"/>
      <c r="K82" s="949"/>
      <c r="L82" s="949"/>
      <c r="M82" s="949"/>
      <c r="N82" s="949"/>
      <c r="O82" s="949"/>
      <c r="P82" s="949"/>
      <c r="Q82" s="949"/>
      <c r="R82" s="75"/>
      <c r="S82" s="154"/>
    </row>
    <row r="83" spans="2:22" ht="18" customHeight="1" x14ac:dyDescent="0.15">
      <c r="B83" s="148"/>
      <c r="D83" s="155" t="s">
        <v>414</v>
      </c>
      <c r="E83" s="4"/>
      <c r="F83" s="77"/>
      <c r="G83" s="77"/>
      <c r="H83" s="77"/>
      <c r="I83" s="77"/>
      <c r="J83" s="77"/>
      <c r="K83" s="77"/>
      <c r="L83" s="91"/>
      <c r="M83" s="91"/>
      <c r="N83" s="91"/>
      <c r="O83" s="77"/>
      <c r="P83" s="77"/>
      <c r="Q83" s="77"/>
      <c r="R83" s="75"/>
      <c r="S83" s="154"/>
    </row>
    <row r="84" spans="2:22" ht="21.75" customHeight="1" x14ac:dyDescent="0.15">
      <c r="B84" s="148"/>
      <c r="C84" s="155"/>
      <c r="D84" s="935" t="str">
        <f>IF(基本情報!F5="","",基本情報!F5)</f>
        <v/>
      </c>
      <c r="E84" s="935"/>
      <c r="F84" s="935"/>
      <c r="G84" s="935"/>
      <c r="H84" s="935"/>
      <c r="I84" s="935"/>
      <c r="J84" s="935"/>
      <c r="K84" s="77"/>
      <c r="L84" s="91"/>
      <c r="M84" s="91"/>
      <c r="N84" s="91"/>
      <c r="O84" s="77"/>
      <c r="P84" s="77"/>
      <c r="Q84" s="77"/>
      <c r="R84" s="75"/>
      <c r="S84" s="154"/>
      <c r="V84" s="7" t="s">
        <v>238</v>
      </c>
    </row>
    <row r="85" spans="2:22" ht="21.75" customHeight="1" x14ac:dyDescent="0.15">
      <c r="B85" s="148"/>
      <c r="C85" s="155"/>
      <c r="D85" s="936" t="str">
        <f>IF(基本情報!G$6="","",基本情報!G$6&amp;" "&amp;" "&amp;基本情報!K$6&amp;" "&amp;"殿")</f>
        <v/>
      </c>
      <c r="E85" s="936"/>
      <c r="F85" s="936"/>
      <c r="G85" s="936"/>
      <c r="H85" s="936"/>
      <c r="I85" s="936"/>
      <c r="J85" s="936"/>
      <c r="K85" s="58"/>
      <c r="L85" s="58"/>
      <c r="M85" s="58"/>
      <c r="N85" s="58"/>
      <c r="O85" s="58"/>
      <c r="P85" s="58"/>
      <c r="Q85" s="58"/>
      <c r="R85" s="75"/>
      <c r="S85" s="154"/>
      <c r="V85" s="7" t="s">
        <v>238</v>
      </c>
    </row>
    <row r="86" spans="2:22" ht="14.25" customHeight="1" x14ac:dyDescent="0.15">
      <c r="B86" s="148"/>
      <c r="C86" s="155"/>
      <c r="D86" s="4"/>
      <c r="E86" s="4"/>
      <c r="F86" s="77"/>
      <c r="G86" s="77"/>
      <c r="H86" s="77"/>
      <c r="I86" s="77"/>
      <c r="J86" s="77"/>
      <c r="K86" s="77"/>
      <c r="L86" s="91"/>
      <c r="M86" s="91"/>
      <c r="N86" s="91"/>
      <c r="O86" s="77"/>
      <c r="P86" s="77"/>
      <c r="Q86" s="77"/>
      <c r="R86" s="75"/>
      <c r="S86" s="154"/>
    </row>
    <row r="87" spans="2:22" ht="21.75" customHeight="1" x14ac:dyDescent="0.15">
      <c r="B87" s="148"/>
      <c r="C87" s="155"/>
      <c r="D87" s="935" t="str">
        <f>IF(基本情報!F11="","",基本情報!F11)</f>
        <v/>
      </c>
      <c r="E87" s="935"/>
      <c r="F87" s="935"/>
      <c r="G87" s="935"/>
      <c r="H87" s="935"/>
      <c r="I87" s="935"/>
      <c r="J87" s="935"/>
      <c r="K87" s="77"/>
      <c r="L87" s="91"/>
      <c r="M87" s="91"/>
      <c r="N87" s="91"/>
      <c r="O87" s="77"/>
      <c r="P87" s="77"/>
      <c r="Q87" s="77"/>
      <c r="R87" s="75"/>
      <c r="S87" s="154"/>
      <c r="V87" s="7" t="s">
        <v>238</v>
      </c>
    </row>
    <row r="88" spans="2:22" ht="21.75" customHeight="1" x14ac:dyDescent="0.15">
      <c r="B88" s="148"/>
      <c r="C88" s="4"/>
      <c r="D88" s="936" t="str">
        <f>IF(基本情報!G$12="","",基本情報!G$12&amp;" "&amp;" "&amp;基本情報!K$12&amp;" "&amp;"殿")</f>
        <v/>
      </c>
      <c r="E88" s="936"/>
      <c r="F88" s="936"/>
      <c r="G88" s="936"/>
      <c r="H88" s="936"/>
      <c r="I88" s="936"/>
      <c r="J88" s="936"/>
      <c r="K88" s="77"/>
      <c r="L88" s="91"/>
      <c r="M88" s="91"/>
      <c r="N88" s="91"/>
      <c r="O88" s="77"/>
      <c r="P88" s="77"/>
      <c r="Q88" s="77"/>
      <c r="R88" s="79"/>
      <c r="S88" s="154"/>
      <c r="V88" s="7" t="s">
        <v>238</v>
      </c>
    </row>
    <row r="89" spans="2:22" ht="14.25" customHeight="1" x14ac:dyDescent="0.15">
      <c r="B89" s="148"/>
      <c r="C89" s="4"/>
      <c r="D89" s="4"/>
      <c r="E89" s="4"/>
      <c r="F89" s="4"/>
      <c r="G89" s="4"/>
      <c r="H89" s="74"/>
      <c r="I89" s="56"/>
      <c r="J89" s="56"/>
      <c r="K89" s="56"/>
      <c r="L89" s="56"/>
      <c r="M89" s="56"/>
      <c r="N89" s="56"/>
      <c r="O89" s="56"/>
      <c r="P89" s="56"/>
      <c r="Q89" s="56"/>
      <c r="R89" s="56"/>
      <c r="S89" s="154"/>
    </row>
    <row r="90" spans="2:22" ht="21.75" customHeight="1" x14ac:dyDescent="0.15">
      <c r="B90" s="148"/>
      <c r="C90" s="4"/>
      <c r="D90" s="80" t="str">
        <f>IF(基本情報!F$17="","",基本情報!F$17)</f>
        <v/>
      </c>
      <c r="E90" s="180"/>
      <c r="F90" s="180"/>
      <c r="G90" s="180"/>
      <c r="H90" s="181"/>
      <c r="I90" s="181"/>
      <c r="J90" s="181"/>
      <c r="K90" s="57"/>
      <c r="L90" s="57"/>
      <c r="M90" s="57"/>
      <c r="N90" s="57"/>
      <c r="O90" s="57"/>
      <c r="P90" s="57"/>
      <c r="Q90" s="57"/>
      <c r="R90" s="182"/>
      <c r="S90" s="154"/>
      <c r="V90" s="7" t="s">
        <v>238</v>
      </c>
    </row>
    <row r="91" spans="2:22" ht="21.75" customHeight="1" x14ac:dyDescent="0.15">
      <c r="B91" s="148"/>
      <c r="C91" s="4"/>
      <c r="D91" s="180" t="str">
        <f>IF(基本情報!K$18="","",基本情報!G$18&amp;"　"&amp;基本情報!K$18&amp;"　"&amp;"殿")</f>
        <v/>
      </c>
      <c r="E91" s="180"/>
      <c r="F91" s="180"/>
      <c r="G91" s="180"/>
      <c r="H91" s="181"/>
      <c r="I91" s="181"/>
      <c r="J91" s="181"/>
      <c r="K91" s="57"/>
      <c r="L91" s="57"/>
      <c r="M91" s="57"/>
      <c r="N91" s="57"/>
      <c r="O91" s="57"/>
      <c r="P91" s="57"/>
      <c r="Q91" s="57"/>
      <c r="R91" s="182"/>
      <c r="S91" s="154"/>
      <c r="V91" s="7" t="s">
        <v>238</v>
      </c>
    </row>
    <row r="92" spans="2:22" ht="21.75" customHeight="1" x14ac:dyDescent="0.15">
      <c r="B92" s="148"/>
      <c r="C92" s="4"/>
      <c r="D92" s="4"/>
      <c r="E92" s="4"/>
      <c r="F92" s="4"/>
      <c r="G92" s="4"/>
      <c r="S92" s="154"/>
      <c r="V92" s="78"/>
    </row>
    <row r="93" spans="2:22" ht="9" customHeight="1" x14ac:dyDescent="0.15">
      <c r="B93" s="148"/>
      <c r="C93" s="4"/>
      <c r="D93" s="4"/>
      <c r="E93" s="4"/>
      <c r="F93" s="4"/>
      <c r="G93" s="4"/>
      <c r="R93" s="81"/>
      <c r="S93" s="154"/>
    </row>
    <row r="94" spans="2:22" ht="26.25" customHeight="1" x14ac:dyDescent="0.15">
      <c r="B94" s="148"/>
      <c r="C94" s="828" t="s">
        <v>415</v>
      </c>
      <c r="D94" s="828"/>
      <c r="E94" s="828"/>
      <c r="F94" s="828"/>
      <c r="G94" s="828"/>
      <c r="H94" s="828"/>
      <c r="I94" s="828"/>
      <c r="J94" s="828"/>
      <c r="K94" s="828"/>
      <c r="L94" s="828"/>
      <c r="M94" s="828"/>
      <c r="N94" s="828"/>
      <c r="O94" s="828"/>
      <c r="P94" s="828"/>
      <c r="Q94" s="828"/>
      <c r="R94" s="828"/>
      <c r="S94" s="154"/>
    </row>
    <row r="95" spans="2:22" x14ac:dyDescent="0.15">
      <c r="B95" s="148"/>
      <c r="C95" s="4"/>
      <c r="D95" s="4"/>
      <c r="E95" s="4"/>
      <c r="F95" s="4"/>
      <c r="G95" s="4"/>
      <c r="H95" s="4"/>
      <c r="I95" s="4"/>
      <c r="J95" s="4"/>
      <c r="K95" s="79"/>
      <c r="L95" s="89"/>
      <c r="M95" s="89"/>
      <c r="N95" s="89"/>
      <c r="O95" s="79"/>
      <c r="P95" s="79"/>
      <c r="Q95" s="79"/>
      <c r="R95" s="79"/>
      <c r="S95" s="154"/>
    </row>
    <row r="96" spans="2:22" ht="57.75" customHeight="1" x14ac:dyDescent="0.15">
      <c r="B96" s="148"/>
      <c r="D96" s="945" t="s">
        <v>838</v>
      </c>
      <c r="E96" s="945"/>
      <c r="F96" s="945"/>
      <c r="G96" s="945"/>
      <c r="H96" s="945"/>
      <c r="I96" s="945"/>
      <c r="J96" s="945"/>
      <c r="K96" s="945"/>
      <c r="L96" s="945"/>
      <c r="M96" s="945"/>
      <c r="N96" s="945"/>
      <c r="O96" s="945"/>
      <c r="P96" s="945"/>
      <c r="Q96" s="945"/>
      <c r="R96" s="156"/>
      <c r="S96" s="154"/>
    </row>
    <row r="97" spans="2:22" ht="16.5" customHeight="1" x14ac:dyDescent="0.15">
      <c r="B97" s="148"/>
      <c r="C97" s="4"/>
      <c r="D97" s="4"/>
      <c r="E97" s="4"/>
      <c r="F97" s="4"/>
      <c r="G97" s="4"/>
      <c r="H97" s="4"/>
      <c r="I97" s="4"/>
      <c r="J97" s="4"/>
      <c r="K97" s="79"/>
      <c r="L97" s="89"/>
      <c r="M97" s="89"/>
      <c r="N97" s="89"/>
      <c r="O97" s="79"/>
      <c r="P97" s="79"/>
      <c r="Q97" s="79"/>
      <c r="R97" s="79"/>
      <c r="S97" s="154"/>
    </row>
    <row r="98" spans="2:22" ht="26.25" customHeight="1" x14ac:dyDescent="0.15">
      <c r="B98" s="148"/>
      <c r="C98" s="4"/>
      <c r="D98" s="4" t="s">
        <v>549</v>
      </c>
      <c r="E98" s="4"/>
      <c r="F98" s="4"/>
      <c r="G98" s="4"/>
      <c r="H98" s="4"/>
      <c r="I98" s="4"/>
      <c r="J98" s="4"/>
      <c r="K98" s="79"/>
      <c r="L98" s="89"/>
      <c r="M98" s="89"/>
      <c r="N98" s="89"/>
      <c r="O98" s="79"/>
      <c r="P98" s="79"/>
      <c r="Q98" s="79"/>
      <c r="R98" s="79"/>
      <c r="S98" s="154"/>
    </row>
    <row r="99" spans="2:22" ht="26.25" customHeight="1" x14ac:dyDescent="0.15">
      <c r="B99" s="148"/>
      <c r="C99" s="4"/>
      <c r="D99" s="4" t="s">
        <v>416</v>
      </c>
      <c r="E99" s="4"/>
      <c r="F99" s="4"/>
      <c r="G99" s="4" t="s">
        <v>417</v>
      </c>
      <c r="H99" s="4"/>
      <c r="I99" s="4"/>
      <c r="J99" s="4"/>
      <c r="K99" s="79"/>
      <c r="L99" s="89"/>
      <c r="M99" s="89"/>
      <c r="N99" s="89"/>
      <c r="O99" s="79"/>
      <c r="P99" s="79"/>
      <c r="Q99" s="79"/>
      <c r="R99" s="79"/>
      <c r="S99" s="154"/>
    </row>
    <row r="100" spans="2:22" ht="26.25" customHeight="1" x14ac:dyDescent="0.15">
      <c r="B100" s="148"/>
      <c r="C100" s="4"/>
      <c r="D100" s="946"/>
      <c r="E100" s="946"/>
      <c r="F100" s="83"/>
      <c r="G100" s="943"/>
      <c r="H100" s="943"/>
      <c r="I100" s="943"/>
      <c r="J100" s="943"/>
      <c r="K100" s="943"/>
      <c r="L100" s="943"/>
      <c r="M100" s="943"/>
      <c r="N100" s="943"/>
      <c r="O100" s="943"/>
      <c r="P100" s="943"/>
      <c r="Q100" s="943"/>
      <c r="R100" s="83"/>
      <c r="S100" s="154"/>
      <c r="V100" s="7" t="s">
        <v>346</v>
      </c>
    </row>
    <row r="101" spans="2:22" ht="56.25" customHeight="1" x14ac:dyDescent="0.15">
      <c r="B101" s="148"/>
      <c r="C101" s="4"/>
      <c r="D101" s="878" t="s">
        <v>418</v>
      </c>
      <c r="E101" s="878"/>
      <c r="F101" s="83"/>
      <c r="G101" s="943"/>
      <c r="H101" s="943"/>
      <c r="I101" s="943"/>
      <c r="J101" s="943"/>
      <c r="K101" s="943"/>
      <c r="L101" s="943"/>
      <c r="M101" s="943"/>
      <c r="N101" s="943"/>
      <c r="O101" s="943"/>
      <c r="P101" s="943"/>
      <c r="Q101" s="943"/>
      <c r="R101" s="83"/>
      <c r="S101" s="154"/>
      <c r="V101" s="7" t="s">
        <v>346</v>
      </c>
    </row>
    <row r="102" spans="2:22" ht="15.75" customHeight="1" x14ac:dyDescent="0.15">
      <c r="B102" s="148"/>
      <c r="C102" s="4"/>
      <c r="E102" s="83"/>
      <c r="F102" s="83"/>
      <c r="H102" s="83"/>
      <c r="I102" s="83"/>
      <c r="J102" s="83"/>
      <c r="K102" s="83"/>
      <c r="L102" s="106"/>
      <c r="M102" s="106"/>
      <c r="N102" s="106"/>
      <c r="O102" s="83"/>
      <c r="P102" s="83"/>
      <c r="Q102" s="83"/>
      <c r="R102" s="83"/>
      <c r="S102" s="154"/>
    </row>
    <row r="103" spans="2:22" ht="26.25" customHeight="1" x14ac:dyDescent="0.15">
      <c r="B103" s="148"/>
      <c r="C103" s="4"/>
      <c r="D103" s="58" t="s">
        <v>550</v>
      </c>
      <c r="E103" s="58"/>
      <c r="F103" s="59"/>
      <c r="G103" s="59"/>
      <c r="H103" s="59"/>
      <c r="I103" s="59"/>
      <c r="J103" s="59"/>
      <c r="K103" s="59"/>
      <c r="L103" s="59"/>
      <c r="M103" s="59"/>
      <c r="N103" s="59"/>
      <c r="O103" s="59"/>
      <c r="P103" s="59"/>
      <c r="Q103" s="59"/>
      <c r="R103" s="59"/>
      <c r="S103" s="154"/>
    </row>
    <row r="104" spans="2:22" ht="26.25" customHeight="1" x14ac:dyDescent="0.15">
      <c r="B104" s="148"/>
      <c r="C104" s="4"/>
      <c r="D104" s="953" t="s">
        <v>98</v>
      </c>
      <c r="E104" s="953"/>
      <c r="F104" s="83"/>
      <c r="G104" s="938"/>
      <c r="H104" s="938"/>
      <c r="I104" s="938"/>
      <c r="J104" s="938"/>
      <c r="K104" s="938"/>
      <c r="L104" s="938"/>
      <c r="M104" s="938"/>
      <c r="N104" s="938"/>
      <c r="O104" s="938"/>
      <c r="P104" s="938"/>
      <c r="Q104" s="938"/>
      <c r="R104" s="59"/>
      <c r="S104" s="154"/>
      <c r="V104" s="7" t="s">
        <v>346</v>
      </c>
    </row>
    <row r="105" spans="2:22" ht="26.25" customHeight="1" x14ac:dyDescent="0.15">
      <c r="B105" s="148"/>
      <c r="C105" s="4"/>
      <c r="D105" s="77"/>
      <c r="F105" s="77"/>
      <c r="G105" s="77"/>
      <c r="H105" s="77"/>
      <c r="I105" s="77"/>
      <c r="K105" s="77"/>
      <c r="L105" s="91"/>
      <c r="M105" s="91"/>
      <c r="N105" s="91"/>
      <c r="O105" s="77"/>
      <c r="P105" s="77"/>
      <c r="Q105" s="77"/>
      <c r="R105" s="183"/>
      <c r="S105" s="154"/>
    </row>
    <row r="106" spans="2:22" ht="26.25" customHeight="1" x14ac:dyDescent="0.15">
      <c r="B106" s="148"/>
      <c r="C106" s="4"/>
      <c r="D106" s="77" t="s">
        <v>420</v>
      </c>
      <c r="E106" s="939"/>
      <c r="F106" s="939"/>
      <c r="G106" s="939"/>
      <c r="H106" s="939"/>
      <c r="I106" s="76" t="s">
        <v>421</v>
      </c>
      <c r="J106" s="946"/>
      <c r="K106" s="946"/>
      <c r="L106" s="946"/>
      <c r="M106" s="946"/>
      <c r="N106" s="946"/>
      <c r="O106" s="946"/>
      <c r="P106" s="946"/>
      <c r="Q106" s="76" t="s">
        <v>330</v>
      </c>
      <c r="R106" s="183"/>
      <c r="S106" s="154"/>
      <c r="V106" s="7" t="s">
        <v>346</v>
      </c>
    </row>
    <row r="107" spans="2:22" ht="26.25" customHeight="1" x14ac:dyDescent="0.15">
      <c r="B107" s="148"/>
      <c r="C107" s="4"/>
      <c r="D107" s="950"/>
      <c r="E107" s="950"/>
      <c r="F107" s="950"/>
      <c r="G107" s="950"/>
      <c r="H107" s="950"/>
      <c r="I107" s="950"/>
      <c r="J107" s="950"/>
      <c r="K107" s="950"/>
      <c r="L107" s="950"/>
      <c r="M107" s="950"/>
      <c r="N107" s="950"/>
      <c r="O107" s="950"/>
      <c r="P107" s="7"/>
      <c r="Q107" s="77"/>
      <c r="R107" s="183"/>
      <c r="S107" s="154"/>
      <c r="V107" s="78"/>
    </row>
    <row r="108" spans="2:22" ht="17.25" customHeight="1" x14ac:dyDescent="0.15">
      <c r="B108" s="148"/>
      <c r="C108" s="77"/>
      <c r="D108" s="951"/>
      <c r="E108" s="949"/>
      <c r="F108" s="58"/>
      <c r="G108" s="58"/>
      <c r="H108" s="58"/>
      <c r="I108" s="58"/>
      <c r="J108" s="952"/>
      <c r="K108" s="952"/>
      <c r="L108" s="952"/>
      <c r="M108" s="952"/>
      <c r="N108" s="952"/>
      <c r="O108" s="952"/>
      <c r="P108" s="952"/>
      <c r="Q108" s="952"/>
      <c r="R108" s="952"/>
      <c r="S108" s="154"/>
      <c r="V108" s="78"/>
    </row>
    <row r="109" spans="2:22" x14ac:dyDescent="0.15">
      <c r="B109" s="148"/>
      <c r="C109" s="4"/>
      <c r="K109" s="7"/>
      <c r="L109" s="7"/>
      <c r="M109" s="7"/>
      <c r="N109" s="7"/>
      <c r="O109" s="7"/>
      <c r="P109" s="7"/>
      <c r="Q109" s="7"/>
      <c r="R109" s="7"/>
      <c r="S109" s="154"/>
    </row>
    <row r="110" spans="2:22" x14ac:dyDescent="0.15">
      <c r="B110" s="148"/>
      <c r="C110" s="4"/>
      <c r="D110" s="4"/>
      <c r="E110" s="4"/>
      <c r="F110" s="4"/>
      <c r="G110" s="4"/>
      <c r="H110" s="4"/>
      <c r="I110" s="4"/>
      <c r="J110" s="4"/>
      <c r="K110" s="79"/>
      <c r="L110" s="89"/>
      <c r="M110" s="89"/>
      <c r="N110" s="89"/>
      <c r="O110" s="79"/>
      <c r="P110" s="79"/>
      <c r="Q110" s="79"/>
      <c r="R110" s="79"/>
      <c r="S110" s="154"/>
    </row>
    <row r="111" spans="2:22" x14ac:dyDescent="0.15">
      <c r="B111" s="148"/>
      <c r="C111" s="4"/>
      <c r="D111" s="4"/>
      <c r="E111" s="4"/>
      <c r="F111" s="4"/>
      <c r="G111" s="4"/>
      <c r="H111" s="4"/>
      <c r="I111" s="4"/>
      <c r="J111" s="4"/>
      <c r="K111" s="79"/>
      <c r="L111" s="89"/>
      <c r="M111" s="89"/>
      <c r="N111" s="89"/>
      <c r="O111" s="79"/>
      <c r="P111" s="79"/>
      <c r="Q111" s="79"/>
      <c r="R111" s="79"/>
      <c r="S111" s="154"/>
    </row>
    <row r="112" spans="2:22" x14ac:dyDescent="0.15">
      <c r="B112" s="161"/>
      <c r="C112" s="168"/>
      <c r="D112" s="168"/>
      <c r="E112" s="168"/>
      <c r="F112" s="168"/>
      <c r="G112" s="168"/>
      <c r="H112" s="168"/>
      <c r="I112" s="168"/>
      <c r="J112" s="168"/>
      <c r="K112" s="87"/>
      <c r="L112" s="98"/>
      <c r="M112" s="98"/>
      <c r="N112" s="98"/>
      <c r="O112" s="87"/>
      <c r="P112" s="87"/>
      <c r="Q112" s="87"/>
      <c r="R112" s="87"/>
      <c r="S112" s="86"/>
    </row>
    <row r="113" spans="2:22" x14ac:dyDescent="0.15">
      <c r="B113" s="185" t="s">
        <v>422</v>
      </c>
      <c r="C113" s="14"/>
      <c r="D113" s="14"/>
      <c r="E113" s="14"/>
      <c r="J113" s="47"/>
    </row>
    <row r="114" spans="2:22" x14ac:dyDescent="0.15">
      <c r="R114" s="326" t="s">
        <v>822</v>
      </c>
    </row>
    <row r="115" spans="2:22" x14ac:dyDescent="0.15">
      <c r="B115" s="147" t="s">
        <v>844</v>
      </c>
    </row>
    <row r="116" spans="2:22" ht="8.25" customHeight="1" x14ac:dyDescent="0.15">
      <c r="B116" s="148"/>
      <c r="C116" s="149"/>
      <c r="D116" s="149"/>
      <c r="E116" s="149"/>
      <c r="F116" s="149"/>
      <c r="G116" s="149"/>
      <c r="H116" s="149"/>
      <c r="I116" s="150"/>
      <c r="J116" s="150"/>
      <c r="K116" s="151"/>
      <c r="L116" s="151"/>
      <c r="M116" s="151"/>
      <c r="N116" s="151"/>
      <c r="O116" s="151"/>
      <c r="P116" s="151"/>
      <c r="Q116" s="151"/>
      <c r="R116" s="151"/>
      <c r="S116" s="85"/>
      <c r="U116" s="78"/>
    </row>
    <row r="117" spans="2:22" x14ac:dyDescent="0.15">
      <c r="B117" s="148"/>
      <c r="D117" s="152"/>
      <c r="E117" s="22"/>
      <c r="F117" s="22"/>
      <c r="G117" s="22"/>
      <c r="K117" s="811"/>
      <c r="L117" s="811"/>
      <c r="M117" s="54"/>
      <c r="N117" s="22" t="s">
        <v>217</v>
      </c>
      <c r="O117" s="54"/>
      <c r="P117" s="153" t="s">
        <v>587</v>
      </c>
      <c r="Q117" s="54"/>
      <c r="R117" s="153" t="s">
        <v>588</v>
      </c>
      <c r="S117" s="154"/>
      <c r="V117" s="40" t="s">
        <v>237</v>
      </c>
    </row>
    <row r="118" spans="2:22" ht="21.75" customHeight="1" x14ac:dyDescent="0.15">
      <c r="B118" s="148"/>
      <c r="D118" s="155" t="s">
        <v>324</v>
      </c>
      <c r="E118" s="4"/>
      <c r="F118" s="4"/>
      <c r="G118" s="4"/>
      <c r="H118" s="4"/>
      <c r="I118" s="75"/>
      <c r="J118" s="75"/>
      <c r="K118" s="4"/>
      <c r="L118" s="4"/>
      <c r="M118" s="4"/>
      <c r="N118" s="4"/>
      <c r="O118" s="4"/>
      <c r="P118" s="4"/>
      <c r="Q118" s="4"/>
      <c r="R118" s="75"/>
      <c r="S118" s="154"/>
    </row>
    <row r="119" spans="2:22" ht="21.75" customHeight="1" x14ac:dyDescent="0.15">
      <c r="B119" s="148"/>
      <c r="C119" s="155"/>
      <c r="D119" s="4" t="s">
        <v>527</v>
      </c>
      <c r="E119" s="4"/>
      <c r="F119" s="4"/>
      <c r="G119" s="4"/>
      <c r="H119" s="4"/>
      <c r="I119" s="75"/>
      <c r="J119" s="75"/>
      <c r="K119" s="4"/>
      <c r="L119" s="4"/>
      <c r="M119" s="4"/>
      <c r="N119" s="4"/>
      <c r="O119" s="4"/>
      <c r="P119" s="4"/>
      <c r="Q119" s="4"/>
      <c r="R119" s="75"/>
      <c r="S119" s="154"/>
    </row>
    <row r="120" spans="2:22" ht="21.75" customHeight="1" x14ac:dyDescent="0.15">
      <c r="B120" s="148"/>
      <c r="C120" s="155"/>
      <c r="D120" s="4"/>
      <c r="E120" s="4"/>
      <c r="F120" s="949"/>
      <c r="G120" s="949"/>
      <c r="H120" s="949"/>
      <c r="I120" s="949"/>
      <c r="J120" s="949"/>
      <c r="K120" s="949"/>
      <c r="L120" s="949"/>
      <c r="M120" s="949"/>
      <c r="N120" s="949"/>
      <c r="O120" s="949"/>
      <c r="P120" s="949"/>
      <c r="Q120" s="949"/>
      <c r="R120" s="75"/>
      <c r="S120" s="154"/>
    </row>
    <row r="121" spans="2:22" ht="21.75" customHeight="1" x14ac:dyDescent="0.15">
      <c r="B121" s="148"/>
      <c r="D121" s="155" t="s">
        <v>414</v>
      </c>
      <c r="E121" s="4"/>
      <c r="F121" s="77"/>
      <c r="G121" s="77"/>
      <c r="H121" s="77"/>
      <c r="I121" s="77"/>
      <c r="J121" s="77"/>
      <c r="K121" s="77"/>
      <c r="L121" s="91"/>
      <c r="M121" s="91"/>
      <c r="N121" s="91"/>
      <c r="O121" s="77"/>
      <c r="P121" s="77"/>
      <c r="Q121" s="77"/>
      <c r="R121" s="75"/>
      <c r="S121" s="154"/>
    </row>
    <row r="122" spans="2:22" ht="21.75" customHeight="1" x14ac:dyDescent="0.15">
      <c r="B122" s="148"/>
      <c r="C122" s="155"/>
      <c r="D122" s="935" t="str">
        <f>IF(基本情報!F5="","",基本情報!F5)</f>
        <v/>
      </c>
      <c r="E122" s="935"/>
      <c r="F122" s="935"/>
      <c r="G122" s="935"/>
      <c r="H122" s="935"/>
      <c r="I122" s="935"/>
      <c r="J122" s="935"/>
      <c r="K122" s="77"/>
      <c r="L122" s="91"/>
      <c r="M122" s="91"/>
      <c r="N122" s="91"/>
      <c r="O122" s="77"/>
      <c r="P122" s="77"/>
      <c r="Q122" s="77"/>
      <c r="R122" s="75"/>
      <c r="S122" s="154"/>
      <c r="V122" s="7" t="s">
        <v>238</v>
      </c>
    </row>
    <row r="123" spans="2:22" ht="21.75" customHeight="1" x14ac:dyDescent="0.15">
      <c r="B123" s="148"/>
      <c r="C123" s="155"/>
      <c r="D123" s="936" t="str">
        <f>IF(基本情報!G$6="","",基本情報!G$6&amp;" "&amp;" "&amp;基本情報!K$6&amp;" "&amp;"殿")</f>
        <v/>
      </c>
      <c r="E123" s="936"/>
      <c r="F123" s="936"/>
      <c r="G123" s="936"/>
      <c r="H123" s="936"/>
      <c r="I123" s="936"/>
      <c r="J123" s="936"/>
      <c r="K123" s="58"/>
      <c r="L123" s="58"/>
      <c r="M123" s="58"/>
      <c r="N123" s="58"/>
      <c r="O123" s="58"/>
      <c r="P123" s="58"/>
      <c r="Q123" s="58"/>
      <c r="R123" s="75"/>
      <c r="S123" s="154"/>
      <c r="V123" s="7" t="s">
        <v>238</v>
      </c>
    </row>
    <row r="124" spans="2:22" ht="21.75" customHeight="1" x14ac:dyDescent="0.15">
      <c r="B124" s="148"/>
      <c r="C124" s="155"/>
      <c r="D124" s="4"/>
      <c r="E124" s="4"/>
      <c r="F124" s="77"/>
      <c r="G124" s="77"/>
      <c r="H124" s="77"/>
      <c r="I124" s="77"/>
      <c r="J124" s="77"/>
      <c r="K124" s="77"/>
      <c r="L124" s="91"/>
      <c r="M124" s="91"/>
      <c r="N124" s="91"/>
      <c r="O124" s="77"/>
      <c r="P124" s="77"/>
      <c r="Q124" s="77"/>
      <c r="R124" s="75"/>
      <c r="S124" s="154"/>
    </row>
    <row r="125" spans="2:22" ht="21.75" customHeight="1" x14ac:dyDescent="0.15">
      <c r="B125" s="148"/>
      <c r="C125" s="155"/>
      <c r="D125" s="935" t="str">
        <f>IF(基本情報!F11="","",基本情報!F11)</f>
        <v/>
      </c>
      <c r="E125" s="935"/>
      <c r="F125" s="935"/>
      <c r="G125" s="935"/>
      <c r="H125" s="935"/>
      <c r="I125" s="935"/>
      <c r="J125" s="935"/>
      <c r="K125" s="77"/>
      <c r="L125" s="91"/>
      <c r="M125" s="91"/>
      <c r="N125" s="91"/>
      <c r="O125" s="77"/>
      <c r="P125" s="77"/>
      <c r="Q125" s="77"/>
      <c r="R125" s="75"/>
      <c r="S125" s="154"/>
      <c r="V125" s="7" t="s">
        <v>238</v>
      </c>
    </row>
    <row r="126" spans="2:22" ht="21.75" customHeight="1" x14ac:dyDescent="0.15">
      <c r="B126" s="148"/>
      <c r="C126" s="4"/>
      <c r="D126" s="936" t="str">
        <f>IF(基本情報!G$12="","",基本情報!G$12&amp;" "&amp;" "&amp;基本情報!K$12&amp;" "&amp;"殿")</f>
        <v/>
      </c>
      <c r="E126" s="936"/>
      <c r="F126" s="936"/>
      <c r="G126" s="936"/>
      <c r="H126" s="936"/>
      <c r="I126" s="936"/>
      <c r="J126" s="936"/>
      <c r="K126" s="77"/>
      <c r="L126" s="91"/>
      <c r="M126" s="91"/>
      <c r="N126" s="91"/>
      <c r="O126" s="77"/>
      <c r="P126" s="77"/>
      <c r="Q126" s="77"/>
      <c r="R126" s="79"/>
      <c r="S126" s="154"/>
      <c r="V126" s="7" t="s">
        <v>238</v>
      </c>
    </row>
    <row r="127" spans="2:22" ht="14.25" customHeight="1" x14ac:dyDescent="0.15">
      <c r="B127" s="148"/>
      <c r="C127" s="4"/>
      <c r="D127" s="4"/>
      <c r="E127" s="4"/>
      <c r="F127" s="4"/>
      <c r="G127" s="4"/>
      <c r="H127" s="74"/>
      <c r="I127" s="56"/>
      <c r="J127" s="56"/>
      <c r="K127" s="56"/>
      <c r="L127" s="56"/>
      <c r="M127" s="56"/>
      <c r="N127" s="56"/>
      <c r="O127" s="56"/>
      <c r="P127" s="56"/>
      <c r="Q127" s="56"/>
      <c r="R127" s="56"/>
      <c r="S127" s="154"/>
    </row>
    <row r="128" spans="2:22" ht="21.75" customHeight="1" x14ac:dyDescent="0.15">
      <c r="B128" s="148"/>
      <c r="C128" s="4"/>
      <c r="D128" s="80" t="str">
        <f>IF(基本情報!F$17="","",基本情報!F$17)</f>
        <v/>
      </c>
      <c r="E128" s="180"/>
      <c r="F128" s="180"/>
      <c r="G128" s="80"/>
      <c r="H128" s="181"/>
      <c r="I128" s="181"/>
      <c r="J128" s="181"/>
      <c r="K128" s="57"/>
      <c r="L128" s="57"/>
      <c r="M128" s="57"/>
      <c r="N128" s="57"/>
      <c r="O128" s="57"/>
      <c r="P128" s="57"/>
      <c r="Q128" s="57"/>
      <c r="R128" s="182"/>
      <c r="S128" s="154"/>
      <c r="V128" s="7" t="s">
        <v>238</v>
      </c>
    </row>
    <row r="129" spans="2:22" ht="21.75" customHeight="1" x14ac:dyDescent="0.15">
      <c r="B129" s="148"/>
      <c r="C129" s="4"/>
      <c r="D129" s="180" t="str">
        <f>IF(基本情報!K$18="","",基本情報!G$18&amp;"　"&amp;基本情報!K$18&amp;"　"&amp;"殿")</f>
        <v/>
      </c>
      <c r="E129" s="180"/>
      <c r="F129" s="180"/>
      <c r="G129" s="180"/>
      <c r="H129" s="181"/>
      <c r="I129" s="181"/>
      <c r="J129" s="181"/>
      <c r="K129" s="57"/>
      <c r="L129" s="57"/>
      <c r="M129" s="57"/>
      <c r="N129" s="57"/>
      <c r="O129" s="57"/>
      <c r="P129" s="57"/>
      <c r="Q129" s="57"/>
      <c r="R129" s="182"/>
      <c r="S129" s="154"/>
      <c r="V129" s="7" t="s">
        <v>238</v>
      </c>
    </row>
    <row r="130" spans="2:22" ht="9" customHeight="1" x14ac:dyDescent="0.15">
      <c r="B130" s="148"/>
      <c r="C130" s="4"/>
      <c r="D130" s="4"/>
      <c r="E130" s="4"/>
      <c r="F130" s="4"/>
      <c r="G130" s="4"/>
      <c r="S130" s="154"/>
    </row>
    <row r="131" spans="2:22" ht="9" customHeight="1" x14ac:dyDescent="0.15">
      <c r="B131" s="148"/>
      <c r="C131" s="4"/>
      <c r="D131" s="4"/>
      <c r="E131" s="4"/>
      <c r="F131" s="4"/>
      <c r="G131" s="4"/>
      <c r="R131" s="81"/>
      <c r="S131" s="154"/>
    </row>
    <row r="132" spans="2:22" ht="25.5" x14ac:dyDescent="0.15">
      <c r="B132" s="148"/>
      <c r="C132" s="828" t="s">
        <v>415</v>
      </c>
      <c r="D132" s="828"/>
      <c r="E132" s="828"/>
      <c r="F132" s="828"/>
      <c r="G132" s="828"/>
      <c r="H132" s="828"/>
      <c r="I132" s="828"/>
      <c r="J132" s="828"/>
      <c r="K132" s="828"/>
      <c r="L132" s="828"/>
      <c r="M132" s="828"/>
      <c r="N132" s="828"/>
      <c r="O132" s="828"/>
      <c r="P132" s="828"/>
      <c r="Q132" s="828"/>
      <c r="R132" s="828"/>
      <c r="S132" s="154"/>
    </row>
    <row r="133" spans="2:22" ht="9" customHeight="1" x14ac:dyDescent="0.15">
      <c r="B133" s="148"/>
      <c r="C133" s="4"/>
      <c r="D133" s="4"/>
      <c r="E133" s="4"/>
      <c r="F133" s="4"/>
      <c r="G133" s="4"/>
      <c r="H133" s="4"/>
      <c r="I133" s="4"/>
      <c r="J133" s="4"/>
      <c r="K133" s="79"/>
      <c r="L133" s="89"/>
      <c r="M133" s="89"/>
      <c r="N133" s="89"/>
      <c r="O133" s="79"/>
      <c r="P133" s="79"/>
      <c r="Q133" s="79"/>
      <c r="R133" s="79"/>
      <c r="S133" s="154"/>
    </row>
    <row r="134" spans="2:22" ht="62.25" customHeight="1" x14ac:dyDescent="0.15">
      <c r="B134" s="148"/>
      <c r="D134" s="945" t="s">
        <v>838</v>
      </c>
      <c r="E134" s="945"/>
      <c r="F134" s="945"/>
      <c r="G134" s="945"/>
      <c r="H134" s="945"/>
      <c r="I134" s="945"/>
      <c r="J134" s="945"/>
      <c r="K134" s="945"/>
      <c r="L134" s="945"/>
      <c r="M134" s="945"/>
      <c r="N134" s="945"/>
      <c r="O134" s="945"/>
      <c r="P134" s="945"/>
      <c r="Q134" s="945"/>
      <c r="R134" s="156"/>
      <c r="S134" s="154"/>
    </row>
    <row r="135" spans="2:22" x14ac:dyDescent="0.15">
      <c r="B135" s="148"/>
      <c r="C135" s="4"/>
      <c r="D135" s="4"/>
      <c r="E135" s="4"/>
      <c r="F135" s="4"/>
      <c r="G135" s="4"/>
      <c r="H135" s="4"/>
      <c r="I135" s="4"/>
      <c r="J135" s="4"/>
      <c r="K135" s="79"/>
      <c r="L135" s="89"/>
      <c r="M135" s="89"/>
      <c r="N135" s="89"/>
      <c r="O135" s="79"/>
      <c r="P135" s="79"/>
      <c r="Q135" s="79"/>
      <c r="R135" s="79"/>
      <c r="S135" s="154"/>
    </row>
    <row r="136" spans="2:22" ht="26.25" customHeight="1" x14ac:dyDescent="0.15">
      <c r="B136" s="148"/>
      <c r="C136" s="4"/>
      <c r="D136" s="4" t="s">
        <v>549</v>
      </c>
      <c r="E136" s="4"/>
      <c r="F136" s="4"/>
      <c r="G136" s="4"/>
      <c r="H136" s="4"/>
      <c r="I136" s="4"/>
      <c r="J136" s="4"/>
      <c r="K136" s="79"/>
      <c r="L136" s="89"/>
      <c r="M136" s="89"/>
      <c r="N136" s="89"/>
      <c r="O136" s="79"/>
      <c r="P136" s="79"/>
      <c r="Q136" s="79"/>
      <c r="R136" s="79"/>
      <c r="S136" s="154"/>
    </row>
    <row r="137" spans="2:22" ht="19.5" customHeight="1" x14ac:dyDescent="0.15">
      <c r="B137" s="148"/>
      <c r="C137" s="4"/>
      <c r="D137" s="4" t="s">
        <v>416</v>
      </c>
      <c r="E137" s="4"/>
      <c r="F137" s="4"/>
      <c r="G137" s="4" t="s">
        <v>417</v>
      </c>
      <c r="H137" s="4"/>
      <c r="I137" s="4"/>
      <c r="J137" s="4"/>
      <c r="K137" s="79"/>
      <c r="L137" s="89"/>
      <c r="M137" s="89"/>
      <c r="N137" s="89"/>
      <c r="O137" s="79"/>
      <c r="P137" s="79"/>
      <c r="Q137" s="79"/>
      <c r="R137" s="79"/>
      <c r="S137" s="154"/>
    </row>
    <row r="138" spans="2:22" ht="26.25" customHeight="1" x14ac:dyDescent="0.15">
      <c r="B138" s="148"/>
      <c r="C138" s="4"/>
      <c r="D138" s="946"/>
      <c r="E138" s="946"/>
      <c r="F138" s="83"/>
      <c r="G138" s="943"/>
      <c r="H138" s="943"/>
      <c r="I138" s="943"/>
      <c r="J138" s="943"/>
      <c r="K138" s="943"/>
      <c r="L138" s="943"/>
      <c r="M138" s="943"/>
      <c r="N138" s="943"/>
      <c r="O138" s="943"/>
      <c r="P138" s="943"/>
      <c r="Q138" s="943"/>
      <c r="R138" s="83"/>
      <c r="S138" s="154"/>
      <c r="V138" s="7" t="s">
        <v>346</v>
      </c>
    </row>
    <row r="139" spans="2:22" ht="56.25" customHeight="1" x14ac:dyDescent="0.15">
      <c r="B139" s="148"/>
      <c r="C139" s="4"/>
      <c r="D139" s="878" t="s">
        <v>418</v>
      </c>
      <c r="E139" s="878"/>
      <c r="F139" s="83"/>
      <c r="G139" s="943"/>
      <c r="H139" s="943"/>
      <c r="I139" s="943"/>
      <c r="J139" s="943"/>
      <c r="K139" s="943"/>
      <c r="L139" s="943"/>
      <c r="M139" s="943"/>
      <c r="N139" s="943"/>
      <c r="O139" s="943"/>
      <c r="P139" s="943"/>
      <c r="Q139" s="943"/>
      <c r="R139" s="83"/>
      <c r="S139" s="154"/>
      <c r="V139" s="7" t="s">
        <v>346</v>
      </c>
    </row>
    <row r="140" spans="2:22" ht="26.25" customHeight="1" x14ac:dyDescent="0.15">
      <c r="B140" s="148"/>
      <c r="C140" s="4"/>
      <c r="E140" s="83"/>
      <c r="F140" s="83"/>
      <c r="H140" s="83"/>
      <c r="I140" s="83"/>
      <c r="J140" s="83"/>
      <c r="K140" s="83"/>
      <c r="L140" s="106"/>
      <c r="M140" s="106"/>
      <c r="N140" s="106"/>
      <c r="O140" s="83"/>
      <c r="P140" s="83"/>
      <c r="Q140" s="83"/>
      <c r="R140" s="83"/>
      <c r="S140" s="154"/>
    </row>
    <row r="141" spans="2:22" ht="21" customHeight="1" x14ac:dyDescent="0.15">
      <c r="B141" s="148"/>
      <c r="C141" s="4"/>
      <c r="D141" s="58" t="s">
        <v>550</v>
      </c>
      <c r="E141" s="58"/>
      <c r="F141" s="59"/>
      <c r="G141" s="59"/>
      <c r="H141" s="59"/>
      <c r="I141" s="59"/>
      <c r="J141" s="59"/>
      <c r="K141" s="59"/>
      <c r="L141" s="59"/>
      <c r="M141" s="59"/>
      <c r="N141" s="59"/>
      <c r="O141" s="59"/>
      <c r="P141" s="59"/>
      <c r="Q141" s="59"/>
      <c r="R141" s="59"/>
      <c r="S141" s="154"/>
    </row>
    <row r="142" spans="2:22" ht="26.25" customHeight="1" x14ac:dyDescent="0.15">
      <c r="B142" s="148"/>
      <c r="C142" s="4"/>
      <c r="D142" s="953" t="s">
        <v>98</v>
      </c>
      <c r="E142" s="953"/>
      <c r="F142" s="83"/>
      <c r="G142" s="938"/>
      <c r="H142" s="938"/>
      <c r="I142" s="938"/>
      <c r="J142" s="938"/>
      <c r="K142" s="938"/>
      <c r="L142" s="938"/>
      <c r="M142" s="938"/>
      <c r="N142" s="938"/>
      <c r="O142" s="938"/>
      <c r="P142" s="938"/>
      <c r="Q142" s="938"/>
      <c r="R142" s="59"/>
      <c r="S142" s="154"/>
      <c r="V142" s="7" t="s">
        <v>346</v>
      </c>
    </row>
    <row r="143" spans="2:22" ht="26.25" customHeight="1" x14ac:dyDescent="0.15">
      <c r="B143" s="148"/>
      <c r="C143" s="4"/>
      <c r="D143" s="77"/>
      <c r="F143" s="77"/>
      <c r="G143" s="77"/>
      <c r="H143" s="77"/>
      <c r="I143" s="77"/>
      <c r="K143" s="77"/>
      <c r="L143" s="91"/>
      <c r="M143" s="91"/>
      <c r="N143" s="91"/>
      <c r="O143" s="77"/>
      <c r="P143" s="77"/>
      <c r="Q143" s="77"/>
      <c r="R143" s="183"/>
      <c r="S143" s="154"/>
    </row>
    <row r="144" spans="2:22" ht="26.25" customHeight="1" x14ac:dyDescent="0.15">
      <c r="B144" s="148"/>
      <c r="C144" s="4"/>
      <c r="D144" s="77" t="s">
        <v>420</v>
      </c>
      <c r="E144" s="939"/>
      <c r="F144" s="939"/>
      <c r="G144" s="939"/>
      <c r="H144" s="939"/>
      <c r="I144" s="76" t="s">
        <v>421</v>
      </c>
      <c r="J144" s="946"/>
      <c r="K144" s="946"/>
      <c r="L144" s="946"/>
      <c r="M144" s="946"/>
      <c r="N144" s="946"/>
      <c r="O144" s="946"/>
      <c r="P144" s="946"/>
      <c r="Q144" s="76" t="s">
        <v>330</v>
      </c>
      <c r="R144" s="183"/>
      <c r="S144" s="154"/>
      <c r="V144" s="7" t="s">
        <v>346</v>
      </c>
    </row>
    <row r="145" spans="2:22" ht="17.25" customHeight="1" x14ac:dyDescent="0.15">
      <c r="B145" s="148"/>
      <c r="C145" s="4"/>
      <c r="D145" s="950"/>
      <c r="E145" s="950"/>
      <c r="F145" s="950"/>
      <c r="G145" s="950"/>
      <c r="H145" s="950"/>
      <c r="I145" s="950"/>
      <c r="J145" s="950"/>
      <c r="K145" s="950"/>
      <c r="L145" s="950"/>
      <c r="M145" s="950"/>
      <c r="N145" s="950"/>
      <c r="O145" s="950"/>
      <c r="P145" s="7"/>
      <c r="Q145" s="77"/>
      <c r="R145" s="183"/>
      <c r="S145" s="154"/>
      <c r="V145" s="78"/>
    </row>
    <row r="146" spans="2:22" ht="15" customHeight="1" x14ac:dyDescent="0.15">
      <c r="B146" s="148"/>
      <c r="C146" s="77"/>
      <c r="D146" s="951"/>
      <c r="E146" s="949"/>
      <c r="F146" s="58"/>
      <c r="G146" s="58"/>
      <c r="H146" s="58"/>
      <c r="I146" s="58"/>
      <c r="J146" s="952"/>
      <c r="K146" s="952"/>
      <c r="L146" s="952"/>
      <c r="M146" s="952"/>
      <c r="N146" s="952"/>
      <c r="O146" s="952"/>
      <c r="P146" s="952"/>
      <c r="Q146" s="952"/>
      <c r="R146" s="952"/>
      <c r="S146" s="154"/>
    </row>
    <row r="147" spans="2:22" ht="15" customHeight="1" x14ac:dyDescent="0.15">
      <c r="B147" s="148"/>
      <c r="C147" s="4"/>
      <c r="E147" s="4"/>
      <c r="F147" s="4"/>
      <c r="G147" s="4"/>
      <c r="H147" s="4"/>
      <c r="I147" s="4"/>
      <c r="J147" s="4"/>
      <c r="K147" s="79"/>
      <c r="L147" s="89"/>
      <c r="M147" s="89"/>
      <c r="N147" s="89"/>
      <c r="O147" s="79"/>
      <c r="P147" s="79"/>
      <c r="Q147" s="79"/>
      <c r="R147" s="79"/>
      <c r="S147" s="154"/>
    </row>
    <row r="148" spans="2:22" ht="15.75" customHeight="1" x14ac:dyDescent="0.15">
      <c r="B148" s="148"/>
      <c r="C148" s="4"/>
      <c r="E148" s="4"/>
      <c r="F148" s="4"/>
      <c r="G148" s="4"/>
      <c r="H148" s="4"/>
      <c r="I148" s="4"/>
      <c r="J148" s="4"/>
      <c r="K148" s="79"/>
      <c r="L148" s="89"/>
      <c r="M148" s="89"/>
      <c r="N148" s="89"/>
      <c r="O148" s="79"/>
      <c r="P148" s="79"/>
      <c r="Q148" s="79"/>
      <c r="R148" s="79"/>
      <c r="S148" s="154"/>
    </row>
    <row r="149" spans="2:22" x14ac:dyDescent="0.15">
      <c r="B149" s="148"/>
      <c r="C149" s="4"/>
      <c r="D149" s="4"/>
      <c r="E149" s="4"/>
      <c r="F149" s="4"/>
      <c r="G149" s="4"/>
      <c r="H149" s="4"/>
      <c r="I149" s="4"/>
      <c r="J149" s="4"/>
      <c r="K149" s="79"/>
      <c r="L149" s="89"/>
      <c r="M149" s="89"/>
      <c r="N149" s="89"/>
      <c r="O149" s="79"/>
      <c r="P149" s="79"/>
      <c r="Q149" s="79"/>
      <c r="R149" s="79"/>
      <c r="S149" s="154"/>
    </row>
    <row r="150" spans="2:22" x14ac:dyDescent="0.15">
      <c r="B150" s="161"/>
      <c r="C150" s="168"/>
      <c r="D150" s="168"/>
      <c r="E150" s="168"/>
      <c r="F150" s="168"/>
      <c r="G150" s="168"/>
      <c r="H150" s="168"/>
      <c r="I150" s="168"/>
      <c r="J150" s="168"/>
      <c r="K150" s="87"/>
      <c r="L150" s="98"/>
      <c r="M150" s="98"/>
      <c r="N150" s="98"/>
      <c r="O150" s="87"/>
      <c r="P150" s="87"/>
      <c r="Q150" s="87"/>
      <c r="R150" s="87"/>
      <c r="S150" s="86"/>
    </row>
    <row r="151" spans="2:22" x14ac:dyDescent="0.15">
      <c r="B151" s="185" t="s">
        <v>422</v>
      </c>
      <c r="C151" s="14"/>
      <c r="D151" s="14"/>
      <c r="E151" s="14"/>
      <c r="J151" s="47"/>
    </row>
    <row r="152" spans="2:22" x14ac:dyDescent="0.15">
      <c r="R152" s="326" t="s">
        <v>822</v>
      </c>
    </row>
    <row r="153" spans="2:22" ht="18.75" customHeight="1" x14ac:dyDescent="0.15">
      <c r="B153" s="147" t="s">
        <v>844</v>
      </c>
      <c r="U153" s="78"/>
    </row>
    <row r="154" spans="2:22" x14ac:dyDescent="0.15">
      <c r="B154" s="148"/>
      <c r="C154" s="149"/>
      <c r="D154" s="149"/>
      <c r="E154" s="149"/>
      <c r="F154" s="149"/>
      <c r="G154" s="149"/>
      <c r="H154" s="149"/>
      <c r="I154" s="150"/>
      <c r="J154" s="150"/>
      <c r="K154" s="151"/>
      <c r="L154" s="151"/>
      <c r="M154" s="151"/>
      <c r="N154" s="151"/>
      <c r="O154" s="151"/>
      <c r="P154" s="151"/>
      <c r="Q154" s="151"/>
      <c r="R154" s="151"/>
      <c r="S154" s="85"/>
      <c r="V154" s="40" t="s">
        <v>237</v>
      </c>
    </row>
    <row r="155" spans="2:22" ht="17.25" customHeight="1" x14ac:dyDescent="0.15">
      <c r="B155" s="148"/>
      <c r="D155" s="152"/>
      <c r="E155" s="22"/>
      <c r="F155" s="22"/>
      <c r="G155" s="22"/>
      <c r="K155" s="811"/>
      <c r="L155" s="811"/>
      <c r="M155" s="54"/>
      <c r="N155" s="22" t="s">
        <v>217</v>
      </c>
      <c r="O155" s="54"/>
      <c r="P155" s="153" t="s">
        <v>587</v>
      </c>
      <c r="Q155" s="54"/>
      <c r="R155" s="153" t="s">
        <v>588</v>
      </c>
      <c r="S155" s="154"/>
    </row>
    <row r="156" spans="2:22" ht="21.75" customHeight="1" x14ac:dyDescent="0.15">
      <c r="B156" s="148"/>
      <c r="D156" s="155" t="s">
        <v>324</v>
      </c>
      <c r="E156" s="4"/>
      <c r="F156" s="4"/>
      <c r="G156" s="4"/>
      <c r="H156" s="4"/>
      <c r="I156" s="75"/>
      <c r="J156" s="75"/>
      <c r="K156" s="4"/>
      <c r="L156" s="4"/>
      <c r="M156" s="4"/>
      <c r="N156" s="4"/>
      <c r="O156" s="4"/>
      <c r="P156" s="4"/>
      <c r="Q156" s="4"/>
      <c r="R156" s="75"/>
      <c r="S156" s="154"/>
    </row>
    <row r="157" spans="2:22" ht="21.75" customHeight="1" x14ac:dyDescent="0.15">
      <c r="B157" s="148"/>
      <c r="C157" s="155"/>
      <c r="D157" s="4" t="s">
        <v>527</v>
      </c>
      <c r="E157" s="4"/>
      <c r="F157" s="4"/>
      <c r="G157" s="4"/>
      <c r="H157" s="4"/>
      <c r="I157" s="75"/>
      <c r="J157" s="75"/>
      <c r="K157" s="4"/>
      <c r="L157" s="4"/>
      <c r="M157" s="4"/>
      <c r="N157" s="4"/>
      <c r="O157" s="4"/>
      <c r="P157" s="4"/>
      <c r="Q157" s="4"/>
      <c r="R157" s="75"/>
      <c r="S157" s="154"/>
    </row>
    <row r="158" spans="2:22" ht="15" customHeight="1" x14ac:dyDescent="0.15">
      <c r="B158" s="148"/>
      <c r="C158" s="155"/>
      <c r="D158" s="4"/>
      <c r="E158" s="4"/>
      <c r="F158" s="949"/>
      <c r="G158" s="949"/>
      <c r="H158" s="949"/>
      <c r="I158" s="949"/>
      <c r="J158" s="949"/>
      <c r="K158" s="949"/>
      <c r="L158" s="949"/>
      <c r="M158" s="949"/>
      <c r="N158" s="949"/>
      <c r="O158" s="949"/>
      <c r="P158" s="949"/>
      <c r="Q158" s="949"/>
      <c r="R158" s="75"/>
      <c r="S158" s="154"/>
    </row>
    <row r="159" spans="2:22" ht="21.75" customHeight="1" x14ac:dyDescent="0.15">
      <c r="B159" s="148"/>
      <c r="D159" s="155" t="s">
        <v>414</v>
      </c>
      <c r="E159" s="4"/>
      <c r="F159" s="77"/>
      <c r="G159" s="77"/>
      <c r="H159" s="77"/>
      <c r="I159" s="77"/>
      <c r="J159" s="77"/>
      <c r="K159" s="77"/>
      <c r="L159" s="91"/>
      <c r="M159" s="91"/>
      <c r="N159" s="91"/>
      <c r="O159" s="77"/>
      <c r="P159" s="77"/>
      <c r="Q159" s="77"/>
      <c r="R159" s="75"/>
      <c r="S159" s="154"/>
    </row>
    <row r="160" spans="2:22" ht="21.75" customHeight="1" x14ac:dyDescent="0.15">
      <c r="B160" s="148"/>
      <c r="C160" s="155"/>
      <c r="D160" s="935" t="str">
        <f>IF(基本情報!F5="","",基本情報!F5)</f>
        <v/>
      </c>
      <c r="E160" s="935"/>
      <c r="F160" s="935"/>
      <c r="G160" s="935"/>
      <c r="H160" s="935"/>
      <c r="I160" s="935"/>
      <c r="J160" s="935"/>
      <c r="K160" s="77"/>
      <c r="L160" s="91"/>
      <c r="M160" s="91"/>
      <c r="N160" s="91"/>
      <c r="O160" s="77"/>
      <c r="P160" s="77"/>
      <c r="Q160" s="77"/>
      <c r="R160" s="75"/>
      <c r="S160" s="154"/>
      <c r="V160" s="7" t="s">
        <v>238</v>
      </c>
    </row>
    <row r="161" spans="2:22" ht="21.75" customHeight="1" x14ac:dyDescent="0.15">
      <c r="B161" s="148"/>
      <c r="C161" s="155"/>
      <c r="D161" s="936" t="str">
        <f>IF(基本情報!G$6="","",基本情報!G$6&amp;" "&amp;" "&amp;基本情報!K$6&amp;" "&amp;"殿")</f>
        <v/>
      </c>
      <c r="E161" s="936"/>
      <c r="F161" s="936"/>
      <c r="G161" s="936"/>
      <c r="H161" s="936"/>
      <c r="I161" s="936"/>
      <c r="J161" s="936"/>
      <c r="K161" s="58"/>
      <c r="L161" s="58"/>
      <c r="M161" s="58"/>
      <c r="N161" s="58"/>
      <c r="O161" s="58"/>
      <c r="P161" s="58"/>
      <c r="Q161" s="58"/>
      <c r="R161" s="75"/>
      <c r="S161" s="154"/>
      <c r="V161" s="7" t="s">
        <v>238</v>
      </c>
    </row>
    <row r="162" spans="2:22" ht="17.25" customHeight="1" x14ac:dyDescent="0.15">
      <c r="B162" s="148"/>
      <c r="C162" s="155"/>
      <c r="D162" s="4"/>
      <c r="E162" s="4"/>
      <c r="F162" s="77"/>
      <c r="G162" s="77"/>
      <c r="H162" s="77"/>
      <c r="I162" s="77"/>
      <c r="J162" s="77"/>
      <c r="K162" s="77"/>
      <c r="L162" s="91"/>
      <c r="M162" s="91"/>
      <c r="N162" s="91"/>
      <c r="O162" s="77"/>
      <c r="P162" s="77"/>
      <c r="Q162" s="77"/>
      <c r="R162" s="75"/>
      <c r="S162" s="154"/>
    </row>
    <row r="163" spans="2:22" ht="21.75" customHeight="1" x14ac:dyDescent="0.15">
      <c r="B163" s="148"/>
      <c r="C163" s="155"/>
      <c r="D163" s="935" t="str">
        <f>IF(基本情報!F11="","",基本情報!F11)</f>
        <v/>
      </c>
      <c r="E163" s="935"/>
      <c r="F163" s="935"/>
      <c r="G163" s="935"/>
      <c r="H163" s="935"/>
      <c r="I163" s="935"/>
      <c r="J163" s="935"/>
      <c r="K163" s="77"/>
      <c r="L163" s="91"/>
      <c r="M163" s="91"/>
      <c r="N163" s="91"/>
      <c r="O163" s="77"/>
      <c r="P163" s="77"/>
      <c r="Q163" s="77"/>
      <c r="R163" s="75"/>
      <c r="S163" s="154"/>
      <c r="V163" s="7" t="s">
        <v>238</v>
      </c>
    </row>
    <row r="164" spans="2:22" ht="21.75" customHeight="1" x14ac:dyDescent="0.15">
      <c r="B164" s="148"/>
      <c r="C164" s="4"/>
      <c r="D164" s="936" t="str">
        <f>IF(基本情報!G$12="","",基本情報!G$12&amp;" "&amp;" "&amp;基本情報!K$12&amp;" "&amp;"殿")</f>
        <v/>
      </c>
      <c r="E164" s="936"/>
      <c r="F164" s="936"/>
      <c r="G164" s="936"/>
      <c r="H164" s="936"/>
      <c r="I164" s="936"/>
      <c r="J164" s="936"/>
      <c r="K164" s="77"/>
      <c r="L164" s="91"/>
      <c r="M164" s="91"/>
      <c r="N164" s="91"/>
      <c r="O164" s="77"/>
      <c r="P164" s="77"/>
      <c r="Q164" s="77"/>
      <c r="R164" s="79"/>
      <c r="S164" s="154"/>
      <c r="V164" s="7" t="s">
        <v>238</v>
      </c>
    </row>
    <row r="165" spans="2:22" ht="15" customHeight="1" x14ac:dyDescent="0.15">
      <c r="B165" s="148"/>
      <c r="C165" s="4"/>
      <c r="D165" s="4"/>
      <c r="E165" s="4"/>
      <c r="F165" s="4"/>
      <c r="G165" s="4"/>
      <c r="H165" s="74"/>
      <c r="I165" s="56"/>
      <c r="J165" s="56"/>
      <c r="K165" s="56"/>
      <c r="L165" s="56"/>
      <c r="M165" s="56"/>
      <c r="N165" s="56"/>
      <c r="O165" s="56"/>
      <c r="P165" s="56"/>
      <c r="Q165" s="56"/>
      <c r="R165" s="56"/>
      <c r="S165" s="154"/>
    </row>
    <row r="166" spans="2:22" ht="21.75" customHeight="1" x14ac:dyDescent="0.15">
      <c r="B166" s="148"/>
      <c r="C166" s="4"/>
      <c r="D166" s="80" t="str">
        <f>IF(基本情報!F$17="","",基本情報!F$17)</f>
        <v/>
      </c>
      <c r="E166" s="180"/>
      <c r="F166" s="180"/>
      <c r="G166" s="180"/>
      <c r="H166" s="181"/>
      <c r="I166" s="181"/>
      <c r="J166" s="181"/>
      <c r="K166" s="57"/>
      <c r="L166" s="57"/>
      <c r="M166" s="57"/>
      <c r="N166" s="57"/>
      <c r="O166" s="57"/>
      <c r="P166" s="57"/>
      <c r="Q166" s="57"/>
      <c r="R166" s="182"/>
      <c r="S166" s="154"/>
      <c r="V166" s="7" t="s">
        <v>238</v>
      </c>
    </row>
    <row r="167" spans="2:22" ht="21.75" customHeight="1" x14ac:dyDescent="0.15">
      <c r="B167" s="148"/>
      <c r="C167" s="4"/>
      <c r="D167" s="180" t="str">
        <f>IF(基本情報!K$18="","",基本情報!G$18&amp;"　"&amp;基本情報!K$18&amp;"　"&amp;"殿")</f>
        <v/>
      </c>
      <c r="E167" s="180"/>
      <c r="F167" s="180"/>
      <c r="G167" s="180"/>
      <c r="H167" s="181"/>
      <c r="I167" s="181"/>
      <c r="J167" s="181"/>
      <c r="K167" s="57"/>
      <c r="L167" s="57"/>
      <c r="M167" s="57"/>
      <c r="N167" s="57"/>
      <c r="O167" s="57"/>
      <c r="P167" s="57"/>
      <c r="Q167" s="57"/>
      <c r="R167" s="182"/>
      <c r="S167" s="154"/>
      <c r="V167" s="7" t="s">
        <v>238</v>
      </c>
    </row>
    <row r="168" spans="2:22" ht="21.75" customHeight="1" x14ac:dyDescent="0.15">
      <c r="B168" s="148"/>
      <c r="C168" s="4"/>
      <c r="D168" s="4"/>
      <c r="E168" s="4"/>
      <c r="F168" s="4"/>
      <c r="G168" s="4"/>
      <c r="S168" s="154"/>
      <c r="V168" s="78"/>
    </row>
    <row r="169" spans="2:22" ht="9" customHeight="1" x14ac:dyDescent="0.15">
      <c r="B169" s="148"/>
      <c r="C169" s="4"/>
      <c r="D169" s="4"/>
      <c r="E169" s="4"/>
      <c r="F169" s="4"/>
      <c r="G169" s="4"/>
      <c r="R169" s="81"/>
      <c r="S169" s="154"/>
    </row>
    <row r="170" spans="2:22" ht="26.25" customHeight="1" x14ac:dyDescent="0.15">
      <c r="B170" s="148"/>
      <c r="C170" s="828" t="s">
        <v>415</v>
      </c>
      <c r="D170" s="828"/>
      <c r="E170" s="828"/>
      <c r="F170" s="828"/>
      <c r="G170" s="828"/>
      <c r="H170" s="828"/>
      <c r="I170" s="828"/>
      <c r="J170" s="828"/>
      <c r="K170" s="828"/>
      <c r="L170" s="828"/>
      <c r="M170" s="828"/>
      <c r="N170" s="828"/>
      <c r="O170" s="828"/>
      <c r="P170" s="828"/>
      <c r="Q170" s="828"/>
      <c r="R170" s="828"/>
      <c r="S170" s="154"/>
    </row>
    <row r="171" spans="2:22" x14ac:dyDescent="0.15">
      <c r="B171" s="148"/>
      <c r="C171" s="4"/>
      <c r="D171" s="4"/>
      <c r="E171" s="4"/>
      <c r="F171" s="4"/>
      <c r="G171" s="4"/>
      <c r="H171" s="4"/>
      <c r="I171" s="4"/>
      <c r="J171" s="4"/>
      <c r="K171" s="79"/>
      <c r="L171" s="89"/>
      <c r="M171" s="89"/>
      <c r="N171" s="89"/>
      <c r="O171" s="79"/>
      <c r="P171" s="79"/>
      <c r="Q171" s="79"/>
      <c r="R171" s="79"/>
      <c r="S171" s="154"/>
    </row>
    <row r="172" spans="2:22" ht="53.25" customHeight="1" x14ac:dyDescent="0.15">
      <c r="B172" s="148"/>
      <c r="D172" s="945" t="s">
        <v>838</v>
      </c>
      <c r="E172" s="945"/>
      <c r="F172" s="945"/>
      <c r="G172" s="945"/>
      <c r="H172" s="945"/>
      <c r="I172" s="945"/>
      <c r="J172" s="945"/>
      <c r="K172" s="945"/>
      <c r="L172" s="945"/>
      <c r="M172" s="945"/>
      <c r="N172" s="945"/>
      <c r="O172" s="945"/>
      <c r="P172" s="945"/>
      <c r="Q172" s="945"/>
      <c r="R172" s="156"/>
      <c r="S172" s="154"/>
    </row>
    <row r="173" spans="2:22" ht="9.75" customHeight="1" x14ac:dyDescent="0.15">
      <c r="B173" s="148"/>
      <c r="C173" s="4"/>
      <c r="D173" s="4"/>
      <c r="E173" s="4"/>
      <c r="F173" s="4"/>
      <c r="G173" s="4"/>
      <c r="H173" s="4"/>
      <c r="I173" s="4"/>
      <c r="J173" s="4"/>
      <c r="K173" s="79"/>
      <c r="L173" s="89"/>
      <c r="M173" s="89"/>
      <c r="N173" s="89"/>
      <c r="O173" s="79"/>
      <c r="P173" s="79"/>
      <c r="Q173" s="79"/>
      <c r="R173" s="79"/>
      <c r="S173" s="154"/>
    </row>
    <row r="174" spans="2:22" ht="18.75" customHeight="1" x14ac:dyDescent="0.15">
      <c r="B174" s="148"/>
      <c r="C174" s="4"/>
      <c r="D174" s="4" t="s">
        <v>549</v>
      </c>
      <c r="E174" s="4"/>
      <c r="F174" s="4"/>
      <c r="G174" s="4"/>
      <c r="H174" s="4"/>
      <c r="I174" s="4"/>
      <c r="J174" s="4"/>
      <c r="K174" s="79"/>
      <c r="L174" s="89"/>
      <c r="M174" s="89"/>
      <c r="N174" s="89"/>
      <c r="O174" s="79"/>
      <c r="P174" s="79"/>
      <c r="Q174" s="79"/>
      <c r="R174" s="79"/>
      <c r="S174" s="154"/>
    </row>
    <row r="175" spans="2:22" ht="26.25" customHeight="1" x14ac:dyDescent="0.15">
      <c r="B175" s="148"/>
      <c r="C175" s="4"/>
      <c r="D175" s="4" t="s">
        <v>416</v>
      </c>
      <c r="E175" s="4"/>
      <c r="F175" s="4"/>
      <c r="G175" s="4" t="s">
        <v>417</v>
      </c>
      <c r="H175" s="4"/>
      <c r="I175" s="4"/>
      <c r="J175" s="4"/>
      <c r="K175" s="79"/>
      <c r="L175" s="89"/>
      <c r="M175" s="89"/>
      <c r="N175" s="89"/>
      <c r="O175" s="79"/>
      <c r="P175" s="79"/>
      <c r="Q175" s="79"/>
      <c r="R175" s="79"/>
      <c r="S175" s="154"/>
    </row>
    <row r="176" spans="2:22" ht="26.25" customHeight="1" x14ac:dyDescent="0.15">
      <c r="B176" s="148"/>
      <c r="C176" s="4"/>
      <c r="D176" s="946"/>
      <c r="E176" s="946"/>
      <c r="F176" s="83"/>
      <c r="G176" s="943"/>
      <c r="H176" s="943"/>
      <c r="I176" s="943"/>
      <c r="J176" s="943"/>
      <c r="K176" s="943"/>
      <c r="L176" s="943"/>
      <c r="M176" s="943"/>
      <c r="N176" s="943"/>
      <c r="O176" s="943"/>
      <c r="P176" s="943"/>
      <c r="Q176" s="943"/>
      <c r="R176" s="83"/>
      <c r="S176" s="154"/>
      <c r="V176" s="7" t="s">
        <v>346</v>
      </c>
    </row>
    <row r="177" spans="2:22" ht="56.25" customHeight="1" x14ac:dyDescent="0.15">
      <c r="B177" s="148"/>
      <c r="C177" s="4"/>
      <c r="D177" s="878" t="s">
        <v>418</v>
      </c>
      <c r="E177" s="878"/>
      <c r="F177" s="83"/>
      <c r="G177" s="943"/>
      <c r="H177" s="943"/>
      <c r="I177" s="943"/>
      <c r="J177" s="943"/>
      <c r="K177" s="943"/>
      <c r="L177" s="943"/>
      <c r="M177" s="943"/>
      <c r="N177" s="943"/>
      <c r="O177" s="943"/>
      <c r="P177" s="943"/>
      <c r="Q177" s="943"/>
      <c r="R177" s="83"/>
      <c r="S177" s="154"/>
      <c r="V177" s="7" t="s">
        <v>346</v>
      </c>
    </row>
    <row r="178" spans="2:22" ht="13.5" customHeight="1" x14ac:dyDescent="0.15">
      <c r="B178" s="148"/>
      <c r="C178" s="4"/>
      <c r="E178" s="83"/>
      <c r="F178" s="83"/>
      <c r="H178" s="83"/>
      <c r="I178" s="83"/>
      <c r="J178" s="83"/>
      <c r="K178" s="83"/>
      <c r="L178" s="106"/>
      <c r="M178" s="106"/>
      <c r="N178" s="106"/>
      <c r="O178" s="83"/>
      <c r="P178" s="83"/>
      <c r="Q178" s="83"/>
      <c r="R178" s="83"/>
      <c r="S178" s="154"/>
    </row>
    <row r="179" spans="2:22" ht="26.25" customHeight="1" x14ac:dyDescent="0.15">
      <c r="B179" s="148"/>
      <c r="C179" s="4"/>
      <c r="D179" s="58" t="s">
        <v>550</v>
      </c>
      <c r="E179" s="58"/>
      <c r="F179" s="59"/>
      <c r="G179" s="59"/>
      <c r="H179" s="59"/>
      <c r="I179" s="59"/>
      <c r="J179" s="59"/>
      <c r="K179" s="59"/>
      <c r="L179" s="59"/>
      <c r="M179" s="59"/>
      <c r="N179" s="59"/>
      <c r="O179" s="59"/>
      <c r="P179" s="59"/>
      <c r="Q179" s="59"/>
      <c r="R179" s="59"/>
      <c r="S179" s="154"/>
    </row>
    <row r="180" spans="2:22" ht="26.25" customHeight="1" x14ac:dyDescent="0.15">
      <c r="B180" s="148"/>
      <c r="C180" s="4"/>
      <c r="D180" s="953" t="s">
        <v>98</v>
      </c>
      <c r="E180" s="953"/>
      <c r="F180" s="83"/>
      <c r="G180" s="938"/>
      <c r="H180" s="938"/>
      <c r="I180" s="938"/>
      <c r="J180" s="938"/>
      <c r="K180" s="938"/>
      <c r="L180" s="938"/>
      <c r="M180" s="938"/>
      <c r="N180" s="938"/>
      <c r="O180" s="938"/>
      <c r="P180" s="938"/>
      <c r="Q180" s="938"/>
      <c r="R180" s="59"/>
      <c r="S180" s="154"/>
      <c r="V180" s="7" t="s">
        <v>346</v>
      </c>
    </row>
    <row r="181" spans="2:22" ht="26.25" customHeight="1" x14ac:dyDescent="0.15">
      <c r="B181" s="148"/>
      <c r="C181" s="4"/>
      <c r="D181" s="77"/>
      <c r="F181" s="77"/>
      <c r="G181" s="77"/>
      <c r="H181" s="77"/>
      <c r="I181" s="77"/>
      <c r="K181" s="77"/>
      <c r="L181" s="91"/>
      <c r="M181" s="91"/>
      <c r="N181" s="91"/>
      <c r="O181" s="77"/>
      <c r="P181" s="77"/>
      <c r="Q181" s="77"/>
      <c r="R181" s="183"/>
      <c r="S181" s="154"/>
    </row>
    <row r="182" spans="2:22" ht="26.25" customHeight="1" x14ac:dyDescent="0.15">
      <c r="B182" s="148"/>
      <c r="C182" s="4"/>
      <c r="D182" s="77" t="s">
        <v>420</v>
      </c>
      <c r="E182" s="939"/>
      <c r="F182" s="939"/>
      <c r="G182" s="939"/>
      <c r="H182" s="939"/>
      <c r="I182" s="76" t="s">
        <v>421</v>
      </c>
      <c r="J182" s="946"/>
      <c r="K182" s="946"/>
      <c r="L182" s="946"/>
      <c r="M182" s="946"/>
      <c r="N182" s="946"/>
      <c r="O182" s="946"/>
      <c r="P182" s="946"/>
      <c r="Q182" s="76" t="s">
        <v>330</v>
      </c>
      <c r="R182" s="183"/>
      <c r="S182" s="154"/>
      <c r="V182" s="7" t="s">
        <v>346</v>
      </c>
    </row>
    <row r="183" spans="2:22" ht="21" customHeight="1" x14ac:dyDescent="0.15">
      <c r="B183" s="148"/>
      <c r="C183" s="4"/>
      <c r="D183" s="950"/>
      <c r="E183" s="950"/>
      <c r="F183" s="950"/>
      <c r="G183" s="950"/>
      <c r="H183" s="950"/>
      <c r="I183" s="950"/>
      <c r="J183" s="950"/>
      <c r="K183" s="950"/>
      <c r="L183" s="950"/>
      <c r="M183" s="950"/>
      <c r="N183" s="950"/>
      <c r="O183" s="950"/>
      <c r="P183" s="7"/>
      <c r="Q183" s="77"/>
      <c r="R183" s="183"/>
      <c r="S183" s="154"/>
      <c r="V183" s="78"/>
    </row>
    <row r="184" spans="2:22" ht="15.75" customHeight="1" x14ac:dyDescent="0.15">
      <c r="B184" s="148"/>
      <c r="C184" s="77"/>
      <c r="D184" s="951"/>
      <c r="E184" s="949"/>
      <c r="F184" s="58"/>
      <c r="G184" s="58"/>
      <c r="H184" s="58"/>
      <c r="I184" s="58"/>
      <c r="J184" s="952"/>
      <c r="K184" s="952"/>
      <c r="L184" s="952"/>
      <c r="M184" s="952"/>
      <c r="N184" s="952"/>
      <c r="O184" s="952"/>
      <c r="P184" s="952"/>
      <c r="Q184" s="952"/>
      <c r="R184" s="952"/>
      <c r="S184" s="154"/>
      <c r="V184" s="78"/>
    </row>
    <row r="185" spans="2:22" ht="15" customHeight="1" x14ac:dyDescent="0.15">
      <c r="B185" s="148"/>
      <c r="C185" s="4"/>
      <c r="E185" s="4"/>
      <c r="F185" s="4"/>
      <c r="G185" s="4"/>
      <c r="H185" s="4"/>
      <c r="I185" s="4"/>
      <c r="J185" s="4"/>
      <c r="K185" s="79"/>
      <c r="L185" s="89"/>
      <c r="M185" s="89"/>
      <c r="N185" s="89"/>
      <c r="O185" s="79"/>
      <c r="P185" s="79"/>
      <c r="Q185" s="79"/>
      <c r="R185" s="79"/>
      <c r="S185" s="154"/>
    </row>
    <row r="186" spans="2:22" x14ac:dyDescent="0.15">
      <c r="B186" s="148"/>
      <c r="C186" s="4"/>
      <c r="D186" s="4"/>
      <c r="E186" s="4"/>
      <c r="F186" s="4"/>
      <c r="G186" s="4"/>
      <c r="H186" s="4"/>
      <c r="I186" s="4"/>
      <c r="J186" s="4"/>
      <c r="K186" s="79"/>
      <c r="L186" s="89"/>
      <c r="M186" s="89"/>
      <c r="N186" s="89"/>
      <c r="O186" s="79"/>
      <c r="P186" s="79"/>
      <c r="Q186" s="79"/>
      <c r="R186" s="79"/>
      <c r="S186" s="154"/>
    </row>
    <row r="187" spans="2:22" x14ac:dyDescent="0.15">
      <c r="B187" s="148"/>
      <c r="C187" s="4"/>
      <c r="D187" s="4"/>
      <c r="E187" s="4"/>
      <c r="F187" s="4"/>
      <c r="G187" s="4"/>
      <c r="H187" s="4"/>
      <c r="I187" s="4"/>
      <c r="J187" s="4"/>
      <c r="K187" s="79"/>
      <c r="L187" s="89"/>
      <c r="M187" s="89"/>
      <c r="N187" s="89"/>
      <c r="O187" s="79"/>
      <c r="P187" s="79"/>
      <c r="Q187" s="79"/>
      <c r="R187" s="79"/>
      <c r="S187" s="154"/>
    </row>
    <row r="188" spans="2:22" x14ac:dyDescent="0.15">
      <c r="B188" s="161"/>
      <c r="C188" s="168"/>
      <c r="D188" s="168"/>
      <c r="E188" s="168"/>
      <c r="F188" s="168"/>
      <c r="G188" s="168"/>
      <c r="H188" s="168"/>
      <c r="I188" s="168"/>
      <c r="J188" s="168"/>
      <c r="K188" s="87"/>
      <c r="L188" s="98"/>
      <c r="M188" s="98"/>
      <c r="N188" s="98"/>
      <c r="O188" s="87"/>
      <c r="P188" s="87"/>
      <c r="Q188" s="87"/>
      <c r="R188" s="87"/>
      <c r="S188" s="86"/>
    </row>
    <row r="189" spans="2:22" x14ac:dyDescent="0.15">
      <c r="B189" s="185" t="s">
        <v>422</v>
      </c>
      <c r="C189" s="14"/>
      <c r="D189" s="14"/>
      <c r="E189" s="14"/>
      <c r="J189" s="47"/>
    </row>
    <row r="190" spans="2:22" x14ac:dyDescent="0.15">
      <c r="R190" s="326" t="s">
        <v>822</v>
      </c>
    </row>
  </sheetData>
  <sheetProtection password="A4DE" sheet="1" objects="1" scenarios="1"/>
  <mergeCells count="105">
    <mergeCell ref="D183:E183"/>
    <mergeCell ref="F183:O183"/>
    <mergeCell ref="D184:E184"/>
    <mergeCell ref="J184:P184"/>
    <mergeCell ref="Q184:R184"/>
    <mergeCell ref="D177:E177"/>
    <mergeCell ref="G177:Q177"/>
    <mergeCell ref="D180:E180"/>
    <mergeCell ref="G180:Q180"/>
    <mergeCell ref="E182:H182"/>
    <mergeCell ref="J182:P182"/>
    <mergeCell ref="D161:J161"/>
    <mergeCell ref="D163:J163"/>
    <mergeCell ref="D164:J164"/>
    <mergeCell ref="C170:R170"/>
    <mergeCell ref="D172:Q172"/>
    <mergeCell ref="D176:E176"/>
    <mergeCell ref="G176:Q176"/>
    <mergeCell ref="D146:E146"/>
    <mergeCell ref="J146:P146"/>
    <mergeCell ref="Q146:R146"/>
    <mergeCell ref="K155:L155"/>
    <mergeCell ref="F158:Q158"/>
    <mergeCell ref="D160:J160"/>
    <mergeCell ref="D142:E142"/>
    <mergeCell ref="G142:Q142"/>
    <mergeCell ref="E144:H144"/>
    <mergeCell ref="J144:P144"/>
    <mergeCell ref="D145:E145"/>
    <mergeCell ref="F145:O145"/>
    <mergeCell ref="D126:J126"/>
    <mergeCell ref="C132:R132"/>
    <mergeCell ref="D134:Q134"/>
    <mergeCell ref="D138:E138"/>
    <mergeCell ref="G138:Q138"/>
    <mergeCell ref="D139:E139"/>
    <mergeCell ref="G139:Q139"/>
    <mergeCell ref="Q108:R108"/>
    <mergeCell ref="K117:L117"/>
    <mergeCell ref="F120:Q120"/>
    <mergeCell ref="D122:J122"/>
    <mergeCell ref="D123:J123"/>
    <mergeCell ref="D125:J125"/>
    <mergeCell ref="E106:H106"/>
    <mergeCell ref="J106:P106"/>
    <mergeCell ref="D107:E107"/>
    <mergeCell ref="F107:O107"/>
    <mergeCell ref="D108:E108"/>
    <mergeCell ref="J108:P108"/>
    <mergeCell ref="D96:Q96"/>
    <mergeCell ref="D100:E100"/>
    <mergeCell ref="G100:Q100"/>
    <mergeCell ref="D101:E101"/>
    <mergeCell ref="G101:Q101"/>
    <mergeCell ref="D104:E104"/>
    <mergeCell ref="G104:Q104"/>
    <mergeCell ref="F82:Q82"/>
    <mergeCell ref="D84:J84"/>
    <mergeCell ref="D85:J85"/>
    <mergeCell ref="D87:J87"/>
    <mergeCell ref="D88:J88"/>
    <mergeCell ref="C94:R94"/>
    <mergeCell ref="D69:E69"/>
    <mergeCell ref="F69:O69"/>
    <mergeCell ref="D70:E70"/>
    <mergeCell ref="J70:P70"/>
    <mergeCell ref="Q70:R70"/>
    <mergeCell ref="K79:L79"/>
    <mergeCell ref="D63:E63"/>
    <mergeCell ref="G63:Q63"/>
    <mergeCell ref="D66:E66"/>
    <mergeCell ref="G66:Q66"/>
    <mergeCell ref="E68:H68"/>
    <mergeCell ref="J68:P68"/>
    <mergeCell ref="D47:J47"/>
    <mergeCell ref="L41:M41"/>
    <mergeCell ref="D49:J49"/>
    <mergeCell ref="D50:J50"/>
    <mergeCell ref="C56:R56"/>
    <mergeCell ref="D58:Q58"/>
    <mergeCell ref="D62:E62"/>
    <mergeCell ref="G62:Q62"/>
    <mergeCell ref="D32:E32"/>
    <mergeCell ref="J32:P32"/>
    <mergeCell ref="Q32:R32"/>
    <mergeCell ref="F44:Q44"/>
    <mergeCell ref="D46:J46"/>
    <mergeCell ref="L3:M3"/>
    <mergeCell ref="D31:E31"/>
    <mergeCell ref="F31:O31"/>
    <mergeCell ref="C18:R18"/>
    <mergeCell ref="D20:Q20"/>
    <mergeCell ref="D24:E24"/>
    <mergeCell ref="G24:Q24"/>
    <mergeCell ref="D25:E25"/>
    <mergeCell ref="G25:Q25"/>
    <mergeCell ref="F6:Q6"/>
    <mergeCell ref="D8:J8"/>
    <mergeCell ref="D9:J9"/>
    <mergeCell ref="D11:J11"/>
    <mergeCell ref="D12:J12"/>
    <mergeCell ref="D28:E28"/>
    <mergeCell ref="G28:Q28"/>
    <mergeCell ref="E30:H30"/>
    <mergeCell ref="J30:P30"/>
  </mergeCells>
  <phoneticPr fontId="31"/>
  <pageMargins left="0.70866141732283472" right="0.70866141732283472" top="0.74803149606299213" bottom="0.74803149606299213" header="0.31496062992125984" footer="0.31496062992125984"/>
  <pageSetup paperSize="9" scale="99" orientation="portrait" blackAndWhite="1" r:id="rId1"/>
  <rowBreaks count="4" manualBreakCount="4">
    <brk id="38" max="16" man="1"/>
    <brk id="76" max="16" man="1"/>
    <brk id="114" max="16" man="1"/>
    <brk id="152"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view="pageBreakPreview" zoomScaleNormal="100" zoomScaleSheetLayoutView="100" workbookViewId="0">
      <selection activeCell="A11" sqref="A11:N11"/>
    </sheetView>
  </sheetViews>
  <sheetFormatPr defaultColWidth="9" defaultRowHeight="13.5" x14ac:dyDescent="0.15"/>
  <cols>
    <col min="1" max="3" width="2.75" style="7" customWidth="1"/>
    <col min="4" max="7" width="4.375" style="7" customWidth="1"/>
    <col min="8" max="9" width="4.75" style="7" customWidth="1"/>
    <col min="10" max="13" width="9" style="7"/>
    <col min="14" max="14" width="17.125" style="7" customWidth="1"/>
    <col min="15" max="15" width="3.5" style="7" customWidth="1"/>
    <col min="16" max="16" width="5.375" style="7" customWidth="1"/>
    <col min="17" max="16384" width="9" style="7"/>
  </cols>
  <sheetData>
    <row r="1" spans="1:16" x14ac:dyDescent="0.15">
      <c r="A1" s="7" t="s">
        <v>845</v>
      </c>
    </row>
    <row r="3" spans="1:16" ht="21" x14ac:dyDescent="0.15">
      <c r="A3" s="961" t="s">
        <v>323</v>
      </c>
      <c r="B3" s="961"/>
      <c r="C3" s="961"/>
      <c r="D3" s="961"/>
      <c r="E3" s="961"/>
      <c r="F3" s="961"/>
      <c r="G3" s="961"/>
      <c r="H3" s="961"/>
      <c r="I3" s="961"/>
      <c r="J3" s="961"/>
      <c r="K3" s="961"/>
      <c r="L3" s="961"/>
      <c r="M3" s="961"/>
      <c r="N3" s="961"/>
    </row>
    <row r="5" spans="1:16" ht="16.5" customHeight="1" x14ac:dyDescent="0.15">
      <c r="A5" s="26" t="s">
        <v>324</v>
      </c>
    </row>
    <row r="6" spans="1:16" ht="16.5" customHeight="1" x14ac:dyDescent="0.15">
      <c r="A6" s="26"/>
    </row>
    <row r="7" spans="1:16" ht="16.5" customHeight="1" x14ac:dyDescent="0.15">
      <c r="A7" s="26" t="s">
        <v>325</v>
      </c>
    </row>
    <row r="8" spans="1:16" ht="16.5" customHeight="1" x14ac:dyDescent="0.15"/>
    <row r="11" spans="1:16" ht="103.5" customHeight="1" x14ac:dyDescent="0.15">
      <c r="A11" s="955" t="s">
        <v>1057</v>
      </c>
      <c r="B11" s="955"/>
      <c r="C11" s="955"/>
      <c r="D11" s="955"/>
      <c r="E11" s="955"/>
      <c r="F11" s="955"/>
      <c r="G11" s="955"/>
      <c r="H11" s="955"/>
      <c r="I11" s="955"/>
      <c r="J11" s="955"/>
      <c r="K11" s="955"/>
      <c r="L11" s="955"/>
      <c r="M11" s="955"/>
      <c r="N11" s="955"/>
    </row>
    <row r="12" spans="1:16" ht="51" customHeight="1" x14ac:dyDescent="0.15">
      <c r="A12" s="955" t="s">
        <v>518</v>
      </c>
      <c r="B12" s="955"/>
      <c r="C12" s="955"/>
      <c r="D12" s="955"/>
      <c r="E12" s="955"/>
      <c r="F12" s="955"/>
      <c r="G12" s="955"/>
      <c r="H12" s="955"/>
      <c r="I12" s="955"/>
      <c r="J12" s="955"/>
      <c r="K12" s="955"/>
      <c r="L12" s="955"/>
      <c r="M12" s="955"/>
      <c r="N12" s="955"/>
    </row>
    <row r="13" spans="1:16" ht="37.5" customHeight="1" x14ac:dyDescent="0.15">
      <c r="A13" s="955" t="s">
        <v>326</v>
      </c>
      <c r="B13" s="955"/>
      <c r="C13" s="955"/>
      <c r="D13" s="955"/>
      <c r="E13" s="955"/>
      <c r="F13" s="955"/>
      <c r="G13" s="955"/>
      <c r="H13" s="955"/>
      <c r="I13" s="955"/>
      <c r="J13" s="955"/>
      <c r="K13" s="955"/>
      <c r="L13" s="955"/>
      <c r="M13" s="955"/>
      <c r="N13" s="955"/>
    </row>
    <row r="15" spans="1:16" ht="14.25" x14ac:dyDescent="0.15">
      <c r="A15" s="26"/>
      <c r="B15" s="956"/>
      <c r="C15" s="956"/>
      <c r="D15" s="44"/>
      <c r="E15" s="26" t="s">
        <v>217</v>
      </c>
      <c r="F15" s="44"/>
      <c r="G15" s="26" t="s">
        <v>327</v>
      </c>
      <c r="H15" s="44"/>
      <c r="I15" s="26" t="s">
        <v>328</v>
      </c>
      <c r="J15" s="26"/>
      <c r="K15" s="26"/>
      <c r="L15" s="26"/>
      <c r="M15" s="26"/>
      <c r="P15" s="7" t="s">
        <v>329</v>
      </c>
    </row>
    <row r="16" spans="1:16" ht="15.75" customHeight="1" x14ac:dyDescent="0.15">
      <c r="A16" s="26"/>
      <c r="B16" s="26"/>
      <c r="C16" s="26"/>
      <c r="D16" s="26"/>
      <c r="E16" s="26"/>
      <c r="F16" s="26"/>
      <c r="G16" s="26"/>
      <c r="H16" s="26"/>
      <c r="I16" s="26"/>
      <c r="J16" s="26"/>
      <c r="K16" s="26"/>
      <c r="L16" s="26"/>
      <c r="M16" s="26"/>
    </row>
    <row r="17" spans="1:16" ht="15.75" customHeight="1" x14ac:dyDescent="0.15">
      <c r="A17" s="26"/>
      <c r="B17" s="26"/>
      <c r="C17" s="26"/>
      <c r="D17" s="26"/>
      <c r="E17" s="26"/>
      <c r="F17" s="26"/>
      <c r="G17" s="26"/>
      <c r="H17" s="26"/>
      <c r="I17" s="26"/>
      <c r="J17" s="26"/>
      <c r="K17" s="26"/>
      <c r="L17" s="26"/>
      <c r="M17" s="26"/>
    </row>
    <row r="18" spans="1:16" ht="17.25" customHeight="1" x14ac:dyDescent="0.15">
      <c r="A18" s="26"/>
      <c r="B18" s="26" t="s">
        <v>101</v>
      </c>
      <c r="C18" s="26"/>
      <c r="D18" s="26"/>
      <c r="E18" s="26"/>
      <c r="F18" s="26"/>
      <c r="G18" s="26"/>
      <c r="H18" s="26"/>
      <c r="I18" s="26"/>
      <c r="J18" s="26"/>
      <c r="K18" s="26"/>
      <c r="L18" s="26"/>
      <c r="M18" s="26"/>
    </row>
    <row r="19" spans="1:16" ht="29.25" customHeight="1" x14ac:dyDescent="0.15">
      <c r="A19" s="26"/>
      <c r="B19" s="26"/>
      <c r="C19" s="957" t="str">
        <f>IF(基本情報!F8="","",基本情報!F8)</f>
        <v/>
      </c>
      <c r="D19" s="957"/>
      <c r="E19" s="957"/>
      <c r="F19" s="957"/>
      <c r="G19" s="957"/>
      <c r="H19" s="957"/>
      <c r="I19" s="957"/>
      <c r="J19" s="957"/>
      <c r="K19" s="957"/>
      <c r="L19" s="957"/>
      <c r="M19" s="957"/>
      <c r="N19" s="957"/>
      <c r="P19" s="7" t="s">
        <v>238</v>
      </c>
    </row>
    <row r="20" spans="1:16" ht="17.25" customHeight="1" x14ac:dyDescent="0.15">
      <c r="A20" s="26"/>
      <c r="B20" s="26" t="s">
        <v>98</v>
      </c>
      <c r="C20" s="45"/>
      <c r="D20" s="45"/>
      <c r="E20" s="45"/>
      <c r="F20" s="45"/>
      <c r="G20" s="45"/>
      <c r="H20" s="45"/>
      <c r="I20" s="45"/>
      <c r="J20" s="45"/>
      <c r="K20" s="45"/>
      <c r="L20" s="45"/>
      <c r="M20" s="45"/>
      <c r="N20" s="45"/>
    </row>
    <row r="21" spans="1:16" ht="29.25" customHeight="1" x14ac:dyDescent="0.15">
      <c r="A21" s="26"/>
      <c r="B21" s="26"/>
      <c r="C21" s="958" t="str">
        <f>IF(基本情報!F5="","",基本情報!F5)</f>
        <v/>
      </c>
      <c r="D21" s="958"/>
      <c r="E21" s="958"/>
      <c r="F21" s="958"/>
      <c r="G21" s="958"/>
      <c r="H21" s="958"/>
      <c r="I21" s="958"/>
      <c r="J21" s="958"/>
      <c r="K21" s="958"/>
      <c r="L21" s="958"/>
      <c r="M21" s="958"/>
      <c r="N21" s="45"/>
      <c r="P21" s="7" t="s">
        <v>238</v>
      </c>
    </row>
    <row r="22" spans="1:16" ht="17.25" customHeight="1" x14ac:dyDescent="0.15">
      <c r="A22" s="26"/>
      <c r="B22" s="26"/>
      <c r="C22" s="26"/>
      <c r="D22" s="26"/>
      <c r="E22" s="26"/>
      <c r="F22" s="26"/>
      <c r="G22" s="26"/>
      <c r="H22" s="26"/>
      <c r="I22" s="26"/>
      <c r="J22" s="26"/>
      <c r="K22" s="26"/>
      <c r="L22" s="26"/>
      <c r="M22" s="26"/>
    </row>
    <row r="23" spans="1:16" ht="17.25" customHeight="1" x14ac:dyDescent="0.15">
      <c r="A23" s="26"/>
      <c r="B23" s="26" t="s">
        <v>6</v>
      </c>
      <c r="C23" s="26"/>
      <c r="D23" s="26"/>
      <c r="E23" s="26"/>
      <c r="F23" s="26"/>
      <c r="G23" s="26"/>
      <c r="H23" s="26"/>
      <c r="I23" s="26"/>
      <c r="J23" s="26"/>
      <c r="K23" s="26"/>
      <c r="L23" s="26"/>
      <c r="M23" s="26"/>
    </row>
    <row r="24" spans="1:16" ht="29.25" customHeight="1" x14ac:dyDescent="0.15">
      <c r="A24" s="26"/>
      <c r="B24" s="26"/>
      <c r="C24" s="959" t="str">
        <f>IF(基本情報!G6="","",基本情報!G6)</f>
        <v/>
      </c>
      <c r="D24" s="959"/>
      <c r="E24" s="959"/>
      <c r="F24" s="959"/>
      <c r="G24" s="959"/>
      <c r="H24" s="26"/>
      <c r="I24" s="960" t="str">
        <f>IF(基本情報!K6="","",基本情報!K6)</f>
        <v/>
      </c>
      <c r="J24" s="960"/>
      <c r="K24" s="960"/>
      <c r="L24" s="960"/>
      <c r="M24" s="26"/>
      <c r="P24" s="7" t="s">
        <v>238</v>
      </c>
    </row>
    <row r="25" spans="1:16" ht="20.25" customHeight="1" x14ac:dyDescent="0.15">
      <c r="A25" s="26"/>
      <c r="B25" s="26"/>
      <c r="C25" s="26"/>
      <c r="D25" s="26"/>
      <c r="E25" s="26"/>
      <c r="F25" s="26"/>
      <c r="G25" s="26"/>
      <c r="H25" s="26"/>
      <c r="I25" s="26"/>
      <c r="J25" s="26"/>
      <c r="K25" s="26"/>
      <c r="L25" s="26"/>
      <c r="M25" s="26"/>
    </row>
    <row r="26" spans="1:16" ht="14.25" x14ac:dyDescent="0.15">
      <c r="A26" s="26"/>
      <c r="B26" s="26"/>
      <c r="C26" s="26"/>
      <c r="D26" s="26"/>
      <c r="E26" s="26"/>
      <c r="F26" s="26"/>
      <c r="G26" s="26"/>
      <c r="H26" s="26"/>
      <c r="I26" s="26"/>
      <c r="J26" s="26"/>
      <c r="K26" s="26"/>
      <c r="L26" s="26"/>
      <c r="M26" s="26"/>
    </row>
    <row r="27" spans="1:16" ht="14.25" x14ac:dyDescent="0.15">
      <c r="A27" s="26"/>
      <c r="B27" s="26"/>
      <c r="C27" s="26"/>
      <c r="D27" s="26"/>
      <c r="E27" s="26"/>
      <c r="F27" s="26"/>
      <c r="G27" s="26"/>
      <c r="H27" s="26"/>
      <c r="I27" s="26"/>
      <c r="J27" s="26"/>
      <c r="K27" s="26"/>
      <c r="L27" s="26"/>
      <c r="M27" s="26"/>
    </row>
    <row r="28" spans="1:16" ht="30.75" customHeight="1" x14ac:dyDescent="0.15">
      <c r="A28" s="26"/>
      <c r="B28" s="632" t="s">
        <v>331</v>
      </c>
      <c r="C28" s="632"/>
      <c r="D28" s="632"/>
      <c r="E28" s="632"/>
      <c r="F28" s="632"/>
      <c r="G28" s="632"/>
      <c r="H28" s="632"/>
      <c r="I28" s="632"/>
      <c r="J28" s="632"/>
      <c r="K28" s="632"/>
      <c r="L28" s="632"/>
      <c r="M28" s="632"/>
      <c r="N28" s="632"/>
    </row>
    <row r="29" spans="1:16" ht="17.25" customHeight="1" x14ac:dyDescent="0.15">
      <c r="A29" s="26"/>
      <c r="B29" s="630" t="s">
        <v>332</v>
      </c>
      <c r="C29" s="630"/>
      <c r="D29" s="630"/>
      <c r="E29" s="630"/>
      <c r="F29" s="630"/>
      <c r="G29" s="630"/>
      <c r="H29" s="630"/>
      <c r="I29" s="630"/>
      <c r="J29" s="630"/>
      <c r="K29" s="630"/>
      <c r="L29" s="630"/>
      <c r="M29" s="630"/>
      <c r="N29" s="630"/>
    </row>
    <row r="30" spans="1:16" ht="17.25" customHeight="1" x14ac:dyDescent="0.15">
      <c r="A30" s="26"/>
      <c r="B30" s="26"/>
      <c r="C30" s="26" t="s">
        <v>333</v>
      </c>
      <c r="D30" s="26"/>
      <c r="E30" s="26"/>
      <c r="F30" s="26"/>
      <c r="G30" s="26"/>
      <c r="H30" s="26"/>
      <c r="I30" s="26"/>
      <c r="J30" s="26"/>
      <c r="K30" s="26"/>
      <c r="L30" s="26"/>
      <c r="M30" s="26"/>
    </row>
    <row r="31" spans="1:16" ht="17.25" customHeight="1" x14ac:dyDescent="0.15">
      <c r="A31" s="26"/>
      <c r="B31" s="26"/>
      <c r="C31" s="26" t="s">
        <v>334</v>
      </c>
      <c r="D31" s="26"/>
      <c r="E31" s="26"/>
      <c r="F31" s="26"/>
      <c r="G31" s="26"/>
      <c r="H31" s="26"/>
      <c r="I31" s="26"/>
      <c r="J31" s="26"/>
      <c r="K31" s="26"/>
      <c r="L31" s="26"/>
      <c r="M31" s="26"/>
    </row>
    <row r="32" spans="1:16" ht="17.25" customHeight="1" x14ac:dyDescent="0.15">
      <c r="A32" s="26"/>
      <c r="B32" s="26"/>
      <c r="C32" s="26" t="s">
        <v>335</v>
      </c>
      <c r="D32" s="26"/>
      <c r="E32" s="26"/>
      <c r="F32" s="26"/>
      <c r="G32" s="26"/>
      <c r="H32" s="26"/>
      <c r="I32" s="26"/>
      <c r="J32" s="26"/>
      <c r="K32" s="26"/>
      <c r="L32" s="26"/>
      <c r="M32" s="26"/>
    </row>
    <row r="33" spans="1:14" ht="17.25" customHeight="1" x14ac:dyDescent="0.15">
      <c r="A33" s="26"/>
      <c r="B33" s="26"/>
      <c r="C33" s="26" t="s">
        <v>336</v>
      </c>
      <c r="D33" s="26"/>
      <c r="E33" s="26"/>
      <c r="F33" s="26"/>
      <c r="G33" s="26"/>
      <c r="H33" s="26"/>
      <c r="I33" s="26"/>
      <c r="J33" s="26"/>
      <c r="K33" s="26"/>
      <c r="L33" s="26"/>
      <c r="M33" s="26"/>
    </row>
    <row r="34" spans="1:14" ht="17.25" customHeight="1" x14ac:dyDescent="0.15">
      <c r="A34" s="26"/>
      <c r="B34" s="26"/>
      <c r="C34" s="26" t="s">
        <v>337</v>
      </c>
      <c r="D34" s="26"/>
      <c r="E34" s="26"/>
      <c r="F34" s="26"/>
      <c r="G34" s="26"/>
      <c r="H34" s="26"/>
      <c r="I34" s="26"/>
      <c r="J34" s="26"/>
      <c r="K34" s="26"/>
      <c r="L34" s="26"/>
      <c r="M34" s="26"/>
    </row>
    <row r="35" spans="1:14" ht="17.25" customHeight="1" x14ac:dyDescent="0.15">
      <c r="A35" s="26"/>
      <c r="B35" s="26"/>
      <c r="C35" s="26"/>
      <c r="D35" s="26"/>
      <c r="E35" s="26"/>
      <c r="F35" s="26"/>
      <c r="G35" s="26"/>
      <c r="H35" s="26"/>
      <c r="I35" s="26"/>
      <c r="J35" s="26"/>
      <c r="K35" s="26"/>
      <c r="L35" s="26"/>
      <c r="M35" s="26"/>
    </row>
    <row r="36" spans="1:14" ht="14.25" x14ac:dyDescent="0.15">
      <c r="A36" s="26"/>
      <c r="B36" s="26"/>
      <c r="C36" s="26"/>
      <c r="D36" s="26"/>
      <c r="E36" s="26"/>
      <c r="F36" s="26"/>
      <c r="G36" s="26"/>
      <c r="H36" s="26"/>
      <c r="I36" s="26"/>
      <c r="J36" s="26"/>
      <c r="K36" s="26"/>
      <c r="L36" s="26"/>
      <c r="M36" s="26"/>
    </row>
    <row r="37" spans="1:14" ht="14.25" x14ac:dyDescent="0.15">
      <c r="A37" s="26"/>
      <c r="B37" s="26"/>
      <c r="C37" s="26"/>
      <c r="D37" s="26"/>
      <c r="E37" s="26"/>
      <c r="F37" s="26"/>
      <c r="G37" s="26"/>
      <c r="H37" s="26"/>
      <c r="I37" s="26"/>
      <c r="J37" s="26"/>
      <c r="K37" s="26"/>
      <c r="L37" s="26"/>
      <c r="M37" s="26"/>
      <c r="N37" s="41" t="s">
        <v>823</v>
      </c>
    </row>
    <row r="38" spans="1:14" ht="16.5" customHeight="1" x14ac:dyDescent="0.15">
      <c r="A38" s="7" t="s">
        <v>845</v>
      </c>
    </row>
    <row r="39" spans="1:14" ht="16.5" customHeight="1" x14ac:dyDescent="0.15"/>
    <row r="40" spans="1:14" ht="21" x14ac:dyDescent="0.15">
      <c r="A40" s="961" t="s">
        <v>323</v>
      </c>
      <c r="B40" s="961"/>
      <c r="C40" s="961"/>
      <c r="D40" s="961"/>
      <c r="E40" s="961"/>
      <c r="F40" s="961"/>
      <c r="G40" s="961"/>
      <c r="H40" s="961"/>
      <c r="I40" s="961"/>
      <c r="J40" s="961"/>
      <c r="K40" s="961"/>
      <c r="L40" s="961"/>
      <c r="M40" s="961"/>
      <c r="N40" s="961"/>
    </row>
    <row r="42" spans="1:14" ht="16.5" customHeight="1" x14ac:dyDescent="0.15">
      <c r="A42" s="26" t="s">
        <v>324</v>
      </c>
    </row>
    <row r="43" spans="1:14" ht="16.5" customHeight="1" x14ac:dyDescent="0.15">
      <c r="A43" s="26"/>
    </row>
    <row r="44" spans="1:14" ht="16.5" customHeight="1" x14ac:dyDescent="0.15">
      <c r="A44" s="26" t="s">
        <v>325</v>
      </c>
    </row>
    <row r="45" spans="1:14" ht="16.5" customHeight="1" x14ac:dyDescent="0.15"/>
    <row r="46" spans="1:14" ht="16.5" customHeight="1" x14ac:dyDescent="0.15"/>
    <row r="47" spans="1:14" ht="16.5" customHeight="1" x14ac:dyDescent="0.15"/>
    <row r="48" spans="1:14" ht="94.5" customHeight="1" x14ac:dyDescent="0.15">
      <c r="A48" s="955" t="s">
        <v>538</v>
      </c>
      <c r="B48" s="955"/>
      <c r="C48" s="955"/>
      <c r="D48" s="955"/>
      <c r="E48" s="955"/>
      <c r="F48" s="955"/>
      <c r="G48" s="955"/>
      <c r="H48" s="955"/>
      <c r="I48" s="955"/>
      <c r="J48" s="955"/>
      <c r="K48" s="955"/>
      <c r="L48" s="955"/>
      <c r="M48" s="955"/>
      <c r="N48" s="955"/>
    </row>
    <row r="49" spans="1:16" ht="58.5" customHeight="1" x14ac:dyDescent="0.15">
      <c r="A49" s="955" t="s">
        <v>518</v>
      </c>
      <c r="B49" s="955"/>
      <c r="C49" s="955"/>
      <c r="D49" s="955"/>
      <c r="E49" s="955"/>
      <c r="F49" s="955"/>
      <c r="G49" s="955"/>
      <c r="H49" s="955"/>
      <c r="I49" s="955"/>
      <c r="J49" s="955"/>
      <c r="K49" s="955"/>
      <c r="L49" s="955"/>
      <c r="M49" s="955"/>
      <c r="N49" s="955"/>
    </row>
    <row r="50" spans="1:16" ht="39" customHeight="1" x14ac:dyDescent="0.15">
      <c r="A50" s="955" t="s">
        <v>326</v>
      </c>
      <c r="B50" s="955"/>
      <c r="C50" s="955"/>
      <c r="D50" s="955"/>
      <c r="E50" s="955"/>
      <c r="F50" s="955"/>
      <c r="G50" s="955"/>
      <c r="H50" s="955"/>
      <c r="I50" s="955"/>
      <c r="J50" s="955"/>
      <c r="K50" s="955"/>
      <c r="L50" s="955"/>
      <c r="M50" s="955"/>
      <c r="N50" s="955"/>
    </row>
    <row r="51" spans="1:16" ht="16.5" customHeight="1" x14ac:dyDescent="0.15"/>
    <row r="52" spans="1:16" ht="16.5" customHeight="1" x14ac:dyDescent="0.15">
      <c r="A52" s="26"/>
      <c r="B52" s="956"/>
      <c r="C52" s="956"/>
      <c r="D52" s="44"/>
      <c r="E52" s="26" t="s">
        <v>217</v>
      </c>
      <c r="F52" s="44"/>
      <c r="G52" s="26" t="s">
        <v>327</v>
      </c>
      <c r="H52" s="44"/>
      <c r="I52" s="26" t="s">
        <v>328</v>
      </c>
      <c r="J52" s="26"/>
      <c r="K52" s="26"/>
      <c r="L52" s="26"/>
      <c r="M52" s="26"/>
      <c r="P52" s="7" t="s">
        <v>329</v>
      </c>
    </row>
    <row r="53" spans="1:16" ht="15.75" customHeight="1" x14ac:dyDescent="0.15">
      <c r="A53" s="26"/>
      <c r="B53" s="26"/>
      <c r="C53" s="26"/>
      <c r="D53" s="26"/>
      <c r="E53" s="26"/>
      <c r="F53" s="26"/>
      <c r="G53" s="26"/>
      <c r="H53" s="26"/>
      <c r="I53" s="26"/>
      <c r="J53" s="26"/>
      <c r="K53" s="26"/>
      <c r="L53" s="26"/>
      <c r="M53" s="26"/>
    </row>
    <row r="54" spans="1:16" ht="15.75" customHeight="1" x14ac:dyDescent="0.15">
      <c r="A54" s="26"/>
      <c r="B54" s="26"/>
      <c r="C54" s="26"/>
      <c r="D54" s="26"/>
      <c r="E54" s="26"/>
      <c r="F54" s="26"/>
      <c r="G54" s="26"/>
      <c r="H54" s="26"/>
      <c r="I54" s="26"/>
      <c r="J54" s="26"/>
      <c r="K54" s="26"/>
      <c r="L54" s="26"/>
      <c r="M54" s="26"/>
    </row>
    <row r="55" spans="1:16" ht="17.25" customHeight="1" x14ac:dyDescent="0.15">
      <c r="A55" s="26"/>
      <c r="B55" s="26" t="s">
        <v>101</v>
      </c>
      <c r="C55" s="26"/>
      <c r="D55" s="26"/>
      <c r="E55" s="26"/>
      <c r="F55" s="26"/>
      <c r="G55" s="26"/>
      <c r="H55" s="26"/>
      <c r="I55" s="26"/>
      <c r="J55" s="26"/>
      <c r="K55" s="26"/>
      <c r="L55" s="26"/>
      <c r="M55" s="26"/>
    </row>
    <row r="56" spans="1:16" ht="32.25" customHeight="1" x14ac:dyDescent="0.15">
      <c r="A56" s="26"/>
      <c r="B56" s="26"/>
      <c r="C56" s="962" t="str">
        <f>IF(基本情報!F14="","",基本情報!F14)</f>
        <v/>
      </c>
      <c r="D56" s="962"/>
      <c r="E56" s="962"/>
      <c r="F56" s="962"/>
      <c r="G56" s="962"/>
      <c r="H56" s="962"/>
      <c r="I56" s="962"/>
      <c r="J56" s="962"/>
      <c r="K56" s="962"/>
      <c r="L56" s="962"/>
      <c r="M56" s="962"/>
      <c r="N56" s="962"/>
      <c r="P56" s="7" t="s">
        <v>238</v>
      </c>
    </row>
    <row r="57" spans="1:16" ht="17.25" customHeight="1" x14ac:dyDescent="0.15">
      <c r="A57" s="26"/>
      <c r="B57" s="26" t="s">
        <v>98</v>
      </c>
      <c r="C57" s="45"/>
      <c r="D57" s="45"/>
      <c r="E57" s="45"/>
      <c r="F57" s="45"/>
      <c r="G57" s="45"/>
      <c r="H57" s="45"/>
      <c r="I57" s="45"/>
      <c r="J57" s="45"/>
      <c r="K57" s="45"/>
      <c r="L57" s="45"/>
      <c r="M57" s="45"/>
      <c r="N57" s="45"/>
    </row>
    <row r="58" spans="1:16" ht="29.25" customHeight="1" x14ac:dyDescent="0.15">
      <c r="A58" s="26"/>
      <c r="B58" s="26"/>
      <c r="C58" s="958" t="str">
        <f>IF(基本情報!F11="","",基本情報!F11)</f>
        <v/>
      </c>
      <c r="D58" s="958"/>
      <c r="E58" s="958"/>
      <c r="F58" s="958"/>
      <c r="G58" s="958"/>
      <c r="H58" s="958"/>
      <c r="I58" s="958"/>
      <c r="J58" s="958"/>
      <c r="K58" s="958"/>
      <c r="L58" s="958"/>
      <c r="M58" s="958"/>
      <c r="N58" s="45"/>
      <c r="P58" s="7" t="s">
        <v>238</v>
      </c>
    </row>
    <row r="59" spans="1:16" ht="17.25" customHeight="1" x14ac:dyDescent="0.15">
      <c r="A59" s="26"/>
      <c r="B59" s="26"/>
      <c r="C59" s="26"/>
      <c r="D59" s="26"/>
      <c r="E59" s="26"/>
      <c r="F59" s="26"/>
      <c r="G59" s="26"/>
      <c r="H59" s="26"/>
      <c r="I59" s="26"/>
      <c r="J59" s="26"/>
      <c r="K59" s="26"/>
      <c r="L59" s="26"/>
      <c r="M59" s="26"/>
    </row>
    <row r="60" spans="1:16" ht="17.25" customHeight="1" x14ac:dyDescent="0.15">
      <c r="A60" s="26"/>
      <c r="B60" s="26" t="s">
        <v>6</v>
      </c>
      <c r="C60" s="26"/>
      <c r="D60" s="26"/>
      <c r="E60" s="26"/>
      <c r="F60" s="26"/>
      <c r="G60" s="26"/>
      <c r="H60" s="26"/>
      <c r="I60" s="26"/>
      <c r="J60" s="26"/>
      <c r="K60" s="26"/>
      <c r="L60" s="26"/>
      <c r="M60" s="26"/>
    </row>
    <row r="61" spans="1:16" ht="29.25" customHeight="1" x14ac:dyDescent="0.15">
      <c r="A61" s="26"/>
      <c r="B61" s="26"/>
      <c r="C61" s="959" t="str">
        <f>IF(基本情報!G12="","",基本情報!G12)</f>
        <v/>
      </c>
      <c r="D61" s="959"/>
      <c r="E61" s="959"/>
      <c r="F61" s="959"/>
      <c r="G61" s="959"/>
      <c r="H61" s="26"/>
      <c r="I61" s="960" t="str">
        <f>IF(基本情報!K12="","",基本情報!K12)</f>
        <v/>
      </c>
      <c r="J61" s="960"/>
      <c r="K61" s="960"/>
      <c r="L61" s="960"/>
      <c r="M61" s="26"/>
      <c r="N61" s="7" t="s">
        <v>330</v>
      </c>
      <c r="P61" s="7" t="s">
        <v>238</v>
      </c>
    </row>
    <row r="62" spans="1:16" ht="16.5" customHeight="1" x14ac:dyDescent="0.15">
      <c r="A62" s="26"/>
      <c r="B62" s="26"/>
      <c r="C62" s="26"/>
      <c r="D62" s="26"/>
      <c r="E62" s="26"/>
      <c r="F62" s="26"/>
      <c r="G62" s="26"/>
      <c r="H62" s="26"/>
      <c r="I62" s="26"/>
      <c r="J62" s="26"/>
      <c r="K62" s="26"/>
      <c r="L62" s="26"/>
      <c r="M62" s="26"/>
    </row>
    <row r="63" spans="1:16" ht="16.5" customHeight="1" x14ac:dyDescent="0.15">
      <c r="A63" s="26"/>
      <c r="B63" s="26"/>
      <c r="C63" s="26"/>
      <c r="D63" s="26"/>
      <c r="E63" s="26"/>
      <c r="F63" s="26"/>
      <c r="G63" s="26"/>
      <c r="H63" s="26"/>
      <c r="I63" s="26"/>
      <c r="J63" s="26"/>
      <c r="K63" s="26"/>
      <c r="L63" s="26"/>
      <c r="M63" s="26"/>
    </row>
    <row r="64" spans="1:16" ht="30.75" customHeight="1" x14ac:dyDescent="0.15">
      <c r="A64" s="26"/>
      <c r="B64" s="632" t="s">
        <v>331</v>
      </c>
      <c r="C64" s="632"/>
      <c r="D64" s="632"/>
      <c r="E64" s="632"/>
      <c r="F64" s="632"/>
      <c r="G64" s="632"/>
      <c r="H64" s="632"/>
      <c r="I64" s="632"/>
      <c r="J64" s="632"/>
      <c r="K64" s="632"/>
      <c r="L64" s="632"/>
      <c r="M64" s="632"/>
      <c r="N64" s="632"/>
    </row>
    <row r="65" spans="1:14" ht="16.5" customHeight="1" x14ac:dyDescent="0.15">
      <c r="A65" s="26"/>
      <c r="B65" s="630" t="s">
        <v>332</v>
      </c>
      <c r="C65" s="630"/>
      <c r="D65" s="630"/>
      <c r="E65" s="630"/>
      <c r="F65" s="630"/>
      <c r="G65" s="630"/>
      <c r="H65" s="630"/>
      <c r="I65" s="630"/>
      <c r="J65" s="630"/>
      <c r="K65" s="630"/>
      <c r="L65" s="630"/>
      <c r="M65" s="630"/>
      <c r="N65" s="630"/>
    </row>
    <row r="66" spans="1:14" ht="16.5" customHeight="1" x14ac:dyDescent="0.15">
      <c r="A66" s="26"/>
      <c r="B66" s="26"/>
      <c r="C66" s="26" t="s">
        <v>333</v>
      </c>
      <c r="D66" s="26"/>
      <c r="E66" s="26"/>
      <c r="F66" s="26"/>
      <c r="G66" s="26"/>
      <c r="H66" s="26"/>
      <c r="I66" s="26"/>
      <c r="J66" s="26"/>
      <c r="K66" s="26"/>
      <c r="L66" s="26"/>
      <c r="M66" s="26"/>
    </row>
    <row r="67" spans="1:14" ht="16.5" customHeight="1" x14ac:dyDescent="0.15">
      <c r="A67" s="26"/>
      <c r="B67" s="26"/>
      <c r="C67" s="26" t="s">
        <v>334</v>
      </c>
      <c r="D67" s="26"/>
      <c r="E67" s="26"/>
      <c r="F67" s="26"/>
      <c r="G67" s="26"/>
      <c r="H67" s="26"/>
      <c r="I67" s="26"/>
      <c r="J67" s="26"/>
      <c r="K67" s="26"/>
      <c r="L67" s="26"/>
      <c r="M67" s="26"/>
    </row>
    <row r="68" spans="1:14" ht="16.5" customHeight="1" x14ac:dyDescent="0.15">
      <c r="A68" s="26"/>
      <c r="B68" s="26"/>
      <c r="C68" s="26" t="s">
        <v>335</v>
      </c>
      <c r="D68" s="26"/>
      <c r="E68" s="26"/>
      <c r="F68" s="26"/>
      <c r="G68" s="26"/>
      <c r="H68" s="26"/>
      <c r="I68" s="26"/>
      <c r="J68" s="26"/>
      <c r="K68" s="26"/>
      <c r="L68" s="26"/>
      <c r="M68" s="26"/>
    </row>
    <row r="69" spans="1:14" ht="16.5" customHeight="1" x14ac:dyDescent="0.15">
      <c r="A69" s="26"/>
      <c r="B69" s="26"/>
      <c r="C69" s="26" t="s">
        <v>336</v>
      </c>
      <c r="D69" s="26"/>
      <c r="E69" s="26"/>
      <c r="F69" s="26"/>
      <c r="G69" s="26"/>
      <c r="H69" s="26"/>
      <c r="I69" s="26"/>
      <c r="J69" s="26"/>
      <c r="K69" s="26"/>
      <c r="L69" s="26"/>
      <c r="M69" s="26"/>
    </row>
    <row r="70" spans="1:14" ht="16.5" customHeight="1" x14ac:dyDescent="0.15">
      <c r="A70" s="26"/>
      <c r="B70" s="26"/>
      <c r="C70" s="26" t="s">
        <v>337</v>
      </c>
      <c r="D70" s="26"/>
      <c r="E70" s="26"/>
      <c r="F70" s="26"/>
      <c r="G70" s="26"/>
      <c r="H70" s="26"/>
      <c r="I70" s="26"/>
      <c r="J70" s="26"/>
      <c r="K70" s="26"/>
      <c r="L70" s="26"/>
      <c r="M70" s="26"/>
    </row>
    <row r="71" spans="1:14" ht="16.5" customHeight="1" x14ac:dyDescent="0.15">
      <c r="A71" s="26"/>
      <c r="B71" s="26"/>
      <c r="C71" s="26"/>
      <c r="D71" s="26"/>
      <c r="E71" s="26"/>
      <c r="F71" s="26"/>
      <c r="G71" s="26"/>
      <c r="H71" s="26"/>
      <c r="I71" s="26"/>
      <c r="J71" s="26"/>
      <c r="K71" s="26"/>
      <c r="L71" s="26"/>
      <c r="M71" s="26"/>
    </row>
    <row r="72" spans="1:14" ht="16.5" customHeight="1" x14ac:dyDescent="0.15">
      <c r="A72" s="26"/>
      <c r="B72" s="26"/>
      <c r="C72" s="26"/>
      <c r="D72" s="26"/>
      <c r="E72" s="26"/>
      <c r="F72" s="26"/>
      <c r="G72" s="26"/>
      <c r="H72" s="26"/>
      <c r="I72" s="26"/>
      <c r="J72" s="26"/>
      <c r="K72" s="26"/>
      <c r="L72" s="26"/>
      <c r="M72" s="26"/>
    </row>
    <row r="73" spans="1:14" ht="16.5" customHeight="1" x14ac:dyDescent="0.15">
      <c r="A73" s="26"/>
      <c r="B73" s="26"/>
      <c r="C73" s="26"/>
      <c r="D73" s="26"/>
      <c r="E73" s="26"/>
      <c r="F73" s="26"/>
      <c r="G73" s="26"/>
      <c r="H73" s="26"/>
      <c r="I73" s="26"/>
      <c r="J73" s="26"/>
      <c r="K73" s="26"/>
      <c r="L73" s="26"/>
      <c r="M73" s="26"/>
      <c r="N73" s="41" t="s">
        <v>823</v>
      </c>
    </row>
    <row r="74" spans="1:14" ht="16.5" customHeight="1" x14ac:dyDescent="0.15">
      <c r="A74" s="7" t="s">
        <v>845</v>
      </c>
    </row>
    <row r="75" spans="1:14" ht="16.5" customHeight="1" x14ac:dyDescent="0.15"/>
    <row r="76" spans="1:14" ht="21" x14ac:dyDescent="0.15">
      <c r="A76" s="961" t="s">
        <v>323</v>
      </c>
      <c r="B76" s="961"/>
      <c r="C76" s="961"/>
      <c r="D76" s="961"/>
      <c r="E76" s="961"/>
      <c r="F76" s="961"/>
      <c r="G76" s="961"/>
      <c r="H76" s="961"/>
      <c r="I76" s="961"/>
      <c r="J76" s="961"/>
      <c r="K76" s="961"/>
      <c r="L76" s="961"/>
      <c r="M76" s="961"/>
      <c r="N76" s="961"/>
    </row>
    <row r="77" spans="1:14" ht="16.5" customHeight="1" x14ac:dyDescent="0.15"/>
    <row r="78" spans="1:14" ht="16.5" customHeight="1" x14ac:dyDescent="0.15">
      <c r="A78" s="26" t="s">
        <v>324</v>
      </c>
    </row>
    <row r="79" spans="1:14" ht="16.5" customHeight="1" x14ac:dyDescent="0.15">
      <c r="A79" s="26"/>
    </row>
    <row r="80" spans="1:14" ht="16.5" customHeight="1" x14ac:dyDescent="0.15">
      <c r="A80" s="26" t="s">
        <v>325</v>
      </c>
    </row>
    <row r="81" spans="1:16" ht="16.5" customHeight="1" x14ac:dyDescent="0.15"/>
    <row r="82" spans="1:16" ht="16.5" customHeight="1" x14ac:dyDescent="0.15"/>
    <row r="83" spans="1:16" ht="16.5" customHeight="1" x14ac:dyDescent="0.15"/>
    <row r="84" spans="1:16" ht="95.25" customHeight="1" x14ac:dyDescent="0.15">
      <c r="A84" s="955" t="s">
        <v>538</v>
      </c>
      <c r="B84" s="955"/>
      <c r="C84" s="955"/>
      <c r="D84" s="955"/>
      <c r="E84" s="955"/>
      <c r="F84" s="955"/>
      <c r="G84" s="955"/>
      <c r="H84" s="955"/>
      <c r="I84" s="955"/>
      <c r="J84" s="955"/>
      <c r="K84" s="955"/>
      <c r="L84" s="955"/>
      <c r="M84" s="955"/>
      <c r="N84" s="955"/>
    </row>
    <row r="85" spans="1:16" ht="54.75" customHeight="1" x14ac:dyDescent="0.15">
      <c r="A85" s="955" t="s">
        <v>518</v>
      </c>
      <c r="B85" s="955"/>
      <c r="C85" s="955"/>
      <c r="D85" s="955"/>
      <c r="E85" s="955"/>
      <c r="F85" s="955"/>
      <c r="G85" s="955"/>
      <c r="H85" s="955"/>
      <c r="I85" s="955"/>
      <c r="J85" s="955"/>
      <c r="K85" s="955"/>
      <c r="L85" s="955"/>
      <c r="M85" s="955"/>
      <c r="N85" s="955"/>
    </row>
    <row r="86" spans="1:16" ht="33.75" customHeight="1" x14ac:dyDescent="0.15">
      <c r="A86" s="955" t="s">
        <v>326</v>
      </c>
      <c r="B86" s="955"/>
      <c r="C86" s="955"/>
      <c r="D86" s="955"/>
      <c r="E86" s="955"/>
      <c r="F86" s="955"/>
      <c r="G86" s="955"/>
      <c r="H86" s="955"/>
      <c r="I86" s="955"/>
      <c r="J86" s="955"/>
      <c r="K86" s="955"/>
      <c r="L86" s="955"/>
      <c r="M86" s="955"/>
      <c r="N86" s="955"/>
    </row>
    <row r="87" spans="1:16" ht="16.5" customHeight="1" x14ac:dyDescent="0.15"/>
    <row r="88" spans="1:16" ht="16.5" customHeight="1" x14ac:dyDescent="0.15">
      <c r="A88" s="26"/>
      <c r="B88" s="956"/>
      <c r="C88" s="956"/>
      <c r="D88" s="44"/>
      <c r="E88" s="26" t="s">
        <v>217</v>
      </c>
      <c r="F88" s="44"/>
      <c r="G88" s="26" t="s">
        <v>327</v>
      </c>
      <c r="H88" s="44"/>
      <c r="I88" s="26" t="s">
        <v>328</v>
      </c>
      <c r="J88" s="26"/>
      <c r="K88" s="26"/>
      <c r="L88" s="26"/>
      <c r="M88" s="26"/>
      <c r="P88" s="7" t="s">
        <v>329</v>
      </c>
    </row>
    <row r="89" spans="1:16" ht="15.75" customHeight="1" x14ac:dyDescent="0.15">
      <c r="A89" s="26"/>
      <c r="B89" s="26"/>
      <c r="C89" s="26"/>
      <c r="D89" s="26"/>
      <c r="E89" s="26"/>
      <c r="F89" s="26"/>
      <c r="G89" s="26"/>
      <c r="H89" s="26"/>
      <c r="I89" s="26"/>
      <c r="J89" s="26"/>
      <c r="K89" s="26"/>
      <c r="L89" s="26"/>
      <c r="M89" s="26"/>
    </row>
    <row r="90" spans="1:16" ht="15.75" customHeight="1" x14ac:dyDescent="0.15">
      <c r="A90" s="26"/>
      <c r="B90" s="26"/>
      <c r="C90" s="26"/>
      <c r="D90" s="26"/>
      <c r="E90" s="26"/>
      <c r="F90" s="26"/>
      <c r="G90" s="26"/>
      <c r="H90" s="26"/>
      <c r="I90" s="26"/>
      <c r="J90" s="26"/>
      <c r="K90" s="26"/>
      <c r="L90" s="26"/>
      <c r="M90" s="26"/>
    </row>
    <row r="91" spans="1:16" ht="17.25" customHeight="1" x14ac:dyDescent="0.15">
      <c r="A91" s="26"/>
      <c r="B91" s="26" t="s">
        <v>101</v>
      </c>
      <c r="C91" s="26"/>
      <c r="D91" s="26"/>
      <c r="E91" s="26"/>
      <c r="F91" s="26"/>
      <c r="G91" s="26"/>
      <c r="H91" s="26"/>
      <c r="I91" s="26"/>
      <c r="J91" s="26"/>
      <c r="K91" s="26"/>
      <c r="L91" s="26"/>
      <c r="M91" s="26"/>
    </row>
    <row r="92" spans="1:16" ht="30" customHeight="1" x14ac:dyDescent="0.15">
      <c r="A92" s="26"/>
      <c r="B92" s="26"/>
      <c r="C92" s="957" t="str">
        <f>IF(基本情報!F20="","",基本情報!F20)</f>
        <v/>
      </c>
      <c r="D92" s="957"/>
      <c r="E92" s="957"/>
      <c r="F92" s="957"/>
      <c r="G92" s="957"/>
      <c r="H92" s="957"/>
      <c r="I92" s="957"/>
      <c r="J92" s="957"/>
      <c r="K92" s="957"/>
      <c r="L92" s="957"/>
      <c r="M92" s="957"/>
      <c r="N92" s="957"/>
      <c r="P92" s="7" t="s">
        <v>238</v>
      </c>
    </row>
    <row r="93" spans="1:16" ht="17.25" customHeight="1" x14ac:dyDescent="0.15">
      <c r="A93" s="26"/>
      <c r="B93" s="26" t="s">
        <v>98</v>
      </c>
      <c r="C93" s="45"/>
      <c r="D93" s="45"/>
      <c r="E93" s="45"/>
      <c r="F93" s="45"/>
      <c r="G93" s="45"/>
      <c r="H93" s="45"/>
      <c r="I93" s="45"/>
      <c r="J93" s="45"/>
      <c r="K93" s="45"/>
      <c r="L93" s="45"/>
      <c r="M93" s="45"/>
      <c r="N93" s="45"/>
    </row>
    <row r="94" spans="1:16" ht="29.25" customHeight="1" x14ac:dyDescent="0.15">
      <c r="A94" s="26"/>
      <c r="B94" s="26"/>
      <c r="C94" s="958" t="str">
        <f>IF(基本情報!F17="","",基本情報!F17)</f>
        <v/>
      </c>
      <c r="D94" s="958"/>
      <c r="E94" s="958"/>
      <c r="F94" s="958"/>
      <c r="G94" s="958"/>
      <c r="H94" s="958"/>
      <c r="I94" s="958"/>
      <c r="J94" s="958"/>
      <c r="K94" s="958"/>
      <c r="L94" s="958"/>
      <c r="M94" s="958"/>
      <c r="N94" s="45"/>
      <c r="P94" s="7" t="s">
        <v>238</v>
      </c>
    </row>
    <row r="95" spans="1:16" ht="17.25" customHeight="1" x14ac:dyDescent="0.15">
      <c r="A95" s="26"/>
      <c r="B95" s="26"/>
      <c r="C95" s="26"/>
      <c r="D95" s="26"/>
      <c r="E95" s="26"/>
      <c r="F95" s="26"/>
      <c r="G95" s="26"/>
      <c r="H95" s="26"/>
      <c r="I95" s="26"/>
      <c r="J95" s="26"/>
      <c r="K95" s="26"/>
      <c r="L95" s="26"/>
      <c r="M95" s="26"/>
    </row>
    <row r="96" spans="1:16" ht="17.25" customHeight="1" x14ac:dyDescent="0.15">
      <c r="A96" s="26"/>
      <c r="B96" s="26" t="s">
        <v>6</v>
      </c>
      <c r="C96" s="26"/>
      <c r="D96" s="26"/>
      <c r="E96" s="26"/>
      <c r="F96" s="26"/>
      <c r="G96" s="26"/>
      <c r="H96" s="26"/>
      <c r="I96" s="26"/>
      <c r="J96" s="26"/>
      <c r="K96" s="26"/>
      <c r="L96" s="26"/>
      <c r="M96" s="26"/>
    </row>
    <row r="97" spans="1:16" ht="29.25" customHeight="1" x14ac:dyDescent="0.15">
      <c r="A97" s="26"/>
      <c r="B97" s="26"/>
      <c r="C97" s="959" t="str">
        <f>IF(基本情報!G18="","",基本情報!G18)</f>
        <v/>
      </c>
      <c r="D97" s="959"/>
      <c r="E97" s="959"/>
      <c r="F97" s="959"/>
      <c r="G97" s="959"/>
      <c r="H97" s="26"/>
      <c r="I97" s="960" t="str">
        <f>IF(基本情報!K18="","",基本情報!K18)</f>
        <v/>
      </c>
      <c r="J97" s="960"/>
      <c r="K97" s="960"/>
      <c r="L97" s="960"/>
      <c r="M97" s="26"/>
      <c r="N97" s="7" t="s">
        <v>330</v>
      </c>
      <c r="P97" s="7" t="s">
        <v>238</v>
      </c>
    </row>
    <row r="98" spans="1:16" ht="11.25" customHeight="1" x14ac:dyDescent="0.15">
      <c r="A98" s="26"/>
      <c r="B98" s="26"/>
      <c r="C98" s="26"/>
      <c r="D98" s="26"/>
      <c r="E98" s="26"/>
      <c r="F98" s="26"/>
      <c r="G98" s="26"/>
      <c r="H98" s="26"/>
      <c r="I98" s="26"/>
      <c r="J98" s="26"/>
      <c r="K98" s="26"/>
      <c r="L98" s="26"/>
      <c r="M98" s="26"/>
    </row>
    <row r="99" spans="1:16" ht="16.5" customHeight="1" x14ac:dyDescent="0.15">
      <c r="A99" s="26"/>
      <c r="B99" s="26"/>
      <c r="C99" s="26"/>
      <c r="D99" s="26"/>
      <c r="E99" s="26"/>
      <c r="F99" s="26"/>
      <c r="G99" s="26"/>
      <c r="H99" s="26"/>
      <c r="I99" s="26"/>
      <c r="J99" s="26"/>
      <c r="K99" s="26"/>
      <c r="L99" s="26"/>
      <c r="M99" s="26"/>
    </row>
    <row r="100" spans="1:16" ht="16.5" customHeight="1" x14ac:dyDescent="0.15">
      <c r="A100" s="26"/>
      <c r="B100" s="26"/>
      <c r="C100" s="26"/>
      <c r="D100" s="26"/>
      <c r="E100" s="26"/>
      <c r="F100" s="26"/>
      <c r="G100" s="26"/>
      <c r="H100" s="26"/>
      <c r="I100" s="26"/>
      <c r="J100" s="26"/>
      <c r="K100" s="26"/>
      <c r="L100" s="26"/>
      <c r="M100" s="26"/>
    </row>
    <row r="101" spans="1:16" ht="36.75" customHeight="1" x14ac:dyDescent="0.15">
      <c r="A101" s="26"/>
      <c r="B101" s="632" t="s">
        <v>331</v>
      </c>
      <c r="C101" s="632"/>
      <c r="D101" s="632"/>
      <c r="E101" s="632"/>
      <c r="F101" s="632"/>
      <c r="G101" s="632"/>
      <c r="H101" s="632"/>
      <c r="I101" s="632"/>
      <c r="J101" s="632"/>
      <c r="K101" s="632"/>
      <c r="L101" s="632"/>
      <c r="M101" s="632"/>
      <c r="N101" s="632"/>
    </row>
    <row r="102" spans="1:16" ht="16.5" customHeight="1" x14ac:dyDescent="0.15">
      <c r="A102" s="26"/>
      <c r="B102" s="630" t="s">
        <v>332</v>
      </c>
      <c r="C102" s="630"/>
      <c r="D102" s="630"/>
      <c r="E102" s="630"/>
      <c r="F102" s="630"/>
      <c r="G102" s="630"/>
      <c r="H102" s="630"/>
      <c r="I102" s="630"/>
      <c r="J102" s="630"/>
      <c r="K102" s="630"/>
      <c r="L102" s="630"/>
      <c r="M102" s="630"/>
      <c r="N102" s="630"/>
    </row>
    <row r="103" spans="1:16" ht="16.5" customHeight="1" x14ac:dyDescent="0.15">
      <c r="A103" s="26"/>
      <c r="B103" s="26"/>
      <c r="C103" s="26" t="s">
        <v>333</v>
      </c>
      <c r="D103" s="26"/>
      <c r="E103" s="26"/>
      <c r="F103" s="26"/>
      <c r="G103" s="26"/>
      <c r="H103" s="26"/>
      <c r="I103" s="26"/>
      <c r="J103" s="26"/>
      <c r="K103" s="26"/>
      <c r="L103" s="26"/>
      <c r="M103" s="26"/>
    </row>
    <row r="104" spans="1:16" ht="16.5" customHeight="1" x14ac:dyDescent="0.15">
      <c r="A104" s="26"/>
      <c r="B104" s="26"/>
      <c r="C104" s="26" t="s">
        <v>334</v>
      </c>
      <c r="D104" s="26"/>
      <c r="E104" s="26"/>
      <c r="F104" s="26"/>
      <c r="G104" s="26"/>
      <c r="H104" s="26"/>
      <c r="I104" s="26"/>
      <c r="J104" s="26"/>
      <c r="K104" s="26"/>
      <c r="L104" s="26"/>
      <c r="M104" s="26"/>
    </row>
    <row r="105" spans="1:16" ht="16.5" customHeight="1" x14ac:dyDescent="0.15">
      <c r="A105" s="26"/>
      <c r="B105" s="26"/>
      <c r="C105" s="26" t="s">
        <v>335</v>
      </c>
      <c r="D105" s="26"/>
      <c r="E105" s="26"/>
      <c r="F105" s="26"/>
      <c r="G105" s="26"/>
      <c r="H105" s="26"/>
      <c r="I105" s="26"/>
      <c r="J105" s="26"/>
      <c r="K105" s="26"/>
      <c r="L105" s="26"/>
      <c r="M105" s="26"/>
    </row>
    <row r="106" spans="1:16" ht="16.5" customHeight="1" x14ac:dyDescent="0.15">
      <c r="A106" s="26"/>
      <c r="B106" s="26"/>
      <c r="C106" s="26" t="s">
        <v>336</v>
      </c>
      <c r="D106" s="26"/>
      <c r="E106" s="26"/>
      <c r="F106" s="26"/>
      <c r="G106" s="26"/>
      <c r="H106" s="26"/>
      <c r="I106" s="26"/>
      <c r="J106" s="26"/>
      <c r="K106" s="26"/>
      <c r="L106" s="26"/>
      <c r="M106" s="26"/>
    </row>
    <row r="107" spans="1:16" ht="16.5" customHeight="1" x14ac:dyDescent="0.15">
      <c r="A107" s="26"/>
      <c r="B107" s="26"/>
      <c r="C107" s="26" t="s">
        <v>337</v>
      </c>
      <c r="D107" s="26"/>
      <c r="E107" s="26"/>
      <c r="F107" s="26"/>
      <c r="G107" s="26"/>
      <c r="H107" s="26"/>
      <c r="I107" s="26"/>
      <c r="J107" s="26"/>
      <c r="K107" s="26"/>
      <c r="L107" s="26"/>
      <c r="M107" s="26"/>
    </row>
    <row r="108" spans="1:16" ht="15.75" customHeight="1" x14ac:dyDescent="0.15">
      <c r="A108" s="26"/>
      <c r="B108" s="26"/>
      <c r="C108" s="26"/>
      <c r="D108" s="26"/>
      <c r="E108" s="26"/>
      <c r="F108" s="26"/>
      <c r="G108" s="26"/>
      <c r="H108" s="26"/>
      <c r="I108" s="26"/>
      <c r="J108" s="26"/>
      <c r="K108" s="26"/>
      <c r="L108" s="26"/>
      <c r="M108" s="26"/>
    </row>
    <row r="109" spans="1:16" ht="16.5" customHeight="1" x14ac:dyDescent="0.15">
      <c r="A109" s="26"/>
      <c r="B109" s="26"/>
      <c r="C109" s="26"/>
      <c r="D109" s="26"/>
      <c r="E109" s="26"/>
      <c r="F109" s="26"/>
      <c r="G109" s="26"/>
      <c r="H109" s="26"/>
      <c r="I109" s="26"/>
      <c r="J109" s="26"/>
      <c r="K109" s="26"/>
      <c r="L109" s="26"/>
      <c r="M109" s="26"/>
      <c r="N109" s="41" t="s">
        <v>823</v>
      </c>
    </row>
  </sheetData>
  <sheetProtection password="A4DE" sheet="1" objects="1" scenarios="1"/>
  <mergeCells count="33">
    <mergeCell ref="A3:N3"/>
    <mergeCell ref="A11:N11"/>
    <mergeCell ref="A12:N12"/>
    <mergeCell ref="A13:N13"/>
    <mergeCell ref="B15:C15"/>
    <mergeCell ref="C19:N19"/>
    <mergeCell ref="C21:M21"/>
    <mergeCell ref="C24:G24"/>
    <mergeCell ref="I24:L24"/>
    <mergeCell ref="B28:N28"/>
    <mergeCell ref="B29:N29"/>
    <mergeCell ref="A40:N40"/>
    <mergeCell ref="A48:N48"/>
    <mergeCell ref="A49:N49"/>
    <mergeCell ref="A50:N50"/>
    <mergeCell ref="B52:C52"/>
    <mergeCell ref="C56:N56"/>
    <mergeCell ref="C58:M58"/>
    <mergeCell ref="C61:G61"/>
    <mergeCell ref="I61:L61"/>
    <mergeCell ref="B64:N64"/>
    <mergeCell ref="B65:N65"/>
    <mergeCell ref="A76:N76"/>
    <mergeCell ref="A84:N84"/>
    <mergeCell ref="B101:N101"/>
    <mergeCell ref="B102:N102"/>
    <mergeCell ref="A85:N85"/>
    <mergeCell ref="A86:N86"/>
    <mergeCell ref="B88:C88"/>
    <mergeCell ref="C92:N92"/>
    <mergeCell ref="C94:M94"/>
    <mergeCell ref="C97:G97"/>
    <mergeCell ref="I97:L97"/>
  </mergeCells>
  <phoneticPr fontId="26"/>
  <pageMargins left="0.9055118110236221" right="0.31496062992125984" top="0.74803149606299213" bottom="0.74803149606299213" header="0.31496062992125984" footer="0.31496062992125984"/>
  <pageSetup paperSize="9" scale="98" orientation="portrait" blackAndWhite="1" r:id="rId1"/>
  <rowBreaks count="2" manualBreakCount="2">
    <brk id="37" max="14" man="1"/>
    <brk id="7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05"/>
  <sheetViews>
    <sheetView showGridLines="0" view="pageBreakPreview" zoomScaleNormal="100" zoomScaleSheetLayoutView="100" workbookViewId="0">
      <selection activeCell="H11" sqref="H11:N11"/>
    </sheetView>
  </sheetViews>
  <sheetFormatPr defaultColWidth="9" defaultRowHeight="13.5" x14ac:dyDescent="0.15"/>
  <cols>
    <col min="1" max="1" width="1.25" style="7" customWidth="1"/>
    <col min="2" max="2" width="1.625" style="7" customWidth="1"/>
    <col min="3" max="3" width="5" style="7" customWidth="1"/>
    <col min="4" max="4" width="3.75" style="7" customWidth="1"/>
    <col min="5" max="5" width="13.125" style="7" customWidth="1"/>
    <col min="6" max="6" width="0.625" style="7" customWidth="1"/>
    <col min="7" max="7" width="3.25" style="7" customWidth="1"/>
    <col min="8" max="12" width="8" style="7" customWidth="1"/>
    <col min="13" max="14" width="8" style="88" customWidth="1"/>
    <col min="15" max="15" width="2.25" style="88" customWidth="1"/>
    <col min="16" max="16" width="1.25" style="88" customWidth="1"/>
    <col min="17" max="17" width="2.5" style="7" customWidth="1"/>
    <col min="18" max="16384" width="9" style="7"/>
  </cols>
  <sheetData>
    <row r="1" spans="2:17" x14ac:dyDescent="0.15">
      <c r="B1" s="155" t="s">
        <v>898</v>
      </c>
      <c r="D1" s="186"/>
      <c r="E1" s="186"/>
    </row>
    <row r="2" spans="2:17" ht="10.5" customHeight="1" x14ac:dyDescent="0.15">
      <c r="B2" s="4"/>
      <c r="C2" s="4"/>
      <c r="D2" s="4"/>
      <c r="E2" s="4"/>
      <c r="F2" s="4"/>
      <c r="G2" s="4"/>
      <c r="H2" s="4"/>
      <c r="I2" s="4"/>
      <c r="J2" s="4"/>
      <c r="K2" s="187"/>
      <c r="L2" s="187"/>
      <c r="M2" s="89"/>
      <c r="N2" s="187"/>
      <c r="O2" s="89"/>
      <c r="Q2" s="88"/>
    </row>
    <row r="3" spans="2:17" ht="19.5" customHeight="1" x14ac:dyDescent="0.15">
      <c r="B3" s="4"/>
      <c r="C3" s="975" t="s">
        <v>590</v>
      </c>
      <c r="D3" s="975"/>
      <c r="E3" s="975"/>
      <c r="F3" s="975"/>
      <c r="G3" s="975"/>
      <c r="H3" s="975"/>
      <c r="I3" s="975"/>
      <c r="J3" s="975"/>
      <c r="K3" s="975"/>
      <c r="L3" s="975"/>
      <c r="M3" s="975"/>
      <c r="N3" s="975"/>
      <c r="O3" s="89"/>
    </row>
    <row r="4" spans="2:17" ht="9.75" customHeight="1" x14ac:dyDescent="0.15">
      <c r="B4" s="4"/>
      <c r="C4" s="4"/>
      <c r="D4" s="4"/>
      <c r="E4" s="4"/>
      <c r="F4" s="4"/>
      <c r="G4" s="89"/>
      <c r="H4" s="89"/>
      <c r="I4" s="89"/>
      <c r="J4" s="4"/>
      <c r="K4" s="4"/>
      <c r="L4" s="4"/>
      <c r="M4" s="89"/>
      <c r="N4" s="89"/>
      <c r="O4" s="89"/>
    </row>
    <row r="5" spans="2:17" ht="15.75" customHeight="1" x14ac:dyDescent="0.15">
      <c r="B5" s="188" t="s">
        <v>591</v>
      </c>
      <c r="D5" s="106"/>
      <c r="E5" s="106"/>
      <c r="F5" s="188"/>
      <c r="G5" s="106"/>
      <c r="H5" s="106"/>
      <c r="I5" s="189"/>
      <c r="J5" s="4"/>
      <c r="K5" s="4"/>
      <c r="L5" s="4"/>
      <c r="M5" s="89"/>
      <c r="N5" s="89"/>
      <c r="O5" s="89"/>
    </row>
    <row r="6" spans="2:17" ht="15.75" customHeight="1" x14ac:dyDescent="0.15">
      <c r="B6" s="4"/>
      <c r="C6" s="92" t="s">
        <v>592</v>
      </c>
      <c r="D6" s="149" t="s">
        <v>593</v>
      </c>
      <c r="E6" s="190"/>
      <c r="F6" s="149"/>
      <c r="G6" s="976" t="str">
        <f>IF(基本情報!F23="","",基本情報!F23&amp;"ネットワーク構築事業")</f>
        <v/>
      </c>
      <c r="H6" s="976"/>
      <c r="I6" s="976"/>
      <c r="J6" s="976"/>
      <c r="K6" s="976"/>
      <c r="L6" s="976"/>
      <c r="M6" s="976"/>
      <c r="N6" s="977"/>
      <c r="O6" s="89"/>
    </row>
    <row r="7" spans="2:17" ht="15.75" customHeight="1" x14ac:dyDescent="0.15">
      <c r="B7" s="4"/>
      <c r="C7" s="203" t="s">
        <v>594</v>
      </c>
      <c r="D7" s="158" t="s">
        <v>595</v>
      </c>
      <c r="E7" s="159"/>
      <c r="F7" s="158"/>
      <c r="G7" s="976" t="str">
        <f>IF(基本情報!F24="","",基本情報!F24)</f>
        <v/>
      </c>
      <c r="H7" s="976"/>
      <c r="I7" s="976"/>
      <c r="J7" s="976"/>
      <c r="K7" s="976"/>
      <c r="L7" s="976"/>
      <c r="M7" s="976"/>
      <c r="N7" s="978"/>
      <c r="O7" s="90"/>
      <c r="P7" s="191"/>
    </row>
    <row r="8" spans="2:17" ht="15.75" customHeight="1" x14ac:dyDescent="0.15">
      <c r="B8" s="4"/>
      <c r="C8" s="93" t="s">
        <v>596</v>
      </c>
      <c r="D8" s="13" t="s">
        <v>597</v>
      </c>
      <c r="E8" s="163"/>
      <c r="F8" s="4"/>
      <c r="G8" s="982" t="str">
        <f>IF(基本情報!F25="","","〒"&amp;基本情報!F25&amp;"－"&amp;基本情報!H25)</f>
        <v/>
      </c>
      <c r="H8" s="982"/>
      <c r="I8" s="976" t="str">
        <f>IF(基本情報!F26="","","　東京都"&amp;基本情報!F26&amp;"  "&amp;基本情報!F27)</f>
        <v/>
      </c>
      <c r="J8" s="976"/>
      <c r="K8" s="976"/>
      <c r="L8" s="976"/>
      <c r="M8" s="976"/>
      <c r="N8" s="977"/>
      <c r="O8" s="91"/>
      <c r="P8" s="91"/>
      <c r="Q8" s="106"/>
    </row>
    <row r="9" spans="2:17" ht="17.45" customHeight="1" x14ac:dyDescent="0.15">
      <c r="B9" s="4"/>
      <c r="C9" s="963" t="s">
        <v>598</v>
      </c>
      <c r="D9" s="966" t="s">
        <v>599</v>
      </c>
      <c r="E9" s="967"/>
      <c r="F9" s="157"/>
      <c r="G9" s="979" t="str">
        <f>IF(基本情報!F4="","",基本情報!F4)</f>
        <v/>
      </c>
      <c r="H9" s="980"/>
      <c r="I9" s="980"/>
      <c r="J9" s="980"/>
      <c r="K9" s="980"/>
      <c r="L9" s="980"/>
      <c r="M9" s="980"/>
      <c r="N9" s="981"/>
      <c r="O9" s="89"/>
    </row>
    <row r="10" spans="2:17" ht="17.45" customHeight="1" x14ac:dyDescent="0.15">
      <c r="B10" s="4"/>
      <c r="C10" s="964"/>
      <c r="D10" s="968"/>
      <c r="E10" s="969"/>
      <c r="F10" s="148"/>
      <c r="G10" s="192" t="str">
        <f>IF(H10="","",1)</f>
        <v/>
      </c>
      <c r="H10" s="825" t="str">
        <f>IF(基本情報!F44="","",基本情報!F44)</f>
        <v/>
      </c>
      <c r="I10" s="825"/>
      <c r="J10" s="825"/>
      <c r="K10" s="825"/>
      <c r="L10" s="825"/>
      <c r="M10" s="825"/>
      <c r="N10" s="988"/>
      <c r="O10" s="89"/>
      <c r="Q10" s="7" t="s">
        <v>234</v>
      </c>
    </row>
    <row r="11" spans="2:17" ht="122.45" customHeight="1" x14ac:dyDescent="0.15">
      <c r="B11" s="4"/>
      <c r="C11" s="964"/>
      <c r="D11" s="968"/>
      <c r="E11" s="969"/>
      <c r="F11" s="148"/>
      <c r="G11" s="193"/>
      <c r="H11" s="972"/>
      <c r="I11" s="973"/>
      <c r="J11" s="973"/>
      <c r="K11" s="973"/>
      <c r="L11" s="973"/>
      <c r="M11" s="973"/>
      <c r="N11" s="974"/>
      <c r="O11" s="89"/>
      <c r="Q11" s="194" t="s">
        <v>521</v>
      </c>
    </row>
    <row r="12" spans="2:17" ht="17.45" customHeight="1" x14ac:dyDescent="0.15">
      <c r="B12" s="4"/>
      <c r="C12" s="964"/>
      <c r="D12" s="968"/>
      <c r="E12" s="969"/>
      <c r="F12" s="148"/>
      <c r="G12" s="192" t="str">
        <f>IF(H12="","",G10+1)</f>
        <v/>
      </c>
      <c r="H12" s="825" t="str">
        <f>IF(基本情報!F45="","",基本情報!F45)</f>
        <v/>
      </c>
      <c r="I12" s="825"/>
      <c r="J12" s="825"/>
      <c r="K12" s="825"/>
      <c r="L12" s="825"/>
      <c r="M12" s="825"/>
      <c r="N12" s="988"/>
      <c r="O12" s="89"/>
      <c r="Q12" s="7" t="s">
        <v>234</v>
      </c>
    </row>
    <row r="13" spans="2:17" ht="122.45" customHeight="1" x14ac:dyDescent="0.15">
      <c r="B13" s="4"/>
      <c r="C13" s="964"/>
      <c r="D13" s="968"/>
      <c r="E13" s="969"/>
      <c r="F13" s="148"/>
      <c r="G13" s="193"/>
      <c r="H13" s="972"/>
      <c r="I13" s="973"/>
      <c r="J13" s="973"/>
      <c r="K13" s="973"/>
      <c r="L13" s="973"/>
      <c r="M13" s="973"/>
      <c r="N13" s="974"/>
      <c r="O13" s="89"/>
      <c r="Q13" s="194" t="s">
        <v>338</v>
      </c>
    </row>
    <row r="14" spans="2:17" ht="17.45" customHeight="1" x14ac:dyDescent="0.15">
      <c r="B14" s="4"/>
      <c r="C14" s="964"/>
      <c r="D14" s="968"/>
      <c r="E14" s="969"/>
      <c r="F14" s="148"/>
      <c r="G14" s="192" t="str">
        <f>IF(H14="","",G12+1)</f>
        <v/>
      </c>
      <c r="H14" s="825" t="str">
        <f>IF(基本情報!F46="","",基本情報!F46)</f>
        <v/>
      </c>
      <c r="I14" s="825"/>
      <c r="J14" s="825"/>
      <c r="K14" s="825"/>
      <c r="L14" s="825"/>
      <c r="M14" s="825"/>
      <c r="N14" s="988"/>
      <c r="O14" s="89"/>
      <c r="Q14" s="7" t="s">
        <v>234</v>
      </c>
    </row>
    <row r="15" spans="2:17" ht="102" customHeight="1" x14ac:dyDescent="0.15">
      <c r="B15" s="4"/>
      <c r="C15" s="964"/>
      <c r="D15" s="968"/>
      <c r="E15" s="969"/>
      <c r="F15" s="148"/>
      <c r="G15" s="193"/>
      <c r="H15" s="972"/>
      <c r="I15" s="973"/>
      <c r="J15" s="973"/>
      <c r="K15" s="973"/>
      <c r="L15" s="973"/>
      <c r="M15" s="973"/>
      <c r="N15" s="974"/>
      <c r="O15" s="89"/>
      <c r="Q15" s="194" t="s">
        <v>338</v>
      </c>
    </row>
    <row r="16" spans="2:17" ht="17.45" customHeight="1" x14ac:dyDescent="0.15">
      <c r="B16" s="4"/>
      <c r="C16" s="964"/>
      <c r="D16" s="968"/>
      <c r="E16" s="969"/>
      <c r="F16" s="148"/>
      <c r="G16" s="192" t="str">
        <f>IF(H16="","",G14+1)</f>
        <v/>
      </c>
      <c r="H16" s="825" t="str">
        <f>IF(基本情報!F47="","",基本情報!F47)</f>
        <v/>
      </c>
      <c r="I16" s="825"/>
      <c r="J16" s="825"/>
      <c r="K16" s="825"/>
      <c r="L16" s="825"/>
      <c r="M16" s="825"/>
      <c r="N16" s="988"/>
      <c r="O16" s="89"/>
      <c r="Q16" s="7" t="s">
        <v>234</v>
      </c>
    </row>
    <row r="17" spans="2:17" ht="106.15" customHeight="1" x14ac:dyDescent="0.15">
      <c r="B17" s="4"/>
      <c r="C17" s="964"/>
      <c r="D17" s="968"/>
      <c r="E17" s="969"/>
      <c r="F17" s="148"/>
      <c r="G17" s="193"/>
      <c r="H17" s="972"/>
      <c r="I17" s="973"/>
      <c r="J17" s="973"/>
      <c r="K17" s="973"/>
      <c r="L17" s="973"/>
      <c r="M17" s="973"/>
      <c r="N17" s="974"/>
      <c r="O17" s="89"/>
      <c r="Q17" s="194" t="s">
        <v>338</v>
      </c>
    </row>
    <row r="18" spans="2:17" ht="17.45" customHeight="1" x14ac:dyDescent="0.15">
      <c r="B18" s="4"/>
      <c r="C18" s="964"/>
      <c r="D18" s="968"/>
      <c r="E18" s="969"/>
      <c r="F18" s="148"/>
      <c r="G18" s="983" t="s">
        <v>965</v>
      </c>
      <c r="H18" s="984"/>
      <c r="I18" s="984"/>
      <c r="J18" s="984"/>
      <c r="K18" s="984"/>
      <c r="L18" s="984"/>
      <c r="M18" s="984"/>
      <c r="N18" s="985"/>
      <c r="O18" s="539"/>
      <c r="P18" s="538"/>
    </row>
    <row r="19" spans="2:17" ht="17.45" customHeight="1" x14ac:dyDescent="0.15">
      <c r="B19" s="4"/>
      <c r="C19" s="964"/>
      <c r="D19" s="968"/>
      <c r="E19" s="969"/>
      <c r="F19" s="148"/>
      <c r="G19" s="541"/>
      <c r="H19" s="825" t="str">
        <f>IF(基本情報!F40="〇","再エネ開発（"&amp;基本情報!F41&amp;"設置工事）"&amp;"+"&amp;基本情報!F49,IF(基本情報!F40="×",基本情報!F48,""))</f>
        <v/>
      </c>
      <c r="I19" s="825"/>
      <c r="J19" s="825"/>
      <c r="K19" s="825"/>
      <c r="L19" s="825"/>
      <c r="M19" s="825"/>
      <c r="N19" s="988"/>
      <c r="O19" s="89"/>
      <c r="Q19" s="7" t="s">
        <v>234</v>
      </c>
    </row>
    <row r="20" spans="2:17" ht="108" customHeight="1" x14ac:dyDescent="0.15">
      <c r="B20" s="4"/>
      <c r="C20" s="965"/>
      <c r="D20" s="970"/>
      <c r="E20" s="971"/>
      <c r="F20" s="161"/>
      <c r="G20" s="542"/>
      <c r="H20" s="989"/>
      <c r="I20" s="990"/>
      <c r="J20" s="990"/>
      <c r="K20" s="990"/>
      <c r="L20" s="990"/>
      <c r="M20" s="990"/>
      <c r="N20" s="991"/>
      <c r="O20" s="89"/>
      <c r="Q20" s="194" t="s">
        <v>338</v>
      </c>
    </row>
    <row r="21" spans="2:17" ht="29.25" customHeight="1" x14ac:dyDescent="0.15">
      <c r="B21" s="4"/>
      <c r="C21" s="195"/>
      <c r="D21" s="195" t="s">
        <v>600</v>
      </c>
      <c r="E21" s="986" t="s">
        <v>99</v>
      </c>
      <c r="F21" s="986"/>
      <c r="G21" s="986"/>
      <c r="H21" s="987"/>
      <c r="I21" s="987"/>
      <c r="J21" s="987"/>
      <c r="K21" s="987"/>
      <c r="L21" s="987"/>
      <c r="M21" s="987"/>
      <c r="N21" s="987"/>
      <c r="O21" s="89"/>
    </row>
    <row r="22" spans="2:17" ht="13.15" customHeight="1" x14ac:dyDescent="0.15">
      <c r="N22" s="326" t="s">
        <v>820</v>
      </c>
    </row>
    <row r="1705" spans="17:17" x14ac:dyDescent="0.15">
      <c r="Q1705" s="7">
        <v>1</v>
      </c>
    </row>
  </sheetData>
  <sheetProtection algorithmName="SHA-512" hashValue="FJ6+BzwW9NIvHOmJestGRcZEcJe7JqzQvdCw14Z8CgbnSsF7lpiGAh/4Ign3wFSyjYUNvsUGe/IYmOsei8pkyA==" saltValue="lLVbMrMU0JDu6sCbmTCdLg==" spinCount="100000" sheet="1" objects="1" scenarios="1"/>
  <mergeCells count="20">
    <mergeCell ref="E21:N21"/>
    <mergeCell ref="H10:N10"/>
    <mergeCell ref="H11:N11"/>
    <mergeCell ref="H12:N12"/>
    <mergeCell ref="H13:N13"/>
    <mergeCell ref="H14:N14"/>
    <mergeCell ref="H16:N16"/>
    <mergeCell ref="H17:N17"/>
    <mergeCell ref="H19:N19"/>
    <mergeCell ref="H20:N20"/>
    <mergeCell ref="C9:C20"/>
    <mergeCell ref="D9:E20"/>
    <mergeCell ref="H15:N15"/>
    <mergeCell ref="C3:N3"/>
    <mergeCell ref="G6:N6"/>
    <mergeCell ref="G7:N7"/>
    <mergeCell ref="G9:N9"/>
    <mergeCell ref="G8:H8"/>
    <mergeCell ref="I8:N8"/>
    <mergeCell ref="G18:N18"/>
  </mergeCells>
  <phoneticPr fontId="2"/>
  <pageMargins left="0.98425196850393704" right="0.59055118110236227" top="0.78740157480314965" bottom="0.19685039370078741"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view="pageBreakPreview" zoomScaleNormal="100" zoomScaleSheetLayoutView="100" workbookViewId="0">
      <selection activeCell="I7" sqref="I7"/>
    </sheetView>
  </sheetViews>
  <sheetFormatPr defaultColWidth="9" defaultRowHeight="13.5" x14ac:dyDescent="0.15"/>
  <cols>
    <col min="1" max="1" width="1.25" style="7" customWidth="1"/>
    <col min="2" max="2" width="1.625" style="7" customWidth="1"/>
    <col min="3" max="3" width="3.75" style="7" customWidth="1"/>
    <col min="4" max="4" width="6.625" style="7" customWidth="1"/>
    <col min="5" max="5" width="8.75" style="7" customWidth="1"/>
    <col min="6" max="6" width="0.625" style="7" customWidth="1"/>
    <col min="7" max="7" width="9.25" style="7" customWidth="1"/>
    <col min="8" max="9" width="9.125" style="7" customWidth="1"/>
    <col min="10" max="11" width="8" style="7" customWidth="1"/>
    <col min="12" max="12" width="8" style="88" customWidth="1"/>
    <col min="13" max="13" width="10" style="88" customWidth="1"/>
    <col min="14" max="14" width="2.25" style="88" customWidth="1"/>
    <col min="15" max="15" width="1.25" style="88" customWidth="1"/>
    <col min="16" max="16" width="7.25" style="7" customWidth="1"/>
    <col min="17" max="18" width="9" style="7"/>
    <col min="19" max="19" width="10.125" style="7" customWidth="1"/>
    <col min="20" max="16384" width="9" style="7"/>
  </cols>
  <sheetData>
    <row r="1" spans="1:16" ht="18.75" customHeight="1" x14ac:dyDescent="0.15">
      <c r="B1" s="155" t="s">
        <v>988</v>
      </c>
      <c r="D1" s="186"/>
      <c r="E1" s="186"/>
    </row>
    <row r="2" spans="1:16" ht="7.9" customHeight="1" x14ac:dyDescent="0.15">
      <c r="B2" s="4"/>
      <c r="C2" s="4"/>
      <c r="D2" s="4"/>
      <c r="E2" s="4"/>
      <c r="F2" s="4"/>
      <c r="G2" s="4"/>
      <c r="H2" s="4"/>
      <c r="I2" s="4"/>
      <c r="J2" s="187"/>
      <c r="K2" s="187"/>
      <c r="L2" s="89"/>
      <c r="M2" s="187"/>
      <c r="N2" s="89"/>
      <c r="P2" s="88"/>
    </row>
    <row r="3" spans="1:16" ht="14.25" customHeight="1" x14ac:dyDescent="0.15">
      <c r="A3" s="4" t="s">
        <v>601</v>
      </c>
      <c r="B3" s="4"/>
      <c r="C3" s="4"/>
      <c r="D3" s="4"/>
      <c r="E3" s="4"/>
      <c r="F3" s="4"/>
      <c r="G3" s="4"/>
      <c r="H3" s="4"/>
      <c r="I3" s="4"/>
      <c r="J3" s="4"/>
      <c r="K3" s="4"/>
      <c r="L3" s="89"/>
      <c r="M3" s="89"/>
      <c r="N3" s="514"/>
      <c r="O3" s="513"/>
      <c r="P3" s="513"/>
    </row>
    <row r="4" spans="1:16" ht="14.25" customHeight="1" x14ac:dyDescent="0.15">
      <c r="A4" s="4"/>
      <c r="B4" s="4" t="s">
        <v>602</v>
      </c>
      <c r="C4" s="4"/>
      <c r="D4" s="4"/>
      <c r="E4" s="4"/>
      <c r="F4" s="4"/>
      <c r="G4" s="4"/>
      <c r="H4" s="4"/>
      <c r="I4" s="4"/>
      <c r="J4" s="4"/>
      <c r="K4" s="4"/>
      <c r="L4" s="89"/>
      <c r="M4" s="89"/>
      <c r="N4" s="514"/>
      <c r="O4" s="513"/>
      <c r="P4" s="513"/>
    </row>
    <row r="5" spans="1:16" ht="25.15" customHeight="1" x14ac:dyDescent="0.15">
      <c r="A5" s="4"/>
      <c r="B5" s="4"/>
      <c r="C5" s="995" t="s">
        <v>609</v>
      </c>
      <c r="D5" s="996"/>
      <c r="E5" s="996"/>
      <c r="F5" s="996"/>
      <c r="G5" s="996"/>
      <c r="H5" s="996"/>
      <c r="I5" s="996"/>
      <c r="J5" s="996"/>
      <c r="K5" s="996"/>
      <c r="L5" s="996"/>
      <c r="M5" s="996"/>
      <c r="N5" s="514"/>
      <c r="O5" s="513"/>
      <c r="P5" s="513"/>
    </row>
    <row r="6" spans="1:16" ht="16.149999999999999" customHeight="1" x14ac:dyDescent="0.15">
      <c r="A6" s="4"/>
      <c r="B6" s="992" t="s">
        <v>603</v>
      </c>
      <c r="C6" s="992"/>
      <c r="D6" s="992"/>
      <c r="E6" s="992"/>
      <c r="F6" s="993" t="str">
        <f>IF(基本情報!F50="","",基本情報!F50)</f>
        <v/>
      </c>
      <c r="G6" s="993"/>
      <c r="H6" s="993"/>
      <c r="I6" s="993"/>
      <c r="J6" s="993"/>
      <c r="K6" s="993"/>
      <c r="L6" s="993"/>
      <c r="M6" s="994"/>
      <c r="N6" s="514"/>
      <c r="O6" s="513"/>
      <c r="P6" s="513"/>
    </row>
    <row r="7" spans="1:16" ht="16.149999999999999" customHeight="1" x14ac:dyDescent="0.15">
      <c r="A7" s="4"/>
      <c r="B7" s="992" t="s">
        <v>604</v>
      </c>
      <c r="C7" s="992"/>
      <c r="D7" s="992"/>
      <c r="E7" s="992"/>
      <c r="F7" s="1003" t="str">
        <f>IF(基本情報!F55="","","〒"&amp;基本情報!F55&amp;"－"&amp;基本情報!H55)</f>
        <v/>
      </c>
      <c r="G7" s="1003"/>
      <c r="H7" s="1003"/>
      <c r="I7" s="197"/>
      <c r="J7" s="982" t="str">
        <f>IF(基本情報!F56="","",基本情報!F56)</f>
        <v/>
      </c>
      <c r="K7" s="982"/>
      <c r="L7" s="982"/>
      <c r="M7" s="1004"/>
      <c r="N7" s="514"/>
      <c r="O7" s="513"/>
      <c r="P7" s="513"/>
    </row>
    <row r="8" spans="1:16" ht="16.149999999999999" customHeight="1" x14ac:dyDescent="0.15">
      <c r="A8" s="4"/>
      <c r="B8" s="992" t="s">
        <v>605</v>
      </c>
      <c r="C8" s="992"/>
      <c r="D8" s="992"/>
      <c r="E8" s="992"/>
      <c r="F8" s="1007" t="str">
        <f>IF(基本情報!F51="","",基本情報!F51)</f>
        <v/>
      </c>
      <c r="G8" s="1007"/>
      <c r="H8" s="1007"/>
      <c r="I8" s="198"/>
      <c r="J8" s="1007" t="str">
        <f>IF(基本情報!F52="","",基本情報!F52)</f>
        <v/>
      </c>
      <c r="K8" s="1007"/>
      <c r="L8" s="1007"/>
      <c r="M8" s="1008"/>
      <c r="N8" s="514"/>
      <c r="O8" s="513"/>
      <c r="P8" s="513"/>
    </row>
    <row r="9" spans="1:16" ht="16.149999999999999" customHeight="1" x14ac:dyDescent="0.15">
      <c r="A9" s="4"/>
      <c r="B9" s="992" t="s">
        <v>244</v>
      </c>
      <c r="C9" s="992"/>
      <c r="D9" s="992"/>
      <c r="E9" s="992"/>
      <c r="F9" s="1005" t="str">
        <f>IF(基本情報!F53="","",基本情報!F53)</f>
        <v/>
      </c>
      <c r="G9" s="1005"/>
      <c r="H9" s="1005"/>
      <c r="I9" s="1005"/>
      <c r="J9" s="1005"/>
      <c r="K9" s="1005"/>
      <c r="L9" s="1005"/>
      <c r="M9" s="1006"/>
      <c r="N9" s="514"/>
      <c r="O9" s="513"/>
      <c r="P9" s="513"/>
    </row>
    <row r="10" spans="1:16" ht="16.149999999999999" customHeight="1" x14ac:dyDescent="0.15">
      <c r="A10" s="4"/>
      <c r="B10" s="992" t="s">
        <v>606</v>
      </c>
      <c r="C10" s="992"/>
      <c r="D10" s="992"/>
      <c r="E10" s="992"/>
      <c r="F10" s="1005" t="str">
        <f>IF(基本情報!F54="","",基本情報!F54)</f>
        <v/>
      </c>
      <c r="G10" s="1005"/>
      <c r="H10" s="1005"/>
      <c r="I10" s="1005"/>
      <c r="J10" s="1005"/>
      <c r="K10" s="1005"/>
      <c r="L10" s="1005"/>
      <c r="M10" s="1006"/>
      <c r="N10" s="514"/>
      <c r="O10" s="513"/>
      <c r="P10" s="513"/>
    </row>
    <row r="11" spans="1:16" ht="16.149999999999999" customHeight="1" x14ac:dyDescent="0.15">
      <c r="A11" s="4"/>
      <c r="B11" s="992" t="s">
        <v>243</v>
      </c>
      <c r="C11" s="992"/>
      <c r="D11" s="992"/>
      <c r="E11" s="992"/>
      <c r="F11" s="999" t="s">
        <v>607</v>
      </c>
      <c r="G11" s="999"/>
      <c r="H11" s="999"/>
      <c r="I11" s="1001" t="str">
        <f>IF(基本情報!F57="","",基本情報!F57)</f>
        <v/>
      </c>
      <c r="J11" s="1001"/>
      <c r="K11" s="1001"/>
      <c r="L11" s="1001"/>
      <c r="M11" s="199"/>
      <c r="N11" s="514"/>
      <c r="O11" s="513"/>
      <c r="P11" s="513"/>
    </row>
    <row r="12" spans="1:16" ht="16.149999999999999" customHeight="1" x14ac:dyDescent="0.15">
      <c r="A12" s="4"/>
      <c r="B12" s="992"/>
      <c r="C12" s="992"/>
      <c r="D12" s="992"/>
      <c r="E12" s="992"/>
      <c r="F12" s="1000" t="s">
        <v>608</v>
      </c>
      <c r="G12" s="1000"/>
      <c r="H12" s="1000"/>
      <c r="I12" s="1001" t="str">
        <f>IF(基本情報!F58="","",基本情報!F58)</f>
        <v/>
      </c>
      <c r="J12" s="1001"/>
      <c r="K12" s="1001"/>
      <c r="L12" s="1001"/>
      <c r="M12" s="200"/>
      <c r="N12" s="514"/>
      <c r="O12" s="513"/>
      <c r="P12" s="513"/>
    </row>
    <row r="13" spans="1:16" ht="16.149999999999999" customHeight="1" x14ac:dyDescent="0.15">
      <c r="A13" s="4"/>
      <c r="B13" s="992"/>
      <c r="C13" s="992"/>
      <c r="D13" s="992"/>
      <c r="E13" s="992"/>
      <c r="F13" s="1002" t="s">
        <v>103</v>
      </c>
      <c r="G13" s="1002"/>
      <c r="H13" s="1002"/>
      <c r="I13" s="1001" t="str">
        <f>IF(基本情報!F59="","",基本情報!F59)</f>
        <v/>
      </c>
      <c r="J13" s="1001"/>
      <c r="K13" s="1001"/>
      <c r="L13" s="1001"/>
      <c r="M13" s="201"/>
      <c r="N13" s="514"/>
      <c r="O13" s="513"/>
      <c r="P13" s="513"/>
    </row>
    <row r="14" spans="1:16" ht="16.149999999999999" customHeight="1" x14ac:dyDescent="0.15">
      <c r="A14" s="4"/>
      <c r="B14" s="992"/>
      <c r="C14" s="992"/>
      <c r="D14" s="992"/>
      <c r="E14" s="992"/>
      <c r="F14" s="999" t="s">
        <v>1015</v>
      </c>
      <c r="G14" s="999"/>
      <c r="H14" s="999"/>
      <c r="I14" s="997" t="str">
        <f>IF(基本情報!F60="","",基本情報!F60)</f>
        <v/>
      </c>
      <c r="J14" s="997"/>
      <c r="K14" s="997"/>
      <c r="L14" s="997"/>
      <c r="M14" s="998"/>
      <c r="N14" s="514"/>
      <c r="O14" s="513"/>
      <c r="P14" s="513"/>
    </row>
    <row r="15" spans="1:16" ht="14.25" customHeight="1" x14ac:dyDescent="0.15">
      <c r="A15" s="4"/>
      <c r="B15" s="72" t="s">
        <v>522</v>
      </c>
      <c r="C15" s="156"/>
      <c r="D15" s="156"/>
      <c r="E15" s="4"/>
      <c r="F15" s="202"/>
      <c r="G15" s="202"/>
      <c r="H15" s="202"/>
      <c r="I15" s="202"/>
      <c r="J15" s="202"/>
      <c r="K15" s="202"/>
      <c r="L15" s="202"/>
      <c r="M15" s="202"/>
      <c r="N15" s="514"/>
      <c r="O15" s="513"/>
      <c r="P15" s="513"/>
    </row>
    <row r="16" spans="1:16" ht="6.6" customHeight="1" x14ac:dyDescent="0.15">
      <c r="B16" s="4"/>
      <c r="C16" s="4"/>
      <c r="D16" s="4"/>
      <c r="E16" s="4"/>
      <c r="F16" s="4"/>
      <c r="G16" s="4"/>
      <c r="H16" s="4"/>
      <c r="I16" s="4"/>
      <c r="J16" s="187"/>
      <c r="K16" s="187"/>
      <c r="L16" s="514"/>
      <c r="M16" s="187"/>
      <c r="N16" s="514"/>
      <c r="O16" s="513"/>
      <c r="P16" s="513"/>
    </row>
    <row r="17" spans="2:16" ht="28.15" customHeight="1" x14ac:dyDescent="0.15">
      <c r="B17" s="4"/>
      <c r="C17" s="204" t="s">
        <v>218</v>
      </c>
      <c r="D17" s="1028" t="s">
        <v>945</v>
      </c>
      <c r="E17" s="1028"/>
      <c r="F17" s="1028"/>
      <c r="G17" s="1028"/>
      <c r="H17" s="1028"/>
      <c r="I17" s="1028"/>
      <c r="J17" s="1028"/>
      <c r="K17" s="1028"/>
      <c r="L17" s="1028"/>
      <c r="M17" s="1028"/>
      <c r="N17" s="205"/>
    </row>
    <row r="18" spans="2:16" ht="9" customHeight="1" x14ac:dyDescent="0.15">
      <c r="B18" s="4"/>
      <c r="C18" s="4"/>
      <c r="D18" s="106"/>
      <c r="E18" s="106"/>
      <c r="F18" s="106"/>
      <c r="G18" s="106"/>
      <c r="H18" s="106"/>
      <c r="I18" s="4"/>
      <c r="J18" s="4"/>
      <c r="K18" s="4"/>
      <c r="L18" s="89"/>
      <c r="M18" s="89"/>
      <c r="N18" s="89"/>
    </row>
    <row r="19" spans="2:16" ht="16.149999999999999" customHeight="1" x14ac:dyDescent="0.15">
      <c r="B19" s="155" t="s">
        <v>610</v>
      </c>
      <c r="C19" s="4"/>
      <c r="D19" s="4"/>
      <c r="E19" s="4"/>
      <c r="F19" s="4"/>
      <c r="G19" s="4"/>
      <c r="H19" s="4"/>
      <c r="I19" s="4"/>
      <c r="J19" s="4"/>
      <c r="K19" s="4"/>
      <c r="L19" s="89"/>
      <c r="M19" s="89"/>
      <c r="N19" s="89"/>
    </row>
    <row r="20" spans="2:16" ht="16.149999999999999" customHeight="1" x14ac:dyDescent="0.15">
      <c r="B20" s="4"/>
      <c r="C20" s="4"/>
      <c r="D20" s="206" t="s">
        <v>989</v>
      </c>
      <c r="E20" s="4"/>
      <c r="F20" s="4"/>
      <c r="G20" s="4"/>
      <c r="H20" s="4"/>
      <c r="I20" s="4"/>
      <c r="J20" s="58"/>
      <c r="K20" s="58"/>
      <c r="L20" s="90"/>
      <c r="M20" s="90"/>
      <c r="N20" s="90"/>
      <c r="O20" s="191"/>
      <c r="P20" s="207"/>
    </row>
    <row r="21" spans="2:16" ht="16.149999999999999" customHeight="1" x14ac:dyDescent="0.15">
      <c r="B21" s="4"/>
      <c r="C21" s="1017" t="s">
        <v>611</v>
      </c>
      <c r="D21" s="1018"/>
      <c r="E21" s="1019"/>
      <c r="F21" s="110"/>
      <c r="G21" s="1005" t="str">
        <f>IF(基本情報!F5="","",基本情報!F5)</f>
        <v/>
      </c>
      <c r="H21" s="1005"/>
      <c r="I21" s="1005"/>
      <c r="J21" s="1005"/>
      <c r="K21" s="1005"/>
      <c r="L21" s="1005"/>
      <c r="M21" s="1006"/>
      <c r="N21" s="90"/>
      <c r="O21" s="191"/>
      <c r="P21" s="7" t="s">
        <v>234</v>
      </c>
    </row>
    <row r="22" spans="2:16" ht="16.149999999999999" customHeight="1" x14ac:dyDescent="0.15">
      <c r="B22" s="4"/>
      <c r="C22" s="1017" t="s">
        <v>612</v>
      </c>
      <c r="D22" s="1018"/>
      <c r="E22" s="1019"/>
      <c r="F22" s="110"/>
      <c r="G22" s="1005" t="str">
        <f>IF(基本情報!F8="","",基本情報!F8)</f>
        <v/>
      </c>
      <c r="H22" s="1005"/>
      <c r="I22" s="1005"/>
      <c r="J22" s="1005"/>
      <c r="K22" s="1005"/>
      <c r="L22" s="1005"/>
      <c r="M22" s="1006"/>
      <c r="N22" s="89"/>
      <c r="P22" s="88" t="s">
        <v>263</v>
      </c>
    </row>
    <row r="23" spans="2:16" ht="16.149999999999999" customHeight="1" x14ac:dyDescent="0.15">
      <c r="B23" s="4"/>
      <c r="C23" s="1017" t="s">
        <v>613</v>
      </c>
      <c r="D23" s="1018"/>
      <c r="E23" s="1019"/>
      <c r="F23" s="110"/>
      <c r="G23" s="1005" t="str">
        <f>IF(基本情報!K6="","",基本情報!G6&amp;"  "&amp;基本情報!K6)</f>
        <v/>
      </c>
      <c r="H23" s="1005"/>
      <c r="I23" s="1005"/>
      <c r="J23" s="1005"/>
      <c r="K23" s="1005"/>
      <c r="L23" s="1005"/>
      <c r="M23" s="1006"/>
      <c r="N23" s="89"/>
      <c r="P23" s="88" t="s">
        <v>263</v>
      </c>
    </row>
    <row r="24" spans="2:16" ht="16.149999999999999" customHeight="1" x14ac:dyDescent="0.15">
      <c r="B24" s="4"/>
      <c r="C24" s="1017" t="s">
        <v>614</v>
      </c>
      <c r="D24" s="1018"/>
      <c r="E24" s="1019"/>
      <c r="F24" s="110"/>
      <c r="G24" s="1005" t="str">
        <f>IF(基本情報!K7="","",基本情報!G7&amp;"  "&amp;基本情報!K7)</f>
        <v/>
      </c>
      <c r="H24" s="1005"/>
      <c r="I24" s="1005"/>
      <c r="J24" s="1005"/>
      <c r="K24" s="1005"/>
      <c r="L24" s="1005"/>
      <c r="M24" s="1006"/>
      <c r="N24" s="89"/>
      <c r="P24" s="88" t="s">
        <v>263</v>
      </c>
    </row>
    <row r="25" spans="2:16" ht="16.149999999999999" customHeight="1" x14ac:dyDescent="0.15">
      <c r="B25" s="4"/>
      <c r="C25" s="1011" t="s">
        <v>615</v>
      </c>
      <c r="D25" s="1012"/>
      <c r="E25" s="1013"/>
      <c r="F25" s="157"/>
      <c r="G25" s="6" t="s">
        <v>106</v>
      </c>
      <c r="H25" s="1025" t="str">
        <f>IF(基本情報!G9="","",基本情報!G9)</f>
        <v/>
      </c>
      <c r="I25" s="1025"/>
      <c r="J25" s="208" t="s">
        <v>107</v>
      </c>
      <c r="K25" s="1015" t="str">
        <f>IF(基本情報!K9="","",基本情報!K9)</f>
        <v/>
      </c>
      <c r="L25" s="1015"/>
      <c r="M25" s="1016"/>
      <c r="N25" s="89"/>
      <c r="P25" s="88" t="s">
        <v>263</v>
      </c>
    </row>
    <row r="26" spans="2:16" ht="16.149999999999999" customHeight="1" x14ac:dyDescent="0.15">
      <c r="B26" s="4"/>
      <c r="C26" s="1017" t="s">
        <v>969</v>
      </c>
      <c r="D26" s="1018"/>
      <c r="E26" s="1019"/>
      <c r="F26" s="110"/>
      <c r="G26" s="1029" t="str">
        <f>IF(基本情報!F10="","",基本情報!F10)</f>
        <v/>
      </c>
      <c r="H26" s="1029"/>
      <c r="I26" s="1029"/>
      <c r="J26" s="1029"/>
      <c r="K26" s="1029"/>
      <c r="L26" s="1029"/>
      <c r="M26" s="1030"/>
      <c r="N26" s="89"/>
      <c r="P26" s="88" t="s">
        <v>263</v>
      </c>
    </row>
    <row r="27" spans="2:16" ht="21.75" customHeight="1" x14ac:dyDescent="0.15">
      <c r="B27" s="4"/>
      <c r="C27" s="209"/>
      <c r="D27" s="210" t="s">
        <v>523</v>
      </c>
      <c r="E27" s="1031" t="s">
        <v>616</v>
      </c>
      <c r="F27" s="1031"/>
      <c r="G27" s="1031"/>
      <c r="H27" s="1031"/>
      <c r="I27" s="1031"/>
      <c r="J27" s="1031"/>
      <c r="K27" s="1031"/>
      <c r="L27" s="1031"/>
      <c r="M27" s="1031"/>
      <c r="N27" s="104"/>
    </row>
    <row r="28" spans="2:16" ht="7.15" customHeight="1" x14ac:dyDescent="0.15">
      <c r="B28" s="4"/>
      <c r="C28" s="187"/>
      <c r="D28" s="187"/>
      <c r="E28" s="1028"/>
      <c r="F28" s="1028"/>
      <c r="G28" s="1028"/>
      <c r="H28" s="1028"/>
      <c r="I28" s="1028"/>
      <c r="J28" s="1028"/>
      <c r="K28" s="1028"/>
      <c r="L28" s="1028"/>
      <c r="M28" s="1028"/>
      <c r="N28" s="104"/>
    </row>
    <row r="29" spans="2:16" ht="9.6" customHeight="1" x14ac:dyDescent="0.15">
      <c r="B29" s="4"/>
      <c r="C29" s="187"/>
      <c r="D29" s="187"/>
      <c r="E29" s="211"/>
      <c r="F29" s="211"/>
      <c r="G29" s="211"/>
      <c r="H29" s="211"/>
      <c r="I29" s="211"/>
      <c r="J29" s="211"/>
      <c r="K29" s="211"/>
      <c r="L29" s="211"/>
      <c r="M29" s="211"/>
      <c r="N29" s="89"/>
    </row>
    <row r="30" spans="2:16" ht="16.149999999999999" customHeight="1" x14ac:dyDescent="0.15">
      <c r="B30" s="196" t="s">
        <v>617</v>
      </c>
      <c r="C30" s="4"/>
      <c r="D30" s="1027" t="str">
        <f>IF(基本情報!B11="","",IF(基本情報!O11=1,基本情報!B11,基本情報!B11))</f>
        <v/>
      </c>
      <c r="E30" s="1027"/>
      <c r="F30" s="4"/>
      <c r="G30" s="1026" t="str">
        <f>IF(D30=C87,P87,IF(D30=C88,P88,IF(D30=C89,P89,IF(D30=C90,P90,"総括的連絡先に記載済み"))))</f>
        <v>総括的連絡先に記載済み</v>
      </c>
      <c r="H30" s="1026"/>
      <c r="I30" s="1026"/>
      <c r="J30" s="1026"/>
      <c r="K30" s="1026"/>
      <c r="L30" s="1026"/>
      <c r="M30" s="89"/>
      <c r="N30" s="89"/>
    </row>
    <row r="31" spans="2:16" ht="16.149999999999999" customHeight="1" x14ac:dyDescent="0.15">
      <c r="B31" s="4"/>
      <c r="C31" s="1017" t="s">
        <v>611</v>
      </c>
      <c r="D31" s="1018"/>
      <c r="E31" s="1019"/>
      <c r="F31" s="110"/>
      <c r="G31" s="1005" t="str">
        <f>IF(基本情報!O$11=1,IF(基本情報!F50=基本情報!F11,"",基本情報!F11),IF(基本情報!O$17=1,IF(基本情報!F50=基本情報!F17,"",基本情報!F$17),""))</f>
        <v/>
      </c>
      <c r="H31" s="1005"/>
      <c r="I31" s="1005"/>
      <c r="J31" s="1005"/>
      <c r="K31" s="1005"/>
      <c r="L31" s="1005"/>
      <c r="M31" s="1006"/>
      <c r="N31" s="89"/>
      <c r="P31" s="7" t="s">
        <v>234</v>
      </c>
    </row>
    <row r="32" spans="2:16" ht="16.149999999999999" customHeight="1" x14ac:dyDescent="0.15">
      <c r="B32" s="4"/>
      <c r="C32" s="1017" t="s">
        <v>612</v>
      </c>
      <c r="D32" s="1018"/>
      <c r="E32" s="1019"/>
      <c r="F32" s="110"/>
      <c r="G32" s="1005" t="str">
        <f>IF(G31="","",IF(基本情報!F50=基本情報!F11,"",IF(基本情報!O$11=1,基本情報!F$14,IF(基本情報!O$17=1,基本情報!F$20))))</f>
        <v/>
      </c>
      <c r="H32" s="1005"/>
      <c r="I32" s="1005"/>
      <c r="J32" s="1005"/>
      <c r="K32" s="1005"/>
      <c r="L32" s="1005"/>
      <c r="M32" s="1006"/>
      <c r="N32" s="89"/>
      <c r="P32" s="88" t="s">
        <v>263</v>
      </c>
    </row>
    <row r="33" spans="2:16" ht="16.149999999999999" customHeight="1" x14ac:dyDescent="0.15">
      <c r="B33" s="4"/>
      <c r="C33" s="1017" t="s">
        <v>613</v>
      </c>
      <c r="D33" s="1018"/>
      <c r="E33" s="1019"/>
      <c r="F33" s="110"/>
      <c r="G33" s="1005" t="str">
        <f>IF(G31="","",IF(基本情報!F50=基本情報!F11,"",IF(基本情報!O$11=1,基本情報!G$12&amp;"   "&amp;基本情報!K$12,IF(基本情報!O$17=1,基本情報!G$18&amp;"   "&amp;基本情報!K$18))))</f>
        <v/>
      </c>
      <c r="H33" s="1005"/>
      <c r="I33" s="1005"/>
      <c r="J33" s="1005"/>
      <c r="K33" s="1005"/>
      <c r="L33" s="1005"/>
      <c r="M33" s="1006"/>
      <c r="N33" s="89"/>
      <c r="P33" s="88" t="s">
        <v>263</v>
      </c>
    </row>
    <row r="34" spans="2:16" ht="16.149999999999999" customHeight="1" x14ac:dyDescent="0.15">
      <c r="B34" s="4"/>
      <c r="C34" s="1022" t="s">
        <v>109</v>
      </c>
      <c r="D34" s="1018"/>
      <c r="E34" s="1019"/>
      <c r="F34" s="110"/>
      <c r="G34" s="1005" t="str">
        <f>IF(G31="","",IF(基本情報!F50=基本情報!F11,"",IF(基本情報!O$11=1,基本情報!G$13&amp;"   "&amp;基本情報!K$13,IF(基本情報!O$17=1,基本情報!G$19&amp;"   "&amp;基本情報!K$19,))))</f>
        <v/>
      </c>
      <c r="H34" s="1005"/>
      <c r="I34" s="1005"/>
      <c r="J34" s="1005"/>
      <c r="K34" s="1005"/>
      <c r="L34" s="1005"/>
      <c r="M34" s="1006"/>
      <c r="N34" s="89"/>
      <c r="P34" s="88" t="s">
        <v>263</v>
      </c>
    </row>
    <row r="35" spans="2:16" ht="16.149999999999999" customHeight="1" x14ac:dyDescent="0.15">
      <c r="B35" s="4"/>
      <c r="C35" s="1011" t="s">
        <v>615</v>
      </c>
      <c r="D35" s="1012"/>
      <c r="E35" s="1013"/>
      <c r="F35" s="157"/>
      <c r="G35" s="6" t="s">
        <v>106</v>
      </c>
      <c r="H35" s="1024" t="str">
        <f>IF(G31="","",IF(基本情報!F50=基本情報!F11,"",IF(基本情報!$O$11=1,基本情報!G$15,IF(基本情報!$O$17=1,基本情報!G$21))))</f>
        <v/>
      </c>
      <c r="I35" s="1025"/>
      <c r="J35" s="208" t="s">
        <v>107</v>
      </c>
      <c r="K35" s="1014" t="str">
        <f>IF(G31="","",IF(基本情報!F50=基本情報!F11,"",IF(基本情報!O$11=1,基本情報!K$15,IF(基本情報!O$17=1,基本情報!K$21))))</f>
        <v/>
      </c>
      <c r="L35" s="1015"/>
      <c r="M35" s="1016"/>
      <c r="N35" s="89"/>
      <c r="P35" s="88" t="s">
        <v>263</v>
      </c>
    </row>
    <row r="36" spans="2:16" ht="16.149999999999999" customHeight="1" x14ac:dyDescent="0.15">
      <c r="B36" s="4"/>
      <c r="C36" s="1017" t="s">
        <v>969</v>
      </c>
      <c r="D36" s="1018"/>
      <c r="E36" s="1019"/>
      <c r="F36" s="110"/>
      <c r="G36" s="1005" t="str">
        <f>IF(G31="","",IF(基本情報!F50=基本情報!F11,"",IF(基本情報!O$11=1,基本情報!F$16,IF(基本情報!O$17=1,基本情報!F$22))))</f>
        <v/>
      </c>
      <c r="H36" s="1005"/>
      <c r="I36" s="1005"/>
      <c r="J36" s="1005"/>
      <c r="K36" s="1005"/>
      <c r="L36" s="1005"/>
      <c r="M36" s="1006"/>
      <c r="N36" s="89"/>
      <c r="P36" s="88" t="s">
        <v>263</v>
      </c>
    </row>
    <row r="37" spans="2:16" ht="18.600000000000001" customHeight="1" x14ac:dyDescent="0.15">
      <c r="B37" s="4"/>
      <c r="C37" s="209"/>
      <c r="D37" s="212" t="s">
        <v>618</v>
      </c>
      <c r="E37" s="1031" t="str">
        <f>IF(D30=C87,G87,IF(D30=C88,G88,IF(D30=C89,G89,IF(D30=C90,G90,""))))</f>
        <v/>
      </c>
      <c r="F37" s="1031"/>
      <c r="G37" s="1031"/>
      <c r="H37" s="1031"/>
      <c r="I37" s="1031"/>
      <c r="J37" s="1031"/>
      <c r="K37" s="1031"/>
      <c r="L37" s="1031"/>
      <c r="M37" s="1031"/>
      <c r="N37" s="89"/>
    </row>
    <row r="38" spans="2:16" ht="15.6" customHeight="1" x14ac:dyDescent="0.15">
      <c r="B38" s="4"/>
      <c r="C38" s="187"/>
      <c r="D38" s="187"/>
      <c r="E38" s="1028"/>
      <c r="F38" s="1028"/>
      <c r="G38" s="1028"/>
      <c r="H38" s="1028"/>
      <c r="I38" s="1028"/>
      <c r="J38" s="1028"/>
      <c r="K38" s="1028"/>
      <c r="L38" s="1028"/>
      <c r="M38" s="1028"/>
      <c r="N38" s="89"/>
    </row>
    <row r="39" spans="2:16" ht="10.9" customHeight="1" x14ac:dyDescent="0.15">
      <c r="B39" s="4"/>
      <c r="C39" s="187"/>
      <c r="D39" s="187"/>
      <c r="E39" s="211"/>
      <c r="F39" s="211"/>
      <c r="G39" s="211"/>
      <c r="H39" s="211"/>
      <c r="I39" s="211"/>
      <c r="J39" s="211"/>
      <c r="K39" s="211"/>
      <c r="L39" s="211"/>
      <c r="M39" s="211"/>
      <c r="N39" s="89"/>
    </row>
    <row r="40" spans="2:16" ht="16.149999999999999" customHeight="1" x14ac:dyDescent="0.15">
      <c r="B40" s="213" t="s">
        <v>619</v>
      </c>
      <c r="C40" s="4"/>
      <c r="D40" s="4" t="str">
        <f>IF(基本情報!B17="","",基本情報!B17)</f>
        <v/>
      </c>
      <c r="E40" s="4"/>
      <c r="F40" s="4"/>
      <c r="G40" s="1026" t="str">
        <f>IF(D40=C88,P88,IF(D40=C89,P89,IF(D40=C90,P90,"")))</f>
        <v/>
      </c>
      <c r="H40" s="1026"/>
      <c r="I40" s="1026"/>
      <c r="J40" s="1026"/>
      <c r="K40" s="1026"/>
      <c r="L40" s="1026"/>
      <c r="M40" s="89"/>
      <c r="N40" s="89"/>
    </row>
    <row r="41" spans="2:16" ht="16.149999999999999" customHeight="1" x14ac:dyDescent="0.15">
      <c r="B41" s="4"/>
      <c r="C41" s="1017" t="s">
        <v>611</v>
      </c>
      <c r="D41" s="1018"/>
      <c r="E41" s="1019"/>
      <c r="F41" s="110"/>
      <c r="G41" s="1005" t="str">
        <f>IF(基本情報!O$17=2,IF(基本情報!F50=基本情報!F17,"",基本情報!F$17),"")</f>
        <v/>
      </c>
      <c r="H41" s="1005"/>
      <c r="I41" s="1005"/>
      <c r="J41" s="1005"/>
      <c r="K41" s="1005"/>
      <c r="L41" s="1005"/>
      <c r="M41" s="1006"/>
      <c r="N41" s="89"/>
      <c r="P41" s="7" t="s">
        <v>234</v>
      </c>
    </row>
    <row r="42" spans="2:16" ht="16.149999999999999" customHeight="1" x14ac:dyDescent="0.15">
      <c r="B42" s="4"/>
      <c r="C42" s="1017" t="s">
        <v>612</v>
      </c>
      <c r="D42" s="1018"/>
      <c r="E42" s="1019"/>
      <c r="F42" s="110"/>
      <c r="G42" s="1005" t="str">
        <f>IF(G41="","",IF(基本情報!F50=基本情報!F17,"",IF(基本情報!O$11=2,基本情報!F$14,IF(基本情報!O$17=2,基本情報!F$20))))</f>
        <v/>
      </c>
      <c r="H42" s="1005"/>
      <c r="I42" s="1005"/>
      <c r="J42" s="1005"/>
      <c r="K42" s="1005"/>
      <c r="L42" s="1005"/>
      <c r="M42" s="1006"/>
      <c r="N42" s="89"/>
      <c r="P42" s="88" t="s">
        <v>263</v>
      </c>
    </row>
    <row r="43" spans="2:16" ht="16.149999999999999" customHeight="1" x14ac:dyDescent="0.15">
      <c r="B43" s="4"/>
      <c r="C43" s="1017" t="s">
        <v>613</v>
      </c>
      <c r="D43" s="1018"/>
      <c r="E43" s="1019"/>
      <c r="F43" s="110"/>
      <c r="G43" s="1005" t="str">
        <f>IF(G41="","",IF(基本情報!F50=基本情報!F17,"",IF(基本情報!O$11=2,基本情報!G$12&amp;"   "&amp;基本情報!K$12,IF(基本情報!O$17=2,基本情報!G$18&amp;"   "&amp;基本情報!K$18,I))))</f>
        <v/>
      </c>
      <c r="H43" s="1005"/>
      <c r="I43" s="1005"/>
      <c r="J43" s="1005"/>
      <c r="K43" s="1005"/>
      <c r="L43" s="1005"/>
      <c r="M43" s="1006"/>
      <c r="N43" s="89"/>
      <c r="P43" s="88" t="s">
        <v>263</v>
      </c>
    </row>
    <row r="44" spans="2:16" ht="16.149999999999999" customHeight="1" x14ac:dyDescent="0.15">
      <c r="B44" s="4"/>
      <c r="C44" s="1022" t="s">
        <v>109</v>
      </c>
      <c r="D44" s="1018"/>
      <c r="E44" s="1019"/>
      <c r="F44" s="110"/>
      <c r="G44" s="1005" t="str">
        <f>IF(G41="","",IF(基本情報!F50=基本情報!F17,"",IF(基本情報!O$11=2,基本情報!G$13&amp;"   "&amp;基本情報!K$13,IF(基本情報!O$17=2,基本情報!G$19&amp;"   "&amp;基本情報!K$19))))</f>
        <v/>
      </c>
      <c r="H44" s="1005"/>
      <c r="I44" s="1005"/>
      <c r="J44" s="1005"/>
      <c r="K44" s="1005"/>
      <c r="L44" s="1005"/>
      <c r="M44" s="1006"/>
      <c r="N44" s="89"/>
      <c r="P44" s="88" t="s">
        <v>263</v>
      </c>
    </row>
    <row r="45" spans="2:16" ht="16.149999999999999" customHeight="1" x14ac:dyDescent="0.15">
      <c r="B45" s="4"/>
      <c r="C45" s="1011" t="s">
        <v>615</v>
      </c>
      <c r="D45" s="1012"/>
      <c r="E45" s="1013"/>
      <c r="F45" s="157"/>
      <c r="G45" s="6" t="s">
        <v>106</v>
      </c>
      <c r="H45" s="1024" t="str">
        <f>IF(G41="","",IF(基本情報!F50=基本情報!F17,"",IF(基本情報!O$11=2,基本情報!G$15,IF(基本情報!O$17=2,基本情報!G$21))))</f>
        <v/>
      </c>
      <c r="I45" s="1025"/>
      <c r="J45" s="208" t="s">
        <v>107</v>
      </c>
      <c r="K45" s="1014" t="str">
        <f>IF(G41="","",IF(基本情報!F50=基本情報!F17,"",IF(基本情報!O$11=2,基本情報!K$15,IF(基本情報!O$17=2,基本情報!K$21))))</f>
        <v/>
      </c>
      <c r="L45" s="1015"/>
      <c r="M45" s="1016"/>
      <c r="N45" s="89"/>
      <c r="P45" s="88" t="s">
        <v>263</v>
      </c>
    </row>
    <row r="46" spans="2:16" ht="16.149999999999999" customHeight="1" x14ac:dyDescent="0.15">
      <c r="B46" s="4"/>
      <c r="C46" s="1017" t="s">
        <v>969</v>
      </c>
      <c r="D46" s="1018"/>
      <c r="E46" s="1019"/>
      <c r="F46" s="110"/>
      <c r="G46" s="1005" t="str">
        <f>IF(G41="","",IF(基本情報!F50=基本情報!F17,"",IF(基本情報!O$11=2,基本情報!F$16,IF(基本情報!O$17=2,基本情報!F$22))))</f>
        <v/>
      </c>
      <c r="H46" s="1005"/>
      <c r="I46" s="1005"/>
      <c r="J46" s="1005"/>
      <c r="K46" s="1005"/>
      <c r="L46" s="1005"/>
      <c r="M46" s="1006"/>
      <c r="N46" s="89"/>
      <c r="P46" s="88" t="s">
        <v>263</v>
      </c>
    </row>
    <row r="47" spans="2:16" ht="18.600000000000001" customHeight="1" x14ac:dyDescent="0.15">
      <c r="B47" s="4"/>
      <c r="C47" s="214"/>
      <c r="D47" s="212" t="s">
        <v>620</v>
      </c>
      <c r="E47" s="1031" t="str">
        <f>IF(D40=C88,G88,IF(D40=C89,G89,IF(D40=C90,G90,"")))</f>
        <v/>
      </c>
      <c r="F47" s="1031"/>
      <c r="G47" s="1031"/>
      <c r="H47" s="1031"/>
      <c r="I47" s="1031"/>
      <c r="J47" s="1031"/>
      <c r="K47" s="1031"/>
      <c r="L47" s="1031"/>
      <c r="M47" s="1031"/>
      <c r="N47" s="104"/>
    </row>
    <row r="48" spans="2:16" ht="24.75" customHeight="1" x14ac:dyDescent="0.15">
      <c r="B48" s="4"/>
      <c r="C48" s="214"/>
      <c r="D48" s="212"/>
      <c r="E48" s="1028"/>
      <c r="F48" s="1028"/>
      <c r="G48" s="1028"/>
      <c r="H48" s="1028"/>
      <c r="I48" s="1028"/>
      <c r="J48" s="1028"/>
      <c r="K48" s="1028"/>
      <c r="L48" s="1028"/>
      <c r="M48" s="1028"/>
      <c r="N48" s="104"/>
    </row>
    <row r="49" spans="2:16" ht="16.149999999999999" customHeight="1" x14ac:dyDescent="0.15">
      <c r="B49" s="4"/>
      <c r="C49" s="187"/>
      <c r="D49" s="187"/>
      <c r="E49" s="215"/>
      <c r="F49" s="215"/>
      <c r="G49" s="215"/>
      <c r="H49" s="215"/>
      <c r="I49" s="215"/>
      <c r="J49" s="215"/>
      <c r="K49" s="215"/>
      <c r="L49" s="215"/>
      <c r="M49" s="326" t="s">
        <v>820</v>
      </c>
    </row>
    <row r="50" spans="2:16" ht="21" customHeight="1" x14ac:dyDescent="0.15">
      <c r="B50" s="155" t="s">
        <v>896</v>
      </c>
      <c r="D50" s="186"/>
      <c r="E50" s="186"/>
    </row>
    <row r="51" spans="2:16" ht="9" customHeight="1" x14ac:dyDescent="0.15"/>
    <row r="52" spans="2:16" ht="21" customHeight="1" x14ac:dyDescent="0.15">
      <c r="C52" s="7" t="s">
        <v>281</v>
      </c>
    </row>
    <row r="53" spans="2:16" ht="21" customHeight="1" x14ac:dyDescent="0.15">
      <c r="C53" s="1017" t="s">
        <v>611</v>
      </c>
      <c r="D53" s="1018"/>
      <c r="E53" s="1019"/>
      <c r="F53" s="110"/>
      <c r="G53" s="1005" t="str">
        <f>IF(基本情報!F61="","",基本情報!F61)</f>
        <v/>
      </c>
      <c r="H53" s="1005"/>
      <c r="I53" s="1005"/>
      <c r="J53" s="1005"/>
      <c r="K53" s="1005"/>
      <c r="L53" s="1005"/>
      <c r="M53" s="1006"/>
      <c r="P53" s="7" t="s">
        <v>234</v>
      </c>
    </row>
    <row r="54" spans="2:16" ht="21" customHeight="1" x14ac:dyDescent="0.15">
      <c r="C54" s="1011" t="s">
        <v>283</v>
      </c>
      <c r="D54" s="1012"/>
      <c r="E54" s="1013"/>
      <c r="F54" s="110"/>
      <c r="G54" s="1005" t="str">
        <f>IF(基本情報!F62="","",基本情報!F62)</f>
        <v/>
      </c>
      <c r="H54" s="1005"/>
      <c r="I54" s="1005"/>
      <c r="J54" s="1005"/>
      <c r="K54" s="1005"/>
      <c r="L54" s="1005"/>
      <c r="M54" s="1006"/>
      <c r="P54" s="88" t="s">
        <v>263</v>
      </c>
    </row>
    <row r="55" spans="2:16" ht="21" customHeight="1" x14ac:dyDescent="0.15">
      <c r="C55" s="1017" t="s">
        <v>282</v>
      </c>
      <c r="D55" s="1018"/>
      <c r="E55" s="1019"/>
      <c r="F55" s="110"/>
      <c r="G55" s="1005" t="str">
        <f>IF(基本情報!F63="","",基本情報!F63)</f>
        <v/>
      </c>
      <c r="H55" s="1005"/>
      <c r="I55" s="1005"/>
      <c r="J55" s="1005"/>
      <c r="K55" s="1005"/>
      <c r="L55" s="1005"/>
      <c r="M55" s="1006"/>
      <c r="P55" s="88" t="s">
        <v>263</v>
      </c>
    </row>
    <row r="56" spans="2:16" ht="21" customHeight="1" x14ac:dyDescent="0.15">
      <c r="C56" s="1022" t="s">
        <v>284</v>
      </c>
      <c r="D56" s="1018"/>
      <c r="E56" s="1019"/>
      <c r="F56" s="110"/>
      <c r="G56" s="1005" t="str">
        <f>IF(基本情報!F64="","",基本情報!F64)</f>
        <v/>
      </c>
      <c r="H56" s="1005"/>
      <c r="I56" s="1005"/>
      <c r="J56" s="1005"/>
      <c r="K56" s="1005"/>
      <c r="L56" s="1005"/>
      <c r="M56" s="1006"/>
      <c r="P56" s="88" t="s">
        <v>263</v>
      </c>
    </row>
    <row r="57" spans="2:16" ht="21" customHeight="1" x14ac:dyDescent="0.15">
      <c r="C57" s="1022" t="s">
        <v>109</v>
      </c>
      <c r="D57" s="1018"/>
      <c r="E57" s="1019"/>
      <c r="F57" s="110"/>
      <c r="G57" s="1005" t="str">
        <f>IF(基本情報!F65="","",基本情報!F65)</f>
        <v/>
      </c>
      <c r="H57" s="1005"/>
      <c r="I57" s="1005"/>
      <c r="J57" s="1005"/>
      <c r="K57" s="1005"/>
      <c r="L57" s="1005"/>
      <c r="M57" s="1006"/>
      <c r="P57" s="88" t="s">
        <v>263</v>
      </c>
    </row>
    <row r="58" spans="2:16" ht="21" customHeight="1" x14ac:dyDescent="0.15">
      <c r="C58" s="1011" t="s">
        <v>615</v>
      </c>
      <c r="D58" s="1012"/>
      <c r="E58" s="1013"/>
      <c r="F58" s="157"/>
      <c r="G58" s="6" t="s">
        <v>106</v>
      </c>
      <c r="H58" s="1014" t="str">
        <f>IF(基本情報!G66="","",基本情報!G66)</f>
        <v/>
      </c>
      <c r="I58" s="1015"/>
      <c r="J58" s="208" t="s">
        <v>107</v>
      </c>
      <c r="K58" s="1014" t="str">
        <f>IF(基本情報!K66="","",基本情報!K66)</f>
        <v/>
      </c>
      <c r="L58" s="1015"/>
      <c r="M58" s="1016"/>
      <c r="P58" s="88" t="s">
        <v>263</v>
      </c>
    </row>
    <row r="59" spans="2:16" ht="21" customHeight="1" x14ac:dyDescent="0.15">
      <c r="C59" s="1017" t="s">
        <v>969</v>
      </c>
      <c r="D59" s="1018"/>
      <c r="E59" s="1019"/>
      <c r="F59" s="110"/>
      <c r="G59" s="1005" t="str">
        <f>IF(基本情報!F67="","",基本情報!F67)</f>
        <v/>
      </c>
      <c r="H59" s="1005"/>
      <c r="I59" s="1005"/>
      <c r="J59" s="1005"/>
      <c r="K59" s="1005"/>
      <c r="L59" s="1005"/>
      <c r="M59" s="1006"/>
      <c r="P59" s="88" t="s">
        <v>263</v>
      </c>
    </row>
    <row r="60" spans="2:16" ht="21" customHeight="1" x14ac:dyDescent="0.15">
      <c r="C60" s="11" t="s">
        <v>285</v>
      </c>
    </row>
    <row r="61" spans="2:16" ht="21" customHeight="1" x14ac:dyDescent="0.15"/>
    <row r="62" spans="2:16" ht="21" customHeight="1" x14ac:dyDescent="0.15">
      <c r="B62" s="213" t="s">
        <v>621</v>
      </c>
      <c r="C62" s="187"/>
      <c r="D62" s="4" t="s">
        <v>356</v>
      </c>
      <c r="E62" s="215"/>
      <c r="F62" s="215"/>
      <c r="G62" s="1023" t="str">
        <f>IF(D62=C105,P105,IF(D62=C106,P106,""))</f>
        <v/>
      </c>
      <c r="H62" s="1023"/>
      <c r="I62" s="1023"/>
      <c r="J62" s="1023"/>
      <c r="K62" s="1023"/>
      <c r="L62" s="1023"/>
      <c r="M62" s="215"/>
    </row>
    <row r="63" spans="2:16" ht="21" customHeight="1" x14ac:dyDescent="0.15">
      <c r="C63" s="1017" t="s">
        <v>622</v>
      </c>
      <c r="D63" s="1018"/>
      <c r="E63" s="1019"/>
      <c r="F63" s="110"/>
      <c r="G63" s="1005" t="str">
        <f>IF(基本情報!F70="","",基本情報!F70)</f>
        <v/>
      </c>
      <c r="H63" s="1005"/>
      <c r="I63" s="1005"/>
      <c r="J63" s="1005"/>
      <c r="K63" s="1005"/>
      <c r="L63" s="1005"/>
      <c r="M63" s="1006"/>
    </row>
    <row r="64" spans="2:16" ht="21" customHeight="1" x14ac:dyDescent="0.15">
      <c r="C64" s="1017" t="s">
        <v>362</v>
      </c>
      <c r="D64" s="1018"/>
      <c r="E64" s="1019"/>
      <c r="F64" s="110"/>
      <c r="G64" s="1005" t="str">
        <f>IF(基本情報!F71="","",基本情報!F71)</f>
        <v/>
      </c>
      <c r="H64" s="1005"/>
      <c r="I64" s="1005"/>
      <c r="J64" s="1005"/>
      <c r="K64" s="1005"/>
      <c r="L64" s="1005"/>
      <c r="M64" s="1006"/>
    </row>
    <row r="65" spans="3:13" ht="21" customHeight="1" x14ac:dyDescent="0.15">
      <c r="C65" s="1017" t="s">
        <v>363</v>
      </c>
      <c r="D65" s="1018"/>
      <c r="E65" s="1019"/>
      <c r="F65" s="110"/>
      <c r="G65" s="1005" t="str">
        <f>IF(基本情報!F72="","",基本情報!F72)</f>
        <v/>
      </c>
      <c r="H65" s="1005"/>
      <c r="I65" s="1005"/>
      <c r="J65" s="1005"/>
      <c r="K65" s="1005"/>
      <c r="L65" s="1005"/>
      <c r="M65" s="1006"/>
    </row>
    <row r="66" spans="3:13" ht="21" customHeight="1" x14ac:dyDescent="0.15">
      <c r="C66" s="1022" t="s">
        <v>364</v>
      </c>
      <c r="D66" s="1018"/>
      <c r="E66" s="1019"/>
      <c r="F66" s="110"/>
      <c r="G66" s="1005" t="str">
        <f>IF(基本情報!F73="","",基本情報!F73)</f>
        <v/>
      </c>
      <c r="H66" s="1005"/>
      <c r="I66" s="1005"/>
      <c r="J66" s="1005"/>
      <c r="K66" s="1005"/>
      <c r="L66" s="1005"/>
      <c r="M66" s="1006"/>
    </row>
    <row r="67" spans="3:13" ht="21" customHeight="1" x14ac:dyDescent="0.15">
      <c r="C67" s="1022" t="s">
        <v>365</v>
      </c>
      <c r="D67" s="1018"/>
      <c r="E67" s="1019"/>
      <c r="F67" s="217"/>
      <c r="G67" s="1005" t="str">
        <f>IF(基本情報!F74="","",基本情報!F74)</f>
        <v/>
      </c>
      <c r="H67" s="1005"/>
      <c r="I67" s="1005"/>
      <c r="J67" s="1005"/>
      <c r="K67" s="1005"/>
      <c r="L67" s="1005"/>
      <c r="M67" s="1006"/>
    </row>
    <row r="68" spans="3:13" ht="21" customHeight="1" x14ac:dyDescent="0.15">
      <c r="C68" s="1011" t="s">
        <v>623</v>
      </c>
      <c r="D68" s="1012"/>
      <c r="E68" s="1013"/>
      <c r="F68" s="157"/>
      <c r="G68" s="6" t="s">
        <v>106</v>
      </c>
      <c r="H68" s="1014" t="str">
        <f>IF(基本情報!G75="","",基本情報!G75)</f>
        <v/>
      </c>
      <c r="I68" s="1015"/>
      <c r="J68" s="208" t="s">
        <v>366</v>
      </c>
      <c r="K68" s="1014" t="str">
        <f>IF(基本情報!K75="","",基本情報!K75)</f>
        <v/>
      </c>
      <c r="L68" s="1015"/>
      <c r="M68" s="1016"/>
    </row>
    <row r="69" spans="3:13" ht="21" customHeight="1" x14ac:dyDescent="0.15">
      <c r="C69" s="1017" t="s">
        <v>970</v>
      </c>
      <c r="D69" s="1018"/>
      <c r="E69" s="1019"/>
      <c r="F69" s="110"/>
      <c r="G69" s="1020" t="str">
        <f>IF(基本情報!F76="","",基本情報!F76)</f>
        <v/>
      </c>
      <c r="H69" s="1020"/>
      <c r="I69" s="1020"/>
      <c r="J69" s="1020"/>
      <c r="K69" s="1020"/>
      <c r="L69" s="1020"/>
      <c r="M69" s="1021"/>
    </row>
    <row r="70" spans="3:13" ht="45" customHeight="1" x14ac:dyDescent="0.15">
      <c r="C70" s="1009" t="s">
        <v>1053</v>
      </c>
      <c r="D70" s="1009"/>
      <c r="E70" s="1009"/>
      <c r="F70" s="1009"/>
      <c r="G70" s="1009"/>
      <c r="H70" s="1009"/>
      <c r="I70" s="1009"/>
      <c r="J70" s="1009"/>
      <c r="K70" s="1009"/>
      <c r="L70" s="1009"/>
      <c r="M70" s="1009"/>
    </row>
    <row r="71" spans="3:13" ht="26.25" customHeight="1" x14ac:dyDescent="0.15">
      <c r="C71" s="1010"/>
      <c r="D71" s="1010"/>
      <c r="E71" s="1010"/>
      <c r="F71" s="1010"/>
      <c r="G71" s="1010"/>
      <c r="H71" s="1010"/>
      <c r="I71" s="1010"/>
      <c r="J71" s="1010"/>
      <c r="K71" s="1010"/>
      <c r="L71" s="1010"/>
      <c r="M71" s="1010"/>
    </row>
    <row r="72" spans="3:13" ht="21" customHeight="1" x14ac:dyDescent="0.15">
      <c r="C72" s="1010"/>
      <c r="D72" s="1010"/>
      <c r="E72" s="1010"/>
      <c r="F72" s="1010"/>
      <c r="G72" s="1010"/>
      <c r="H72" s="1010"/>
      <c r="I72" s="1010"/>
      <c r="J72" s="1010"/>
      <c r="K72" s="1010"/>
      <c r="L72" s="1010"/>
      <c r="M72" s="1010"/>
    </row>
    <row r="73" spans="3:13" ht="21" customHeight="1" x14ac:dyDescent="0.15"/>
    <row r="74" spans="3:13" ht="21" customHeight="1" x14ac:dyDescent="0.15"/>
    <row r="75" spans="3:13" ht="21" customHeight="1" x14ac:dyDescent="0.15"/>
    <row r="76" spans="3:13" ht="21" customHeight="1" x14ac:dyDescent="0.15"/>
    <row r="77" spans="3:13" ht="21" customHeight="1" x14ac:dyDescent="0.15"/>
    <row r="78" spans="3:13" ht="21" customHeight="1" x14ac:dyDescent="0.15"/>
    <row r="79" spans="3:13" ht="21" customHeight="1" x14ac:dyDescent="0.15"/>
    <row r="80" spans="3:13" ht="21" customHeight="1" x14ac:dyDescent="0.15"/>
    <row r="81" spans="3:19" ht="21" customHeight="1" x14ac:dyDescent="0.15"/>
    <row r="82" spans="3:19" ht="21" customHeight="1" x14ac:dyDescent="0.15"/>
    <row r="83" spans="3:19" ht="21" customHeight="1" x14ac:dyDescent="0.15">
      <c r="M83" s="326" t="s">
        <v>820</v>
      </c>
    </row>
    <row r="84" spans="3:19" ht="21" customHeight="1" x14ac:dyDescent="0.15"/>
    <row r="85" spans="3:19" ht="21" customHeight="1" x14ac:dyDescent="0.15"/>
    <row r="87" spans="3:19" ht="41.25" customHeight="1" x14ac:dyDescent="0.15">
      <c r="C87" s="1033" t="s">
        <v>815</v>
      </c>
      <c r="D87" s="878"/>
      <c r="E87" s="878"/>
      <c r="G87" s="1034" t="s">
        <v>252</v>
      </c>
      <c r="H87" s="1034"/>
      <c r="I87" s="1034"/>
      <c r="J87" s="1034"/>
      <c r="K87" s="1034"/>
      <c r="L87" s="1034"/>
      <c r="M87" s="1034"/>
      <c r="P87" s="1032" t="s">
        <v>624</v>
      </c>
      <c r="Q87" s="1032"/>
      <c r="R87" s="1032"/>
      <c r="S87" s="1032"/>
    </row>
    <row r="88" spans="3:19" ht="45.75" customHeight="1" x14ac:dyDescent="0.15">
      <c r="C88" s="878" t="s">
        <v>248</v>
      </c>
      <c r="D88" s="878"/>
      <c r="E88" s="878"/>
      <c r="G88" s="1034" t="s">
        <v>297</v>
      </c>
      <c r="H88" s="1034"/>
      <c r="I88" s="1034"/>
      <c r="J88" s="1034"/>
      <c r="K88" s="1034"/>
      <c r="L88" s="1034"/>
      <c r="M88" s="1034"/>
      <c r="P88" s="1032" t="s">
        <v>249</v>
      </c>
      <c r="Q88" s="1032"/>
      <c r="R88" s="1032"/>
      <c r="S88" s="1032"/>
    </row>
    <row r="89" spans="3:19" ht="44.25" customHeight="1" x14ac:dyDescent="0.15">
      <c r="C89" s="878" t="s">
        <v>245</v>
      </c>
      <c r="D89" s="878"/>
      <c r="E89" s="878"/>
      <c r="G89" s="1034" t="s">
        <v>253</v>
      </c>
      <c r="H89" s="1034"/>
      <c r="I89" s="1034"/>
      <c r="J89" s="1034"/>
      <c r="K89" s="1034"/>
      <c r="L89" s="1034"/>
      <c r="M89" s="1034"/>
      <c r="P89" s="1032" t="s">
        <v>250</v>
      </c>
      <c r="Q89" s="1032"/>
      <c r="R89" s="1032"/>
      <c r="S89" s="1032"/>
    </row>
    <row r="90" spans="3:19" ht="30.75" customHeight="1" x14ac:dyDescent="0.15">
      <c r="C90" s="878" t="s">
        <v>246</v>
      </c>
      <c r="D90" s="878"/>
      <c r="E90" s="878"/>
      <c r="G90" s="1034" t="s">
        <v>247</v>
      </c>
      <c r="H90" s="1034"/>
      <c r="I90" s="1034"/>
      <c r="J90" s="1034"/>
      <c r="K90" s="1034"/>
      <c r="L90" s="1034"/>
      <c r="M90" s="1034"/>
      <c r="P90" s="1032" t="s">
        <v>251</v>
      </c>
      <c r="Q90" s="1032"/>
      <c r="R90" s="1032"/>
      <c r="S90" s="1032"/>
    </row>
  </sheetData>
  <sheetProtection algorithmName="SHA-512" hashValue="hP31FUHe5hDtHE4RlhjQfMut6lbYrwJ299XNAga3Dh/ZpVbehvVEy9VgxwJODM6suYgbW8VXKMoPoH/KnLpwcA==" saltValue="C/WdeRRx6v7DUlH5Em7jSw==" spinCount="100000" sheet="1" objects="1" scenarios="1"/>
  <mergeCells count="112">
    <mergeCell ref="P88:S88"/>
    <mergeCell ref="P89:S89"/>
    <mergeCell ref="P90:S90"/>
    <mergeCell ref="C35:E35"/>
    <mergeCell ref="C41:E41"/>
    <mergeCell ref="G41:M41"/>
    <mergeCell ref="C42:E42"/>
    <mergeCell ref="G40:L40"/>
    <mergeCell ref="C89:E89"/>
    <mergeCell ref="E37:M38"/>
    <mergeCell ref="P87:S87"/>
    <mergeCell ref="C87:E87"/>
    <mergeCell ref="C90:E90"/>
    <mergeCell ref="G87:M87"/>
    <mergeCell ref="G88:M88"/>
    <mergeCell ref="G89:M89"/>
    <mergeCell ref="G90:M90"/>
    <mergeCell ref="C88:E88"/>
    <mergeCell ref="G46:M46"/>
    <mergeCell ref="C46:E46"/>
    <mergeCell ref="E47:M48"/>
    <mergeCell ref="C57:E57"/>
    <mergeCell ref="G57:M57"/>
    <mergeCell ref="C58:E58"/>
    <mergeCell ref="C23:E23"/>
    <mergeCell ref="G23:M23"/>
    <mergeCell ref="D17:M17"/>
    <mergeCell ref="C21:E21"/>
    <mergeCell ref="G21:M21"/>
    <mergeCell ref="C22:E22"/>
    <mergeCell ref="G22:M22"/>
    <mergeCell ref="G36:M36"/>
    <mergeCell ref="C45:E45"/>
    <mergeCell ref="C24:E24"/>
    <mergeCell ref="G24:M24"/>
    <mergeCell ref="C25:E25"/>
    <mergeCell ref="G43:M43"/>
    <mergeCell ref="C36:E36"/>
    <mergeCell ref="C32:E32"/>
    <mergeCell ref="G32:M32"/>
    <mergeCell ref="C31:E31"/>
    <mergeCell ref="C33:E33"/>
    <mergeCell ref="G33:M33"/>
    <mergeCell ref="C34:E34"/>
    <mergeCell ref="C26:E26"/>
    <mergeCell ref="G26:M26"/>
    <mergeCell ref="E27:M28"/>
    <mergeCell ref="H25:I25"/>
    <mergeCell ref="K25:M25"/>
    <mergeCell ref="H35:I35"/>
    <mergeCell ref="K35:M35"/>
    <mergeCell ref="H45:I45"/>
    <mergeCell ref="K45:M45"/>
    <mergeCell ref="G31:M31"/>
    <mergeCell ref="C44:E44"/>
    <mergeCell ref="G44:M44"/>
    <mergeCell ref="G30:L30"/>
    <mergeCell ref="G42:M42"/>
    <mergeCell ref="C43:E43"/>
    <mergeCell ref="G34:M34"/>
    <mergeCell ref="D30:E30"/>
    <mergeCell ref="H58:I58"/>
    <mergeCell ref="K58:M58"/>
    <mergeCell ref="C64:E64"/>
    <mergeCell ref="G64:M64"/>
    <mergeCell ref="C65:E65"/>
    <mergeCell ref="C53:E53"/>
    <mergeCell ref="G53:M53"/>
    <mergeCell ref="C55:E55"/>
    <mergeCell ref="G55:M55"/>
    <mergeCell ref="C56:E56"/>
    <mergeCell ref="G56:M56"/>
    <mergeCell ref="G54:M54"/>
    <mergeCell ref="C54:E54"/>
    <mergeCell ref="C59:E59"/>
    <mergeCell ref="G59:M59"/>
    <mergeCell ref="G62:L62"/>
    <mergeCell ref="C63:E63"/>
    <mergeCell ref="G63:M63"/>
    <mergeCell ref="G65:M65"/>
    <mergeCell ref="C70:M72"/>
    <mergeCell ref="G67:M67"/>
    <mergeCell ref="C68:E68"/>
    <mergeCell ref="H68:I68"/>
    <mergeCell ref="K68:M68"/>
    <mergeCell ref="C69:E69"/>
    <mergeCell ref="G69:M69"/>
    <mergeCell ref="C66:E66"/>
    <mergeCell ref="G66:M66"/>
    <mergeCell ref="C67:E67"/>
    <mergeCell ref="B6:E6"/>
    <mergeCell ref="B9:E9"/>
    <mergeCell ref="B10:E10"/>
    <mergeCell ref="B11:E14"/>
    <mergeCell ref="F6:M6"/>
    <mergeCell ref="C5:M5"/>
    <mergeCell ref="I14:M14"/>
    <mergeCell ref="F14:H14"/>
    <mergeCell ref="F12:H12"/>
    <mergeCell ref="I12:L12"/>
    <mergeCell ref="F13:H13"/>
    <mergeCell ref="I13:L13"/>
    <mergeCell ref="F7:H7"/>
    <mergeCell ref="J7:M7"/>
    <mergeCell ref="F9:M9"/>
    <mergeCell ref="F11:H11"/>
    <mergeCell ref="I11:L11"/>
    <mergeCell ref="F8:H8"/>
    <mergeCell ref="J8:M8"/>
    <mergeCell ref="F10:M10"/>
    <mergeCell ref="B7:E7"/>
    <mergeCell ref="B8:E8"/>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44"/>
  <sheetViews>
    <sheetView showGridLines="0" view="pageBreakPreview" zoomScaleNormal="100" zoomScaleSheetLayoutView="100" workbookViewId="0">
      <selection activeCell="J12" sqref="J12:K12"/>
    </sheetView>
  </sheetViews>
  <sheetFormatPr defaultColWidth="9" defaultRowHeight="13.5" x14ac:dyDescent="0.15"/>
  <cols>
    <col min="1" max="1" width="1.75" style="7" customWidth="1"/>
    <col min="2" max="2" width="1" style="7" customWidth="1"/>
    <col min="3" max="3" width="2.5" style="7" customWidth="1"/>
    <col min="4" max="7" width="5.125" style="7" customWidth="1"/>
    <col min="8" max="8" width="1.25" style="7" customWidth="1"/>
    <col min="9" max="9" width="9.5" style="7" customWidth="1"/>
    <col min="10" max="10" width="10.75" style="7" customWidth="1"/>
    <col min="11" max="11" width="7.5" style="7" customWidth="1"/>
    <col min="12" max="12" width="12.375" style="7" customWidth="1"/>
    <col min="13" max="13" width="10.125" style="7" customWidth="1"/>
    <col min="14" max="14" width="5.125" style="88" customWidth="1"/>
    <col min="15" max="15" width="5.75" style="88" customWidth="1"/>
    <col min="16" max="17" width="1.25" style="88" customWidth="1"/>
    <col min="18" max="18" width="5.25" style="7" customWidth="1"/>
    <col min="19" max="16384" width="9" style="7"/>
  </cols>
  <sheetData>
    <row r="1" spans="2:18" x14ac:dyDescent="0.15">
      <c r="B1" s="155" t="s">
        <v>899</v>
      </c>
      <c r="D1" s="186"/>
      <c r="E1" s="186"/>
      <c r="F1" s="186"/>
      <c r="G1" s="186"/>
    </row>
    <row r="2" spans="2:18" x14ac:dyDescent="0.15">
      <c r="B2" s="4"/>
      <c r="C2" s="4"/>
      <c r="D2" s="4"/>
      <c r="E2" s="4"/>
      <c r="F2" s="4"/>
      <c r="G2" s="4"/>
      <c r="H2" s="4"/>
      <c r="I2" s="4"/>
      <c r="J2" s="4"/>
      <c r="K2" s="4"/>
      <c r="L2" s="187"/>
      <c r="M2" s="187"/>
      <c r="N2" s="89"/>
      <c r="O2" s="187"/>
      <c r="P2" s="89"/>
      <c r="R2" s="88"/>
    </row>
    <row r="3" spans="2:18" x14ac:dyDescent="0.15">
      <c r="B3" s="4" t="s">
        <v>633</v>
      </c>
      <c r="C3" s="4"/>
      <c r="D3" s="106"/>
      <c r="E3" s="106"/>
      <c r="F3" s="106"/>
      <c r="G3" s="106"/>
      <c r="H3" s="106"/>
      <c r="I3" s="106"/>
      <c r="J3" s="106"/>
      <c r="K3" s="106"/>
      <c r="L3" s="106"/>
      <c r="M3" s="106"/>
      <c r="N3" s="106"/>
      <c r="O3" s="187"/>
      <c r="P3" s="89"/>
      <c r="R3" s="88"/>
    </row>
    <row r="4" spans="2:18" ht="18" customHeight="1" x14ac:dyDescent="0.15">
      <c r="B4" s="4"/>
      <c r="C4" s="52" t="s">
        <v>625</v>
      </c>
      <c r="D4" s="216"/>
      <c r="E4" s="216"/>
      <c r="F4" s="216"/>
      <c r="G4" s="104"/>
      <c r="H4" s="104"/>
      <c r="I4" s="104"/>
      <c r="J4" s="104"/>
      <c r="K4" s="104"/>
      <c r="L4" s="104"/>
      <c r="M4" s="104"/>
      <c r="N4" s="104"/>
      <c r="O4" s="104"/>
      <c r="P4" s="89"/>
    </row>
    <row r="5" spans="2:18" ht="19.899999999999999" customHeight="1" x14ac:dyDescent="0.15">
      <c r="B5" s="4"/>
      <c r="C5" s="218" t="s">
        <v>634</v>
      </c>
      <c r="D5" s="219"/>
      <c r="E5" s="219"/>
      <c r="F5" s="219"/>
      <c r="G5" s="220"/>
      <c r="H5" s="221"/>
      <c r="I5" s="1040"/>
      <c r="J5" s="1040"/>
      <c r="K5" s="1040"/>
      <c r="L5" s="1040"/>
      <c r="M5" s="1040"/>
      <c r="N5" s="1040"/>
      <c r="O5" s="1041"/>
      <c r="P5" s="89"/>
    </row>
    <row r="6" spans="2:18" ht="19.899999999999999" customHeight="1" x14ac:dyDescent="0.15">
      <c r="B6" s="4"/>
      <c r="C6" s="222" t="s">
        <v>1003</v>
      </c>
      <c r="D6" s="223"/>
      <c r="E6" s="223"/>
      <c r="F6" s="223"/>
      <c r="G6" s="224"/>
      <c r="H6" s="225"/>
      <c r="I6" s="1042" t="str">
        <f>IF(基本情報!F24="","",基本情報!F24)</f>
        <v/>
      </c>
      <c r="J6" s="1042"/>
      <c r="K6" s="1042"/>
      <c r="L6" s="1042"/>
      <c r="M6" s="1042"/>
      <c r="N6" s="1042"/>
      <c r="O6" s="1043"/>
      <c r="P6" s="73"/>
    </row>
    <row r="7" spans="2:18" ht="22.5" customHeight="1" x14ac:dyDescent="0.15">
      <c r="B7" s="4"/>
      <c r="C7" s="1044" t="s">
        <v>524</v>
      </c>
      <c r="D7" s="1045"/>
      <c r="E7" s="1045"/>
      <c r="F7" s="1045"/>
      <c r="G7" s="1046"/>
      <c r="H7" s="226"/>
      <c r="I7" s="1005" t="str">
        <f>IF(基本情報!F26="","",基本情報!F25&amp;基本情報!G25&amp;基本情報!H25&amp;"   "&amp;"東京都"&amp;基本情報!F26&amp;基本情報!F27)</f>
        <v/>
      </c>
      <c r="J7" s="1005"/>
      <c r="K7" s="1005"/>
      <c r="L7" s="1005"/>
      <c r="M7" s="1005"/>
      <c r="N7" s="1005"/>
      <c r="O7" s="1006"/>
      <c r="P7" s="182"/>
      <c r="R7" s="7" t="s">
        <v>238</v>
      </c>
    </row>
    <row r="8" spans="2:18" ht="18.75" customHeight="1" x14ac:dyDescent="0.15">
      <c r="B8" s="4"/>
      <c r="C8" s="1049"/>
      <c r="D8" s="1050"/>
      <c r="E8" s="1050"/>
      <c r="F8" s="1050"/>
      <c r="G8" s="1051"/>
      <c r="H8" s="1047" t="s">
        <v>343</v>
      </c>
      <c r="I8" s="1048"/>
      <c r="J8" s="1055" t="s">
        <v>972</v>
      </c>
      <c r="K8" s="1056"/>
      <c r="L8" s="46" t="s">
        <v>344</v>
      </c>
      <c r="M8" s="46" t="s">
        <v>345</v>
      </c>
      <c r="N8" s="1055" t="s">
        <v>384</v>
      </c>
      <c r="O8" s="1056"/>
      <c r="P8" s="182"/>
    </row>
    <row r="9" spans="2:18" ht="18.75" customHeight="1" x14ac:dyDescent="0.15">
      <c r="B9" s="4"/>
      <c r="C9" s="1052"/>
      <c r="D9" s="1053"/>
      <c r="E9" s="1053"/>
      <c r="F9" s="1053"/>
      <c r="G9" s="1054"/>
      <c r="H9" s="1047" t="s">
        <v>635</v>
      </c>
      <c r="I9" s="1048"/>
      <c r="J9" s="1055" t="s">
        <v>162</v>
      </c>
      <c r="K9" s="1056"/>
      <c r="L9" s="46" t="s">
        <v>385</v>
      </c>
      <c r="M9" s="46" t="s">
        <v>385</v>
      </c>
      <c r="N9" s="1055" t="s">
        <v>291</v>
      </c>
      <c r="O9" s="1056"/>
      <c r="P9" s="182"/>
    </row>
    <row r="10" spans="2:18" ht="18" customHeight="1" x14ac:dyDescent="0.15">
      <c r="B10" s="4"/>
      <c r="C10" s="1057" t="s">
        <v>514</v>
      </c>
      <c r="D10" s="1057"/>
      <c r="E10" s="1058" t="s">
        <v>626</v>
      </c>
      <c r="F10" s="1058"/>
      <c r="G10" s="1058"/>
      <c r="H10" s="1037" t="str">
        <f>IF(基本情報!F$80="○",基本情報!F$82,"")</f>
        <v/>
      </c>
      <c r="I10" s="1038"/>
      <c r="J10" s="1037" t="str">
        <f>IF(基本情報!F$80="○",基本情報!F$83,"")</f>
        <v/>
      </c>
      <c r="K10" s="1038"/>
      <c r="L10" s="227" t="str">
        <f>IF(基本情報!F$80="○",基本情報!F$84,"")</f>
        <v/>
      </c>
      <c r="M10" s="227" t="str">
        <f>IF(基本情報!F$80="○",基本情報!F$85,"")</f>
        <v/>
      </c>
      <c r="N10" s="1037" t="str">
        <f>IF(基本情報!F$80="○",基本情報!F$86,"")</f>
        <v/>
      </c>
      <c r="O10" s="1038"/>
      <c r="P10" s="182"/>
      <c r="R10" s="47" t="s">
        <v>346</v>
      </c>
    </row>
    <row r="11" spans="2:18" ht="18" customHeight="1" x14ac:dyDescent="0.15">
      <c r="B11" s="4"/>
      <c r="C11" s="1057"/>
      <c r="D11" s="1057"/>
      <c r="E11" s="1039" t="str">
        <f>IF(基本情報!$G$79="","",基本情報!$G$79)</f>
        <v/>
      </c>
      <c r="F11" s="1029"/>
      <c r="G11" s="1030"/>
      <c r="H11" s="1037" t="str">
        <f>IF(基本情報!G80="○",基本情報!G82,"")</f>
        <v/>
      </c>
      <c r="I11" s="1038"/>
      <c r="J11" s="1037" t="str">
        <f>IF(基本情報!G$80="○",基本情報!G$83,"")</f>
        <v/>
      </c>
      <c r="K11" s="1038"/>
      <c r="L11" s="227" t="str">
        <f>IF(基本情報!G$80="○",基本情報!G$84,"")</f>
        <v/>
      </c>
      <c r="M11" s="227" t="str">
        <f>IF(基本情報!G$80="○",基本情報!G$85,"")</f>
        <v/>
      </c>
      <c r="N11" s="1037" t="str">
        <f>IF(基本情報!G$80="○",基本情報!G$86,"")</f>
        <v/>
      </c>
      <c r="O11" s="1038"/>
      <c r="P11" s="73"/>
      <c r="R11" s="41" t="s">
        <v>347</v>
      </c>
    </row>
    <row r="12" spans="2:18" ht="18" customHeight="1" x14ac:dyDescent="0.15">
      <c r="B12" s="4"/>
      <c r="C12" s="1057"/>
      <c r="D12" s="1057"/>
      <c r="E12" s="1039" t="str">
        <f>IF(基本情報!$H$79="","",基本情報!$H$79)</f>
        <v/>
      </c>
      <c r="F12" s="1029"/>
      <c r="G12" s="1030"/>
      <c r="H12" s="1037" t="str">
        <f>IF(基本情報!H80="○",基本情報!H82,"")</f>
        <v/>
      </c>
      <c r="I12" s="1038"/>
      <c r="J12" s="1037" t="str">
        <f>IF(基本情報!H$80="○",基本情報!H$83,"")</f>
        <v/>
      </c>
      <c r="K12" s="1038"/>
      <c r="L12" s="227" t="str">
        <f>IF(基本情報!H$80="○",基本情報!H$84,"")</f>
        <v/>
      </c>
      <c r="M12" s="227" t="str">
        <f>IF(基本情報!H$80="○",基本情報!H$85,"")</f>
        <v/>
      </c>
      <c r="N12" s="1037" t="str">
        <f>IF(基本情報!H$80="○",基本情報!H$86,"")</f>
        <v/>
      </c>
      <c r="O12" s="1038"/>
      <c r="P12" s="73"/>
      <c r="R12" s="41" t="s">
        <v>347</v>
      </c>
    </row>
    <row r="13" spans="2:18" ht="18" customHeight="1" x14ac:dyDescent="0.15">
      <c r="B13" s="4"/>
      <c r="C13" s="1057"/>
      <c r="D13" s="1057"/>
      <c r="E13" s="1039" t="str">
        <f>IF(基本情報!$I$79="","",基本情報!$I$79)</f>
        <v/>
      </c>
      <c r="F13" s="1029"/>
      <c r="G13" s="1030"/>
      <c r="H13" s="1037" t="str">
        <f>IF(基本情報!I80="○",基本情報!I82,"")</f>
        <v/>
      </c>
      <c r="I13" s="1038"/>
      <c r="J13" s="1037" t="str">
        <f>IF(基本情報!I$80="○",基本情報!I$83,"")</f>
        <v/>
      </c>
      <c r="K13" s="1038"/>
      <c r="L13" s="227" t="str">
        <f>IF(基本情報!I$80="○",基本情報!I$84,"")</f>
        <v/>
      </c>
      <c r="M13" s="227" t="str">
        <f>IF(基本情報!I$80="○",基本情報!I$85,"")</f>
        <v/>
      </c>
      <c r="N13" s="1037" t="str">
        <f>IF(基本情報!I$80="○",基本情報!I$86,"")</f>
        <v/>
      </c>
      <c r="O13" s="1038"/>
      <c r="P13" s="73"/>
      <c r="R13" s="41" t="s">
        <v>347</v>
      </c>
    </row>
    <row r="14" spans="2:18" ht="18" customHeight="1" x14ac:dyDescent="0.15">
      <c r="B14" s="4"/>
      <c r="C14" s="1057"/>
      <c r="D14" s="1057"/>
      <c r="E14" s="1039" t="str">
        <f>IF(基本情報!$J$79="","",基本情報!$J$79)</f>
        <v/>
      </c>
      <c r="F14" s="1029"/>
      <c r="G14" s="1030"/>
      <c r="H14" s="1037" t="str">
        <f>IF(基本情報!J$80="○",基本情報!J$82,"")</f>
        <v/>
      </c>
      <c r="I14" s="1038"/>
      <c r="J14" s="1037" t="str">
        <f>IF(基本情報!J$80="○",基本情報!J$83,"")</f>
        <v/>
      </c>
      <c r="K14" s="1038"/>
      <c r="L14" s="227" t="str">
        <f>IF(基本情報!J$80="○",基本情報!J$84,"")</f>
        <v/>
      </c>
      <c r="M14" s="227" t="str">
        <f>IF(基本情報!J$80="○",基本情報!J$85,"")</f>
        <v/>
      </c>
      <c r="N14" s="1037" t="str">
        <f>IF(基本情報!J$80="○",基本情報!J$86,"")</f>
        <v/>
      </c>
      <c r="O14" s="1038"/>
      <c r="P14" s="73"/>
      <c r="R14" s="41"/>
    </row>
    <row r="15" spans="2:18" ht="18" customHeight="1" x14ac:dyDescent="0.15">
      <c r="B15" s="4"/>
      <c r="C15" s="1057"/>
      <c r="D15" s="1057"/>
      <c r="E15" s="1039" t="str">
        <f>IF(基本情報!$K$79="","",基本情報!$K$79)</f>
        <v/>
      </c>
      <c r="F15" s="1029"/>
      <c r="G15" s="1030"/>
      <c r="H15" s="1037" t="str">
        <f>IF(基本情報!K$80="○",基本情報!K$82,"")</f>
        <v/>
      </c>
      <c r="I15" s="1038"/>
      <c r="J15" s="1037" t="str">
        <f>IF(基本情報!K$80="○",基本情報!K$83,"")</f>
        <v/>
      </c>
      <c r="K15" s="1038"/>
      <c r="L15" s="227" t="str">
        <f>IF(基本情報!K$80="○",基本情報!K$84,"")</f>
        <v/>
      </c>
      <c r="M15" s="227" t="str">
        <f>IF(基本情報!K$80="○",基本情報!K$85,"")</f>
        <v/>
      </c>
      <c r="N15" s="1037" t="str">
        <f>IF(基本情報!K$80="○",基本情報!K$86,"")</f>
        <v/>
      </c>
      <c r="O15" s="1038"/>
      <c r="P15" s="73"/>
      <c r="R15" s="41"/>
    </row>
    <row r="16" spans="2:18" ht="18" customHeight="1" x14ac:dyDescent="0.15">
      <c r="B16" s="4"/>
      <c r="C16" s="1057"/>
      <c r="D16" s="1057"/>
      <c r="E16" s="1039" t="str">
        <f>IF(基本情報!$L$79="","",基本情報!$L$79)</f>
        <v/>
      </c>
      <c r="F16" s="1029"/>
      <c r="G16" s="1030"/>
      <c r="H16" s="1037" t="str">
        <f>IF(基本情報!L$80="○",基本情報!L$82,"")</f>
        <v/>
      </c>
      <c r="I16" s="1038"/>
      <c r="J16" s="1037" t="str">
        <f>IF(基本情報!L$80="○",基本情報!L$83,"")</f>
        <v/>
      </c>
      <c r="K16" s="1038"/>
      <c r="L16" s="227" t="str">
        <f>IF(基本情報!L$80="○",基本情報!L$84,"")</f>
        <v/>
      </c>
      <c r="M16" s="227" t="str">
        <f>IF(基本情報!L$80="○",基本情報!L$85,"")</f>
        <v/>
      </c>
      <c r="N16" s="1037" t="str">
        <f>IF(基本情報!L$80="○",基本情報!L$86,"")</f>
        <v/>
      </c>
      <c r="O16" s="1038"/>
      <c r="P16" s="73"/>
      <c r="R16" s="41" t="s">
        <v>347</v>
      </c>
    </row>
    <row r="17" spans="2:19" ht="18" customHeight="1" x14ac:dyDescent="0.15">
      <c r="B17" s="4"/>
      <c r="C17" s="1057" t="s">
        <v>348</v>
      </c>
      <c r="D17" s="1057"/>
      <c r="E17" s="1058" t="s">
        <v>626</v>
      </c>
      <c r="F17" s="1058"/>
      <c r="G17" s="1058"/>
      <c r="H17" s="1037" t="str">
        <f>IF(基本情報!F$81="○",基本情報!F$82,"")</f>
        <v/>
      </c>
      <c r="I17" s="1038"/>
      <c r="J17" s="1037" t="str">
        <f>IF(基本情報!F$81="○",基本情報!F$83,"")</f>
        <v/>
      </c>
      <c r="K17" s="1038"/>
      <c r="L17" s="227" t="str">
        <f>IF(基本情報!F$81="○",基本情報!F$84,"")</f>
        <v/>
      </c>
      <c r="M17" s="227" t="str">
        <f>IF(基本情報!F$81="○",基本情報!F$85,"")</f>
        <v/>
      </c>
      <c r="N17" s="1035"/>
      <c r="O17" s="1036"/>
      <c r="P17" s="73"/>
      <c r="R17" s="41" t="s">
        <v>347</v>
      </c>
    </row>
    <row r="18" spans="2:19" ht="18" customHeight="1" x14ac:dyDescent="0.15">
      <c r="B18" s="4"/>
      <c r="C18" s="1057"/>
      <c r="D18" s="1057"/>
      <c r="E18" s="1058" t="str">
        <f>IF(基本情報!G$79="","",基本情報!G$79)</f>
        <v/>
      </c>
      <c r="F18" s="1058"/>
      <c r="G18" s="1058"/>
      <c r="H18" s="1037" t="str">
        <f>IF(基本情報!G$81="○",基本情報!G$82,"")</f>
        <v/>
      </c>
      <c r="I18" s="1038"/>
      <c r="J18" s="1037" t="str">
        <f>IF(基本情報!G$81="○",基本情報!G$83,"")</f>
        <v/>
      </c>
      <c r="K18" s="1038"/>
      <c r="L18" s="227" t="str">
        <f>IF(基本情報!G$81="○",基本情報!G$84,"")</f>
        <v/>
      </c>
      <c r="M18" s="227" t="str">
        <f>IF(基本情報!G$81="○",基本情報!G$85,"")</f>
        <v/>
      </c>
      <c r="N18" s="1035"/>
      <c r="O18" s="1036"/>
      <c r="P18" s="73"/>
      <c r="R18" s="41" t="s">
        <v>347</v>
      </c>
    </row>
    <row r="19" spans="2:19" ht="18" customHeight="1" x14ac:dyDescent="0.15">
      <c r="B19" s="4"/>
      <c r="C19" s="1057"/>
      <c r="D19" s="1057"/>
      <c r="E19" s="1058" t="str">
        <f>IF(基本情報!H$79="","",基本情報!H$79)</f>
        <v/>
      </c>
      <c r="F19" s="1058"/>
      <c r="G19" s="1058"/>
      <c r="H19" s="1037" t="str">
        <f>IF(基本情報!H$81="○",基本情報!H$82,"")</f>
        <v/>
      </c>
      <c r="I19" s="1038"/>
      <c r="J19" s="1037" t="str">
        <f>IF(基本情報!H$81="○",基本情報!H$83,"")</f>
        <v/>
      </c>
      <c r="K19" s="1038"/>
      <c r="L19" s="227" t="str">
        <f>IF(基本情報!H$81="○",基本情報!H$84,"")</f>
        <v/>
      </c>
      <c r="M19" s="227" t="str">
        <f>IF(基本情報!H$81="○",基本情報!H$85,"")</f>
        <v/>
      </c>
      <c r="N19" s="1035"/>
      <c r="O19" s="1036"/>
      <c r="P19" s="73"/>
      <c r="R19" s="41" t="s">
        <v>347</v>
      </c>
    </row>
    <row r="20" spans="2:19" ht="18" customHeight="1" x14ac:dyDescent="0.15">
      <c r="B20" s="4"/>
      <c r="C20" s="1057"/>
      <c r="D20" s="1057"/>
      <c r="E20" s="1058" t="str">
        <f>IF(基本情報!I$79="","",基本情報!I$79)</f>
        <v/>
      </c>
      <c r="F20" s="1058"/>
      <c r="G20" s="1058"/>
      <c r="H20" s="1037" t="str">
        <f>IF(基本情報!I$81="○",基本情報!I$82,"")</f>
        <v/>
      </c>
      <c r="I20" s="1038"/>
      <c r="J20" s="1037" t="str">
        <f>IF(基本情報!I$81="○",基本情報!I$83,"")</f>
        <v/>
      </c>
      <c r="K20" s="1038"/>
      <c r="L20" s="227" t="str">
        <f>IF(基本情報!I$81="○",基本情報!I$84,"")</f>
        <v/>
      </c>
      <c r="M20" s="227" t="str">
        <f>IF(基本情報!I$81="○",基本情報!I$85,"")</f>
        <v/>
      </c>
      <c r="N20" s="1035"/>
      <c r="O20" s="1036"/>
      <c r="P20" s="73"/>
      <c r="R20" s="41" t="s">
        <v>347</v>
      </c>
    </row>
    <row r="21" spans="2:19" ht="18" customHeight="1" x14ac:dyDescent="0.15">
      <c r="B21" s="4"/>
      <c r="C21" s="1057"/>
      <c r="D21" s="1057"/>
      <c r="E21" s="1039" t="str">
        <f>IF(基本情報!J$79="","",基本情報!J$79)</f>
        <v/>
      </c>
      <c r="F21" s="1029"/>
      <c r="G21" s="1030"/>
      <c r="H21" s="1037" t="str">
        <f>IF(基本情報!J$81="○",基本情報!J$82,"")</f>
        <v/>
      </c>
      <c r="I21" s="1038"/>
      <c r="J21" s="1037" t="str">
        <f>IF(基本情報!J$81="○",基本情報!J$83,"")</f>
        <v/>
      </c>
      <c r="K21" s="1038"/>
      <c r="L21" s="227" t="str">
        <f>IF(基本情報!J$81="○",基本情報!J$84,"")</f>
        <v/>
      </c>
      <c r="M21" s="227" t="str">
        <f>IF(基本情報!J$81="○",基本情報!J$85,"")</f>
        <v/>
      </c>
      <c r="N21" s="1035"/>
      <c r="O21" s="1036"/>
      <c r="P21" s="73"/>
      <c r="R21" s="41" t="s">
        <v>347</v>
      </c>
    </row>
    <row r="22" spans="2:19" ht="18" customHeight="1" x14ac:dyDescent="0.15">
      <c r="B22" s="4"/>
      <c r="C22" s="1057"/>
      <c r="D22" s="1057"/>
      <c r="E22" s="1039" t="str">
        <f>IF(基本情報!K$79="","",基本情報!K$79)</f>
        <v/>
      </c>
      <c r="F22" s="1029"/>
      <c r="G22" s="1030"/>
      <c r="H22" s="1037" t="str">
        <f>IF(基本情報!K$81="○",基本情報!K$82,"")</f>
        <v/>
      </c>
      <c r="I22" s="1038"/>
      <c r="J22" s="1037" t="str">
        <f>IF(基本情報!K$81="○",基本情報!K$83,"")</f>
        <v/>
      </c>
      <c r="K22" s="1038"/>
      <c r="L22" s="227" t="str">
        <f>IF(基本情報!K$81="○",基本情報!K$84,"")</f>
        <v/>
      </c>
      <c r="M22" s="227" t="str">
        <f>IF(基本情報!K$81="○",基本情報!K$85,"")</f>
        <v/>
      </c>
      <c r="N22" s="1035"/>
      <c r="O22" s="1036"/>
      <c r="P22" s="73"/>
      <c r="R22" s="41"/>
    </row>
    <row r="23" spans="2:19" ht="18" customHeight="1" x14ac:dyDescent="0.15">
      <c r="B23" s="4"/>
      <c r="C23" s="1057"/>
      <c r="D23" s="1057"/>
      <c r="E23" s="1039" t="str">
        <f>IF(基本情報!L$79="","",基本情報!L$79)</f>
        <v/>
      </c>
      <c r="F23" s="1029"/>
      <c r="G23" s="1030"/>
      <c r="H23" s="1037" t="str">
        <f>IF(基本情報!L$81="○",基本情報!L$82,"")</f>
        <v/>
      </c>
      <c r="I23" s="1038"/>
      <c r="J23" s="1037" t="str">
        <f>IF(基本情報!L$81="○",基本情報!L$83,"")</f>
        <v/>
      </c>
      <c r="K23" s="1038"/>
      <c r="L23" s="227" t="str">
        <f>IF(基本情報!L$81="○",基本情報!L$84,"")</f>
        <v/>
      </c>
      <c r="M23" s="227" t="str">
        <f>IF(基本情報!L$81="○",基本情報!L$85,"")</f>
        <v/>
      </c>
      <c r="N23" s="1035"/>
      <c r="O23" s="1036"/>
      <c r="P23" s="73"/>
      <c r="R23" s="41" t="s">
        <v>347</v>
      </c>
    </row>
    <row r="24" spans="2:19" ht="22.5" customHeight="1" x14ac:dyDescent="0.15">
      <c r="B24" s="4"/>
      <c r="C24" s="1071" t="s">
        <v>971</v>
      </c>
      <c r="D24" s="1072"/>
      <c r="E24" s="1072"/>
      <c r="F24" s="1072"/>
      <c r="G24" s="1073"/>
      <c r="H24" s="228"/>
      <c r="I24" s="8"/>
      <c r="J24" s="1074" t="str">
        <f>IF(基本情報!F77="","",基本情報!F77)</f>
        <v/>
      </c>
      <c r="K24" s="1074"/>
      <c r="L24" s="1074"/>
      <c r="M24" s="229"/>
      <c r="N24" s="8"/>
      <c r="O24" s="230"/>
      <c r="P24" s="73"/>
      <c r="R24" s="47" t="s">
        <v>349</v>
      </c>
    </row>
    <row r="25" spans="2:19" s="88" customFormat="1" ht="22.5" customHeight="1" x14ac:dyDescent="0.15">
      <c r="B25" s="4"/>
      <c r="C25" s="1059" t="s">
        <v>973</v>
      </c>
      <c r="D25" s="1060"/>
      <c r="E25" s="1060"/>
      <c r="F25" s="1060"/>
      <c r="G25" s="1061"/>
      <c r="H25" s="228"/>
      <c r="I25" s="247" t="s">
        <v>39</v>
      </c>
      <c r="J25" s="1003" t="str">
        <f>IF(基本情報!F78="","",基本情報!F78)</f>
        <v/>
      </c>
      <c r="K25" s="1062"/>
      <c r="L25" s="247" t="s">
        <v>40</v>
      </c>
      <c r="M25" s="1063" t="str">
        <f>IF(基本情報!J78="","",基本情報!J78)</f>
        <v/>
      </c>
      <c r="N25" s="1064"/>
      <c r="O25" s="231"/>
      <c r="P25" s="73"/>
      <c r="R25" s="41" t="s">
        <v>347</v>
      </c>
      <c r="S25" s="7"/>
    </row>
    <row r="26" spans="2:19" s="88" customFormat="1" ht="19.5" customHeight="1" x14ac:dyDescent="0.15">
      <c r="B26" s="4"/>
      <c r="C26" s="232"/>
      <c r="D26" s="233" t="s">
        <v>636</v>
      </c>
      <c r="E26" s="234"/>
      <c r="F26" s="234"/>
      <c r="G26" s="234"/>
      <c r="H26" s="235"/>
      <c r="I26" s="235"/>
      <c r="J26" s="236"/>
      <c r="K26" s="237"/>
      <c r="L26" s="235"/>
      <c r="M26" s="238"/>
      <c r="N26" s="238"/>
      <c r="O26" s="237"/>
      <c r="P26" s="73"/>
      <c r="R26" s="7"/>
      <c r="S26" s="239"/>
    </row>
    <row r="27" spans="2:19" s="88" customFormat="1" ht="15" customHeight="1" x14ac:dyDescent="0.15">
      <c r="B27" s="4"/>
      <c r="C27" s="240"/>
      <c r="D27" s="241"/>
      <c r="E27" s="241"/>
      <c r="F27" s="241"/>
      <c r="G27" s="241"/>
      <c r="H27" s="241"/>
      <c r="I27" s="241"/>
      <c r="J27" s="241"/>
      <c r="K27" s="241"/>
      <c r="L27" s="241"/>
      <c r="M27" s="241"/>
      <c r="N27" s="241"/>
      <c r="O27" s="241"/>
      <c r="P27" s="73"/>
      <c r="R27" s="7"/>
    </row>
    <row r="28" spans="2:19" s="88" customFormat="1" ht="15" customHeight="1" x14ac:dyDescent="0.15">
      <c r="B28" s="4"/>
      <c r="C28" s="242" t="s">
        <v>627</v>
      </c>
      <c r="D28" s="241"/>
      <c r="E28" s="241"/>
      <c r="F28" s="241"/>
      <c r="G28" s="241"/>
      <c r="H28" s="241"/>
      <c r="I28" s="241"/>
      <c r="J28" s="241"/>
      <c r="K28" s="241"/>
      <c r="L28" s="241"/>
      <c r="M28" s="241"/>
      <c r="N28" s="241"/>
      <c r="O28" s="241"/>
      <c r="P28" s="73"/>
      <c r="R28" s="7"/>
    </row>
    <row r="29" spans="2:19" s="88" customFormat="1" ht="15" customHeight="1" x14ac:dyDescent="0.15">
      <c r="B29" s="4"/>
      <c r="C29" s="240"/>
      <c r="D29" s="49" t="s">
        <v>628</v>
      </c>
      <c r="E29" s="241"/>
      <c r="F29" s="241"/>
      <c r="G29" s="241"/>
      <c r="H29" s="241"/>
      <c r="I29" s="241"/>
      <c r="J29" s="241"/>
      <c r="K29" s="241"/>
      <c r="L29" s="241"/>
      <c r="M29" s="241"/>
      <c r="N29" s="241"/>
      <c r="O29" s="241"/>
      <c r="P29" s="73"/>
      <c r="R29" s="7"/>
    </row>
    <row r="30" spans="2:19" s="88" customFormat="1" ht="19.149999999999999" customHeight="1" x14ac:dyDescent="0.15">
      <c r="B30" s="4"/>
      <c r="C30" s="240"/>
      <c r="D30" s="1065" t="s">
        <v>629</v>
      </c>
      <c r="E30" s="1066"/>
      <c r="F30" s="1066"/>
      <c r="G30" s="1066"/>
      <c r="H30" s="1067"/>
      <c r="I30" s="1068" t="s">
        <v>630</v>
      </c>
      <c r="J30" s="1069"/>
      <c r="K30" s="1070"/>
      <c r="L30" s="1068" t="s">
        <v>631</v>
      </c>
      <c r="M30" s="1069"/>
      <c r="N30" s="1069"/>
      <c r="O30" s="1070"/>
      <c r="P30" s="73"/>
      <c r="R30" s="7"/>
    </row>
    <row r="31" spans="2:19" s="88" customFormat="1" ht="19.149999999999999" customHeight="1" x14ac:dyDescent="0.15">
      <c r="B31" s="4"/>
      <c r="C31" s="240"/>
      <c r="D31" s="1090" t="str">
        <f>IF(基本情報!F87="","",基本情報!F87)</f>
        <v/>
      </c>
      <c r="E31" s="1091"/>
      <c r="F31" s="1091"/>
      <c r="G31" s="1081" t="s">
        <v>17</v>
      </c>
      <c r="H31" s="1082"/>
      <c r="I31" s="243">
        <f>基本情報!F89</f>
        <v>0</v>
      </c>
      <c r="J31" s="48" t="s">
        <v>350</v>
      </c>
      <c r="K31" s="244">
        <f>基本情報!I89</f>
        <v>0</v>
      </c>
      <c r="L31" s="1075" t="str">
        <f>IF(基本情報!K89="","",基本情報!K89)</f>
        <v/>
      </c>
      <c r="M31" s="1076"/>
      <c r="N31" s="1077" t="s">
        <v>351</v>
      </c>
      <c r="O31" s="1078"/>
      <c r="P31" s="73"/>
      <c r="R31" s="7" t="s">
        <v>238</v>
      </c>
    </row>
    <row r="32" spans="2:19" s="88" customFormat="1" ht="19.149999999999999" customHeight="1" x14ac:dyDescent="0.15">
      <c r="B32" s="4"/>
      <c r="C32" s="240"/>
      <c r="D32" s="1094"/>
      <c r="E32" s="1095"/>
      <c r="F32" s="1095"/>
      <c r="G32" s="1083"/>
      <c r="H32" s="1084"/>
      <c r="I32" s="243">
        <f>基本情報!F90</f>
        <v>0</v>
      </c>
      <c r="J32" s="48" t="s">
        <v>350</v>
      </c>
      <c r="K32" s="244">
        <f>基本情報!I90</f>
        <v>0</v>
      </c>
      <c r="L32" s="1075" t="str">
        <f>IF(基本情報!K90="","",基本情報!K90)</f>
        <v/>
      </c>
      <c r="M32" s="1076"/>
      <c r="N32" s="1096"/>
      <c r="O32" s="1097"/>
      <c r="P32" s="73"/>
      <c r="R32" s="41" t="s">
        <v>347</v>
      </c>
    </row>
    <row r="33" spans="2:18" s="88" customFormat="1" ht="19.149999999999999" customHeight="1" x14ac:dyDescent="0.15">
      <c r="B33" s="4"/>
      <c r="C33" s="240"/>
      <c r="D33" s="1094"/>
      <c r="E33" s="1095"/>
      <c r="F33" s="1095"/>
      <c r="G33" s="1083"/>
      <c r="H33" s="1084"/>
      <c r="I33" s="243">
        <f>基本情報!F91</f>
        <v>0</v>
      </c>
      <c r="J33" s="48" t="s">
        <v>350</v>
      </c>
      <c r="K33" s="244">
        <f>基本情報!I91</f>
        <v>0</v>
      </c>
      <c r="L33" s="1075" t="str">
        <f>IF(基本情報!K91="","",基本情報!K91)</f>
        <v/>
      </c>
      <c r="M33" s="1076"/>
      <c r="N33" s="1096"/>
      <c r="O33" s="1097"/>
      <c r="P33" s="73"/>
      <c r="R33" s="41" t="s">
        <v>347</v>
      </c>
    </row>
    <row r="34" spans="2:18" s="88" customFormat="1" ht="19.149999999999999" customHeight="1" x14ac:dyDescent="0.15">
      <c r="B34" s="4"/>
      <c r="C34" s="240"/>
      <c r="D34" s="1092"/>
      <c r="E34" s="1093"/>
      <c r="F34" s="1093"/>
      <c r="G34" s="1085"/>
      <c r="H34" s="1086"/>
      <c r="I34" s="243">
        <f>基本情報!F92</f>
        <v>0</v>
      </c>
      <c r="J34" s="48" t="s">
        <v>352</v>
      </c>
      <c r="K34" s="244">
        <f>基本情報!I92</f>
        <v>0</v>
      </c>
      <c r="L34" s="1075" t="str">
        <f>IF(基本情報!K92="","",基本情報!K92)</f>
        <v/>
      </c>
      <c r="M34" s="1076"/>
      <c r="N34" s="1079"/>
      <c r="O34" s="1080"/>
      <c r="P34" s="73"/>
      <c r="R34" s="41" t="s">
        <v>347</v>
      </c>
    </row>
    <row r="35" spans="2:18" s="88" customFormat="1" ht="11.25" customHeight="1" x14ac:dyDescent="0.15">
      <c r="B35" s="4"/>
      <c r="C35" s="240"/>
      <c r="D35" s="49"/>
      <c r="E35" s="241"/>
      <c r="F35" s="241"/>
      <c r="G35" s="241"/>
      <c r="H35" s="241"/>
      <c r="I35" s="241"/>
      <c r="J35" s="241"/>
      <c r="K35" s="241"/>
      <c r="L35" s="241"/>
      <c r="M35" s="241"/>
      <c r="N35" s="241"/>
      <c r="O35" s="241"/>
      <c r="P35" s="73"/>
      <c r="R35" s="7"/>
    </row>
    <row r="36" spans="2:18" s="88" customFormat="1" ht="15" customHeight="1" x14ac:dyDescent="0.15">
      <c r="B36" s="4"/>
      <c r="C36" s="240"/>
      <c r="D36" s="49" t="s">
        <v>632</v>
      </c>
      <c r="E36" s="49"/>
      <c r="F36" s="49"/>
      <c r="G36" s="49"/>
      <c r="H36" s="241"/>
      <c r="I36" s="241"/>
      <c r="J36" s="241"/>
      <c r="K36" s="241"/>
      <c r="L36" s="241"/>
      <c r="M36" s="241"/>
      <c r="N36" s="241"/>
      <c r="O36" s="241"/>
      <c r="P36" s="73"/>
      <c r="R36" s="7"/>
    </row>
    <row r="37" spans="2:18" s="88" customFormat="1" ht="20.25" customHeight="1" x14ac:dyDescent="0.15">
      <c r="B37" s="4"/>
      <c r="C37" s="240"/>
      <c r="D37" s="1065" t="s">
        <v>629</v>
      </c>
      <c r="E37" s="1066"/>
      <c r="F37" s="1066"/>
      <c r="G37" s="1066"/>
      <c r="H37" s="1067"/>
      <c r="I37" s="1068" t="s">
        <v>630</v>
      </c>
      <c r="J37" s="1069"/>
      <c r="K37" s="1070"/>
      <c r="L37" s="1068" t="s">
        <v>631</v>
      </c>
      <c r="M37" s="1069"/>
      <c r="N37" s="1069"/>
      <c r="O37" s="1070"/>
      <c r="P37" s="73"/>
      <c r="R37" s="7"/>
    </row>
    <row r="38" spans="2:18" s="88" customFormat="1" ht="20.25" customHeight="1" x14ac:dyDescent="0.15">
      <c r="B38" s="4"/>
      <c r="C38" s="240"/>
      <c r="D38" s="1090" t="str">
        <f>IF(基本情報!F93="","",基本情報!F93)</f>
        <v/>
      </c>
      <c r="E38" s="1091"/>
      <c r="F38" s="1091"/>
      <c r="G38" s="1081" t="s">
        <v>17</v>
      </c>
      <c r="H38" s="1082"/>
      <c r="I38" s="245">
        <f>基本情報!F95</f>
        <v>0</v>
      </c>
      <c r="J38" s="48" t="s">
        <v>350</v>
      </c>
      <c r="K38" s="244">
        <f>基本情報!I95</f>
        <v>0</v>
      </c>
      <c r="L38" s="1075" t="str">
        <f>IF(基本情報!K95="","",基本情報!K95)</f>
        <v/>
      </c>
      <c r="M38" s="1076"/>
      <c r="N38" s="1077" t="s">
        <v>351</v>
      </c>
      <c r="O38" s="1078"/>
      <c r="P38" s="73"/>
      <c r="R38" s="7" t="s">
        <v>238</v>
      </c>
    </row>
    <row r="39" spans="2:18" s="88" customFormat="1" ht="20.25" customHeight="1" x14ac:dyDescent="0.15">
      <c r="B39" s="4"/>
      <c r="C39" s="240"/>
      <c r="D39" s="1092"/>
      <c r="E39" s="1093"/>
      <c r="F39" s="1093"/>
      <c r="G39" s="1085"/>
      <c r="H39" s="1086"/>
      <c r="I39" s="245">
        <f>基本情報!F96</f>
        <v>0</v>
      </c>
      <c r="J39" s="48" t="s">
        <v>352</v>
      </c>
      <c r="K39" s="244">
        <f>基本情報!I96</f>
        <v>0</v>
      </c>
      <c r="L39" s="1075" t="str">
        <f>IF(基本情報!K96="","",基本情報!K96)</f>
        <v/>
      </c>
      <c r="M39" s="1076"/>
      <c r="N39" s="1079"/>
      <c r="O39" s="1080"/>
      <c r="P39" s="73"/>
      <c r="R39" s="41" t="s">
        <v>347</v>
      </c>
    </row>
    <row r="40" spans="2:18" s="88" customFormat="1" ht="9" customHeight="1" x14ac:dyDescent="0.15">
      <c r="B40" s="4"/>
      <c r="C40" s="240"/>
      <c r="D40" s="49"/>
      <c r="E40" s="49"/>
      <c r="F40" s="49"/>
      <c r="G40" s="49"/>
      <c r="H40" s="241"/>
      <c r="I40" s="241"/>
      <c r="J40" s="241"/>
      <c r="K40" s="241"/>
      <c r="L40" s="241"/>
      <c r="M40" s="241"/>
      <c r="N40" s="241"/>
      <c r="O40" s="241"/>
      <c r="P40" s="73"/>
      <c r="R40" s="7"/>
    </row>
    <row r="41" spans="2:18" s="88" customFormat="1" ht="15" customHeight="1" x14ac:dyDescent="0.15">
      <c r="B41" s="4"/>
      <c r="C41" s="240"/>
      <c r="D41" s="49" t="s">
        <v>353</v>
      </c>
      <c r="E41" s="49"/>
      <c r="F41" s="49"/>
      <c r="G41" s="49"/>
      <c r="H41" s="241"/>
      <c r="I41" s="241"/>
      <c r="J41" s="241"/>
      <c r="K41" s="241"/>
      <c r="L41" s="241"/>
      <c r="M41" s="241"/>
      <c r="N41" s="241"/>
      <c r="O41" s="241"/>
      <c r="P41" s="73"/>
      <c r="R41" s="7"/>
    </row>
    <row r="42" spans="2:18" s="88" customFormat="1" ht="21.75" customHeight="1" x14ac:dyDescent="0.15">
      <c r="B42" s="4"/>
      <c r="C42" s="240"/>
      <c r="D42" s="1065" t="s">
        <v>354</v>
      </c>
      <c r="E42" s="1066"/>
      <c r="F42" s="1066"/>
      <c r="G42" s="1066"/>
      <c r="H42" s="1066"/>
      <c r="I42" s="1066"/>
      <c r="J42" s="1067"/>
      <c r="K42" s="1069" t="s">
        <v>631</v>
      </c>
      <c r="L42" s="1069"/>
      <c r="M42" s="1069"/>
      <c r="N42" s="1069"/>
      <c r="O42" s="1070"/>
      <c r="P42" s="73"/>
      <c r="R42" s="7"/>
    </row>
    <row r="43" spans="2:18" s="88" customFormat="1" ht="21.75" customHeight="1" x14ac:dyDescent="0.15">
      <c r="B43" s="4"/>
      <c r="C43" s="240"/>
      <c r="D43" s="1087" t="str">
        <f>IF(基本情報!F97="","",基本情報!F97)</f>
        <v/>
      </c>
      <c r="E43" s="1088"/>
      <c r="F43" s="1088"/>
      <c r="G43" s="1088"/>
      <c r="H43" s="1088"/>
      <c r="I43" s="1088"/>
      <c r="J43" s="1088"/>
      <c r="K43" s="1075" t="str">
        <f>IF(基本情報!K98="","",基本情報!K98)</f>
        <v/>
      </c>
      <c r="L43" s="1089"/>
      <c r="M43" s="1076"/>
      <c r="N43" s="1068" t="s">
        <v>355</v>
      </c>
      <c r="O43" s="1070"/>
      <c r="P43" s="73"/>
      <c r="R43" s="7" t="s">
        <v>238</v>
      </c>
    </row>
    <row r="44" spans="2:18" x14ac:dyDescent="0.15">
      <c r="C44" s="152"/>
      <c r="D44" s="152"/>
      <c r="E44" s="152"/>
      <c r="F44" s="152"/>
      <c r="G44" s="152"/>
      <c r="H44" s="152"/>
      <c r="I44" s="152"/>
      <c r="J44" s="152"/>
      <c r="K44" s="152"/>
      <c r="L44" s="152"/>
      <c r="M44" s="152"/>
      <c r="N44" s="246"/>
      <c r="O44" s="442" t="s">
        <v>820</v>
      </c>
      <c r="P44" s="246"/>
    </row>
  </sheetData>
  <sheetProtection algorithmName="SHA-512" hashValue="ijz9cT5X0BwsuGBYi+afmYXQmK0zfP3MBJDWJ8laBwzAnM6Av7LLuCWWA0ivqpSuYLQBTRL/hvHp1K+oN9s5bg==" saltValue="jCv0ZZOrTADYOqRmbqyTBg==" spinCount="100000" sheet="1" objects="1" scenarios="1"/>
  <mergeCells count="97">
    <mergeCell ref="J21:K21"/>
    <mergeCell ref="D43:J43"/>
    <mergeCell ref="K43:M43"/>
    <mergeCell ref="N43:O43"/>
    <mergeCell ref="L34:M34"/>
    <mergeCell ref="D37:H37"/>
    <mergeCell ref="I37:K37"/>
    <mergeCell ref="L37:O37"/>
    <mergeCell ref="D38:F39"/>
    <mergeCell ref="D42:J42"/>
    <mergeCell ref="K42:O42"/>
    <mergeCell ref="D31:F34"/>
    <mergeCell ref="L31:M31"/>
    <mergeCell ref="N31:O34"/>
    <mergeCell ref="L32:M32"/>
    <mergeCell ref="L33:M33"/>
    <mergeCell ref="L38:M38"/>
    <mergeCell ref="N38:O39"/>
    <mergeCell ref="L39:M39"/>
    <mergeCell ref="G31:H34"/>
    <mergeCell ref="L30:O30"/>
    <mergeCell ref="G38:H39"/>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I5:O5"/>
    <mergeCell ref="I6:O6"/>
    <mergeCell ref="C7:G7"/>
    <mergeCell ref="I7:O7"/>
    <mergeCell ref="H8:I8"/>
    <mergeCell ref="C8:G9"/>
    <mergeCell ref="J8:K8"/>
    <mergeCell ref="N8:O8"/>
    <mergeCell ref="J9:K9"/>
    <mergeCell ref="N9:O9"/>
    <mergeCell ref="H9:I9"/>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504825</xdr:colOff>
                    <xdr:row>17</xdr:row>
                    <xdr:rowOff>0</xdr:rowOff>
                  </from>
                  <to>
                    <xdr:col>12</xdr:col>
                    <xdr:colOff>104775</xdr:colOff>
                    <xdr:row>18</xdr:row>
                    <xdr:rowOff>57150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523875</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19050</xdr:colOff>
                    <xdr:row>6</xdr:row>
                    <xdr:rowOff>219075</xdr:rowOff>
                  </from>
                  <to>
                    <xdr:col>17</xdr:col>
                    <xdr:colOff>314325</xdr:colOff>
                    <xdr:row>8</xdr:row>
                    <xdr:rowOff>47625</xdr:rowOff>
                  </to>
                </anchor>
              </controlPr>
            </control>
          </mc:Choice>
        </mc:AlternateContent>
        <mc:AlternateContent xmlns:mc="http://schemas.openxmlformats.org/markup-compatibility/2006">
          <mc:Choice Requires="x14">
            <control shapeId="5385" r:id="rId7" name="Group Box 265">
              <controlPr defaultSize="0" autoFill="0" autoPict="0">
                <anchor moveWithCells="1">
                  <from>
                    <xdr:col>8</xdr:col>
                    <xdr:colOff>504825</xdr:colOff>
                    <xdr:row>24</xdr:row>
                    <xdr:rowOff>0</xdr:rowOff>
                  </from>
                  <to>
                    <xdr:col>12</xdr:col>
                    <xdr:colOff>104775</xdr:colOff>
                    <xdr:row>25</xdr:row>
                    <xdr:rowOff>0</xdr:rowOff>
                  </to>
                </anchor>
              </controlPr>
            </control>
          </mc:Choice>
        </mc:AlternateContent>
        <mc:AlternateContent xmlns:mc="http://schemas.openxmlformats.org/markup-compatibility/2006">
          <mc:Choice Requires="x14">
            <control shapeId="5386" r:id="rId8" name="Group Box 266">
              <controlPr defaultSize="0" autoFill="0" autoPict="0">
                <anchor moveWithCells="1">
                  <from>
                    <xdr:col>8</xdr:col>
                    <xdr:colOff>523875</xdr:colOff>
                    <xdr:row>25</xdr:row>
                    <xdr:rowOff>0</xdr:rowOff>
                  </from>
                  <to>
                    <xdr:col>12</xdr:col>
                    <xdr:colOff>438150</xdr:colOff>
                    <xdr:row>26</xdr:row>
                    <xdr:rowOff>38100</xdr:rowOff>
                  </to>
                </anchor>
              </controlPr>
            </control>
          </mc:Choice>
        </mc:AlternateContent>
        <mc:AlternateContent xmlns:mc="http://schemas.openxmlformats.org/markup-compatibility/2006">
          <mc:Choice Requires="x14">
            <control shapeId="5387" r:id="rId9" name="Group Box 267">
              <controlPr defaultSize="0" autoFill="0" autoPict="0">
                <anchor moveWithCells="1">
                  <from>
                    <xdr:col>7</xdr:col>
                    <xdr:colOff>19050</xdr:colOff>
                    <xdr:row>6</xdr:row>
                    <xdr:rowOff>219075</xdr:rowOff>
                  </from>
                  <to>
                    <xdr:col>17</xdr:col>
                    <xdr:colOff>314325</xdr:colOff>
                    <xdr:row>8</xdr:row>
                    <xdr:rowOff>47625</xdr:rowOff>
                  </to>
                </anchor>
              </controlPr>
            </control>
          </mc:Choice>
        </mc:AlternateContent>
        <mc:AlternateContent xmlns:mc="http://schemas.openxmlformats.org/markup-compatibility/2006">
          <mc:Choice Requires="x14">
            <control shapeId="5598" r:id="rId10" name="Group Box 478">
              <controlPr defaultSize="0" autoFill="0" autoPict="0">
                <anchor moveWithCells="1">
                  <from>
                    <xdr:col>8</xdr:col>
                    <xdr:colOff>504825</xdr:colOff>
                    <xdr:row>17</xdr:row>
                    <xdr:rowOff>0</xdr:rowOff>
                  </from>
                  <to>
                    <xdr:col>12</xdr:col>
                    <xdr:colOff>104775</xdr:colOff>
                    <xdr:row>18</xdr:row>
                    <xdr:rowOff>57150</xdr:rowOff>
                  </to>
                </anchor>
              </controlPr>
            </control>
          </mc:Choice>
        </mc:AlternateContent>
        <mc:AlternateContent xmlns:mc="http://schemas.openxmlformats.org/markup-compatibility/2006">
          <mc:Choice Requires="x14">
            <control shapeId="5599" r:id="rId11" name="Group Box 479">
              <controlPr defaultSize="0" autoFill="0" autoPict="0">
                <anchor moveWithCells="1">
                  <from>
                    <xdr:col>8</xdr:col>
                    <xdr:colOff>523875</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600" r:id="rId12" name="Group Box 480">
              <controlPr defaultSize="0" autoFill="0" autoPict="0">
                <anchor moveWithCells="1">
                  <from>
                    <xdr:col>8</xdr:col>
                    <xdr:colOff>504825</xdr:colOff>
                    <xdr:row>18</xdr:row>
                    <xdr:rowOff>0</xdr:rowOff>
                  </from>
                  <to>
                    <xdr:col>12</xdr:col>
                    <xdr:colOff>104775</xdr:colOff>
                    <xdr:row>19</xdr:row>
                    <xdr:rowOff>57150</xdr:rowOff>
                  </to>
                </anchor>
              </controlPr>
            </control>
          </mc:Choice>
        </mc:AlternateContent>
        <mc:AlternateContent xmlns:mc="http://schemas.openxmlformats.org/markup-compatibility/2006">
          <mc:Choice Requires="x14">
            <control shapeId="5601" r:id="rId13" name="Group Box 481">
              <controlPr defaultSize="0" autoFill="0" autoPict="0">
                <anchor moveWithCells="1">
                  <from>
                    <xdr:col>8</xdr:col>
                    <xdr:colOff>523875</xdr:colOff>
                    <xdr:row>19</xdr:row>
                    <xdr:rowOff>0</xdr:rowOff>
                  </from>
                  <to>
                    <xdr:col>12</xdr:col>
                    <xdr:colOff>438150</xdr:colOff>
                    <xdr:row>20</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4"/>
  <sheetViews>
    <sheetView showGridLines="0" view="pageBreakPreview" zoomScale="120" zoomScaleNormal="100" zoomScaleSheetLayoutView="120" workbookViewId="0">
      <selection activeCell="F10" sqref="F10:J10"/>
    </sheetView>
  </sheetViews>
  <sheetFormatPr defaultColWidth="6.125" defaultRowHeight="13.5" x14ac:dyDescent="0.15"/>
  <cols>
    <col min="1" max="1" width="1.75" style="7" customWidth="1"/>
    <col min="2" max="2" width="1" style="7" customWidth="1"/>
    <col min="3" max="3" width="4.625" style="7" customWidth="1"/>
    <col min="4" max="4" width="6.125" style="7" customWidth="1"/>
    <col min="5" max="5" width="7.125" style="7" customWidth="1"/>
    <col min="6" max="6" width="6.625" style="7" customWidth="1"/>
    <col min="7" max="7" width="7" style="7" customWidth="1"/>
    <col min="8" max="15" width="6" style="7" customWidth="1"/>
    <col min="16" max="16" width="2.125" style="88" customWidth="1"/>
    <col min="17" max="17" width="1.25" style="88" customWidth="1"/>
    <col min="18" max="18" width="13.25" style="7" customWidth="1"/>
    <col min="19" max="252" width="9" style="7" customWidth="1"/>
    <col min="253" max="253" width="1.75" style="7" customWidth="1"/>
    <col min="254" max="254" width="1" style="7" customWidth="1"/>
    <col min="255" max="255" width="4.625" style="7" customWidth="1"/>
    <col min="256" max="16384" width="6.125" style="7"/>
  </cols>
  <sheetData>
    <row r="1" spans="2:18" ht="17.25" customHeight="1" x14ac:dyDescent="0.15">
      <c r="B1" s="155" t="s">
        <v>900</v>
      </c>
      <c r="E1" s="248"/>
      <c r="F1" s="248"/>
      <c r="G1" s="248"/>
      <c r="H1" s="248"/>
      <c r="I1" s="248"/>
      <c r="J1" s="248"/>
      <c r="K1" s="248"/>
    </row>
    <row r="2" spans="2:18" ht="8.25" customHeight="1" x14ac:dyDescent="0.15">
      <c r="B2" s="4"/>
      <c r="C2" s="4"/>
      <c r="D2" s="4"/>
      <c r="E2" s="4"/>
      <c r="F2" s="4"/>
      <c r="G2" s="4"/>
      <c r="H2" s="4"/>
      <c r="I2" s="4"/>
      <c r="J2" s="4"/>
      <c r="K2" s="4"/>
      <c r="L2" s="4"/>
      <c r="M2" s="4"/>
      <c r="N2" s="4"/>
      <c r="O2" s="4"/>
      <c r="P2" s="89"/>
      <c r="R2" s="88"/>
    </row>
    <row r="3" spans="2:18" ht="15" customHeight="1" x14ac:dyDescent="0.15">
      <c r="B3" s="4" t="s">
        <v>637</v>
      </c>
      <c r="C3" s="4"/>
      <c r="D3" s="106"/>
      <c r="E3" s="106"/>
      <c r="F3" s="106"/>
      <c r="G3" s="106"/>
      <c r="H3" s="106"/>
      <c r="I3" s="106"/>
      <c r="J3" s="106"/>
      <c r="K3" s="106"/>
      <c r="L3" s="106"/>
      <c r="M3" s="106"/>
      <c r="N3" s="106"/>
      <c r="O3" s="106"/>
      <c r="P3" s="89"/>
      <c r="R3" s="88"/>
    </row>
    <row r="4" spans="2:18" ht="6" customHeight="1" x14ac:dyDescent="0.15">
      <c r="B4" s="4"/>
      <c r="C4" s="4"/>
      <c r="D4" s="4"/>
      <c r="E4" s="4"/>
      <c r="F4" s="4"/>
      <c r="G4" s="4"/>
      <c r="H4" s="4"/>
      <c r="I4" s="4"/>
      <c r="J4" s="4"/>
      <c r="K4" s="4"/>
      <c r="L4" s="4"/>
      <c r="M4" s="4"/>
      <c r="N4" s="4"/>
      <c r="O4" s="4"/>
      <c r="P4" s="89"/>
      <c r="R4" s="88"/>
    </row>
    <row r="5" spans="2:18" ht="15" customHeight="1" x14ac:dyDescent="0.15">
      <c r="B5" s="4"/>
      <c r="C5" s="1023" t="s">
        <v>638</v>
      </c>
      <c r="D5" s="1023"/>
      <c r="E5" s="1023"/>
      <c r="F5" s="1023"/>
      <c r="G5" s="249"/>
      <c r="H5" s="249"/>
      <c r="I5" s="249"/>
      <c r="J5" s="249"/>
      <c r="K5" s="4"/>
      <c r="L5" s="4"/>
      <c r="M5" s="4"/>
      <c r="N5" s="4"/>
      <c r="O5" s="4"/>
      <c r="P5" s="89"/>
      <c r="R5" s="250"/>
    </row>
    <row r="6" spans="2:18" ht="3" customHeight="1" x14ac:dyDescent="0.15">
      <c r="B6" s="4"/>
      <c r="C6" s="4"/>
      <c r="D6" s="4"/>
      <c r="E6" s="4"/>
      <c r="F6" s="4"/>
      <c r="G6" s="4"/>
      <c r="H6" s="4"/>
      <c r="I6" s="4"/>
      <c r="J6" s="4"/>
      <c r="K6" s="4"/>
      <c r="L6" s="4"/>
      <c r="M6" s="4"/>
      <c r="N6" s="168"/>
      <c r="O6" s="168"/>
      <c r="P6" s="89"/>
    </row>
    <row r="7" spans="2:18" ht="15.6" customHeight="1" x14ac:dyDescent="0.15">
      <c r="B7" s="4"/>
      <c r="C7" s="1121" t="s">
        <v>974</v>
      </c>
      <c r="D7" s="1122"/>
      <c r="E7" s="251" t="s">
        <v>639</v>
      </c>
      <c r="F7" s="252"/>
      <c r="G7" s="252"/>
      <c r="H7" s="252"/>
      <c r="I7" s="252"/>
      <c r="J7" s="252"/>
      <c r="K7" s="253"/>
      <c r="L7" s="1220" t="str">
        <f>IF(基本情報!F28="","",基本情報!F28/1000)</f>
        <v/>
      </c>
      <c r="M7" s="1221"/>
      <c r="N7" s="1221"/>
      <c r="O7" s="254" t="s">
        <v>640</v>
      </c>
      <c r="P7" s="90"/>
      <c r="Q7" s="191"/>
      <c r="R7" s="7" t="s">
        <v>234</v>
      </c>
    </row>
    <row r="8" spans="2:18" ht="15.6" customHeight="1" x14ac:dyDescent="0.15">
      <c r="B8" s="4"/>
      <c r="C8" s="1123"/>
      <c r="D8" s="1124"/>
      <c r="E8" s="102" t="s">
        <v>641</v>
      </c>
      <c r="F8" s="255"/>
      <c r="G8" s="255"/>
      <c r="H8" s="255"/>
      <c r="I8" s="255"/>
      <c r="J8" s="255"/>
      <c r="K8" s="256"/>
      <c r="L8" s="1220" t="str">
        <f>IF(L9="","",SUM(L9:N10))</f>
        <v/>
      </c>
      <c r="M8" s="1221"/>
      <c r="N8" s="1221"/>
      <c r="O8" s="257" t="s">
        <v>640</v>
      </c>
      <c r="P8" s="90"/>
      <c r="Q8" s="191"/>
      <c r="R8" s="94" t="s">
        <v>263</v>
      </c>
    </row>
    <row r="9" spans="2:18" ht="15.6" customHeight="1" x14ac:dyDescent="0.15">
      <c r="B9" s="4"/>
      <c r="C9" s="1123"/>
      <c r="D9" s="1124"/>
      <c r="E9" s="1109" t="s">
        <v>936</v>
      </c>
      <c r="F9" s="1127" t="s">
        <v>642</v>
      </c>
      <c r="G9" s="1128"/>
      <c r="H9" s="1128"/>
      <c r="I9" s="1128"/>
      <c r="J9" s="1128"/>
      <c r="K9" s="259"/>
      <c r="L9" s="1098" t="str">
        <f>IF(基本情報!F29="","",基本情報!F29/1000)</f>
        <v/>
      </c>
      <c r="M9" s="1099"/>
      <c r="N9" s="1099"/>
      <c r="O9" s="257" t="s">
        <v>640</v>
      </c>
      <c r="P9" s="90"/>
      <c r="Q9" s="191"/>
      <c r="R9" s="94"/>
    </row>
    <row r="10" spans="2:18" ht="15.6" customHeight="1" x14ac:dyDescent="0.15">
      <c r="B10" s="4"/>
      <c r="C10" s="1123"/>
      <c r="D10" s="1124"/>
      <c r="E10" s="1110"/>
      <c r="F10" s="1127" t="s">
        <v>643</v>
      </c>
      <c r="G10" s="1128"/>
      <c r="H10" s="1128"/>
      <c r="I10" s="1128"/>
      <c r="J10" s="1128"/>
      <c r="K10" s="259"/>
      <c r="L10" s="1098" t="str">
        <f>IF(基本情報!F30="","",基本情報!F30/1000)</f>
        <v/>
      </c>
      <c r="M10" s="1099"/>
      <c r="N10" s="1099"/>
      <c r="O10" s="257" t="s">
        <v>640</v>
      </c>
      <c r="P10" s="90"/>
      <c r="Q10" s="191"/>
      <c r="R10" s="94"/>
    </row>
    <row r="11" spans="2:18" ht="15.6" customHeight="1" x14ac:dyDescent="0.15">
      <c r="B11" s="4"/>
      <c r="C11" s="1123"/>
      <c r="D11" s="1124"/>
      <c r="E11" s="258" t="s">
        <v>644</v>
      </c>
      <c r="F11" s="260"/>
      <c r="G11" s="260"/>
      <c r="H11" s="260"/>
      <c r="I11" s="260"/>
      <c r="J11" s="260"/>
      <c r="K11" s="261"/>
      <c r="L11" s="1220" t="str">
        <f>IF(L12="","",SUM(L12:N13))</f>
        <v/>
      </c>
      <c r="M11" s="1221"/>
      <c r="N11" s="1221"/>
      <c r="O11" s="257" t="s">
        <v>640</v>
      </c>
      <c r="P11" s="89"/>
      <c r="R11" s="94" t="s">
        <v>263</v>
      </c>
    </row>
    <row r="12" spans="2:18" ht="15.6" customHeight="1" x14ac:dyDescent="0.15">
      <c r="B12" s="4"/>
      <c r="C12" s="1123"/>
      <c r="D12" s="1124"/>
      <c r="E12" s="1109" t="s">
        <v>936</v>
      </c>
      <c r="F12" s="1127" t="s">
        <v>642</v>
      </c>
      <c r="G12" s="1128"/>
      <c r="H12" s="1128"/>
      <c r="I12" s="1128"/>
      <c r="J12" s="1128"/>
      <c r="K12" s="261"/>
      <c r="L12" s="1098" t="str">
        <f>IF(基本情報!F32="","",基本情報!F32/1000)</f>
        <v/>
      </c>
      <c r="M12" s="1099"/>
      <c r="N12" s="1099"/>
      <c r="O12" s="257" t="s">
        <v>640</v>
      </c>
      <c r="P12" s="89"/>
      <c r="R12" s="94"/>
    </row>
    <row r="13" spans="2:18" ht="15.6" customHeight="1" x14ac:dyDescent="0.15">
      <c r="B13" s="4"/>
      <c r="C13" s="1125"/>
      <c r="D13" s="1126"/>
      <c r="E13" s="1110"/>
      <c r="F13" s="1127" t="s">
        <v>643</v>
      </c>
      <c r="G13" s="1128"/>
      <c r="H13" s="1128"/>
      <c r="I13" s="1128"/>
      <c r="J13" s="1128"/>
      <c r="K13" s="261"/>
      <c r="L13" s="1098" t="str">
        <f>IF(基本情報!F33="","",基本情報!F33/1000)</f>
        <v/>
      </c>
      <c r="M13" s="1099"/>
      <c r="N13" s="1099"/>
      <c r="O13" s="257" t="s">
        <v>640</v>
      </c>
      <c r="P13" s="89"/>
      <c r="R13" s="94"/>
    </row>
    <row r="14" spans="2:18" ht="15.6" customHeight="1" x14ac:dyDescent="0.15">
      <c r="B14" s="4"/>
      <c r="C14" s="1144" t="s">
        <v>432</v>
      </c>
      <c r="D14" s="1145"/>
      <c r="E14" s="1145"/>
      <c r="F14" s="1104" t="s">
        <v>975</v>
      </c>
      <c r="G14" s="992"/>
      <c r="H14" s="992"/>
      <c r="I14" s="992"/>
      <c r="J14" s="992"/>
      <c r="K14" s="992"/>
      <c r="L14" s="1222" t="str">
        <f>IF(SUM(基本情報!F108:L108)&gt;0,基本情報!F35-基本情報!F36,"")</f>
        <v/>
      </c>
      <c r="M14" s="1223"/>
      <c r="N14" s="1223"/>
      <c r="O14" s="10" t="s">
        <v>131</v>
      </c>
      <c r="P14" s="89"/>
      <c r="R14" s="94" t="s">
        <v>263</v>
      </c>
    </row>
    <row r="15" spans="2:18" ht="15.6" customHeight="1" x14ac:dyDescent="0.15">
      <c r="B15" s="4"/>
      <c r="C15" s="1145"/>
      <c r="D15" s="1145"/>
      <c r="E15" s="1145"/>
      <c r="F15" s="1104" t="s">
        <v>976</v>
      </c>
      <c r="G15" s="992"/>
      <c r="H15" s="992"/>
      <c r="I15" s="992"/>
      <c r="J15" s="992"/>
      <c r="K15" s="992"/>
      <c r="L15" s="1222" t="str">
        <f>IF(SUM(基本情報!F110:L110)&gt;0,SUM(基本情報!F110:L110),"")</f>
        <v/>
      </c>
      <c r="M15" s="1223"/>
      <c r="N15" s="1223"/>
      <c r="O15" s="10" t="s">
        <v>131</v>
      </c>
      <c r="P15" s="89"/>
      <c r="R15" s="94" t="s">
        <v>263</v>
      </c>
    </row>
    <row r="16" spans="2:18" ht="15.6" customHeight="1" x14ac:dyDescent="0.15">
      <c r="B16" s="4"/>
      <c r="C16" s="1145"/>
      <c r="D16" s="1145"/>
      <c r="E16" s="1145"/>
      <c r="F16" s="992"/>
      <c r="G16" s="992"/>
      <c r="H16" s="992"/>
      <c r="I16" s="992"/>
      <c r="J16" s="992"/>
      <c r="K16" s="992"/>
      <c r="L16" s="1224" t="str">
        <f>IF(L15="","",IF(L15&gt;0,SUM(L15)*3.6/1000,""))</f>
        <v/>
      </c>
      <c r="M16" s="1225"/>
      <c r="N16" s="1225"/>
      <c r="O16" s="159" t="s">
        <v>397</v>
      </c>
      <c r="P16" s="89"/>
      <c r="R16" s="94" t="s">
        <v>263</v>
      </c>
    </row>
    <row r="17" spans="2:18" ht="15.6" customHeight="1" x14ac:dyDescent="0.15">
      <c r="B17" s="4"/>
      <c r="C17" s="1145"/>
      <c r="D17" s="1145"/>
      <c r="E17" s="1145"/>
      <c r="F17" s="992" t="s">
        <v>433</v>
      </c>
      <c r="G17" s="992"/>
      <c r="H17" s="992"/>
      <c r="I17" s="992"/>
      <c r="J17" s="992"/>
      <c r="K17" s="992"/>
      <c r="L17" s="1222" t="str">
        <f>IF(SUM(基本情報!F106:L106)&gt;0,SUM(基本情報!F106:L106),"")</f>
        <v/>
      </c>
      <c r="M17" s="1223"/>
      <c r="N17" s="1223"/>
      <c r="O17" s="159" t="s">
        <v>133</v>
      </c>
      <c r="P17" s="89"/>
      <c r="R17" s="94" t="s">
        <v>263</v>
      </c>
    </row>
    <row r="18" spans="2:18" ht="15.6" customHeight="1" x14ac:dyDescent="0.15">
      <c r="B18" s="4"/>
      <c r="C18" s="1145"/>
      <c r="D18" s="1145"/>
      <c r="E18" s="1145"/>
      <c r="F18" s="992"/>
      <c r="G18" s="992"/>
      <c r="H18" s="992"/>
      <c r="I18" s="992"/>
      <c r="J18" s="992"/>
      <c r="K18" s="992"/>
      <c r="L18" s="1222" t="str">
        <f>IF(SUM(基本情報!F104:L104)&gt;0,SUM(基本情報!F104:L104),"")</f>
        <v/>
      </c>
      <c r="M18" s="1223"/>
      <c r="N18" s="1223"/>
      <c r="O18" s="159" t="s">
        <v>645</v>
      </c>
      <c r="P18" s="89"/>
      <c r="R18" s="94" t="s">
        <v>263</v>
      </c>
    </row>
    <row r="19" spans="2:18" ht="15.6" customHeight="1" x14ac:dyDescent="0.15">
      <c r="B19" s="4"/>
      <c r="C19" s="1145"/>
      <c r="D19" s="1145"/>
      <c r="E19" s="1145"/>
      <c r="F19" s="1104" t="s">
        <v>646</v>
      </c>
      <c r="G19" s="1104"/>
      <c r="H19" s="1104"/>
      <c r="I19" s="1104"/>
      <c r="J19" s="1104"/>
      <c r="K19" s="1104"/>
      <c r="L19" s="1107" t="str">
        <f>IF(基本情報!F111="","",基本情報!F111)</f>
        <v/>
      </c>
      <c r="M19" s="1108"/>
      <c r="N19" s="1108"/>
      <c r="O19" s="543"/>
      <c r="P19" s="89"/>
      <c r="R19" s="94" t="s">
        <v>263</v>
      </c>
    </row>
    <row r="20" spans="2:18" ht="15.6" customHeight="1" x14ac:dyDescent="0.15">
      <c r="B20" s="4"/>
      <c r="C20" s="1145"/>
      <c r="D20" s="1145"/>
      <c r="E20" s="1145"/>
      <c r="F20" s="1104" t="s">
        <v>647</v>
      </c>
      <c r="G20" s="1104"/>
      <c r="H20" s="1104"/>
      <c r="I20" s="1104"/>
      <c r="J20" s="1104"/>
      <c r="K20" s="1104"/>
      <c r="L20" s="1107" t="str">
        <f>IF(基本情報!F112="","",基本情報!F112)</f>
        <v/>
      </c>
      <c r="M20" s="1108"/>
      <c r="N20" s="1108"/>
      <c r="O20" s="543"/>
      <c r="P20" s="89"/>
      <c r="R20" s="94" t="s">
        <v>263</v>
      </c>
    </row>
    <row r="21" spans="2:18" ht="15.6" customHeight="1" x14ac:dyDescent="0.15">
      <c r="B21" s="4"/>
      <c r="C21" s="1145"/>
      <c r="D21" s="1145"/>
      <c r="E21" s="1145"/>
      <c r="F21" s="1104" t="s">
        <v>648</v>
      </c>
      <c r="G21" s="1104"/>
      <c r="H21" s="1104"/>
      <c r="I21" s="1104"/>
      <c r="J21" s="1104"/>
      <c r="K21" s="1104"/>
      <c r="L21" s="1107" t="str">
        <f>IF(基本情報!F114="","",基本情報!F114)</f>
        <v/>
      </c>
      <c r="M21" s="1108"/>
      <c r="N21" s="1108"/>
      <c r="O21" s="543"/>
      <c r="P21" s="89"/>
      <c r="R21" s="94" t="s">
        <v>263</v>
      </c>
    </row>
    <row r="22" spans="2:18" ht="15.6" customHeight="1" x14ac:dyDescent="0.15">
      <c r="B22" s="4"/>
      <c r="C22" s="1145"/>
      <c r="D22" s="1145"/>
      <c r="E22" s="1145"/>
      <c r="F22" s="1127" t="s">
        <v>649</v>
      </c>
      <c r="G22" s="1128"/>
      <c r="H22" s="1128"/>
      <c r="I22" s="1128"/>
      <c r="J22" s="1133" t="s">
        <v>650</v>
      </c>
      <c r="K22" s="1134"/>
      <c r="L22" s="1226" t="str">
        <f>IF(L21="","",L21/0.0138)</f>
        <v/>
      </c>
      <c r="M22" s="1227"/>
      <c r="N22" s="1227"/>
      <c r="O22" s="544"/>
      <c r="P22" s="89"/>
      <c r="R22" s="94" t="s">
        <v>263</v>
      </c>
    </row>
    <row r="23" spans="2:18" ht="15.6" customHeight="1" x14ac:dyDescent="0.15">
      <c r="B23" s="4"/>
      <c r="C23" s="1145"/>
      <c r="D23" s="1145"/>
      <c r="E23" s="1145"/>
      <c r="F23" s="1104" t="s">
        <v>692</v>
      </c>
      <c r="G23" s="1104"/>
      <c r="H23" s="1104"/>
      <c r="I23" s="1104"/>
      <c r="J23" s="1104"/>
      <c r="K23" s="1104"/>
      <c r="L23" s="1100" t="str">
        <f>IF(基本情報!F115="","",基本情報!F115)</f>
        <v/>
      </c>
      <c r="M23" s="1101"/>
      <c r="N23" s="1101"/>
      <c r="O23" s="159" t="s">
        <v>113</v>
      </c>
      <c r="P23" s="89"/>
      <c r="R23" s="94" t="s">
        <v>263</v>
      </c>
    </row>
    <row r="24" spans="2:18" ht="15.6" customHeight="1" x14ac:dyDescent="0.15">
      <c r="B24" s="4"/>
      <c r="C24" s="1145"/>
      <c r="D24" s="1145"/>
      <c r="E24" s="1145"/>
      <c r="F24" s="1104" t="s">
        <v>693</v>
      </c>
      <c r="G24" s="1104"/>
      <c r="H24" s="1104"/>
      <c r="I24" s="1104"/>
      <c r="J24" s="1104"/>
      <c r="K24" s="1104"/>
      <c r="L24" s="1100" t="str">
        <f>IF(基本情報!F116="","",基本情報!F116)</f>
        <v/>
      </c>
      <c r="M24" s="1101"/>
      <c r="N24" s="1101"/>
      <c r="O24" s="159" t="s">
        <v>113</v>
      </c>
      <c r="P24" s="89"/>
      <c r="R24" s="94" t="s">
        <v>263</v>
      </c>
    </row>
    <row r="25" spans="2:18" ht="15.6" customHeight="1" x14ac:dyDescent="0.15">
      <c r="B25" s="4"/>
      <c r="C25" s="1145"/>
      <c r="D25" s="1145"/>
      <c r="E25" s="1145"/>
      <c r="F25" s="1104" t="s">
        <v>694</v>
      </c>
      <c r="G25" s="1104"/>
      <c r="H25" s="1104"/>
      <c r="I25" s="1104"/>
      <c r="J25" s="1104"/>
      <c r="K25" s="1104"/>
      <c r="L25" s="1102" t="str">
        <f>IF(基本情報!F117="","",基本情報!F117)</f>
        <v/>
      </c>
      <c r="M25" s="1103"/>
      <c r="N25" s="1103"/>
      <c r="O25" s="159" t="s">
        <v>113</v>
      </c>
      <c r="P25" s="89"/>
      <c r="R25" s="94" t="s">
        <v>263</v>
      </c>
    </row>
    <row r="26" spans="2:18" ht="15.6" customHeight="1" x14ac:dyDescent="0.15">
      <c r="B26" s="4"/>
      <c r="C26" s="1145"/>
      <c r="D26" s="1145"/>
      <c r="E26" s="1145"/>
      <c r="F26" s="1111" t="s">
        <v>977</v>
      </c>
      <c r="G26" s="1112"/>
      <c r="H26" s="1112"/>
      <c r="I26" s="1112"/>
      <c r="J26" s="1112"/>
      <c r="K26" s="1113"/>
      <c r="L26" s="1100" t="str">
        <f>IF('別紙2-3'!D72="","",'別紙2-3'!D72)</f>
        <v/>
      </c>
      <c r="M26" s="1101"/>
      <c r="N26" s="1101"/>
      <c r="O26" s="262" t="s">
        <v>295</v>
      </c>
      <c r="P26" s="89"/>
      <c r="R26" s="94" t="str">
        <f>IF(L26='別紙2-1'!R12,"〃","←第17号様式別紙2の効率と相違します。計算を見直してください。")</f>
        <v>〃</v>
      </c>
    </row>
    <row r="27" spans="2:18" ht="15.6" customHeight="1" x14ac:dyDescent="0.15">
      <c r="B27" s="4"/>
      <c r="C27" s="1145"/>
      <c r="D27" s="1145"/>
      <c r="E27" s="1145"/>
      <c r="F27" s="1111" t="s">
        <v>937</v>
      </c>
      <c r="G27" s="1112"/>
      <c r="H27" s="1112"/>
      <c r="I27" s="1112"/>
      <c r="J27" s="1112"/>
      <c r="K27" s="1113"/>
      <c r="L27" s="1114" t="str">
        <f>IF(基本情報!F119="","",基本情報!F119)</f>
        <v/>
      </c>
      <c r="M27" s="1115"/>
      <c r="N27" s="1115"/>
      <c r="O27" s="262" t="s">
        <v>33</v>
      </c>
      <c r="P27" s="527"/>
      <c r="Q27" s="526"/>
      <c r="R27" s="529"/>
    </row>
    <row r="28" spans="2:18" ht="15.6" customHeight="1" x14ac:dyDescent="0.15">
      <c r="B28" s="4"/>
      <c r="C28" s="1145"/>
      <c r="D28" s="1145"/>
      <c r="E28" s="1145"/>
      <c r="F28" s="1104" t="s">
        <v>651</v>
      </c>
      <c r="G28" s="1104"/>
      <c r="H28" s="1104"/>
      <c r="I28" s="1104"/>
      <c r="J28" s="1104"/>
      <c r="K28" s="1104"/>
      <c r="L28" s="1100" t="str">
        <f>IF(基本情報!F118="","",基本情報!F118/1000)</f>
        <v/>
      </c>
      <c r="M28" s="1101"/>
      <c r="N28" s="1101"/>
      <c r="O28" s="159" t="s">
        <v>114</v>
      </c>
      <c r="P28" s="89"/>
      <c r="R28" s="94" t="s">
        <v>263</v>
      </c>
    </row>
    <row r="29" spans="2:18" ht="15.6" customHeight="1" x14ac:dyDescent="0.15">
      <c r="B29" s="4"/>
      <c r="C29" s="1145"/>
      <c r="D29" s="1145"/>
      <c r="E29" s="1145"/>
      <c r="F29" s="1104" t="s">
        <v>652</v>
      </c>
      <c r="G29" s="1104"/>
      <c r="H29" s="1104"/>
      <c r="I29" s="1104"/>
      <c r="J29" s="1104"/>
      <c r="K29" s="1104"/>
      <c r="L29" s="1098" t="str">
        <f>IF(基本情報!F120="","",基本情報!F120)</f>
        <v/>
      </c>
      <c r="M29" s="1099"/>
      <c r="N29" s="1099"/>
      <c r="O29" s="159" t="s">
        <v>122</v>
      </c>
      <c r="P29" s="89"/>
      <c r="R29" s="94" t="s">
        <v>263</v>
      </c>
    </row>
    <row r="30" spans="2:18" ht="16.5" customHeight="1" x14ac:dyDescent="0.15">
      <c r="B30" s="4"/>
      <c r="C30" s="1111" t="s">
        <v>519</v>
      </c>
      <c r="D30" s="1112"/>
      <c r="E30" s="1112"/>
      <c r="F30" s="1112"/>
      <c r="G30" s="1112"/>
      <c r="H30" s="1112"/>
      <c r="I30" s="1112"/>
      <c r="J30" s="1112"/>
      <c r="K30" s="1113"/>
      <c r="L30" s="263"/>
      <c r="M30" s="1099" t="str">
        <f>IF(基本情報!F37="","",基本情報!F37)</f>
        <v/>
      </c>
      <c r="N30" s="1099"/>
      <c r="O30" s="159" t="s">
        <v>291</v>
      </c>
      <c r="P30" s="89"/>
      <c r="R30" s="94" t="s">
        <v>263</v>
      </c>
    </row>
    <row r="31" spans="2:18" ht="16.5" customHeight="1" x14ac:dyDescent="0.15">
      <c r="B31" s="4"/>
      <c r="C31" s="1111" t="s">
        <v>998</v>
      </c>
      <c r="D31" s="1112"/>
      <c r="E31" s="1112"/>
      <c r="F31" s="1112"/>
      <c r="G31" s="1112"/>
      <c r="H31" s="1112"/>
      <c r="I31" s="1112"/>
      <c r="J31" s="1112"/>
      <c r="K31" s="1113"/>
      <c r="L31" s="264"/>
      <c r="M31" s="1101" t="str">
        <f>IF(COUNT(基本情報!F35:K37)=3,ROUNDDOWN(基本情報!F35/基本情報!F37*100,1),"")</f>
        <v/>
      </c>
      <c r="N31" s="1101"/>
      <c r="O31" s="159" t="s">
        <v>113</v>
      </c>
      <c r="P31" s="89"/>
      <c r="R31" s="94" t="s">
        <v>263</v>
      </c>
    </row>
    <row r="32" spans="2:18" ht="16.5" customHeight="1" x14ac:dyDescent="0.15">
      <c r="B32" s="4"/>
      <c r="C32" s="1265" t="s">
        <v>890</v>
      </c>
      <c r="D32" s="1265"/>
      <c r="E32" s="1265"/>
      <c r="F32" s="1111" t="s">
        <v>947</v>
      </c>
      <c r="G32" s="1112"/>
      <c r="H32" s="1112"/>
      <c r="I32" s="1112"/>
      <c r="J32" s="1112"/>
      <c r="K32" s="1113"/>
      <c r="L32" s="1105" t="str">
        <f>IF(基本情報!F$40="×","－",IF(基本情報!F$40="〇",基本情報!F$41,""))</f>
        <v/>
      </c>
      <c r="M32" s="1106"/>
      <c r="N32" s="1106"/>
      <c r="O32" s="159"/>
      <c r="P32" s="504"/>
      <c r="Q32" s="503"/>
      <c r="R32" s="505"/>
    </row>
    <row r="33" spans="2:18" ht="16.5" customHeight="1" x14ac:dyDescent="0.15">
      <c r="B33" s="4"/>
      <c r="C33" s="1265"/>
      <c r="D33" s="1265"/>
      <c r="E33" s="1265"/>
      <c r="F33" s="1111" t="s">
        <v>999</v>
      </c>
      <c r="G33" s="1112"/>
      <c r="H33" s="1112"/>
      <c r="I33" s="1112"/>
      <c r="J33" s="1112"/>
      <c r="K33" s="1113"/>
      <c r="L33" s="1105" t="str">
        <f>IF(基本情報!F$40="×","－",IF(基本情報!F$40="〇",基本情報!F$42,""))</f>
        <v/>
      </c>
      <c r="M33" s="1106"/>
      <c r="N33" s="1106"/>
      <c r="O33" s="159" t="str">
        <f>IF(基本情報!F40="×","",IF(基本情報!F41="太陽熱利用設備","MJ/h","kW"))</f>
        <v>kW</v>
      </c>
      <c r="P33" s="504"/>
      <c r="Q33" s="503"/>
      <c r="R33" s="505"/>
    </row>
    <row r="34" spans="2:18" ht="16.5" customHeight="1" x14ac:dyDescent="0.15">
      <c r="B34" s="4"/>
      <c r="C34" s="1135" t="s">
        <v>120</v>
      </c>
      <c r="D34" s="1136"/>
      <c r="E34" s="1137"/>
      <c r="F34" s="1127" t="s">
        <v>254</v>
      </c>
      <c r="G34" s="1128"/>
      <c r="H34" s="1128"/>
      <c r="I34" s="1128"/>
      <c r="J34" s="1128"/>
      <c r="K34" s="1132"/>
      <c r="L34" s="264"/>
      <c r="M34" s="1099" t="str">
        <f>IF(SUM(I203,I209,I215,I221,I227)&gt;0,SUM(I227,I221,I215,I209,I203),"")</f>
        <v/>
      </c>
      <c r="N34" s="1099"/>
      <c r="O34" s="159" t="s">
        <v>115</v>
      </c>
      <c r="P34" s="89"/>
      <c r="R34" s="94" t="s">
        <v>263</v>
      </c>
    </row>
    <row r="35" spans="2:18" ht="16.5" customHeight="1" x14ac:dyDescent="0.15">
      <c r="B35" s="4"/>
      <c r="C35" s="1138"/>
      <c r="D35" s="1139"/>
      <c r="E35" s="1140"/>
      <c r="F35" s="1127" t="s">
        <v>948</v>
      </c>
      <c r="G35" s="1128"/>
      <c r="H35" s="1128"/>
      <c r="I35" s="1128"/>
      <c r="J35" s="1128"/>
      <c r="K35" s="1132"/>
      <c r="L35" s="264"/>
      <c r="M35" s="1099" t="str">
        <f>IF(SUM(I201,I207,I213,I219,I225)&gt;0,SUM(I225,I219,I213,I207,I201),"")</f>
        <v/>
      </c>
      <c r="N35" s="1099"/>
      <c r="O35" s="159" t="s">
        <v>653</v>
      </c>
      <c r="P35" s="89"/>
      <c r="R35" s="94" t="s">
        <v>263</v>
      </c>
    </row>
    <row r="36" spans="2:18" ht="16.5" customHeight="1" x14ac:dyDescent="0.15">
      <c r="B36" s="4"/>
      <c r="C36" s="1141"/>
      <c r="D36" s="1142"/>
      <c r="E36" s="1143"/>
      <c r="F36" s="1127" t="s">
        <v>548</v>
      </c>
      <c r="G36" s="1128"/>
      <c r="H36" s="1128"/>
      <c r="I36" s="1128"/>
      <c r="J36" s="1128"/>
      <c r="K36" s="1132"/>
      <c r="L36" s="264"/>
      <c r="M36" s="1099" t="str">
        <f>IF(SUM(I205,I211,I217,I223,I229)&gt;0,SUM(I229,I223,I217,I211,I205),"")</f>
        <v/>
      </c>
      <c r="N36" s="1099"/>
      <c r="O36" s="159" t="s">
        <v>291</v>
      </c>
      <c r="P36" s="89"/>
      <c r="R36" s="94"/>
    </row>
    <row r="37" spans="2:18" ht="16.5" customHeight="1" x14ac:dyDescent="0.15">
      <c r="B37" s="4"/>
      <c r="C37" s="1262" t="s">
        <v>814</v>
      </c>
      <c r="D37" s="1262"/>
      <c r="E37" s="1262"/>
      <c r="F37" s="1127" t="s">
        <v>978</v>
      </c>
      <c r="G37" s="1128"/>
      <c r="H37" s="1128"/>
      <c r="I37" s="1128"/>
      <c r="J37" s="1128"/>
      <c r="K37" s="1132"/>
      <c r="L37" s="264"/>
      <c r="M37" s="1205" t="str">
        <f>IF(I202="","",SUM(I202,I208,I214,I220,I226,I232,I238))</f>
        <v/>
      </c>
      <c r="N37" s="1205"/>
      <c r="O37" s="159" t="s">
        <v>115</v>
      </c>
      <c r="P37" s="89"/>
      <c r="R37" s="94"/>
    </row>
    <row r="38" spans="2:18" ht="16.5" customHeight="1" x14ac:dyDescent="0.15">
      <c r="B38" s="4"/>
      <c r="C38" s="1262"/>
      <c r="D38" s="1262"/>
      <c r="E38" s="1262"/>
      <c r="F38" s="1127" t="s">
        <v>949</v>
      </c>
      <c r="G38" s="1128"/>
      <c r="H38" s="1128"/>
      <c r="I38" s="1128"/>
      <c r="J38" s="1128"/>
      <c r="K38" s="1132"/>
      <c r="L38" s="264"/>
      <c r="M38" s="1205" t="str">
        <f>IF(基本情報!F82="","",SUM(基本情報!F82:L82))</f>
        <v/>
      </c>
      <c r="N38" s="1205"/>
      <c r="O38" s="159" t="s">
        <v>653</v>
      </c>
      <c r="P38" s="89"/>
      <c r="R38" s="94"/>
    </row>
    <row r="39" spans="2:18" s="88" customFormat="1" ht="16.5" customHeight="1" x14ac:dyDescent="0.15">
      <c r="B39" s="4"/>
      <c r="C39" s="1022" t="s">
        <v>654</v>
      </c>
      <c r="D39" s="1258"/>
      <c r="E39" s="1258"/>
      <c r="F39" s="1258"/>
      <c r="G39" s="1258"/>
      <c r="H39" s="1258"/>
      <c r="I39" s="1258"/>
      <c r="J39" s="1258"/>
      <c r="K39" s="1259"/>
      <c r="L39" s="1266" t="str">
        <f>IF(基本情報!F121="","",基本情報!F121)</f>
        <v/>
      </c>
      <c r="M39" s="1267"/>
      <c r="N39" s="1267"/>
      <c r="O39" s="1268"/>
      <c r="P39" s="89"/>
      <c r="R39" s="94" t="s">
        <v>263</v>
      </c>
    </row>
    <row r="40" spans="2:18" s="88" customFormat="1" ht="28.9" customHeight="1" x14ac:dyDescent="0.15">
      <c r="B40" s="4"/>
      <c r="C40" s="1022" t="s">
        <v>655</v>
      </c>
      <c r="D40" s="1258"/>
      <c r="E40" s="1258"/>
      <c r="F40" s="1258"/>
      <c r="G40" s="1258"/>
      <c r="H40" s="1258"/>
      <c r="I40" s="1258"/>
      <c r="J40" s="1258"/>
      <c r="K40" s="1259"/>
      <c r="L40" s="1253"/>
      <c r="M40" s="1254"/>
      <c r="N40" s="1254"/>
      <c r="O40" s="1255"/>
      <c r="P40" s="89"/>
      <c r="R40" s="40" t="s">
        <v>236</v>
      </c>
    </row>
    <row r="41" spans="2:18" s="88" customFormat="1" ht="42.75" customHeight="1" x14ac:dyDescent="0.15">
      <c r="B41" s="4"/>
      <c r="C41" s="71" t="s">
        <v>520</v>
      </c>
      <c r="D41" s="1031" t="s">
        <v>656</v>
      </c>
      <c r="E41" s="1031"/>
      <c r="F41" s="1031"/>
      <c r="G41" s="1031"/>
      <c r="H41" s="1031"/>
      <c r="I41" s="1031"/>
      <c r="J41" s="1031"/>
      <c r="K41" s="1031"/>
      <c r="L41" s="1031"/>
      <c r="M41" s="1031"/>
      <c r="N41" s="1031"/>
      <c r="O41" s="1031"/>
      <c r="P41" s="89"/>
      <c r="R41" s="7"/>
    </row>
    <row r="42" spans="2:18" s="88" customFormat="1" ht="7.5" customHeight="1" x14ac:dyDescent="0.15">
      <c r="B42" s="4"/>
      <c r="C42" s="71"/>
      <c r="D42" s="205"/>
      <c r="E42" s="205"/>
      <c r="F42" s="205"/>
      <c r="G42" s="205"/>
      <c r="H42" s="205"/>
      <c r="I42" s="205"/>
      <c r="J42" s="205"/>
      <c r="K42" s="205"/>
      <c r="L42" s="205"/>
      <c r="M42" s="205"/>
      <c r="N42" s="205"/>
      <c r="O42" s="205"/>
      <c r="P42" s="89"/>
      <c r="R42" s="7"/>
    </row>
    <row r="43" spans="2:18" s="88" customFormat="1" ht="16.5" customHeight="1" x14ac:dyDescent="0.15">
      <c r="B43" s="4"/>
      <c r="C43" s="1023" t="s">
        <v>657</v>
      </c>
      <c r="D43" s="1023"/>
      <c r="E43" s="1023"/>
      <c r="F43" s="1023"/>
      <c r="G43" s="1023"/>
      <c r="H43" s="1023"/>
      <c r="I43" s="1023"/>
      <c r="J43" s="1023"/>
      <c r="K43" s="4"/>
      <c r="L43" s="4"/>
      <c r="M43" s="4"/>
      <c r="N43" s="4"/>
      <c r="O43" s="4"/>
      <c r="P43" s="89"/>
      <c r="R43" s="7"/>
    </row>
    <row r="44" spans="2:18" s="88" customFormat="1" ht="16.5" customHeight="1" x14ac:dyDescent="0.15">
      <c r="B44" s="4"/>
      <c r="C44" s="248"/>
      <c r="D44" s="23" t="s">
        <v>219</v>
      </c>
      <c r="E44" s="187"/>
      <c r="F44" s="187"/>
      <c r="G44" s="187"/>
      <c r="H44" s="89"/>
      <c r="I44" s="89"/>
      <c r="J44" s="89"/>
      <c r="K44" s="265"/>
      <c r="L44" s="265"/>
      <c r="M44" s="265"/>
      <c r="N44" s="265"/>
      <c r="O44" s="265"/>
      <c r="P44" s="89"/>
      <c r="R44" s="7"/>
    </row>
    <row r="45" spans="2:18" s="88" customFormat="1" ht="16.5" customHeight="1" x14ac:dyDescent="0.15">
      <c r="B45" s="4"/>
      <c r="C45" s="1109" t="s">
        <v>127</v>
      </c>
      <c r="D45" s="1148"/>
      <c r="E45" s="1148"/>
      <c r="F45" s="1149"/>
      <c r="G45" s="1246" t="s">
        <v>255</v>
      </c>
      <c r="H45" s="1247"/>
      <c r="I45" s="1247"/>
      <c r="J45" s="1247"/>
      <c r="K45" s="1248"/>
      <c r="L45" s="1250" t="s">
        <v>129</v>
      </c>
      <c r="M45" s="1251"/>
      <c r="N45" s="1251"/>
      <c r="O45" s="1252"/>
      <c r="P45" s="89"/>
      <c r="R45" s="7"/>
    </row>
    <row r="46" spans="2:18" s="88" customFormat="1" ht="16.5" customHeight="1" x14ac:dyDescent="0.15">
      <c r="B46" s="4"/>
      <c r="C46" s="1110"/>
      <c r="D46" s="1150"/>
      <c r="E46" s="1150"/>
      <c r="F46" s="1151"/>
      <c r="G46" s="1249"/>
      <c r="H46" s="1187"/>
      <c r="I46" s="1187"/>
      <c r="J46" s="1187"/>
      <c r="K46" s="1188"/>
      <c r="L46" s="1260" t="str">
        <f>IF('別紙2-3'!D61="","",'別紙2-3'!D61)</f>
        <v/>
      </c>
      <c r="M46" s="1261"/>
      <c r="N46" s="1261"/>
      <c r="O46" s="558" t="s">
        <v>130</v>
      </c>
      <c r="P46" s="89"/>
      <c r="R46" s="7"/>
    </row>
    <row r="47" spans="2:18" s="88" customFormat="1" ht="15" customHeight="1" x14ac:dyDescent="0.15">
      <c r="B47" s="4"/>
      <c r="C47" s="1256" t="s">
        <v>921</v>
      </c>
      <c r="D47" s="999"/>
      <c r="E47" s="999"/>
      <c r="F47" s="1184"/>
      <c r="G47" s="1256" t="s">
        <v>126</v>
      </c>
      <c r="H47" s="999"/>
      <c r="I47" s="999"/>
      <c r="J47" s="999"/>
      <c r="K47" s="1184"/>
      <c r="L47" s="1174" t="str">
        <f>IF('別紙2-1'!R4="","",'別紙2-1'!R4)</f>
        <v/>
      </c>
      <c r="M47" s="1175"/>
      <c r="N47" s="1175"/>
      <c r="O47" s="1176"/>
      <c r="P47" s="89"/>
      <c r="R47" s="7"/>
    </row>
    <row r="48" spans="2:18" s="88" customFormat="1" ht="15" customHeight="1" x14ac:dyDescent="0.15">
      <c r="B48" s="4"/>
      <c r="C48" s="1246" t="s">
        <v>922</v>
      </c>
      <c r="D48" s="1247"/>
      <c r="E48" s="1247"/>
      <c r="F48" s="1248"/>
      <c r="G48" s="1256" t="s">
        <v>126</v>
      </c>
      <c r="H48" s="999"/>
      <c r="I48" s="999"/>
      <c r="J48" s="999"/>
      <c r="K48" s="1184"/>
      <c r="L48" s="1174" t="str">
        <f>IF(L49="","",L49/3.6)</f>
        <v/>
      </c>
      <c r="M48" s="1175"/>
      <c r="N48" s="1175"/>
      <c r="O48" s="1176"/>
      <c r="P48" s="89"/>
      <c r="R48" s="7"/>
    </row>
    <row r="49" spans="1:18" s="88" customFormat="1" ht="15" customHeight="1" x14ac:dyDescent="0.15">
      <c r="B49" s="4"/>
      <c r="C49" s="1249"/>
      <c r="D49" s="1187"/>
      <c r="E49" s="1187"/>
      <c r="F49" s="1188"/>
      <c r="G49" s="1232" t="s">
        <v>497</v>
      </c>
      <c r="H49" s="999"/>
      <c r="I49" s="999"/>
      <c r="J49" s="999"/>
      <c r="K49" s="1184"/>
      <c r="L49" s="1174" t="str">
        <f>IF('別紙2-1'!R5="","",'別紙2-1'!R5)</f>
        <v/>
      </c>
      <c r="M49" s="1175"/>
      <c r="N49" s="1175"/>
      <c r="O49" s="1176"/>
      <c r="P49" s="89"/>
      <c r="R49" s="7"/>
    </row>
    <row r="50" spans="1:18" s="88" customFormat="1" ht="15" customHeight="1" x14ac:dyDescent="0.15">
      <c r="B50" s="4"/>
      <c r="C50" s="1256" t="s">
        <v>128</v>
      </c>
      <c r="D50" s="999"/>
      <c r="E50" s="999"/>
      <c r="F50" s="1184"/>
      <c r="G50" s="1264" t="s">
        <v>658</v>
      </c>
      <c r="H50" s="999"/>
      <c r="I50" s="999"/>
      <c r="J50" s="999"/>
      <c r="K50" s="1184"/>
      <c r="L50" s="1211" t="str">
        <f>IF(L47="","",L48/L47)</f>
        <v/>
      </c>
      <c r="M50" s="1212"/>
      <c r="N50" s="1212"/>
      <c r="O50" s="1213"/>
      <c r="P50" s="89"/>
      <c r="R50" s="7"/>
    </row>
    <row r="51" spans="1:18" s="88" customFormat="1" ht="20.25" customHeight="1" x14ac:dyDescent="0.15">
      <c r="B51" s="4"/>
      <c r="C51" s="266"/>
      <c r="D51" s="266"/>
      <c r="E51" s="52"/>
      <c r="F51" s="52"/>
      <c r="G51" s="52"/>
      <c r="H51" s="52"/>
      <c r="I51" s="52"/>
      <c r="J51" s="52"/>
      <c r="K51" s="52"/>
      <c r="L51" s="216"/>
      <c r="M51" s="267"/>
      <c r="N51" s="267"/>
      <c r="O51" s="326" t="s">
        <v>820</v>
      </c>
      <c r="P51" s="89"/>
      <c r="R51" s="7"/>
    </row>
    <row r="52" spans="1:18" s="88" customFormat="1" ht="15" customHeight="1" x14ac:dyDescent="0.15">
      <c r="A52" s="7"/>
      <c r="B52" s="155" t="s">
        <v>901</v>
      </c>
      <c r="C52" s="7"/>
      <c r="D52" s="266"/>
      <c r="E52" s="52"/>
      <c r="F52" s="52"/>
      <c r="G52" s="52"/>
      <c r="H52" s="52"/>
      <c r="I52" s="52"/>
      <c r="J52" s="52"/>
      <c r="K52" s="52"/>
      <c r="L52" s="216"/>
      <c r="M52" s="267"/>
      <c r="N52" s="267"/>
      <c r="O52" s="267"/>
      <c r="P52" s="89"/>
      <c r="R52" s="7"/>
    </row>
    <row r="53" spans="1:18" s="88" customFormat="1" ht="12.75" customHeight="1" x14ac:dyDescent="0.15">
      <c r="A53" s="7"/>
      <c r="B53" s="4"/>
      <c r="C53" s="4"/>
      <c r="D53" s="266"/>
      <c r="E53" s="52"/>
      <c r="F53" s="52"/>
      <c r="G53" s="52"/>
      <c r="H53" s="52"/>
      <c r="I53" s="52"/>
      <c r="J53" s="52"/>
      <c r="K53" s="52"/>
      <c r="L53" s="216"/>
      <c r="M53" s="267"/>
      <c r="N53" s="267"/>
      <c r="O53" s="267"/>
      <c r="P53" s="89"/>
      <c r="R53" s="7"/>
    </row>
    <row r="54" spans="1:18" s="88" customFormat="1" ht="15" customHeight="1" x14ac:dyDescent="0.15">
      <c r="A54" s="7"/>
      <c r="B54" s="4" t="s">
        <v>659</v>
      </c>
      <c r="C54" s="4"/>
      <c r="D54" s="266"/>
      <c r="E54" s="52"/>
      <c r="F54" s="52"/>
      <c r="G54" s="52"/>
      <c r="H54" s="52"/>
      <c r="I54" s="52"/>
      <c r="J54" s="52"/>
      <c r="K54" s="52"/>
      <c r="L54" s="216"/>
      <c r="M54" s="267"/>
      <c r="N54" s="267"/>
      <c r="O54" s="267"/>
      <c r="P54" s="89"/>
      <c r="R54" s="7"/>
    </row>
    <row r="55" spans="1:18" ht="15.75" customHeight="1" x14ac:dyDescent="0.15"/>
    <row r="56" spans="1:18" ht="17.25" customHeight="1" x14ac:dyDescent="0.15">
      <c r="C56" s="7" t="s">
        <v>660</v>
      </c>
    </row>
    <row r="57" spans="1:18" ht="18.75" customHeight="1" x14ac:dyDescent="0.15">
      <c r="C57" s="1204" t="s">
        <v>661</v>
      </c>
      <c r="D57" s="1263" t="s">
        <v>662</v>
      </c>
      <c r="E57" s="1263"/>
      <c r="F57" s="1263"/>
      <c r="G57" s="1263"/>
      <c r="H57" s="1245" t="s">
        <v>116</v>
      </c>
      <c r="I57" s="1245"/>
      <c r="J57" s="1206" t="s">
        <v>117</v>
      </c>
      <c r="K57" s="1206"/>
      <c r="L57" s="1206" t="s">
        <v>118</v>
      </c>
      <c r="M57" s="1206"/>
      <c r="N57" s="1214" t="s">
        <v>119</v>
      </c>
      <c r="O57" s="1214"/>
    </row>
    <row r="58" spans="1:18" ht="18.75" customHeight="1" x14ac:dyDescent="0.15">
      <c r="C58" s="1204"/>
      <c r="D58" s="1104" t="s">
        <v>663</v>
      </c>
      <c r="E58" s="1104"/>
      <c r="F58" s="1104"/>
      <c r="G58" s="1104"/>
      <c r="H58" s="1210" t="str">
        <f>IF(基本情報!F100="","",基本情報!F100)</f>
        <v/>
      </c>
      <c r="I58" s="1210"/>
      <c r="J58" s="1210" t="str">
        <f>IF(基本情報!H100="","",基本情報!H100)</f>
        <v/>
      </c>
      <c r="K58" s="1210"/>
      <c r="L58" s="1210" t="str">
        <f>IF(基本情報!J100="","",基本情報!J100)</f>
        <v/>
      </c>
      <c r="M58" s="1210"/>
      <c r="N58" s="1257" t="str">
        <f>IF(基本情報!L100="","",基本情報!L100)</f>
        <v/>
      </c>
      <c r="O58" s="1257"/>
      <c r="R58" s="7" t="s">
        <v>234</v>
      </c>
    </row>
    <row r="59" spans="1:18" ht="18.75" customHeight="1" x14ac:dyDescent="0.15">
      <c r="C59" s="1204"/>
      <c r="D59" s="1104" t="s">
        <v>664</v>
      </c>
      <c r="E59" s="1104"/>
      <c r="F59" s="1104"/>
      <c r="G59" s="1104"/>
      <c r="H59" s="1210" t="str">
        <f>IF(基本情報!F102="","",基本情報!F102)</f>
        <v/>
      </c>
      <c r="I59" s="1210"/>
      <c r="J59" s="1210" t="str">
        <f>IF(基本情報!H102="","",基本情報!H102)</f>
        <v/>
      </c>
      <c r="K59" s="1210"/>
      <c r="L59" s="1210" t="str">
        <f>IF(基本情報!J102="","",基本情報!J102)</f>
        <v/>
      </c>
      <c r="M59" s="1210"/>
      <c r="N59" s="1257" t="str">
        <f>IF(基本情報!L102="","",基本情報!L102)</f>
        <v/>
      </c>
      <c r="O59" s="1257"/>
      <c r="R59" s="88" t="s">
        <v>263</v>
      </c>
    </row>
    <row r="60" spans="1:18" ht="18.75" customHeight="1" x14ac:dyDescent="0.15">
      <c r="C60" s="1204"/>
      <c r="D60" s="1104" t="s">
        <v>920</v>
      </c>
      <c r="E60" s="1104"/>
      <c r="F60" s="1104"/>
      <c r="G60" s="1104"/>
      <c r="H60" s="1209" t="str">
        <f>IF(基本情報!F106="","",基本情報!F106)</f>
        <v/>
      </c>
      <c r="I60" s="1209"/>
      <c r="J60" s="1209" t="str">
        <f>IF(基本情報!H106="","",基本情報!H106)</f>
        <v/>
      </c>
      <c r="K60" s="1209"/>
      <c r="L60" s="1209" t="str">
        <f>IF(基本情報!J106="","",基本情報!J106)</f>
        <v/>
      </c>
      <c r="M60" s="1209"/>
      <c r="N60" s="1209" t="str">
        <f>IF(基本情報!L106="","",基本情報!L106)</f>
        <v/>
      </c>
      <c r="O60" s="1209"/>
      <c r="R60" s="88" t="s">
        <v>263</v>
      </c>
    </row>
    <row r="61" spans="1:18" ht="18.75" customHeight="1" x14ac:dyDescent="0.15">
      <c r="C61" s="1204"/>
      <c r="D61" s="1104" t="s">
        <v>952</v>
      </c>
      <c r="E61" s="1104"/>
      <c r="F61" s="1104"/>
      <c r="G61" s="1104"/>
      <c r="H61" s="1209" t="str">
        <f>IF(基本情報!F108="","",基本情報!F108)</f>
        <v/>
      </c>
      <c r="I61" s="1209"/>
      <c r="J61" s="1209" t="str">
        <f>IF(基本情報!H108="","",基本情報!H108)</f>
        <v/>
      </c>
      <c r="K61" s="1209"/>
      <c r="L61" s="1209" t="str">
        <f>IF(基本情報!J108="","",基本情報!J108)</f>
        <v/>
      </c>
      <c r="M61" s="1209"/>
      <c r="N61" s="1209" t="str">
        <f>IF(基本情報!L108="","",基本情報!L108)</f>
        <v/>
      </c>
      <c r="O61" s="1209"/>
      <c r="R61" s="88" t="s">
        <v>263</v>
      </c>
    </row>
    <row r="62" spans="1:18" ht="18.75" customHeight="1" x14ac:dyDescent="0.15">
      <c r="C62" s="1204"/>
      <c r="D62" s="1104" t="s">
        <v>1016</v>
      </c>
      <c r="E62" s="1104"/>
      <c r="F62" s="1104"/>
      <c r="G62" s="1104"/>
      <c r="H62" s="1209" t="str">
        <f>IF(基本情報!F110="","",基本情報!F110)</f>
        <v/>
      </c>
      <c r="I62" s="1209"/>
      <c r="J62" s="1209" t="str">
        <f>IF(基本情報!H110="","",基本情報!H110)</f>
        <v/>
      </c>
      <c r="K62" s="1209"/>
      <c r="L62" s="1209" t="str">
        <f>IF(基本情報!J110="","",基本情報!J110)</f>
        <v/>
      </c>
      <c r="M62" s="1209"/>
      <c r="N62" s="1209" t="str">
        <f>IF(基本情報!L110="","",基本情報!L110)</f>
        <v/>
      </c>
      <c r="O62" s="1209"/>
      <c r="R62" s="88" t="s">
        <v>263</v>
      </c>
    </row>
    <row r="63" spans="1:18" ht="18.75" customHeight="1" x14ac:dyDescent="0.15">
      <c r="C63" s="1204"/>
      <c r="D63" s="1104" t="s">
        <v>665</v>
      </c>
      <c r="E63" s="1104"/>
      <c r="F63" s="1104" t="s">
        <v>666</v>
      </c>
      <c r="G63" s="1104"/>
      <c r="H63" s="1230" t="str">
        <f>IF(基本情報!F106="","",基本情報!F108/基本情報!F106*100)</f>
        <v/>
      </c>
      <c r="I63" s="1230"/>
      <c r="J63" s="1230" t="str">
        <f>IF(基本情報!H106="","",基本情報!H108/基本情報!H106*100)</f>
        <v/>
      </c>
      <c r="K63" s="1230"/>
      <c r="L63" s="1230" t="str">
        <f>IF(基本情報!J106="","",基本情報!J108/基本情報!J106*100)</f>
        <v/>
      </c>
      <c r="M63" s="1230"/>
      <c r="N63" s="1230" t="str">
        <f>IF(基本情報!L106="","",基本情報!L108/基本情報!L106*100)</f>
        <v/>
      </c>
      <c r="O63" s="1230"/>
      <c r="R63" s="88" t="s">
        <v>263</v>
      </c>
    </row>
    <row r="64" spans="1:18" ht="18.75" customHeight="1" x14ac:dyDescent="0.15">
      <c r="C64" s="1204"/>
      <c r="D64" s="1104"/>
      <c r="E64" s="1104"/>
      <c r="F64" s="1104" t="s">
        <v>667</v>
      </c>
      <c r="G64" s="1104"/>
      <c r="H64" s="1230" t="str">
        <f>IF(基本情報!F106="","",基本情報!F110/基本情報!F106*100)</f>
        <v/>
      </c>
      <c r="I64" s="1230"/>
      <c r="J64" s="1230" t="str">
        <f>IF(基本情報!H106="","",基本情報!H110/基本情報!H106*100)</f>
        <v/>
      </c>
      <c r="K64" s="1230"/>
      <c r="L64" s="1230" t="str">
        <f>IF(基本情報!J106="","",基本情報!J110/基本情報!J106*100)</f>
        <v/>
      </c>
      <c r="M64" s="1230"/>
      <c r="N64" s="1230" t="str">
        <f>IF(基本情報!L106="","",基本情報!L110/基本情報!L106*100)</f>
        <v/>
      </c>
      <c r="O64" s="1230"/>
      <c r="R64" s="88" t="s">
        <v>263</v>
      </c>
    </row>
    <row r="65" spans="2:18" ht="18.75" customHeight="1" x14ac:dyDescent="0.15">
      <c r="C65" s="1204"/>
      <c r="D65" s="1104"/>
      <c r="E65" s="1104"/>
      <c r="F65" s="1104" t="s">
        <v>668</v>
      </c>
      <c r="G65" s="1104"/>
      <c r="H65" s="1230" t="str">
        <f>IF(H63="","",SUM(H63:I64))</f>
        <v/>
      </c>
      <c r="I65" s="1230"/>
      <c r="J65" s="1230" t="str">
        <f>IF(J63="","",SUM(J63:K64))</f>
        <v/>
      </c>
      <c r="K65" s="1230"/>
      <c r="L65" s="1230" t="str">
        <f>IF(L63="","",SUM(L63:M64))</f>
        <v/>
      </c>
      <c r="M65" s="1230"/>
      <c r="N65" s="1230" t="str">
        <f>IF(N63="","",SUM(N63:O64))</f>
        <v/>
      </c>
      <c r="O65" s="1230"/>
      <c r="R65" s="88" t="s">
        <v>263</v>
      </c>
    </row>
    <row r="66" spans="2:18" ht="18.75" customHeight="1" x14ac:dyDescent="0.15">
      <c r="C66" s="1204"/>
      <c r="D66" s="1104" t="s">
        <v>669</v>
      </c>
      <c r="E66" s="1104"/>
      <c r="F66" s="1104" t="s">
        <v>670</v>
      </c>
      <c r="G66" s="1104"/>
      <c r="H66" s="1228" t="str">
        <f>IF(基本情報!F123="","",基本情報!F123)</f>
        <v/>
      </c>
      <c r="I66" s="1228"/>
      <c r="J66" s="1228" t="str">
        <f>IF(基本情報!H123="","",基本情報!H123)</f>
        <v/>
      </c>
      <c r="K66" s="1228"/>
      <c r="L66" s="1228" t="str">
        <f>IF(基本情報!J123="","",基本情報!J123)</f>
        <v/>
      </c>
      <c r="M66" s="1228"/>
      <c r="N66" s="1210" t="str">
        <f>IF(基本情報!L123="","",基本情報!L123)</f>
        <v/>
      </c>
      <c r="O66" s="1210"/>
      <c r="R66" s="88" t="s">
        <v>263</v>
      </c>
    </row>
    <row r="67" spans="2:18" ht="18.75" customHeight="1" x14ac:dyDescent="0.15">
      <c r="C67" s="1204"/>
      <c r="D67" s="1104"/>
      <c r="E67" s="1104"/>
      <c r="F67" s="1104" t="s">
        <v>671</v>
      </c>
      <c r="G67" s="1104"/>
      <c r="H67" s="1228" t="str">
        <f>IF(基本情報!F124="","",基本情報!F124)</f>
        <v/>
      </c>
      <c r="I67" s="1228"/>
      <c r="J67" s="1228" t="str">
        <f>IF(基本情報!H124="","",基本情報!H124)</f>
        <v/>
      </c>
      <c r="K67" s="1228"/>
      <c r="L67" s="1228" t="str">
        <f>IF(基本情報!J124="","",基本情報!J124)</f>
        <v/>
      </c>
      <c r="M67" s="1228"/>
      <c r="N67" s="1210" t="str">
        <f>IF(基本情報!L124="","",基本情報!L124)</f>
        <v/>
      </c>
      <c r="O67" s="1210"/>
      <c r="R67" s="88" t="s">
        <v>263</v>
      </c>
    </row>
    <row r="68" spans="2:18" ht="18.75" customHeight="1" x14ac:dyDescent="0.15">
      <c r="C68" s="1204"/>
      <c r="D68" s="1104"/>
      <c r="E68" s="1104"/>
      <c r="F68" s="1104" t="s">
        <v>672</v>
      </c>
      <c r="G68" s="1104"/>
      <c r="H68" s="1228" t="str">
        <f>IF(基本情報!F125="","",基本情報!F125)</f>
        <v/>
      </c>
      <c r="I68" s="1228"/>
      <c r="J68" s="1228" t="str">
        <f>IF(基本情報!H125="","",基本情報!H125)</f>
        <v/>
      </c>
      <c r="K68" s="1228"/>
      <c r="L68" s="1228" t="str">
        <f>IF(基本情報!J125="","",基本情報!J125)</f>
        <v/>
      </c>
      <c r="M68" s="1228"/>
      <c r="N68" s="1210" t="str">
        <f>IF(基本情報!L125="","",基本情報!L125)</f>
        <v/>
      </c>
      <c r="O68" s="1210"/>
      <c r="R68" s="88" t="s">
        <v>263</v>
      </c>
    </row>
    <row r="69" spans="2:18" ht="18.75" customHeight="1" x14ac:dyDescent="0.15">
      <c r="C69" s="1204"/>
      <c r="D69" s="1104" t="s">
        <v>1017</v>
      </c>
      <c r="E69" s="1104"/>
      <c r="F69" s="1104"/>
      <c r="G69" s="1104"/>
      <c r="H69" s="1228" t="str">
        <f>IF(基本情報!F127="","",基本情報!F127)</f>
        <v/>
      </c>
      <c r="I69" s="1228"/>
      <c r="J69" s="1228" t="str">
        <f>IF(基本情報!H127="","",基本情報!H127)</f>
        <v/>
      </c>
      <c r="K69" s="1228"/>
      <c r="L69" s="1228" t="str">
        <f>IF(基本情報!J127="","",基本情報!J127)</f>
        <v/>
      </c>
      <c r="M69" s="1228"/>
      <c r="N69" s="1229" t="str">
        <f>IF(基本情報!L127="","",基本情報!L127)</f>
        <v/>
      </c>
      <c r="O69" s="1229"/>
      <c r="R69" s="88" t="s">
        <v>263</v>
      </c>
    </row>
    <row r="70" spans="2:18" ht="16.5" customHeight="1" x14ac:dyDescent="0.15">
      <c r="C70" s="7" t="s">
        <v>525</v>
      </c>
    </row>
    <row r="71" spans="2:18" ht="6" customHeight="1" x14ac:dyDescent="0.15"/>
    <row r="72" spans="2:18" ht="15" customHeight="1" x14ac:dyDescent="0.15">
      <c r="B72" s="4"/>
      <c r="C72" s="52" t="s">
        <v>673</v>
      </c>
      <c r="D72" s="268"/>
      <c r="E72" s="268"/>
      <c r="F72" s="52"/>
      <c r="G72" s="52"/>
      <c r="H72" s="52"/>
      <c r="I72" s="52"/>
      <c r="J72" s="52"/>
      <c r="K72" s="52"/>
      <c r="L72" s="269"/>
      <c r="M72" s="269"/>
      <c r="N72" s="269"/>
      <c r="O72" s="269"/>
    </row>
    <row r="73" spans="2:18" ht="31.5" customHeight="1" x14ac:dyDescent="0.15">
      <c r="C73" s="1193"/>
      <c r="D73" s="1194"/>
      <c r="E73" s="1195"/>
      <c r="F73" s="1246" t="s">
        <v>384</v>
      </c>
      <c r="G73" s="1248"/>
      <c r="H73" s="1232" t="s">
        <v>674</v>
      </c>
      <c r="I73" s="1134"/>
      <c r="J73" s="1272" t="s">
        <v>428</v>
      </c>
      <c r="K73" s="1273"/>
      <c r="L73" s="1241" t="s">
        <v>430</v>
      </c>
      <c r="M73" s="1208"/>
      <c r="N73" s="52"/>
      <c r="O73" s="212"/>
    </row>
    <row r="74" spans="2:18" ht="18.75" customHeight="1" x14ac:dyDescent="0.15">
      <c r="C74" s="1196"/>
      <c r="D74" s="1197"/>
      <c r="E74" s="1198"/>
      <c r="F74" s="1249"/>
      <c r="G74" s="1188"/>
      <c r="H74" s="559" t="s">
        <v>675</v>
      </c>
      <c r="I74" s="559"/>
      <c r="J74" s="1274"/>
      <c r="K74" s="1275"/>
      <c r="L74" s="1203" t="s">
        <v>676</v>
      </c>
      <c r="M74" s="1203"/>
      <c r="N74" s="270"/>
      <c r="O74" s="212"/>
    </row>
    <row r="75" spans="2:18" ht="18.75" customHeight="1" x14ac:dyDescent="0.15">
      <c r="C75" s="1269"/>
      <c r="D75" s="1270"/>
      <c r="E75" s="1271"/>
      <c r="F75" s="1256" t="s">
        <v>426</v>
      </c>
      <c r="G75" s="1184"/>
      <c r="H75" s="1232" t="s">
        <v>387</v>
      </c>
      <c r="I75" s="1134"/>
      <c r="J75" s="1256" t="s">
        <v>429</v>
      </c>
      <c r="K75" s="1184"/>
      <c r="L75" s="1208" t="s">
        <v>493</v>
      </c>
      <c r="M75" s="1208"/>
      <c r="N75" s="271"/>
      <c r="O75" s="212"/>
    </row>
    <row r="76" spans="2:18" ht="18" customHeight="1" x14ac:dyDescent="0.15">
      <c r="C76" s="1116" t="s">
        <v>626</v>
      </c>
      <c r="D76" s="1117"/>
      <c r="E76" s="1118"/>
      <c r="F76" s="1239" t="str">
        <f>IF(基本情報!F$80="○",基本情報!F$130,"")</f>
        <v/>
      </c>
      <c r="G76" s="1240"/>
      <c r="H76" s="1237" t="str">
        <f>IF(基本情報!F$80="○",基本情報!F$131,"")</f>
        <v/>
      </c>
      <c r="I76" s="1238"/>
      <c r="J76" s="1235" t="str">
        <f t="shared" ref="J76:J82" si="0">IF(H76="","",H76/F76*100)</f>
        <v/>
      </c>
      <c r="K76" s="1235"/>
      <c r="L76" s="1173" t="str">
        <f>IF(基本情報!F$80="○",基本情報!F$133,"")</f>
        <v/>
      </c>
      <c r="M76" s="1173"/>
      <c r="N76" s="272"/>
      <c r="O76" s="212"/>
    </row>
    <row r="77" spans="2:18" ht="18" customHeight="1" x14ac:dyDescent="0.15">
      <c r="C77" s="1204" t="s">
        <v>677</v>
      </c>
      <c r="D77" s="1131" t="str">
        <f>IF(基本情報!$G$79="","",基本情報!$G$79)</f>
        <v/>
      </c>
      <c r="E77" s="1131"/>
      <c r="F77" s="1239" t="str">
        <f>IF(基本情報!G$80="○",基本情報!G$130,"")</f>
        <v/>
      </c>
      <c r="G77" s="1240"/>
      <c r="H77" s="1237" t="str">
        <f>IF(基本情報!G$80="○",基本情報!G$131,"")</f>
        <v/>
      </c>
      <c r="I77" s="1238"/>
      <c r="J77" s="1235" t="str">
        <f t="shared" si="0"/>
        <v/>
      </c>
      <c r="K77" s="1235"/>
      <c r="L77" s="1173" t="str">
        <f>IF(基本情報!G$80="○",基本情報!G$133,"")</f>
        <v/>
      </c>
      <c r="M77" s="1173"/>
      <c r="N77" s="272"/>
      <c r="O77" s="212"/>
    </row>
    <row r="78" spans="2:18" ht="18" customHeight="1" x14ac:dyDescent="0.15">
      <c r="C78" s="1204"/>
      <c r="D78" s="1131" t="str">
        <f>IF(基本情報!$H$79="","",基本情報!$H$79)</f>
        <v/>
      </c>
      <c r="E78" s="1131"/>
      <c r="F78" s="1239" t="str">
        <f>IF(基本情報!H$80="○",基本情報!H$130,"")</f>
        <v/>
      </c>
      <c r="G78" s="1240"/>
      <c r="H78" s="1237" t="str">
        <f>IF(基本情報!H$80="○",基本情報!H$131,"")</f>
        <v/>
      </c>
      <c r="I78" s="1238"/>
      <c r="J78" s="1235" t="str">
        <f t="shared" si="0"/>
        <v/>
      </c>
      <c r="K78" s="1235"/>
      <c r="L78" s="1173" t="str">
        <f>IF(基本情報!H$80="○",基本情報!H$133,"")</f>
        <v/>
      </c>
      <c r="M78" s="1173"/>
      <c r="N78" s="272"/>
      <c r="O78" s="212"/>
    </row>
    <row r="79" spans="2:18" ht="18" customHeight="1" x14ac:dyDescent="0.15">
      <c r="C79" s="1204"/>
      <c r="D79" s="1131" t="str">
        <f>IF(基本情報!$I$79="","",基本情報!$I$79)</f>
        <v/>
      </c>
      <c r="E79" s="1131"/>
      <c r="F79" s="1239" t="str">
        <f>IF(基本情報!I$80="○",基本情報!I$130,"")</f>
        <v/>
      </c>
      <c r="G79" s="1240"/>
      <c r="H79" s="1237" t="str">
        <f>IF(基本情報!I$80="○",基本情報!I$131,"")</f>
        <v/>
      </c>
      <c r="I79" s="1238"/>
      <c r="J79" s="1235" t="str">
        <f t="shared" si="0"/>
        <v/>
      </c>
      <c r="K79" s="1235"/>
      <c r="L79" s="1173" t="str">
        <f>IF(基本情報!I$80="○",基本情報!I$133,"")</f>
        <v/>
      </c>
      <c r="M79" s="1173"/>
      <c r="N79" s="272"/>
      <c r="O79" s="212"/>
    </row>
    <row r="80" spans="2:18" ht="18" customHeight="1" x14ac:dyDescent="0.15">
      <c r="C80" s="1204"/>
      <c r="D80" s="1131" t="str">
        <f>IF(基本情報!$J$79="","",基本情報!$J$79)</f>
        <v/>
      </c>
      <c r="E80" s="1131"/>
      <c r="F80" s="1239" t="str">
        <f>IF(基本情報!J$80="○",基本情報!J$130,"")</f>
        <v/>
      </c>
      <c r="G80" s="1240"/>
      <c r="H80" s="1237" t="str">
        <f>IF(基本情報!J$80="○",基本情報!J$131,"")</f>
        <v/>
      </c>
      <c r="I80" s="1238"/>
      <c r="J80" s="1235" t="str">
        <f t="shared" si="0"/>
        <v/>
      </c>
      <c r="K80" s="1235"/>
      <c r="L80" s="1173" t="str">
        <f>IF(基本情報!J$80="○",基本情報!J$133,"")</f>
        <v/>
      </c>
      <c r="M80" s="1173"/>
      <c r="N80" s="272"/>
      <c r="O80" s="212"/>
    </row>
    <row r="81" spans="2:15" ht="18" customHeight="1" x14ac:dyDescent="0.15">
      <c r="C81" s="1204"/>
      <c r="D81" s="1131" t="str">
        <f>IF(基本情報!$K$79="","",基本情報!$K$79)</f>
        <v/>
      </c>
      <c r="E81" s="1131"/>
      <c r="F81" s="1239" t="str">
        <f>IF(基本情報!K$80="○",基本情報!K$130,"")</f>
        <v/>
      </c>
      <c r="G81" s="1240"/>
      <c r="H81" s="1237" t="str">
        <f>IF(基本情報!K$80="○",基本情報!K$131,"")</f>
        <v/>
      </c>
      <c r="I81" s="1238"/>
      <c r="J81" s="1235" t="str">
        <f t="shared" si="0"/>
        <v/>
      </c>
      <c r="K81" s="1235"/>
      <c r="L81" s="1173" t="str">
        <f>IF(基本情報!K$80="○",基本情報!K$133,"")</f>
        <v/>
      </c>
      <c r="M81" s="1173"/>
      <c r="N81" s="272"/>
      <c r="O81" s="212"/>
    </row>
    <row r="82" spans="2:15" ht="18" customHeight="1" x14ac:dyDescent="0.15">
      <c r="C82" s="1204"/>
      <c r="D82" s="1131" t="s">
        <v>938</v>
      </c>
      <c r="E82" s="1131"/>
      <c r="F82" s="1239">
        <f>SUM(F77:G81)</f>
        <v>0</v>
      </c>
      <c r="G82" s="1240"/>
      <c r="H82" s="1239">
        <f>SUM(H77:I81)</f>
        <v>0</v>
      </c>
      <c r="I82" s="1240"/>
      <c r="J82" s="1235" t="e">
        <f t="shared" si="0"/>
        <v>#DIV/0!</v>
      </c>
      <c r="K82" s="1235"/>
      <c r="L82" s="1173" t="str">
        <f>IF(基本情報!L$80="○",基本情報!L$133,"")</f>
        <v/>
      </c>
      <c r="M82" s="1173"/>
      <c r="N82" s="272"/>
      <c r="O82" s="212"/>
    </row>
    <row r="83" spans="2:15" ht="18" customHeight="1" x14ac:dyDescent="0.15">
      <c r="C83" s="1203" t="s">
        <v>940</v>
      </c>
      <c r="D83" s="1203"/>
      <c r="E83" s="1203"/>
      <c r="F83" s="1276">
        <f>SUM(F76,F82)</f>
        <v>0</v>
      </c>
      <c r="G83" s="1277"/>
      <c r="H83" s="1243" t="str">
        <f>IF(SUM(H76:I82)&gt;0,SUM(H76,H82),"")</f>
        <v/>
      </c>
      <c r="I83" s="1244"/>
      <c r="J83" s="1235" t="str">
        <f>IF(H83="","",H83/F83*100)</f>
        <v/>
      </c>
      <c r="K83" s="1235"/>
      <c r="L83" s="1243" t="str">
        <f>IF(SUM(L76:M82)&gt;0,SUM(L76:M82),"")</f>
        <v/>
      </c>
      <c r="M83" s="1244"/>
      <c r="N83" s="272"/>
      <c r="O83" s="212"/>
    </row>
    <row r="84" spans="2:15" ht="18" customHeight="1" x14ac:dyDescent="0.15">
      <c r="C84" s="1278"/>
      <c r="D84" s="1279"/>
      <c r="E84" s="1280"/>
      <c r="F84" s="1264" t="s">
        <v>678</v>
      </c>
      <c r="G84" s="1184"/>
      <c r="H84" s="1116" t="s">
        <v>494</v>
      </c>
      <c r="I84" s="1117"/>
      <c r="J84" s="1119" t="s">
        <v>679</v>
      </c>
      <c r="K84" s="1120"/>
      <c r="L84" s="1203" t="s">
        <v>680</v>
      </c>
      <c r="M84" s="1203"/>
      <c r="N84" s="272"/>
      <c r="O84" s="212"/>
    </row>
    <row r="85" spans="2:15" ht="18" customHeight="1" x14ac:dyDescent="0.15">
      <c r="C85" s="1281"/>
      <c r="D85" s="1282"/>
      <c r="E85" s="1283"/>
      <c r="F85" s="1264" t="s">
        <v>678</v>
      </c>
      <c r="G85" s="1184"/>
      <c r="H85" s="1232" t="s">
        <v>427</v>
      </c>
      <c r="I85" s="1133"/>
      <c r="J85" s="1119" t="s">
        <v>679</v>
      </c>
      <c r="K85" s="1120"/>
      <c r="L85" s="1231" t="s">
        <v>497</v>
      </c>
      <c r="M85" s="1231"/>
      <c r="N85" s="272"/>
      <c r="O85" s="212"/>
    </row>
    <row r="86" spans="2:15" ht="18" customHeight="1" x14ac:dyDescent="0.15">
      <c r="C86" s="1116" t="s">
        <v>626</v>
      </c>
      <c r="D86" s="1117"/>
      <c r="E86" s="1118"/>
      <c r="F86" s="1129" t="s">
        <v>678</v>
      </c>
      <c r="G86" s="1130"/>
      <c r="H86" s="1146" t="str">
        <f>IF(基本情報!F$81="○",基本情報!F$137,"")</f>
        <v/>
      </c>
      <c r="I86" s="1147"/>
      <c r="J86" s="1119" t="s">
        <v>679</v>
      </c>
      <c r="K86" s="1120"/>
      <c r="L86" s="1173" t="str">
        <f>IF(基本情報!F$81="○",基本情報!F$138,"")</f>
        <v/>
      </c>
      <c r="M86" s="1173"/>
      <c r="N86" s="4"/>
      <c r="O86" s="212"/>
    </row>
    <row r="87" spans="2:15" ht="18" customHeight="1" x14ac:dyDescent="0.15">
      <c r="C87" s="1204" t="s">
        <v>388</v>
      </c>
      <c r="D87" s="1131" t="str">
        <f>IF(基本情報!$G$79="","",基本情報!$G$79)</f>
        <v/>
      </c>
      <c r="E87" s="1131"/>
      <c r="F87" s="1129" t="s">
        <v>678</v>
      </c>
      <c r="G87" s="1130"/>
      <c r="H87" s="1146" t="str">
        <f>IF(基本情報!G$81="○",基本情報!G$137,"")</f>
        <v/>
      </c>
      <c r="I87" s="1147"/>
      <c r="J87" s="1119" t="s">
        <v>679</v>
      </c>
      <c r="K87" s="1120"/>
      <c r="L87" s="1173" t="str">
        <f>IF(基本情報!G$81="○",基本情報!G$138,"")</f>
        <v/>
      </c>
      <c r="M87" s="1173"/>
      <c r="N87" s="4"/>
      <c r="O87" s="212"/>
    </row>
    <row r="88" spans="2:15" ht="18" customHeight="1" x14ac:dyDescent="0.15">
      <c r="C88" s="1204"/>
      <c r="D88" s="1131" t="str">
        <f>IF(基本情報!$H$79="","",基本情報!$H$79)</f>
        <v/>
      </c>
      <c r="E88" s="1131"/>
      <c r="F88" s="1129" t="s">
        <v>678</v>
      </c>
      <c r="G88" s="1130"/>
      <c r="H88" s="1146" t="str">
        <f>IF(基本情報!H$81="○",基本情報!H$137,"")</f>
        <v/>
      </c>
      <c r="I88" s="1147"/>
      <c r="J88" s="1119" t="s">
        <v>679</v>
      </c>
      <c r="K88" s="1120"/>
      <c r="L88" s="1173" t="str">
        <f>IF(基本情報!H$81="○",基本情報!H$138,"")</f>
        <v/>
      </c>
      <c r="M88" s="1173"/>
      <c r="N88" s="4"/>
      <c r="O88" s="212"/>
    </row>
    <row r="89" spans="2:15" ht="18" customHeight="1" x14ac:dyDescent="0.15">
      <c r="C89" s="1204"/>
      <c r="D89" s="1131" t="str">
        <f>IF(基本情報!$I$79="","",基本情報!$I$79)</f>
        <v/>
      </c>
      <c r="E89" s="1131"/>
      <c r="F89" s="1129" t="s">
        <v>678</v>
      </c>
      <c r="G89" s="1130"/>
      <c r="H89" s="1146" t="str">
        <f>IF(基本情報!I$81="○",基本情報!I$137,"")</f>
        <v/>
      </c>
      <c r="I89" s="1147"/>
      <c r="J89" s="1119" t="s">
        <v>679</v>
      </c>
      <c r="K89" s="1120"/>
      <c r="L89" s="1173" t="str">
        <f>IF(基本情報!I$81="○",基本情報!I$138,"")</f>
        <v/>
      </c>
      <c r="M89" s="1173"/>
      <c r="N89" s="4"/>
      <c r="O89" s="212"/>
    </row>
    <row r="90" spans="2:15" ht="18" customHeight="1" x14ac:dyDescent="0.15">
      <c r="C90" s="1204"/>
      <c r="D90" s="1131" t="str">
        <f>IF(基本情報!$J$79="","",基本情報!$J$79)</f>
        <v/>
      </c>
      <c r="E90" s="1131"/>
      <c r="F90" s="1129" t="s">
        <v>678</v>
      </c>
      <c r="G90" s="1130"/>
      <c r="H90" s="1146" t="str">
        <f>IF(基本情報!J$81="○",基本情報!J$137,"")</f>
        <v/>
      </c>
      <c r="I90" s="1147"/>
      <c r="J90" s="1119" t="s">
        <v>679</v>
      </c>
      <c r="K90" s="1120"/>
      <c r="L90" s="1173" t="str">
        <f>IF(基本情報!J$81="○",基本情報!J$138,"")</f>
        <v/>
      </c>
      <c r="M90" s="1173"/>
      <c r="N90" s="4"/>
      <c r="O90" s="212"/>
    </row>
    <row r="91" spans="2:15" ht="18" customHeight="1" x14ac:dyDescent="0.15">
      <c r="C91" s="1204"/>
      <c r="D91" s="1131" t="str">
        <f>IF(基本情報!$K$79="","",基本情報!$K$79)</f>
        <v/>
      </c>
      <c r="E91" s="1131"/>
      <c r="F91" s="1129" t="s">
        <v>678</v>
      </c>
      <c r="G91" s="1130"/>
      <c r="H91" s="1146" t="str">
        <f>IF(基本情報!K$81="○",基本情報!K$137,"")</f>
        <v/>
      </c>
      <c r="I91" s="1147"/>
      <c r="J91" s="1119" t="s">
        <v>679</v>
      </c>
      <c r="K91" s="1120"/>
      <c r="L91" s="1173" t="str">
        <f>IF(基本情報!K$81="○",基本情報!K$138,"")</f>
        <v/>
      </c>
      <c r="M91" s="1173"/>
      <c r="N91" s="4"/>
      <c r="O91" s="212"/>
    </row>
    <row r="92" spans="2:15" ht="18" customHeight="1" x14ac:dyDescent="0.15">
      <c r="C92" s="1204"/>
      <c r="D92" s="1131" t="s">
        <v>389</v>
      </c>
      <c r="E92" s="1131"/>
      <c r="F92" s="1129" t="s">
        <v>678</v>
      </c>
      <c r="G92" s="1130"/>
      <c r="H92" s="1146">
        <f>SUM(H87:I91)</f>
        <v>0</v>
      </c>
      <c r="I92" s="1147"/>
      <c r="J92" s="1119" t="s">
        <v>679</v>
      </c>
      <c r="K92" s="1120"/>
      <c r="L92" s="1173">
        <f>SUM(L87:M91)</f>
        <v>0</v>
      </c>
      <c r="M92" s="1173"/>
      <c r="N92" s="4"/>
      <c r="O92" s="212"/>
    </row>
    <row r="93" spans="2:15" ht="18" customHeight="1" x14ac:dyDescent="0.15">
      <c r="C93" s="1203" t="s">
        <v>939</v>
      </c>
      <c r="D93" s="1203"/>
      <c r="E93" s="1203"/>
      <c r="F93" s="1264" t="s">
        <v>678</v>
      </c>
      <c r="G93" s="1184"/>
      <c r="H93" s="1192" t="str">
        <f>IF(SUM(H86:I92)&gt;0,SUM(H86,H92),"")</f>
        <v/>
      </c>
      <c r="I93" s="807"/>
      <c r="J93" s="1119" t="s">
        <v>679</v>
      </c>
      <c r="K93" s="1120"/>
      <c r="L93" s="1207" t="str">
        <f>IF(SUM(L86:M92)&gt;0,SUM(L86,L92),"")</f>
        <v/>
      </c>
      <c r="M93" s="1207"/>
      <c r="N93" s="4"/>
      <c r="O93" s="212"/>
    </row>
    <row r="94" spans="2:15" ht="15.75" customHeight="1" x14ac:dyDescent="0.15">
      <c r="B94" s="4"/>
      <c r="C94" s="52"/>
      <c r="D94" s="268"/>
      <c r="E94" s="268"/>
      <c r="F94" s="52"/>
      <c r="G94" s="52"/>
      <c r="H94" s="52"/>
      <c r="I94" s="52"/>
      <c r="J94" s="52"/>
      <c r="K94" s="52"/>
      <c r="L94" s="269"/>
      <c r="M94" s="269"/>
      <c r="N94" s="269"/>
      <c r="O94" s="269"/>
    </row>
    <row r="95" spans="2:15" ht="15" customHeight="1" x14ac:dyDescent="0.15">
      <c r="O95" s="326" t="s">
        <v>820</v>
      </c>
    </row>
    <row r="96" spans="2:15" ht="15.75" customHeight="1" x14ac:dyDescent="0.15">
      <c r="B96" s="155" t="s">
        <v>902</v>
      </c>
      <c r="D96" s="266"/>
      <c r="E96" s="52"/>
      <c r="F96" s="52"/>
      <c r="G96" s="52"/>
      <c r="H96" s="52"/>
      <c r="I96" s="52"/>
      <c r="J96" s="52"/>
      <c r="K96" s="52"/>
      <c r="L96" s="269"/>
      <c r="M96" s="269"/>
      <c r="N96" s="269"/>
      <c r="O96" s="269"/>
    </row>
    <row r="97" spans="2:19" ht="23.45" customHeight="1" x14ac:dyDescent="0.15">
      <c r="B97" s="4" t="s">
        <v>681</v>
      </c>
      <c r="C97" s="4"/>
      <c r="D97" s="266"/>
      <c r="E97" s="52"/>
      <c r="F97" s="52"/>
      <c r="G97" s="52"/>
      <c r="H97" s="52"/>
      <c r="I97" s="52"/>
      <c r="J97" s="52"/>
      <c r="K97" s="52"/>
      <c r="L97" s="269"/>
      <c r="M97" s="269"/>
      <c r="N97" s="269"/>
      <c r="O97" s="269"/>
    </row>
    <row r="98" spans="2:19" ht="24" customHeight="1" x14ac:dyDescent="0.15">
      <c r="C98" s="7" t="s">
        <v>423</v>
      </c>
      <c r="F98" s="52"/>
      <c r="G98" s="52"/>
      <c r="H98" s="52"/>
      <c r="I98" s="52"/>
      <c r="J98" s="52"/>
      <c r="K98" s="52"/>
      <c r="L98" s="269"/>
      <c r="M98" s="269"/>
      <c r="N98" s="269"/>
      <c r="O98" s="269"/>
    </row>
    <row r="99" spans="2:19" ht="16.5" customHeight="1" x14ac:dyDescent="0.15">
      <c r="C99" s="270"/>
      <c r="D99" s="52" t="s">
        <v>966</v>
      </c>
      <c r="E99" s="270"/>
      <c r="F99" s="270"/>
      <c r="G99" s="270"/>
      <c r="H99" s="270"/>
      <c r="I99" s="270"/>
      <c r="J99" s="270"/>
      <c r="K99" s="270"/>
      <c r="L99" s="270"/>
      <c r="M99" s="270"/>
      <c r="N99" s="270"/>
      <c r="O99" s="270"/>
    </row>
    <row r="100" spans="2:19" ht="16.5" customHeight="1" x14ac:dyDescent="0.15">
      <c r="C100" s="1193"/>
      <c r="D100" s="1194"/>
      <c r="E100" s="1195"/>
      <c r="F100" s="1232" t="s">
        <v>390</v>
      </c>
      <c r="G100" s="1133"/>
      <c r="H100" s="1133"/>
      <c r="I100" s="1133"/>
      <c r="J100" s="1133"/>
      <c r="K100" s="1134"/>
      <c r="L100" s="1208" t="s">
        <v>391</v>
      </c>
      <c r="M100" s="1208"/>
      <c r="N100" s="1208"/>
      <c r="P100" s="52"/>
      <c r="Q100" s="52"/>
      <c r="R100" s="88"/>
      <c r="S100" s="88"/>
    </row>
    <row r="101" spans="2:19" ht="15.75" customHeight="1" x14ac:dyDescent="0.15">
      <c r="C101" s="1196"/>
      <c r="D101" s="1197"/>
      <c r="E101" s="1198"/>
      <c r="F101" s="1109" t="s">
        <v>392</v>
      </c>
      <c r="G101" s="1148"/>
      <c r="H101" s="1149"/>
      <c r="I101" s="1109" t="s">
        <v>393</v>
      </c>
      <c r="J101" s="1148"/>
      <c r="K101" s="1149"/>
      <c r="L101" s="1231" t="s">
        <v>393</v>
      </c>
      <c r="M101" s="1231"/>
      <c r="N101" s="1231"/>
      <c r="P101" s="269"/>
      <c r="Q101" s="212"/>
      <c r="R101" s="88"/>
      <c r="S101" s="88"/>
    </row>
    <row r="102" spans="2:19" ht="15.75" customHeight="1" x14ac:dyDescent="0.15">
      <c r="C102" s="1116" t="s">
        <v>626</v>
      </c>
      <c r="D102" s="1117"/>
      <c r="E102" s="1118"/>
      <c r="F102" s="1191" t="str">
        <f>IF(基本情報!F$139="","",基本情報!F$139)</f>
        <v/>
      </c>
      <c r="G102" s="1191"/>
      <c r="H102" s="1191"/>
      <c r="I102" s="1191" t="str">
        <f>IF(基本情報!F$140="","",基本情報!F$140)</f>
        <v/>
      </c>
      <c r="J102" s="1191"/>
      <c r="K102" s="1191"/>
      <c r="L102" s="1191" t="str">
        <f>IF(基本情報!F$141="","",基本情報!F$141)</f>
        <v/>
      </c>
      <c r="M102" s="1191"/>
      <c r="N102" s="1191"/>
      <c r="P102" s="269"/>
      <c r="Q102" s="212"/>
      <c r="R102" s="88"/>
      <c r="S102" s="88"/>
    </row>
    <row r="103" spans="2:19" ht="15.75" customHeight="1" x14ac:dyDescent="0.15">
      <c r="C103" s="1199" t="s">
        <v>932</v>
      </c>
      <c r="D103" s="1058" t="str">
        <f>IF(基本情報!$G$79="","",基本情報!$G$79)</f>
        <v/>
      </c>
      <c r="E103" s="1058"/>
      <c r="F103" s="1191" t="str">
        <f>IF(基本情報!G$139="","",基本情報!G$139)</f>
        <v/>
      </c>
      <c r="G103" s="1191"/>
      <c r="H103" s="1191"/>
      <c r="I103" s="1191" t="str">
        <f>IF(基本情報!G$140="","",基本情報!G$140)</f>
        <v/>
      </c>
      <c r="J103" s="1191"/>
      <c r="K103" s="1191"/>
      <c r="L103" s="1191" t="str">
        <f>IF(基本情報!G$141="","",基本情報!G$141)</f>
        <v/>
      </c>
      <c r="M103" s="1191"/>
      <c r="N103" s="1191"/>
      <c r="P103" s="269"/>
      <c r="Q103" s="212"/>
      <c r="R103" s="88"/>
      <c r="S103" s="88"/>
    </row>
    <row r="104" spans="2:19" ht="15.75" customHeight="1" x14ac:dyDescent="0.15">
      <c r="C104" s="1200"/>
      <c r="D104" s="1058" t="str">
        <f>IF(基本情報!$H$79="","",基本情報!$H$79)</f>
        <v/>
      </c>
      <c r="E104" s="1058"/>
      <c r="F104" s="1191" t="str">
        <f>IF(基本情報!H$139="","",基本情報!H$139)</f>
        <v/>
      </c>
      <c r="G104" s="1191"/>
      <c r="H104" s="1191"/>
      <c r="I104" s="1191" t="str">
        <f>IF(基本情報!H$140="","",基本情報!H$140)</f>
        <v/>
      </c>
      <c r="J104" s="1191"/>
      <c r="K104" s="1191"/>
      <c r="L104" s="1191" t="str">
        <f>IF(基本情報!H$141="","",基本情報!H$141)</f>
        <v/>
      </c>
      <c r="M104" s="1191"/>
      <c r="N104" s="1191"/>
      <c r="P104" s="269"/>
      <c r="Q104" s="212"/>
      <c r="R104" s="88"/>
      <c r="S104" s="88"/>
    </row>
    <row r="105" spans="2:19" ht="15.75" customHeight="1" x14ac:dyDescent="0.15">
      <c r="C105" s="1200"/>
      <c r="D105" s="1058" t="str">
        <f>IF(基本情報!$I$79="","",基本情報!$I$79)</f>
        <v/>
      </c>
      <c r="E105" s="1058"/>
      <c r="F105" s="1191" t="str">
        <f>IF(基本情報!I$139="","",基本情報!I$139)</f>
        <v/>
      </c>
      <c r="G105" s="1191"/>
      <c r="H105" s="1191"/>
      <c r="I105" s="1191" t="str">
        <f>IF(基本情報!I$140="","",基本情報!I$140)</f>
        <v/>
      </c>
      <c r="J105" s="1191"/>
      <c r="K105" s="1191"/>
      <c r="L105" s="1191" t="str">
        <f>IF(基本情報!I$141="","",基本情報!I$141)</f>
        <v/>
      </c>
      <c r="M105" s="1191"/>
      <c r="N105" s="1191"/>
      <c r="P105" s="269"/>
      <c r="Q105" s="212"/>
      <c r="R105" s="88"/>
      <c r="S105" s="88"/>
    </row>
    <row r="106" spans="2:19" ht="15.75" customHeight="1" x14ac:dyDescent="0.15">
      <c r="C106" s="1200"/>
      <c r="D106" s="1058" t="str">
        <f>IF(基本情報!$J$79="","",基本情報!$J$79)</f>
        <v/>
      </c>
      <c r="E106" s="1058"/>
      <c r="F106" s="1191" t="str">
        <f>IF(基本情報!J$139="","",基本情報!J$139)</f>
        <v/>
      </c>
      <c r="G106" s="1191"/>
      <c r="H106" s="1191"/>
      <c r="I106" s="1191" t="str">
        <f>IF(基本情報!J$140="","",基本情報!J$140)</f>
        <v/>
      </c>
      <c r="J106" s="1191"/>
      <c r="K106" s="1191"/>
      <c r="L106" s="1191" t="str">
        <f>IF(基本情報!J$141="","",基本情報!J$141)</f>
        <v/>
      </c>
      <c r="M106" s="1191"/>
      <c r="N106" s="1191"/>
      <c r="P106" s="269"/>
      <c r="Q106" s="212"/>
      <c r="R106" s="88"/>
      <c r="S106" s="88"/>
    </row>
    <row r="107" spans="2:19" ht="15.75" customHeight="1" x14ac:dyDescent="0.15">
      <c r="C107" s="1200"/>
      <c r="D107" s="1058" t="str">
        <f>IF(基本情報!$K$79="","",基本情報!$K$79)</f>
        <v/>
      </c>
      <c r="E107" s="1058"/>
      <c r="F107" s="1191" t="str">
        <f>IF(基本情報!K$139="","",基本情報!K$139)</f>
        <v/>
      </c>
      <c r="G107" s="1191"/>
      <c r="H107" s="1191"/>
      <c r="I107" s="1191" t="str">
        <f>IF(基本情報!K$140="","",基本情報!K$140)</f>
        <v/>
      </c>
      <c r="J107" s="1191"/>
      <c r="K107" s="1191"/>
      <c r="L107" s="1191" t="str">
        <f>IF(基本情報!K$141="","",基本情報!K$141)</f>
        <v/>
      </c>
      <c r="M107" s="1191"/>
      <c r="N107" s="1191"/>
      <c r="P107" s="269"/>
      <c r="Q107" s="212"/>
      <c r="R107" s="88"/>
      <c r="S107" s="88"/>
    </row>
    <row r="108" spans="2:19" ht="15.75" customHeight="1" x14ac:dyDescent="0.15">
      <c r="C108" s="1201"/>
      <c r="D108" s="1058" t="str">
        <f>IF(基本情報!$L$79="","",基本情報!$L$79)</f>
        <v/>
      </c>
      <c r="E108" s="1058"/>
      <c r="F108" s="1191" t="str">
        <f>IF(基本情報!L$139="","",基本情報!L$139)</f>
        <v/>
      </c>
      <c r="G108" s="1191"/>
      <c r="H108" s="1191"/>
      <c r="I108" s="1191" t="str">
        <f>IF(基本情報!L$140="","",基本情報!L$140)</f>
        <v/>
      </c>
      <c r="J108" s="1191"/>
      <c r="K108" s="1191"/>
      <c r="L108" s="1191" t="str">
        <f>IF(基本情報!L$141="","",基本情報!L$141)</f>
        <v/>
      </c>
      <c r="M108" s="1191"/>
      <c r="N108" s="1191"/>
      <c r="P108" s="269"/>
      <c r="Q108" s="212"/>
      <c r="R108" s="88"/>
      <c r="S108" s="88"/>
    </row>
    <row r="109" spans="2:19" ht="16.5" customHeight="1" x14ac:dyDescent="0.15">
      <c r="C109" s="268"/>
      <c r="D109" s="1323" t="s">
        <v>394</v>
      </c>
      <c r="E109" s="1323"/>
      <c r="F109" s="1323"/>
      <c r="G109" s="1323"/>
      <c r="H109" s="1323"/>
      <c r="I109" s="1323"/>
      <c r="J109" s="1323"/>
      <c r="K109" s="1323"/>
      <c r="L109" s="1323"/>
      <c r="M109" s="1323"/>
      <c r="N109" s="1323"/>
      <c r="O109" s="1323"/>
    </row>
    <row r="110" spans="2:19" ht="13.15" customHeight="1" x14ac:dyDescent="0.15">
      <c r="C110" s="268"/>
      <c r="D110" s="1323"/>
      <c r="E110" s="1323"/>
      <c r="F110" s="1323"/>
      <c r="G110" s="1323"/>
      <c r="H110" s="1323"/>
      <c r="I110" s="1323"/>
      <c r="J110" s="1323"/>
      <c r="K110" s="1323"/>
      <c r="L110" s="1323"/>
      <c r="M110" s="1323"/>
      <c r="N110" s="1323"/>
      <c r="O110" s="1323"/>
    </row>
    <row r="111" spans="2:19" ht="16.5" customHeight="1" x14ac:dyDescent="0.15">
      <c r="D111" s="52" t="s">
        <v>682</v>
      </c>
      <c r="E111" s="268"/>
      <c r="F111" s="52"/>
      <c r="G111" s="52"/>
      <c r="H111" s="52"/>
      <c r="I111" s="52"/>
      <c r="J111" s="52"/>
      <c r="K111" s="52"/>
      <c r="L111" s="269"/>
      <c r="M111" s="269"/>
      <c r="N111" s="269"/>
      <c r="O111" s="212"/>
    </row>
    <row r="112" spans="2:19" ht="16.5" customHeight="1" x14ac:dyDescent="0.15">
      <c r="C112" s="1324"/>
      <c r="D112" s="1325"/>
      <c r="E112" s="1326"/>
      <c r="F112" s="1241" t="s">
        <v>683</v>
      </c>
      <c r="G112" s="1241"/>
      <c r="H112" s="1241"/>
      <c r="I112" s="1241"/>
      <c r="J112" s="1250" t="s">
        <v>148</v>
      </c>
      <c r="K112" s="1251"/>
      <c r="L112" s="1251"/>
      <c r="M112" s="1251"/>
      <c r="N112" s="1251"/>
      <c r="O112" s="1252"/>
    </row>
    <row r="113" spans="2:18" ht="16.5" customHeight="1" x14ac:dyDescent="0.15">
      <c r="C113" s="1116" t="s">
        <v>626</v>
      </c>
      <c r="D113" s="1117"/>
      <c r="E113" s="1118"/>
      <c r="F113" s="1236" t="str">
        <f>IF(基本情報!F$142="","",基本情報!F$142)</f>
        <v/>
      </c>
      <c r="G113" s="1236"/>
      <c r="H113" s="1236"/>
      <c r="I113" s="1236"/>
      <c r="J113" s="1217"/>
      <c r="K113" s="1218"/>
      <c r="L113" s="1218"/>
      <c r="M113" s="1218"/>
      <c r="N113" s="1218"/>
      <c r="O113" s="1219"/>
      <c r="R113" s="7" t="str">
        <f>IF(D113="","",IF(F113="○","←OK","←付帯要件を満足させてください！！！"))</f>
        <v/>
      </c>
    </row>
    <row r="114" spans="2:18" ht="16.5" customHeight="1" x14ac:dyDescent="0.15">
      <c r="C114" s="1199" t="s">
        <v>932</v>
      </c>
      <c r="D114" s="1058" t="str">
        <f>IF(基本情報!$G$79="","",基本情報!$G$79)</f>
        <v/>
      </c>
      <c r="E114" s="1058"/>
      <c r="F114" s="1236" t="str">
        <f>IF(基本情報!G$142="","",基本情報!G$142)</f>
        <v/>
      </c>
      <c r="G114" s="1236"/>
      <c r="H114" s="1236"/>
      <c r="I114" s="1236"/>
      <c r="J114" s="1217"/>
      <c r="K114" s="1218"/>
      <c r="L114" s="1218"/>
      <c r="M114" s="1218"/>
      <c r="N114" s="1218"/>
      <c r="O114" s="1219"/>
      <c r="R114" s="7" t="str">
        <f>IF(D114="","",IF(OR(F$113="〇",F114="○")=TRUE,"←OK","←付帯要件を満足させてください！！！"))</f>
        <v/>
      </c>
    </row>
    <row r="115" spans="2:18" ht="16.5" customHeight="1" x14ac:dyDescent="0.15">
      <c r="C115" s="1200"/>
      <c r="D115" s="1058" t="str">
        <f>IF(基本情報!$H$79="","",基本情報!$H$79)</f>
        <v/>
      </c>
      <c r="E115" s="1058"/>
      <c r="F115" s="1236" t="str">
        <f>IF(基本情報!H$142="","",基本情報!H$142)</f>
        <v/>
      </c>
      <c r="G115" s="1236"/>
      <c r="H115" s="1236"/>
      <c r="I115" s="1236"/>
      <c r="J115" s="1217"/>
      <c r="K115" s="1218"/>
      <c r="L115" s="1218"/>
      <c r="M115" s="1218"/>
      <c r="N115" s="1218"/>
      <c r="O115" s="1219"/>
      <c r="R115" s="7" t="str">
        <f t="shared" ref="R115:R119" si="1">IF(D115="","",IF(OR(F$113="〇",F115="○")=TRUE,"←OK","←付帯要件を満足させてください！！！"))</f>
        <v/>
      </c>
    </row>
    <row r="116" spans="2:18" ht="16.5" customHeight="1" x14ac:dyDescent="0.15">
      <c r="C116" s="1200"/>
      <c r="D116" s="1058" t="str">
        <f>IF(基本情報!$I$79="","",基本情報!$I$79)</f>
        <v/>
      </c>
      <c r="E116" s="1058"/>
      <c r="F116" s="1236" t="str">
        <f>IF(基本情報!I$142="","",基本情報!I$142)</f>
        <v/>
      </c>
      <c r="G116" s="1236"/>
      <c r="H116" s="1236"/>
      <c r="I116" s="1236"/>
      <c r="J116" s="1217"/>
      <c r="K116" s="1218"/>
      <c r="L116" s="1218"/>
      <c r="M116" s="1218"/>
      <c r="N116" s="1218"/>
      <c r="O116" s="1219"/>
      <c r="R116" s="7" t="str">
        <f t="shared" si="1"/>
        <v/>
      </c>
    </row>
    <row r="117" spans="2:18" ht="16.5" customHeight="1" x14ac:dyDescent="0.15">
      <c r="C117" s="1200"/>
      <c r="D117" s="1058" t="str">
        <f>IF(基本情報!$J$79="","",基本情報!$J$79)</f>
        <v/>
      </c>
      <c r="E117" s="1058"/>
      <c r="F117" s="1236" t="str">
        <f>IF(基本情報!J$142="","",基本情報!J$142)</f>
        <v/>
      </c>
      <c r="G117" s="1236"/>
      <c r="H117" s="1236"/>
      <c r="I117" s="1236"/>
      <c r="J117" s="1217"/>
      <c r="K117" s="1218"/>
      <c r="L117" s="1218"/>
      <c r="M117" s="1218"/>
      <c r="N117" s="1218"/>
      <c r="O117" s="1219"/>
      <c r="R117" s="7" t="str">
        <f t="shared" si="1"/>
        <v/>
      </c>
    </row>
    <row r="118" spans="2:18" ht="16.5" customHeight="1" x14ac:dyDescent="0.15">
      <c r="C118" s="1200"/>
      <c r="D118" s="1058" t="str">
        <f>IF(基本情報!$K$79="","",基本情報!$K$79)</f>
        <v/>
      </c>
      <c r="E118" s="1058"/>
      <c r="F118" s="1236" t="str">
        <f>IF(基本情報!K$142="","",基本情報!K$142)</f>
        <v/>
      </c>
      <c r="G118" s="1236"/>
      <c r="H118" s="1236"/>
      <c r="I118" s="1236"/>
      <c r="J118" s="1217"/>
      <c r="K118" s="1218"/>
      <c r="L118" s="1218"/>
      <c r="M118" s="1218"/>
      <c r="N118" s="1218"/>
      <c r="O118" s="1219"/>
      <c r="R118" s="7" t="str">
        <f t="shared" si="1"/>
        <v/>
      </c>
    </row>
    <row r="119" spans="2:18" ht="16.5" customHeight="1" x14ac:dyDescent="0.15">
      <c r="C119" s="1201"/>
      <c r="D119" s="1058" t="str">
        <f>IF(基本情報!$L$79="","",基本情報!$L$79)</f>
        <v/>
      </c>
      <c r="E119" s="1058"/>
      <c r="F119" s="1236" t="str">
        <f>IF(基本情報!L$142="","",基本情報!L$142)</f>
        <v/>
      </c>
      <c r="G119" s="1236"/>
      <c r="H119" s="1236"/>
      <c r="I119" s="1236"/>
      <c r="J119" s="1217"/>
      <c r="K119" s="1218"/>
      <c r="L119" s="1218"/>
      <c r="M119" s="1218"/>
      <c r="N119" s="1218"/>
      <c r="O119" s="1219"/>
      <c r="R119" s="7" t="str">
        <f t="shared" si="1"/>
        <v/>
      </c>
    </row>
    <row r="120" spans="2:18" ht="16.5" customHeight="1" x14ac:dyDescent="0.15">
      <c r="B120" s="4"/>
      <c r="C120" s="52"/>
      <c r="D120" s="52" t="str">
        <f>IF(基本情報!F40="×","③再生可能エネルギー機器・電気自動車用急速充電器・燃料電池自動車",IF(基本情報!F40="〇","③再エネ開発・電気自動車用急速充電器・燃料電池自動車・蓄電池",""))</f>
        <v/>
      </c>
      <c r="E120" s="268"/>
      <c r="F120" s="52"/>
      <c r="G120" s="52"/>
      <c r="H120" s="52"/>
      <c r="I120" s="52"/>
      <c r="J120" s="52"/>
      <c r="K120" s="52"/>
      <c r="L120" s="269"/>
      <c r="M120" s="269"/>
      <c r="N120" s="269"/>
      <c r="O120" s="269"/>
    </row>
    <row r="121" spans="2:18" ht="16.5" customHeight="1" x14ac:dyDescent="0.15">
      <c r="C121" s="1193"/>
      <c r="D121" s="1194"/>
      <c r="E121" s="1195"/>
      <c r="F121" s="1315" t="s">
        <v>895</v>
      </c>
      <c r="G121" s="1316"/>
      <c r="H121" s="1242" t="s">
        <v>684</v>
      </c>
      <c r="I121" s="1242"/>
      <c r="J121" s="1242" t="s">
        <v>685</v>
      </c>
      <c r="K121" s="1242"/>
      <c r="L121" s="1241" t="s">
        <v>686</v>
      </c>
      <c r="M121" s="1241"/>
      <c r="N121" s="1145" t="s">
        <v>893</v>
      </c>
      <c r="O121" s="1145"/>
      <c r="P121" s="273"/>
      <c r="R121" s="88"/>
    </row>
    <row r="122" spans="2:18" ht="16.5" customHeight="1" x14ac:dyDescent="0.15">
      <c r="C122" s="1269"/>
      <c r="D122" s="1270"/>
      <c r="E122" s="1271"/>
      <c r="F122" s="1317"/>
      <c r="G122" s="1318"/>
      <c r="H122" s="1242"/>
      <c r="I122" s="1242"/>
      <c r="J122" s="1242"/>
      <c r="K122" s="1242"/>
      <c r="L122" s="1241"/>
      <c r="M122" s="1241"/>
      <c r="N122" s="1145"/>
      <c r="O122" s="1145"/>
      <c r="P122" s="273"/>
      <c r="R122" s="88"/>
    </row>
    <row r="123" spans="2:18" ht="28.9" customHeight="1" x14ac:dyDescent="0.15">
      <c r="C123" s="1284" t="s">
        <v>536</v>
      </c>
      <c r="D123" s="1321" t="s">
        <v>894</v>
      </c>
      <c r="E123" s="1322"/>
      <c r="F123" s="1319" t="str">
        <f>IF(基本情報!F40="〇",基本情報!F40,"")</f>
        <v/>
      </c>
      <c r="G123" s="1320"/>
      <c r="H123" s="1236" t="str">
        <f>IF(基本情報!F$143="","",基本情報!F$143)</f>
        <v/>
      </c>
      <c r="I123" s="1236"/>
      <c r="J123" s="1236" t="str">
        <f>IF(基本情報!F$144="","",基本情報!F$144)</f>
        <v/>
      </c>
      <c r="K123" s="1236"/>
      <c r="L123" s="1236" t="str">
        <f>IF(基本情報!F$145="","",基本情報!F$145)</f>
        <v/>
      </c>
      <c r="M123" s="1236"/>
      <c r="N123" s="1177"/>
      <c r="O123" s="1179"/>
      <c r="P123" s="515"/>
      <c r="R123" s="7" t="str">
        <f>IF(D123="","",IF(OR(H123="〇",J123="〇",L123="〇",N123="〇")=TRUE,"←OK","←付帯要件を満足させてください！！！"))</f>
        <v>←付帯要件を満足させてください！！！</v>
      </c>
    </row>
    <row r="124" spans="2:18" ht="16.5" customHeight="1" x14ac:dyDescent="0.15">
      <c r="C124" s="1285"/>
      <c r="D124" s="1039" t="str">
        <f>IF(基本情報!$G$79="","",基本情報!$G$79)</f>
        <v/>
      </c>
      <c r="E124" s="1030"/>
      <c r="F124" s="1024"/>
      <c r="G124" s="1234"/>
      <c r="H124" s="1236" t="str">
        <f>IF(基本情報!G$143="","",基本情報!G$143)</f>
        <v/>
      </c>
      <c r="I124" s="1236"/>
      <c r="J124" s="1236" t="str">
        <f>IF(基本情報!G$144="","",基本情報!G$144)</f>
        <v/>
      </c>
      <c r="K124" s="1236"/>
      <c r="L124" s="1236" t="str">
        <f>IF(基本情報!G$145="","",基本情報!G$145)</f>
        <v/>
      </c>
      <c r="M124" s="1236"/>
      <c r="N124" s="1177"/>
      <c r="O124" s="1179"/>
      <c r="P124" s="515"/>
      <c r="R124" s="7" t="str">
        <f>IF(D124="","",IF(OR(OR(H124="○",J124="○",L124="○")=TRUE,,OR(H$123="〇",J$123="〇",$L123="〇",M$123="〇")=TRUE)=TRUE,"←OK","←付帯要件を満足させてください！！！"))</f>
        <v/>
      </c>
    </row>
    <row r="125" spans="2:18" ht="16.5" customHeight="1" x14ac:dyDescent="0.15">
      <c r="C125" s="1285"/>
      <c r="D125" s="1039" t="str">
        <f>IF(基本情報!$H$79="","",基本情報!$H$79)</f>
        <v/>
      </c>
      <c r="E125" s="1030"/>
      <c r="F125" s="1024"/>
      <c r="G125" s="1234"/>
      <c r="H125" s="1236" t="str">
        <f>IF(基本情報!H$143="","",基本情報!H$143)</f>
        <v/>
      </c>
      <c r="I125" s="1236"/>
      <c r="J125" s="1236" t="str">
        <f>IF(基本情報!H$144="","",基本情報!H$144)</f>
        <v/>
      </c>
      <c r="K125" s="1236"/>
      <c r="L125" s="1236" t="str">
        <f>IF(基本情報!H$145="","",基本情報!H$145)</f>
        <v/>
      </c>
      <c r="M125" s="1236"/>
      <c r="N125" s="1177"/>
      <c r="O125" s="1179"/>
      <c r="P125" s="515"/>
      <c r="R125" s="7" t="str">
        <f t="shared" ref="R125:R129" si="2">IF(D125="","",IF(OR(OR(H125="○",J125="○",L125="○")=TRUE,,OR(H$123="〇",J$123="〇",$L124="〇",M$123="〇")=TRUE)=TRUE,"←OK","←付帯要件を満足させてください！！！"))</f>
        <v/>
      </c>
    </row>
    <row r="126" spans="2:18" ht="16.5" customHeight="1" x14ac:dyDescent="0.15">
      <c r="C126" s="1285"/>
      <c r="D126" s="1039" t="str">
        <f>IF(基本情報!$I$79="","",基本情報!$I$79)</f>
        <v/>
      </c>
      <c r="E126" s="1030"/>
      <c r="F126" s="1024"/>
      <c r="G126" s="1234"/>
      <c r="H126" s="1236" t="str">
        <f>IF(基本情報!I$143="","",基本情報!I$143)</f>
        <v/>
      </c>
      <c r="I126" s="1236"/>
      <c r="J126" s="1236" t="str">
        <f>IF(基本情報!I$144="","",基本情報!I$144)</f>
        <v/>
      </c>
      <c r="K126" s="1236"/>
      <c r="L126" s="1236" t="str">
        <f>IF(基本情報!I$145="","",基本情報!I$145)</f>
        <v/>
      </c>
      <c r="M126" s="1236"/>
      <c r="N126" s="1177"/>
      <c r="O126" s="1179"/>
      <c r="P126" s="515"/>
      <c r="R126" s="7" t="str">
        <f t="shared" si="2"/>
        <v/>
      </c>
    </row>
    <row r="127" spans="2:18" ht="16.5" customHeight="1" x14ac:dyDescent="0.15">
      <c r="C127" s="1285"/>
      <c r="D127" s="1039" t="str">
        <f>IF(基本情報!$J$79="","",基本情報!$J$79)</f>
        <v/>
      </c>
      <c r="E127" s="1030"/>
      <c r="F127" s="1024"/>
      <c r="G127" s="1234"/>
      <c r="H127" s="1236" t="str">
        <f>IF(基本情報!J$143="","",基本情報!J$143)</f>
        <v/>
      </c>
      <c r="I127" s="1236"/>
      <c r="J127" s="1236" t="str">
        <f>IF(基本情報!J$144="","",基本情報!J$144)</f>
        <v/>
      </c>
      <c r="K127" s="1236"/>
      <c r="L127" s="1236" t="str">
        <f>IF(基本情報!J$145="","",基本情報!J$145)</f>
        <v/>
      </c>
      <c r="M127" s="1236"/>
      <c r="N127" s="1177"/>
      <c r="O127" s="1179"/>
      <c r="P127" s="515"/>
      <c r="R127" s="7" t="str">
        <f t="shared" si="2"/>
        <v/>
      </c>
    </row>
    <row r="128" spans="2:18" ht="16.5" customHeight="1" x14ac:dyDescent="0.15">
      <c r="C128" s="1285"/>
      <c r="D128" s="1039" t="str">
        <f>IF(基本情報!$K$79="","",基本情報!$K$79)</f>
        <v/>
      </c>
      <c r="E128" s="1030"/>
      <c r="F128" s="1024"/>
      <c r="G128" s="1234"/>
      <c r="H128" s="1236" t="str">
        <f>IF(基本情報!K$143="","",基本情報!K$143)</f>
        <v/>
      </c>
      <c r="I128" s="1236"/>
      <c r="J128" s="1236" t="str">
        <f>IF(基本情報!K$144="","",基本情報!K$144)</f>
        <v/>
      </c>
      <c r="K128" s="1236"/>
      <c r="L128" s="1236" t="str">
        <f>IF(基本情報!K$145="","",基本情報!K$145)</f>
        <v/>
      </c>
      <c r="M128" s="1236"/>
      <c r="N128" s="1177"/>
      <c r="O128" s="1179"/>
      <c r="P128" s="515"/>
      <c r="R128" s="7" t="str">
        <f t="shared" si="2"/>
        <v/>
      </c>
    </row>
    <row r="129" spans="2:19" ht="16.5" customHeight="1" x14ac:dyDescent="0.15">
      <c r="C129" s="1286"/>
      <c r="D129" s="1039" t="str">
        <f>IF(基本情報!$L$79="","",基本情報!$L$79)</f>
        <v/>
      </c>
      <c r="E129" s="1030"/>
      <c r="F129" s="1024"/>
      <c r="G129" s="1234"/>
      <c r="H129" s="1236" t="str">
        <f>IF(基本情報!L$143="","",基本情報!L$143)</f>
        <v/>
      </c>
      <c r="I129" s="1236"/>
      <c r="J129" s="1236" t="str">
        <f>IF(基本情報!L$144="","",基本情報!L$144)</f>
        <v/>
      </c>
      <c r="K129" s="1236"/>
      <c r="L129" s="1236" t="str">
        <f>IF(基本情報!L$145="","",基本情報!L$145)</f>
        <v/>
      </c>
      <c r="M129" s="1236"/>
      <c r="N129" s="1177"/>
      <c r="O129" s="1179"/>
      <c r="P129" s="515"/>
      <c r="R129" s="7" t="str">
        <f t="shared" si="2"/>
        <v/>
      </c>
      <c r="S129" s="7" t="str">
        <f>IF(D129="","",IF(OR(H129="○",J129="○",L129="○")=TRUE,"←OK","←付帯要件を満足させてください！！！"))</f>
        <v/>
      </c>
    </row>
    <row r="130" spans="2:19" x14ac:dyDescent="0.15">
      <c r="C130" s="268"/>
      <c r="D130" s="53" t="s">
        <v>475</v>
      </c>
      <c r="P130" s="7"/>
    </row>
    <row r="131" spans="2:19" ht="26.25" customHeight="1" x14ac:dyDescent="0.15">
      <c r="C131" s="268"/>
      <c r="D131" s="1202" t="s">
        <v>476</v>
      </c>
      <c r="E131" s="1202"/>
      <c r="F131" s="1202"/>
      <c r="G131" s="1202"/>
      <c r="H131" s="1202"/>
      <c r="I131" s="1202"/>
      <c r="J131" s="1202"/>
      <c r="K131" s="1202"/>
      <c r="L131" s="1202"/>
      <c r="M131" s="1202"/>
      <c r="N131" s="1202"/>
      <c r="O131" s="1202"/>
    </row>
    <row r="132" spans="2:19" ht="19.899999999999999" customHeight="1" x14ac:dyDescent="0.15">
      <c r="C132" s="509"/>
      <c r="D132" s="1298" t="str">
        <f>IF(基本情報!F40="〇","　再エネ開発 ：",IF(基本情報!F40="×","　再生可能エネルギー機器 ：",""))</f>
        <v/>
      </c>
      <c r="E132" s="1298"/>
      <c r="F132" s="1298"/>
      <c r="G132" s="1298"/>
      <c r="H132" s="1298"/>
      <c r="I132" s="1298"/>
      <c r="J132" s="1298"/>
      <c r="K132" s="1298"/>
      <c r="L132" s="1298"/>
      <c r="M132" s="1298"/>
      <c r="N132" s="1298"/>
      <c r="O132" s="1298"/>
      <c r="P132" s="506"/>
      <c r="Q132" s="506"/>
    </row>
    <row r="133" spans="2:19" ht="27" customHeight="1" x14ac:dyDescent="0.15">
      <c r="C133" s="509"/>
      <c r="D133" s="510"/>
      <c r="E133" s="1233" t="str">
        <f>IF(基本情報!F40="〇","太陽光発電設備等 ：≧45MWh/年を設置すること。（地熱・風力・水力・バイオマスも対象）
太陽熱回収設備等 ：≧439.2GJ/年（1次エネルギー換算）",IF(基本情報!F40="×","太陽光発電設備等：≧10MWh/年を設置すること。（地熱・風力・水力・バイオマスも対象）
太陽熱回収設備等：≧98GJ/年（1次エネルギー換算）",""))</f>
        <v/>
      </c>
      <c r="F133" s="1233"/>
      <c r="G133" s="1233"/>
      <c r="H133" s="1233"/>
      <c r="I133" s="1233"/>
      <c r="J133" s="1233"/>
      <c r="K133" s="1233"/>
      <c r="L133" s="1233"/>
      <c r="M133" s="1233"/>
      <c r="N133" s="1233"/>
      <c r="O133" s="1233"/>
      <c r="P133" s="506"/>
      <c r="Q133" s="506"/>
    </row>
    <row r="134" spans="2:19" ht="18.600000000000001" customHeight="1" x14ac:dyDescent="0.15">
      <c r="C134" s="268"/>
      <c r="D134" s="62" t="s">
        <v>967</v>
      </c>
      <c r="E134" s="62"/>
      <c r="F134" s="62"/>
      <c r="G134" s="52"/>
      <c r="H134" s="52"/>
      <c r="I134" s="52"/>
      <c r="J134" s="52"/>
      <c r="K134" s="52"/>
      <c r="L134" s="273"/>
      <c r="M134" s="273"/>
      <c r="N134" s="273"/>
      <c r="O134" s="273"/>
    </row>
    <row r="135" spans="2:19" ht="18.600000000000001" customHeight="1" x14ac:dyDescent="0.15">
      <c r="C135" s="268"/>
      <c r="D135" s="62" t="s">
        <v>477</v>
      </c>
      <c r="E135" s="62"/>
      <c r="F135" s="62"/>
      <c r="G135" s="52"/>
      <c r="H135" s="52"/>
      <c r="I135" s="52"/>
      <c r="J135" s="52"/>
      <c r="K135" s="52"/>
      <c r="L135" s="273"/>
      <c r="M135" s="273"/>
      <c r="N135" s="273"/>
      <c r="O135" s="273"/>
    </row>
    <row r="136" spans="2:19" ht="18.600000000000001" customHeight="1" x14ac:dyDescent="0.15">
      <c r="C136" s="509"/>
      <c r="D136" s="62" t="str">
        <f>IF(基本情報!F40="〇","  蓄電池 ：30kWh以上蓄電できる蓄電池","")</f>
        <v/>
      </c>
      <c r="E136" s="62"/>
      <c r="F136" s="62"/>
      <c r="G136" s="511"/>
      <c r="H136" s="511"/>
      <c r="I136" s="511"/>
      <c r="J136" s="511"/>
      <c r="K136" s="511"/>
      <c r="L136" s="273"/>
      <c r="M136" s="273"/>
      <c r="N136" s="273"/>
      <c r="O136" s="273"/>
      <c r="P136" s="506"/>
      <c r="Q136" s="506"/>
    </row>
    <row r="137" spans="2:19" ht="15" customHeight="1" x14ac:dyDescent="0.15">
      <c r="B137" s="4"/>
      <c r="C137" s="52"/>
      <c r="D137" s="268"/>
      <c r="E137" s="268"/>
      <c r="F137" s="52"/>
      <c r="G137" s="52"/>
      <c r="H137" s="52"/>
      <c r="I137" s="52"/>
      <c r="J137" s="52"/>
      <c r="K137" s="52"/>
      <c r="L137" s="269"/>
      <c r="M137" s="269"/>
      <c r="N137" s="269"/>
      <c r="O137" s="269"/>
    </row>
    <row r="138" spans="2:19" ht="16.149999999999999" customHeight="1" x14ac:dyDescent="0.15">
      <c r="B138" s="4"/>
      <c r="C138" s="52" t="s">
        <v>687</v>
      </c>
      <c r="D138" s="268"/>
      <c r="E138" s="268"/>
      <c r="F138" s="52"/>
      <c r="G138" s="52"/>
      <c r="H138" s="52"/>
      <c r="I138" s="52"/>
      <c r="J138" s="52"/>
      <c r="K138" s="52"/>
      <c r="L138" s="269"/>
      <c r="M138" s="269"/>
      <c r="N138" s="269"/>
      <c r="O138" s="269"/>
    </row>
    <row r="139" spans="2:19" ht="18" customHeight="1" x14ac:dyDescent="0.15">
      <c r="B139" s="4"/>
      <c r="C139" s="1111" t="s">
        <v>137</v>
      </c>
      <c r="D139" s="1112"/>
      <c r="E139" s="1112"/>
      <c r="F139" s="1112"/>
      <c r="G139" s="1112"/>
      <c r="H139" s="1189" t="str">
        <f>IF(基本情報!F147="","",基本情報!F147)</f>
        <v/>
      </c>
      <c r="I139" s="1190"/>
      <c r="J139" s="1215" t="s">
        <v>135</v>
      </c>
      <c r="K139" s="1216"/>
      <c r="L139" s="1189" t="str">
        <f>IF(基本情報!J147="","",基本情報!J147)</f>
        <v/>
      </c>
      <c r="M139" s="1190"/>
      <c r="N139" s="1215" t="s">
        <v>136</v>
      </c>
      <c r="O139" s="1216"/>
      <c r="R139" s="7" t="s">
        <v>234</v>
      </c>
    </row>
    <row r="140" spans="2:19" ht="18" customHeight="1" x14ac:dyDescent="0.15">
      <c r="B140" s="4"/>
      <c r="C140" s="1111" t="s">
        <v>138</v>
      </c>
      <c r="D140" s="1112"/>
      <c r="E140" s="1112"/>
      <c r="F140" s="1112"/>
      <c r="G140" s="1112"/>
      <c r="H140" s="1189" t="str">
        <f>IF(基本情報!F148="","",基本情報!F148)</f>
        <v/>
      </c>
      <c r="I140" s="1190"/>
      <c r="J140" s="1215" t="s">
        <v>135</v>
      </c>
      <c r="K140" s="1216"/>
      <c r="L140" s="1189" t="str">
        <f>IF(基本情報!J148="","",基本情報!J148)</f>
        <v/>
      </c>
      <c r="M140" s="1190"/>
      <c r="N140" s="1215" t="s">
        <v>136</v>
      </c>
      <c r="O140" s="1216"/>
      <c r="R140" s="88" t="s">
        <v>263</v>
      </c>
    </row>
    <row r="141" spans="2:19" ht="18" customHeight="1" x14ac:dyDescent="0.15">
      <c r="B141" s="4"/>
      <c r="C141" s="1111" t="s">
        <v>139</v>
      </c>
      <c r="D141" s="1112"/>
      <c r="E141" s="1112"/>
      <c r="F141" s="1112"/>
      <c r="G141" s="1112"/>
      <c r="H141" s="1189" t="str">
        <f>IF(基本情報!F149="","",基本情報!F149)</f>
        <v/>
      </c>
      <c r="I141" s="1190"/>
      <c r="J141" s="1215" t="s">
        <v>135</v>
      </c>
      <c r="K141" s="1216"/>
      <c r="L141" s="1189" t="str">
        <f>IF(基本情報!J149="","",基本情報!J149)</f>
        <v/>
      </c>
      <c r="M141" s="1190"/>
      <c r="N141" s="1215" t="s">
        <v>136</v>
      </c>
      <c r="O141" s="1216"/>
      <c r="R141" s="88" t="s">
        <v>263</v>
      </c>
    </row>
    <row r="142" spans="2:19" ht="16.5" customHeight="1" x14ac:dyDescent="0.15">
      <c r="B142" s="4"/>
      <c r="C142" s="1287" t="s">
        <v>537</v>
      </c>
      <c r="D142" s="1287"/>
      <c r="E142" s="1287"/>
      <c r="F142" s="1287"/>
      <c r="G142" s="1287"/>
      <c r="H142" s="1287"/>
      <c r="I142" s="1287"/>
      <c r="J142" s="1287"/>
      <c r="K142" s="1287"/>
      <c r="L142" s="1287"/>
      <c r="M142" s="1287"/>
      <c r="N142" s="1287"/>
      <c r="O142" s="1287"/>
    </row>
    <row r="143" spans="2:19" ht="17.25" customHeight="1" x14ac:dyDescent="0.15">
      <c r="B143" s="4"/>
      <c r="C143" s="4"/>
      <c r="D143" s="268"/>
      <c r="E143" s="268"/>
      <c r="F143" s="52"/>
      <c r="G143" s="52"/>
      <c r="H143" s="52"/>
      <c r="I143" s="52"/>
      <c r="J143" s="52"/>
      <c r="K143" s="52"/>
      <c r="L143" s="269"/>
      <c r="M143" s="269"/>
      <c r="N143" s="269"/>
      <c r="O143" s="326" t="s">
        <v>820</v>
      </c>
    </row>
    <row r="144" spans="2:19" ht="17.25" customHeight="1" x14ac:dyDescent="0.15">
      <c r="B144" s="155" t="s">
        <v>903</v>
      </c>
      <c r="D144" s="266"/>
      <c r="E144" s="52"/>
      <c r="F144" s="52"/>
      <c r="G144" s="52"/>
      <c r="H144" s="52"/>
      <c r="I144" s="52"/>
      <c r="J144" s="52"/>
      <c r="K144" s="52"/>
      <c r="L144" s="269"/>
      <c r="M144" s="269"/>
      <c r="N144" s="269"/>
      <c r="O144" s="269"/>
    </row>
    <row r="145" spans="2:15" ht="17.25" customHeight="1" x14ac:dyDescent="0.15">
      <c r="B145" s="4"/>
      <c r="C145" s="4"/>
      <c r="D145" s="266"/>
      <c r="E145" s="52"/>
      <c r="F145" s="52"/>
      <c r="G145" s="52"/>
      <c r="H145" s="52"/>
      <c r="I145" s="52"/>
      <c r="J145" s="52"/>
      <c r="K145" s="52"/>
      <c r="L145" s="269"/>
      <c r="M145" s="269"/>
      <c r="N145" s="269"/>
      <c r="O145" s="269"/>
    </row>
    <row r="146" spans="2:15" ht="17.25" customHeight="1" x14ac:dyDescent="0.15">
      <c r="B146" s="4" t="s">
        <v>681</v>
      </c>
      <c r="C146" s="4"/>
      <c r="D146" s="266"/>
      <c r="E146" s="52"/>
      <c r="F146" s="52"/>
      <c r="G146" s="52"/>
      <c r="H146" s="52"/>
      <c r="I146" s="52"/>
      <c r="J146" s="52"/>
      <c r="K146" s="52"/>
      <c r="L146" s="269"/>
      <c r="M146" s="269"/>
      <c r="N146" s="269"/>
      <c r="O146" s="269"/>
    </row>
    <row r="147" spans="2:15" ht="17.25" customHeight="1" x14ac:dyDescent="0.15">
      <c r="B147" s="4"/>
      <c r="C147" s="4"/>
      <c r="D147" s="266"/>
      <c r="E147" s="52"/>
      <c r="F147" s="52"/>
      <c r="G147" s="52"/>
      <c r="H147" s="52"/>
      <c r="I147" s="52"/>
      <c r="J147" s="52"/>
      <c r="K147" s="52"/>
      <c r="L147" s="269"/>
      <c r="M147" s="269"/>
      <c r="N147" s="269"/>
      <c r="O147" s="269"/>
    </row>
    <row r="148" spans="2:15" ht="9.75" customHeight="1" x14ac:dyDescent="0.15">
      <c r="B148" s="4"/>
      <c r="C148" s="4"/>
      <c r="D148" s="268"/>
      <c r="E148" s="268"/>
      <c r="F148" s="52"/>
      <c r="G148" s="52"/>
      <c r="H148" s="52"/>
      <c r="I148" s="52"/>
      <c r="J148" s="52"/>
      <c r="K148" s="52"/>
      <c r="L148" s="269"/>
      <c r="M148" s="269"/>
      <c r="N148" s="269"/>
      <c r="O148" s="269"/>
    </row>
    <row r="149" spans="2:15" ht="15" customHeight="1" x14ac:dyDescent="0.15">
      <c r="B149" s="4"/>
      <c r="C149" s="52" t="s">
        <v>688</v>
      </c>
      <c r="D149" s="268"/>
      <c r="E149" s="268"/>
      <c r="F149" s="52"/>
      <c r="G149" s="52"/>
      <c r="H149" s="52"/>
      <c r="I149" s="52"/>
      <c r="J149" s="52"/>
      <c r="K149" s="52"/>
      <c r="L149" s="269"/>
      <c r="M149" s="269"/>
      <c r="N149" s="269"/>
      <c r="O149" s="269"/>
    </row>
    <row r="150" spans="2:15" ht="15" customHeight="1" x14ac:dyDescent="0.15">
      <c r="B150" s="4"/>
      <c r="C150" s="53" t="s">
        <v>220</v>
      </c>
      <c r="D150" s="268"/>
      <c r="E150" s="268"/>
      <c r="F150" s="52"/>
      <c r="G150" s="52"/>
      <c r="H150" s="52"/>
      <c r="I150" s="52"/>
      <c r="J150" s="52"/>
      <c r="K150" s="52"/>
      <c r="L150" s="269"/>
      <c r="M150" s="269"/>
      <c r="N150" s="269"/>
      <c r="O150" s="269"/>
    </row>
    <row r="151" spans="2:15" ht="16.5" customHeight="1" x14ac:dyDescent="0.15">
      <c r="B151" s="4"/>
      <c r="C151" s="1145" t="s">
        <v>140</v>
      </c>
      <c r="D151" s="1145"/>
      <c r="E151" s="1145"/>
      <c r="F151" s="1145"/>
      <c r="G151" s="1145"/>
      <c r="H151" s="999" t="s">
        <v>141</v>
      </c>
      <c r="I151" s="999"/>
      <c r="J151" s="999"/>
      <c r="K151" s="999"/>
      <c r="L151" s="999"/>
      <c r="M151" s="999"/>
      <c r="N151" s="999"/>
      <c r="O151" s="1184"/>
    </row>
    <row r="152" spans="2:15" ht="16.5" customHeight="1" x14ac:dyDescent="0.15">
      <c r="B152" s="4"/>
      <c r="C152" s="992" t="s">
        <v>142</v>
      </c>
      <c r="D152" s="992"/>
      <c r="E152" s="992"/>
      <c r="F152" s="992"/>
      <c r="G152" s="992"/>
      <c r="H152" s="1178" t="str">
        <f>IF(基本情報!B11="ＥＳＣＯ事業者",基本情報!F11,IF(基本情報!B17="ＥＳＣＯ事業者",基本情報!F17,""))</f>
        <v/>
      </c>
      <c r="I152" s="1178"/>
      <c r="J152" s="1178"/>
      <c r="K152" s="1178"/>
      <c r="L152" s="1178"/>
      <c r="M152" s="1178"/>
      <c r="N152" s="1178"/>
      <c r="O152" s="1179"/>
    </row>
    <row r="153" spans="2:15" ht="16.5" customHeight="1" x14ac:dyDescent="0.15">
      <c r="B153" s="4"/>
      <c r="C153" s="992" t="s">
        <v>143</v>
      </c>
      <c r="D153" s="992"/>
      <c r="E153" s="992"/>
      <c r="F153" s="992"/>
      <c r="G153" s="992"/>
      <c r="H153" s="1177" t="str">
        <f>IF(H152="","",IF(基本情報!F155="","",基本情報!F155))</f>
        <v/>
      </c>
      <c r="I153" s="1178"/>
      <c r="J153" s="999" t="s">
        <v>153</v>
      </c>
      <c r="K153" s="1184"/>
      <c r="L153" s="1178" t="str">
        <f>IF(H152="","",IF(基本情報!J155="","",基本情報!J155))</f>
        <v/>
      </c>
      <c r="M153" s="1178"/>
      <c r="N153" s="999" t="s">
        <v>152</v>
      </c>
      <c r="O153" s="1184"/>
    </row>
    <row r="154" spans="2:15" ht="16.5" customHeight="1" x14ac:dyDescent="0.15">
      <c r="B154" s="4"/>
      <c r="C154" s="992" t="s">
        <v>144</v>
      </c>
      <c r="D154" s="992"/>
      <c r="E154" s="992"/>
      <c r="F154" s="992"/>
      <c r="G154" s="992"/>
      <c r="H154" s="1177" t="str">
        <f>IF(H152="","",IF(基本情報!F154="","",基本情報!F154))</f>
        <v/>
      </c>
      <c r="I154" s="1178"/>
      <c r="J154" s="1187" t="s">
        <v>156</v>
      </c>
      <c r="K154" s="1188"/>
      <c r="L154" s="1178" t="str">
        <f>IF(H152="","",IF(基本情報!J154="","",基本情報!J154))</f>
        <v/>
      </c>
      <c r="M154" s="1178"/>
      <c r="N154" s="1182" t="s">
        <v>155</v>
      </c>
      <c r="O154" s="1183"/>
    </row>
    <row r="155" spans="2:15" ht="16.5" customHeight="1" x14ac:dyDescent="0.15">
      <c r="B155" s="4"/>
      <c r="C155" s="992" t="s">
        <v>145</v>
      </c>
      <c r="D155" s="992"/>
      <c r="E155" s="992"/>
      <c r="F155" s="992"/>
      <c r="G155" s="992"/>
      <c r="H155" s="99" t="s">
        <v>149</v>
      </c>
      <c r="I155" s="1185" t="str">
        <f>IF(H152="","",IF(基本情報!F156="","",基本情報!F156))</f>
        <v/>
      </c>
      <c r="J155" s="1186"/>
      <c r="K155" s="103" t="s">
        <v>150</v>
      </c>
      <c r="L155" s="1180" t="str">
        <f>IF(H152="","",IF(基本情報!F157="","",基本情報!F157))</f>
        <v/>
      </c>
      <c r="M155" s="1181"/>
      <c r="N155" s="101" t="str">
        <f>IF(H152="","",IF(基本情報!F158="","",基本情報!F158))</f>
        <v/>
      </c>
      <c r="O155" s="100" t="s">
        <v>151</v>
      </c>
    </row>
    <row r="156" spans="2:15" ht="16.5" customHeight="1" x14ac:dyDescent="0.15">
      <c r="B156" s="4"/>
      <c r="C156" s="992" t="s">
        <v>146</v>
      </c>
      <c r="D156" s="992"/>
      <c r="E156" s="992"/>
      <c r="F156" s="992"/>
      <c r="G156" s="992"/>
      <c r="H156" s="1295" t="str">
        <f>IF(H152="","",IF(基本情報!F159="","",基本情報!F159))</f>
        <v/>
      </c>
      <c r="I156" s="1296"/>
      <c r="J156" s="1296"/>
      <c r="K156" s="1296"/>
      <c r="L156" s="1296"/>
      <c r="M156" s="1296"/>
      <c r="N156" s="1296"/>
      <c r="O156" s="1297"/>
    </row>
    <row r="157" spans="2:15" ht="16.5" customHeight="1" x14ac:dyDescent="0.15">
      <c r="B157" s="155"/>
      <c r="C157" s="992" t="s">
        <v>147</v>
      </c>
      <c r="D157" s="992"/>
      <c r="E157" s="992"/>
      <c r="F157" s="992"/>
      <c r="G157" s="992"/>
      <c r="H157" s="1177" t="str">
        <f>IF(H152="","",IF(基本情報!F160="","",基本情報!F160))</f>
        <v/>
      </c>
      <c r="I157" s="1178"/>
      <c r="J157" s="1178"/>
      <c r="K157" s="1178"/>
      <c r="L157" s="1178"/>
      <c r="M157" s="1178"/>
      <c r="N157" s="1178"/>
      <c r="O157" s="1179"/>
    </row>
    <row r="158" spans="2:15" ht="16.5" customHeight="1" x14ac:dyDescent="0.15">
      <c r="B158" s="4"/>
      <c r="C158" s="992" t="s">
        <v>148</v>
      </c>
      <c r="D158" s="992"/>
      <c r="E158" s="992"/>
      <c r="F158" s="992"/>
      <c r="G158" s="992"/>
      <c r="H158" s="1292"/>
      <c r="I158" s="1293"/>
      <c r="J158" s="1293"/>
      <c r="K158" s="1293"/>
      <c r="L158" s="1293"/>
      <c r="M158" s="1293"/>
      <c r="N158" s="1293"/>
      <c r="O158" s="1294"/>
    </row>
    <row r="159" spans="2:15" ht="7.5" customHeight="1" x14ac:dyDescent="0.15">
      <c r="B159" s="4"/>
      <c r="C159" s="4"/>
      <c r="D159" s="106"/>
      <c r="E159" s="106"/>
      <c r="F159" s="106"/>
      <c r="G159" s="52"/>
      <c r="H159" s="52"/>
      <c r="I159" s="52"/>
      <c r="J159" s="52"/>
      <c r="K159" s="52"/>
      <c r="L159" s="269"/>
      <c r="M159" s="269"/>
      <c r="N159" s="269"/>
      <c r="O159" s="269"/>
    </row>
    <row r="160" spans="2:15" ht="16.5" customHeight="1" x14ac:dyDescent="0.15">
      <c r="B160" s="4"/>
    </row>
    <row r="161" spans="2:15" ht="15" customHeight="1" x14ac:dyDescent="0.15">
      <c r="B161" s="4"/>
      <c r="C161" s="7" t="s">
        <v>424</v>
      </c>
    </row>
    <row r="162" spans="2:15" ht="15" customHeight="1" x14ac:dyDescent="0.15">
      <c r="B162" s="4"/>
      <c r="C162" s="53" t="s">
        <v>221</v>
      </c>
    </row>
    <row r="163" spans="2:15" ht="18.75" customHeight="1" x14ac:dyDescent="0.15">
      <c r="B163" s="4"/>
      <c r="C163" s="1145" t="s">
        <v>140</v>
      </c>
      <c r="D163" s="1145"/>
      <c r="E163" s="1145"/>
      <c r="F163" s="1145"/>
      <c r="G163" s="1145"/>
      <c r="H163" s="999" t="s">
        <v>141</v>
      </c>
      <c r="I163" s="999"/>
      <c r="J163" s="999"/>
      <c r="K163" s="999"/>
      <c r="L163" s="999"/>
      <c r="M163" s="999"/>
      <c r="N163" s="999"/>
      <c r="O163" s="1184"/>
    </row>
    <row r="164" spans="2:15" ht="18.75" customHeight="1" x14ac:dyDescent="0.15">
      <c r="B164" s="4"/>
      <c r="C164" s="992" t="s">
        <v>256</v>
      </c>
      <c r="D164" s="992"/>
      <c r="E164" s="992"/>
      <c r="F164" s="992"/>
      <c r="G164" s="992"/>
      <c r="H164" s="1178" t="str">
        <f>IF(基本情報!F17="","",基本情報!F17)</f>
        <v/>
      </c>
      <c r="I164" s="1178"/>
      <c r="J164" s="1178"/>
      <c r="K164" s="1178"/>
      <c r="L164" s="1178"/>
      <c r="M164" s="1178"/>
      <c r="N164" s="1178"/>
      <c r="O164" s="1179"/>
    </row>
    <row r="165" spans="2:15" ht="15.75" customHeight="1" x14ac:dyDescent="0.15">
      <c r="B165" s="4"/>
      <c r="C165" s="1306" t="s">
        <v>157</v>
      </c>
      <c r="D165" s="832"/>
      <c r="E165" s="832"/>
      <c r="F165" s="832"/>
      <c r="G165" s="1307"/>
      <c r="H165" s="1312"/>
      <c r="I165" s="1313"/>
      <c r="J165" s="1313"/>
      <c r="K165" s="1313"/>
      <c r="L165" s="1313"/>
      <c r="M165" s="1313"/>
      <c r="N165" s="1313"/>
      <c r="O165" s="1314"/>
    </row>
    <row r="166" spans="2:15" ht="15.75" customHeight="1" x14ac:dyDescent="0.15">
      <c r="B166" s="4"/>
      <c r="C166" s="1308"/>
      <c r="D166" s="1026"/>
      <c r="E166" s="1026"/>
      <c r="F166" s="1026"/>
      <c r="G166" s="1309"/>
      <c r="H166" s="274"/>
      <c r="I166" s="275"/>
      <c r="J166" s="275"/>
      <c r="K166" s="275"/>
      <c r="L166" s="275"/>
      <c r="M166" s="275"/>
      <c r="N166" s="275"/>
      <c r="O166" s="276"/>
    </row>
    <row r="167" spans="2:15" ht="15.75" customHeight="1" x14ac:dyDescent="0.15">
      <c r="B167" s="4"/>
      <c r="C167" s="1308"/>
      <c r="D167" s="1026"/>
      <c r="E167" s="1026"/>
      <c r="F167" s="1026"/>
      <c r="G167" s="1309"/>
      <c r="H167" s="274"/>
      <c r="I167" s="275"/>
      <c r="J167" s="275"/>
      <c r="K167" s="275"/>
      <c r="L167" s="275"/>
      <c r="M167" s="275"/>
      <c r="N167" s="275"/>
      <c r="O167" s="276"/>
    </row>
    <row r="168" spans="2:15" ht="15.75" customHeight="1" x14ac:dyDescent="0.15">
      <c r="B168" s="4"/>
      <c r="C168" s="1308"/>
      <c r="D168" s="1026"/>
      <c r="E168" s="1026"/>
      <c r="F168" s="1026"/>
      <c r="G168" s="1309"/>
      <c r="H168" s="274"/>
      <c r="I168" s="275"/>
      <c r="J168" s="275"/>
      <c r="K168" s="275"/>
      <c r="L168" s="275"/>
      <c r="M168" s="275"/>
      <c r="N168" s="275"/>
      <c r="O168" s="276"/>
    </row>
    <row r="169" spans="2:15" ht="15.75" customHeight="1" x14ac:dyDescent="0.15">
      <c r="B169" s="4"/>
      <c r="C169" s="1308"/>
      <c r="D169" s="1026"/>
      <c r="E169" s="1026"/>
      <c r="F169" s="1026"/>
      <c r="G169" s="1309"/>
      <c r="H169" s="274"/>
      <c r="I169" s="275"/>
      <c r="J169" s="275"/>
      <c r="K169" s="275"/>
      <c r="L169" s="275"/>
      <c r="M169" s="275"/>
      <c r="N169" s="275"/>
      <c r="O169" s="276"/>
    </row>
    <row r="170" spans="2:15" ht="15.75" customHeight="1" x14ac:dyDescent="0.15">
      <c r="B170" s="4"/>
      <c r="C170" s="1308"/>
      <c r="D170" s="1026"/>
      <c r="E170" s="1026"/>
      <c r="F170" s="1026"/>
      <c r="G170" s="1309"/>
      <c r="H170" s="274"/>
      <c r="I170" s="275"/>
      <c r="J170" s="275"/>
      <c r="K170" s="275"/>
      <c r="L170" s="275"/>
      <c r="M170" s="275"/>
      <c r="N170" s="275"/>
      <c r="O170" s="276"/>
    </row>
    <row r="171" spans="2:15" ht="15.75" customHeight="1" x14ac:dyDescent="0.15">
      <c r="B171" s="4"/>
      <c r="C171" s="1308"/>
      <c r="D171" s="1026"/>
      <c r="E171" s="1026"/>
      <c r="F171" s="1026"/>
      <c r="G171" s="1309"/>
      <c r="H171" s="274"/>
      <c r="I171" s="275"/>
      <c r="J171" s="275"/>
      <c r="K171" s="275"/>
      <c r="L171" s="275"/>
      <c r="M171" s="275"/>
      <c r="N171" s="275"/>
      <c r="O171" s="276"/>
    </row>
    <row r="172" spans="2:15" ht="15.75" customHeight="1" x14ac:dyDescent="0.15">
      <c r="B172" s="4"/>
      <c r="C172" s="1308"/>
      <c r="D172" s="1026"/>
      <c r="E172" s="1026"/>
      <c r="F172" s="1026"/>
      <c r="G172" s="1309"/>
      <c r="H172" s="274"/>
      <c r="I172" s="275"/>
      <c r="J172" s="275"/>
      <c r="K172" s="275"/>
      <c r="L172" s="275"/>
      <c r="M172" s="275"/>
      <c r="N172" s="275"/>
      <c r="O172" s="276"/>
    </row>
    <row r="173" spans="2:15" ht="15.75" customHeight="1" x14ac:dyDescent="0.15">
      <c r="B173" s="4"/>
      <c r="C173" s="1308"/>
      <c r="D173" s="1026"/>
      <c r="E173" s="1026"/>
      <c r="F173" s="1026"/>
      <c r="G173" s="1309"/>
      <c r="H173" s="274"/>
      <c r="I173" s="275"/>
      <c r="J173" s="275"/>
      <c r="K173" s="275"/>
      <c r="L173" s="275"/>
      <c r="M173" s="275"/>
      <c r="N173" s="275"/>
      <c r="O173" s="276"/>
    </row>
    <row r="174" spans="2:15" ht="15.75" customHeight="1" x14ac:dyDescent="0.15">
      <c r="B174" s="4"/>
      <c r="C174" s="1308"/>
      <c r="D174" s="1026"/>
      <c r="E174" s="1026"/>
      <c r="F174" s="1026"/>
      <c r="G174" s="1309"/>
      <c r="H174" s="274"/>
      <c r="I174" s="275"/>
      <c r="J174" s="275"/>
      <c r="K174" s="275"/>
      <c r="L174" s="275"/>
      <c r="M174" s="275"/>
      <c r="N174" s="275"/>
      <c r="O174" s="276"/>
    </row>
    <row r="175" spans="2:15" ht="15.75" customHeight="1" x14ac:dyDescent="0.15">
      <c r="B175" s="4"/>
      <c r="C175" s="1308"/>
      <c r="D175" s="1026"/>
      <c r="E175" s="1026"/>
      <c r="F175" s="1026"/>
      <c r="G175" s="1309"/>
      <c r="H175" s="274"/>
      <c r="I175" s="275"/>
      <c r="J175" s="275"/>
      <c r="K175" s="275"/>
      <c r="L175" s="275"/>
      <c r="M175" s="275"/>
      <c r="N175" s="275"/>
      <c r="O175" s="276"/>
    </row>
    <row r="176" spans="2:15" ht="15.75" customHeight="1" x14ac:dyDescent="0.15">
      <c r="B176" s="4"/>
      <c r="C176" s="1308"/>
      <c r="D176" s="1026"/>
      <c r="E176" s="1026"/>
      <c r="F176" s="1026"/>
      <c r="G176" s="1309"/>
      <c r="H176" s="274"/>
      <c r="I176" s="275"/>
      <c r="J176" s="275"/>
      <c r="K176" s="275"/>
      <c r="L176" s="275"/>
      <c r="M176" s="275"/>
      <c r="N176" s="275"/>
      <c r="O176" s="276"/>
    </row>
    <row r="177" spans="2:15" ht="15.75" customHeight="1" x14ac:dyDescent="0.15">
      <c r="B177" s="4"/>
      <c r="C177" s="1310"/>
      <c r="D177" s="833"/>
      <c r="E177" s="833"/>
      <c r="F177" s="833"/>
      <c r="G177" s="1311"/>
      <c r="H177" s="277"/>
      <c r="I177" s="278"/>
      <c r="J177" s="278"/>
      <c r="K177" s="278"/>
      <c r="L177" s="278"/>
      <c r="M177" s="278"/>
      <c r="N177" s="278"/>
      <c r="O177" s="279"/>
    </row>
    <row r="178" spans="2:15" ht="15.75" customHeight="1" x14ac:dyDescent="0.15">
      <c r="B178" s="4"/>
      <c r="C178" s="1306" t="s">
        <v>158</v>
      </c>
      <c r="D178" s="832"/>
      <c r="E178" s="832"/>
      <c r="F178" s="832"/>
      <c r="G178" s="1307"/>
      <c r="H178" s="1303"/>
      <c r="I178" s="1304"/>
      <c r="J178" s="1304"/>
      <c r="K178" s="1304"/>
      <c r="L178" s="1304"/>
      <c r="M178" s="1304"/>
      <c r="N178" s="1304"/>
      <c r="O178" s="1305"/>
    </row>
    <row r="179" spans="2:15" ht="15.75" customHeight="1" x14ac:dyDescent="0.15">
      <c r="B179" s="4"/>
      <c r="C179" s="1308"/>
      <c r="D179" s="1026"/>
      <c r="E179" s="1026"/>
      <c r="F179" s="1026"/>
      <c r="G179" s="1309"/>
      <c r="H179" s="63"/>
      <c r="I179" s="64"/>
      <c r="J179" s="64"/>
      <c r="K179" s="64"/>
      <c r="L179" s="64"/>
      <c r="M179" s="64"/>
      <c r="N179" s="64"/>
      <c r="O179" s="65"/>
    </row>
    <row r="180" spans="2:15" ht="15.75" customHeight="1" x14ac:dyDescent="0.15">
      <c r="B180" s="4"/>
      <c r="C180" s="1308"/>
      <c r="D180" s="1026"/>
      <c r="E180" s="1026"/>
      <c r="F180" s="1026"/>
      <c r="G180" s="1309"/>
      <c r="H180" s="63"/>
      <c r="I180" s="64"/>
      <c r="J180" s="64"/>
      <c r="K180" s="64"/>
      <c r="L180" s="64"/>
      <c r="M180" s="64"/>
      <c r="N180" s="64"/>
      <c r="O180" s="65"/>
    </row>
    <row r="181" spans="2:15" ht="15.75" customHeight="1" x14ac:dyDescent="0.15">
      <c r="B181" s="4"/>
      <c r="C181" s="1308"/>
      <c r="D181" s="1026"/>
      <c r="E181" s="1026"/>
      <c r="F181" s="1026"/>
      <c r="G181" s="1309"/>
      <c r="H181" s="63"/>
      <c r="I181" s="64"/>
      <c r="J181" s="64"/>
      <c r="K181" s="64"/>
      <c r="L181" s="64"/>
      <c r="M181" s="64"/>
      <c r="N181" s="64"/>
      <c r="O181" s="65"/>
    </row>
    <row r="182" spans="2:15" ht="15.75" customHeight="1" x14ac:dyDescent="0.15">
      <c r="B182" s="4"/>
      <c r="C182" s="1308"/>
      <c r="D182" s="1026"/>
      <c r="E182" s="1026"/>
      <c r="F182" s="1026"/>
      <c r="G182" s="1309"/>
      <c r="H182" s="63"/>
      <c r="I182" s="64"/>
      <c r="J182" s="64"/>
      <c r="K182" s="64"/>
      <c r="L182" s="64"/>
      <c r="M182" s="64"/>
      <c r="N182" s="64"/>
      <c r="O182" s="65"/>
    </row>
    <row r="183" spans="2:15" ht="15.75" customHeight="1" x14ac:dyDescent="0.15">
      <c r="B183" s="4"/>
      <c r="C183" s="1308"/>
      <c r="D183" s="1026"/>
      <c r="E183" s="1026"/>
      <c r="F183" s="1026"/>
      <c r="G183" s="1309"/>
      <c r="H183" s="63"/>
      <c r="I183" s="64"/>
      <c r="J183" s="64"/>
      <c r="K183" s="64"/>
      <c r="L183" s="64"/>
      <c r="M183" s="64"/>
      <c r="N183" s="64"/>
      <c r="O183" s="65"/>
    </row>
    <row r="184" spans="2:15" ht="15.75" customHeight="1" x14ac:dyDescent="0.15">
      <c r="B184" s="4"/>
      <c r="C184" s="1308"/>
      <c r="D184" s="1026"/>
      <c r="E184" s="1026"/>
      <c r="F184" s="1026"/>
      <c r="G184" s="1309"/>
      <c r="H184" s="63"/>
      <c r="I184" s="64"/>
      <c r="J184" s="64"/>
      <c r="K184" s="64"/>
      <c r="L184" s="64"/>
      <c r="M184" s="64"/>
      <c r="N184" s="64"/>
      <c r="O184" s="65"/>
    </row>
    <row r="185" spans="2:15" ht="15.75" customHeight="1" x14ac:dyDescent="0.15">
      <c r="B185" s="4"/>
      <c r="C185" s="1308"/>
      <c r="D185" s="1026"/>
      <c r="E185" s="1026"/>
      <c r="F185" s="1026"/>
      <c r="G185" s="1309"/>
      <c r="H185" s="63"/>
      <c r="I185" s="64"/>
      <c r="J185" s="64"/>
      <c r="K185" s="64"/>
      <c r="L185" s="64"/>
      <c r="M185" s="64"/>
      <c r="N185" s="64"/>
      <c r="O185" s="65"/>
    </row>
    <row r="186" spans="2:15" ht="15.75" customHeight="1" x14ac:dyDescent="0.15">
      <c r="B186" s="4"/>
      <c r="C186" s="1308"/>
      <c r="D186" s="1026"/>
      <c r="E186" s="1026"/>
      <c r="F186" s="1026"/>
      <c r="G186" s="1309"/>
      <c r="H186" s="63"/>
      <c r="I186" s="64"/>
      <c r="J186" s="64"/>
      <c r="K186" s="64"/>
      <c r="L186" s="64"/>
      <c r="M186" s="64"/>
      <c r="N186" s="64"/>
      <c r="O186" s="65"/>
    </row>
    <row r="187" spans="2:15" ht="15.75" customHeight="1" x14ac:dyDescent="0.15">
      <c r="B187" s="4"/>
      <c r="C187" s="1308"/>
      <c r="D187" s="1026"/>
      <c r="E187" s="1026"/>
      <c r="F187" s="1026"/>
      <c r="G187" s="1309"/>
      <c r="H187" s="63"/>
      <c r="I187" s="64"/>
      <c r="J187" s="64"/>
      <c r="K187" s="64"/>
      <c r="L187" s="64"/>
      <c r="M187" s="64"/>
      <c r="N187" s="64"/>
      <c r="O187" s="65"/>
    </row>
    <row r="188" spans="2:15" ht="15.75" customHeight="1" x14ac:dyDescent="0.15">
      <c r="B188" s="4"/>
      <c r="C188" s="1308"/>
      <c r="D188" s="1026"/>
      <c r="E188" s="1026"/>
      <c r="F188" s="1026"/>
      <c r="G188" s="1309"/>
      <c r="H188" s="63"/>
      <c r="I188" s="64"/>
      <c r="J188" s="64"/>
      <c r="K188" s="64"/>
      <c r="L188" s="64"/>
      <c r="M188" s="64"/>
      <c r="N188" s="64"/>
      <c r="O188" s="65"/>
    </row>
    <row r="189" spans="2:15" ht="15.75" customHeight="1" x14ac:dyDescent="0.15">
      <c r="B189" s="4"/>
      <c r="C189" s="1310"/>
      <c r="D189" s="833"/>
      <c r="E189" s="833"/>
      <c r="F189" s="833"/>
      <c r="G189" s="1311"/>
      <c r="H189" s="66"/>
      <c r="I189" s="67"/>
      <c r="J189" s="67"/>
      <c r="K189" s="67"/>
      <c r="L189" s="67"/>
      <c r="M189" s="67"/>
      <c r="N189" s="67"/>
      <c r="O189" s="68"/>
    </row>
    <row r="190" spans="2:15" ht="18.75" customHeight="1" x14ac:dyDescent="0.15">
      <c r="B190" s="4"/>
      <c r="C190" s="992" t="s">
        <v>159</v>
      </c>
      <c r="D190" s="992"/>
      <c r="E190" s="992"/>
      <c r="F190" s="992"/>
      <c r="G190" s="992"/>
      <c r="H190" s="99" t="s">
        <v>149</v>
      </c>
      <c r="I190" s="1185" t="str">
        <f>IF(H164="","",IF(基本情報!F161="","",基本情報!F161))</f>
        <v/>
      </c>
      <c r="J190" s="1186"/>
      <c r="K190" s="103" t="s">
        <v>150</v>
      </c>
      <c r="L190" s="1180" t="str">
        <f>IF(H164="","",IF(基本情報!F162="","",基本情報!F162))</f>
        <v/>
      </c>
      <c r="M190" s="1181"/>
      <c r="N190" s="101" t="str">
        <f>IF(H164="","",IF(基本情報!F163="","",基本情報!F163))</f>
        <v/>
      </c>
      <c r="O190" s="100" t="s">
        <v>151</v>
      </c>
    </row>
    <row r="191" spans="2:15" ht="18.75" customHeight="1" x14ac:dyDescent="0.15">
      <c r="B191" s="4"/>
      <c r="C191" s="992" t="s">
        <v>148</v>
      </c>
      <c r="D191" s="992"/>
      <c r="E191" s="992"/>
      <c r="F191" s="992"/>
      <c r="G191" s="992"/>
      <c r="H191" s="1292"/>
      <c r="I191" s="1293"/>
      <c r="J191" s="1293"/>
      <c r="K191" s="1293"/>
      <c r="L191" s="1293"/>
      <c r="M191" s="1293"/>
      <c r="N191" s="1293"/>
      <c r="O191" s="1294"/>
    </row>
    <row r="192" spans="2:15" ht="10.5" customHeight="1" x14ac:dyDescent="0.15"/>
    <row r="193" spans="2:18" ht="18" customHeight="1" x14ac:dyDescent="0.15">
      <c r="O193" s="326" t="s">
        <v>820</v>
      </c>
    </row>
    <row r="194" spans="2:18" ht="18" customHeight="1" x14ac:dyDescent="0.15">
      <c r="B194" s="155" t="s">
        <v>904</v>
      </c>
      <c r="D194" s="266"/>
    </row>
    <row r="195" spans="2:18" ht="8.25" customHeight="1" x14ac:dyDescent="0.15">
      <c r="B195" s="4"/>
      <c r="C195" s="4"/>
      <c r="D195" s="266"/>
    </row>
    <row r="196" spans="2:18" ht="18" customHeight="1" x14ac:dyDescent="0.15">
      <c r="B196" s="4" t="s">
        <v>681</v>
      </c>
      <c r="C196" s="4"/>
      <c r="D196" s="266"/>
    </row>
    <row r="197" spans="2:18" ht="18" customHeight="1" x14ac:dyDescent="0.15">
      <c r="B197" s="4"/>
      <c r="C197" s="4"/>
      <c r="D197" s="266"/>
    </row>
    <row r="198" spans="2:18" ht="15" customHeight="1" x14ac:dyDescent="0.15">
      <c r="C198" s="7" t="s">
        <v>425</v>
      </c>
    </row>
    <row r="199" spans="2:18" ht="15" customHeight="1" x14ac:dyDescent="0.15">
      <c r="C199" s="1291" t="s">
        <v>402</v>
      </c>
      <c r="D199" s="1291"/>
      <c r="E199" s="1291"/>
      <c r="F199" s="1291"/>
      <c r="G199" s="1291"/>
      <c r="H199" s="1291"/>
      <c r="I199" s="1288" t="s">
        <v>161</v>
      </c>
      <c r="J199" s="1289"/>
      <c r="K199" s="1289"/>
      <c r="L199" s="1289"/>
      <c r="M199" s="1289"/>
      <c r="N199" s="1289"/>
      <c r="O199" s="1130"/>
    </row>
    <row r="200" spans="2:18" ht="15" customHeight="1" x14ac:dyDescent="0.15">
      <c r="C200" s="1291" t="s">
        <v>431</v>
      </c>
      <c r="D200" s="1291"/>
      <c r="E200" s="1291"/>
      <c r="F200" s="1291"/>
      <c r="G200" s="1291"/>
      <c r="H200" s="1291"/>
      <c r="I200" s="1290" t="str">
        <f>IF(基本情報!F25="","",基本情報!F25&amp;基本情報!G25&amp;基本情報!H25)</f>
        <v/>
      </c>
      <c r="J200" s="1003"/>
      <c r="K200" s="1005" t="str">
        <f>IF(基本情報!F26="","","東京都"&amp;基本情報!F26&amp;基本情報!F27)</f>
        <v/>
      </c>
      <c r="L200" s="1005"/>
      <c r="M200" s="1005"/>
      <c r="N200" s="1005"/>
      <c r="O200" s="1006"/>
    </row>
    <row r="201" spans="2:18" ht="15" customHeight="1" x14ac:dyDescent="0.15">
      <c r="C201" s="1300" t="s">
        <v>403</v>
      </c>
      <c r="D201" s="1158" t="s">
        <v>515</v>
      </c>
      <c r="E201" s="1159"/>
      <c r="F201" s="1170" t="s">
        <v>404</v>
      </c>
      <c r="G201" s="1171"/>
      <c r="H201" s="1172"/>
      <c r="I201" s="1167" t="str">
        <f>IF(基本情報!F165="","",基本情報!F165)</f>
        <v/>
      </c>
      <c r="J201" s="1167"/>
      <c r="K201" s="1167"/>
      <c r="L201" s="1167"/>
      <c r="M201" s="1002" t="s">
        <v>689</v>
      </c>
      <c r="N201" s="1002"/>
      <c r="O201" s="1169"/>
      <c r="R201" s="88"/>
    </row>
    <row r="202" spans="2:18" ht="15" customHeight="1" x14ac:dyDescent="0.15">
      <c r="C202" s="1301"/>
      <c r="D202" s="1160"/>
      <c r="E202" s="1161"/>
      <c r="F202" s="1152" t="s">
        <v>405</v>
      </c>
      <c r="G202" s="1153"/>
      <c r="H202" s="1154"/>
      <c r="I202" s="1167" t="str">
        <f>IF(基本情報!F166="","",基本情報!F166)</f>
        <v/>
      </c>
      <c r="J202" s="1167"/>
      <c r="K202" s="1167"/>
      <c r="L202" s="1167"/>
      <c r="M202" s="280"/>
      <c r="N202" s="280" t="s">
        <v>162</v>
      </c>
      <c r="O202" s="281"/>
      <c r="R202" s="88"/>
    </row>
    <row r="203" spans="2:18" ht="15" customHeight="1" x14ac:dyDescent="0.15">
      <c r="C203" s="1301"/>
      <c r="D203" s="1160"/>
      <c r="E203" s="1161"/>
      <c r="F203" s="1165" t="s">
        <v>406</v>
      </c>
      <c r="G203" s="1165"/>
      <c r="H203" s="1165"/>
      <c r="I203" s="1167" t="str">
        <f>IF(基本情報!F167="","",基本情報!F167)</f>
        <v/>
      </c>
      <c r="J203" s="1167"/>
      <c r="K203" s="1167"/>
      <c r="L203" s="1167"/>
      <c r="M203" s="1002" t="s">
        <v>162</v>
      </c>
      <c r="N203" s="1002"/>
      <c r="O203" s="1169"/>
      <c r="R203" s="88"/>
    </row>
    <row r="204" spans="2:18" ht="15" customHeight="1" x14ac:dyDescent="0.15">
      <c r="C204" s="1301"/>
      <c r="D204" s="1160"/>
      <c r="E204" s="1161"/>
      <c r="F204" s="1165" t="s">
        <v>407</v>
      </c>
      <c r="G204" s="1165"/>
      <c r="H204" s="1165"/>
      <c r="I204" s="1299" t="str">
        <f>IF(I201="","",I203/I201)</f>
        <v/>
      </c>
      <c r="J204" s="1299"/>
      <c r="K204" s="1299"/>
      <c r="L204" s="1299"/>
      <c r="M204" s="1168" t="s">
        <v>691</v>
      </c>
      <c r="N204" s="1002"/>
      <c r="O204" s="1169"/>
      <c r="R204" s="40"/>
    </row>
    <row r="205" spans="2:18" ht="15" customHeight="1" x14ac:dyDescent="0.15">
      <c r="C205" s="1301"/>
      <c r="D205" s="1160"/>
      <c r="E205" s="1161"/>
      <c r="F205" s="1164" t="s">
        <v>551</v>
      </c>
      <c r="G205" s="1165"/>
      <c r="H205" s="1165"/>
      <c r="I205" s="1166" t="str">
        <f>IF(基本情報!F169="","",基本情報!F169)</f>
        <v/>
      </c>
      <c r="J205" s="1167"/>
      <c r="K205" s="1167"/>
      <c r="L205" s="1167"/>
      <c r="M205" s="1168" t="s">
        <v>383</v>
      </c>
      <c r="N205" s="1002"/>
      <c r="O205" s="1169"/>
      <c r="R205" s="40"/>
    </row>
    <row r="206" spans="2:18" ht="15" customHeight="1" x14ac:dyDescent="0.15">
      <c r="C206" s="1301"/>
      <c r="D206" s="1162"/>
      <c r="E206" s="1163"/>
      <c r="F206" s="1152" t="s">
        <v>517</v>
      </c>
      <c r="G206" s="1153"/>
      <c r="H206" s="1154"/>
      <c r="I206" s="1155"/>
      <c r="J206" s="1156"/>
      <c r="K206" s="1156"/>
      <c r="L206" s="1156"/>
      <c r="M206" s="1156"/>
      <c r="N206" s="1156"/>
      <c r="O206" s="1157"/>
      <c r="R206" s="40" t="s">
        <v>338</v>
      </c>
    </row>
    <row r="207" spans="2:18" ht="15" customHeight="1" x14ac:dyDescent="0.15">
      <c r="C207" s="1301"/>
      <c r="D207" s="1158" t="str">
        <f>IF(基本情報!G79="","",基本情報!G79)</f>
        <v/>
      </c>
      <c r="E207" s="1159"/>
      <c r="F207" s="1170" t="s">
        <v>404</v>
      </c>
      <c r="G207" s="1171"/>
      <c r="H207" s="1172"/>
      <c r="I207" s="1167" t="str">
        <f>IF(基本情報!G165="","",基本情報!G165)</f>
        <v/>
      </c>
      <c r="J207" s="1167"/>
      <c r="K207" s="1167"/>
      <c r="L207" s="1167"/>
      <c r="M207" s="1002" t="s">
        <v>690</v>
      </c>
      <c r="N207" s="1002"/>
      <c r="O207" s="1169"/>
      <c r="R207" s="40"/>
    </row>
    <row r="208" spans="2:18" ht="15" customHeight="1" x14ac:dyDescent="0.15">
      <c r="C208" s="1301"/>
      <c r="D208" s="1160"/>
      <c r="E208" s="1161"/>
      <c r="F208" s="1152" t="s">
        <v>405</v>
      </c>
      <c r="G208" s="1153"/>
      <c r="H208" s="1154"/>
      <c r="I208" s="1167" t="str">
        <f>IF(基本情報!G166="","",基本情報!G166)</f>
        <v/>
      </c>
      <c r="J208" s="1167"/>
      <c r="K208" s="1167"/>
      <c r="L208" s="1167"/>
      <c r="M208" s="280"/>
      <c r="N208" s="280" t="s">
        <v>162</v>
      </c>
      <c r="O208" s="281"/>
      <c r="R208" s="40"/>
    </row>
    <row r="209" spans="3:18" ht="15" customHeight="1" x14ac:dyDescent="0.15">
      <c r="C209" s="1301"/>
      <c r="D209" s="1160"/>
      <c r="E209" s="1161"/>
      <c r="F209" s="1165" t="s">
        <v>406</v>
      </c>
      <c r="G209" s="1165"/>
      <c r="H209" s="1165"/>
      <c r="I209" s="1167" t="str">
        <f>IF(基本情報!G167="","",基本情報!G167)</f>
        <v/>
      </c>
      <c r="J209" s="1167"/>
      <c r="K209" s="1167"/>
      <c r="L209" s="1167"/>
      <c r="M209" s="1002" t="s">
        <v>162</v>
      </c>
      <c r="N209" s="1002"/>
      <c r="O209" s="1169"/>
      <c r="R209" s="40"/>
    </row>
    <row r="210" spans="3:18" ht="15" customHeight="1" x14ac:dyDescent="0.15">
      <c r="C210" s="1301"/>
      <c r="D210" s="1160"/>
      <c r="E210" s="1161"/>
      <c r="F210" s="1165" t="s">
        <v>407</v>
      </c>
      <c r="G210" s="1165"/>
      <c r="H210" s="1165"/>
      <c r="I210" s="1299" t="str">
        <f>IF(I207="","",I209/I207)</f>
        <v/>
      </c>
      <c r="J210" s="1299"/>
      <c r="K210" s="1299"/>
      <c r="L210" s="1299"/>
      <c r="M210" s="1168" t="s">
        <v>691</v>
      </c>
      <c r="N210" s="1002"/>
      <c r="O210" s="1169"/>
      <c r="R210" s="40"/>
    </row>
    <row r="211" spans="3:18" ht="15" customHeight="1" x14ac:dyDescent="0.15">
      <c r="C211" s="1301"/>
      <c r="D211" s="1160"/>
      <c r="E211" s="1161"/>
      <c r="F211" s="1164" t="s">
        <v>551</v>
      </c>
      <c r="G211" s="1165"/>
      <c r="H211" s="1165"/>
      <c r="I211" s="1166" t="str">
        <f>IF(基本情報!G169="","",基本情報!G169)</f>
        <v/>
      </c>
      <c r="J211" s="1167"/>
      <c r="K211" s="1167"/>
      <c r="L211" s="1167"/>
      <c r="M211" s="1168" t="s">
        <v>383</v>
      </c>
      <c r="N211" s="1002"/>
      <c r="O211" s="1169"/>
      <c r="R211" s="40"/>
    </row>
    <row r="212" spans="3:18" ht="15" customHeight="1" x14ac:dyDescent="0.15">
      <c r="C212" s="1301"/>
      <c r="D212" s="1162"/>
      <c r="E212" s="1163"/>
      <c r="F212" s="1152" t="s">
        <v>517</v>
      </c>
      <c r="G212" s="1153"/>
      <c r="H212" s="1154"/>
      <c r="I212" s="1155"/>
      <c r="J212" s="1156"/>
      <c r="K212" s="1156"/>
      <c r="L212" s="1156"/>
      <c r="M212" s="1156"/>
      <c r="N212" s="1156"/>
      <c r="O212" s="1157"/>
      <c r="R212" s="40" t="s">
        <v>338</v>
      </c>
    </row>
    <row r="213" spans="3:18" ht="15" customHeight="1" x14ac:dyDescent="0.15">
      <c r="C213" s="1301"/>
      <c r="D213" s="1158" t="str">
        <f>IF(基本情報!H79="","",基本情報!H79)</f>
        <v/>
      </c>
      <c r="E213" s="1159"/>
      <c r="F213" s="1170" t="s">
        <v>404</v>
      </c>
      <c r="G213" s="1171"/>
      <c r="H213" s="1172"/>
      <c r="I213" s="1166" t="str">
        <f>IF(基本情報!H165="","",基本情報!H165)</f>
        <v/>
      </c>
      <c r="J213" s="1167"/>
      <c r="K213" s="1167"/>
      <c r="L213" s="1167"/>
      <c r="M213" s="1002" t="s">
        <v>690</v>
      </c>
      <c r="N213" s="1002"/>
      <c r="O213" s="1169"/>
      <c r="R213" s="40"/>
    </row>
    <row r="214" spans="3:18" ht="15" customHeight="1" x14ac:dyDescent="0.15">
      <c r="C214" s="1301"/>
      <c r="D214" s="1160"/>
      <c r="E214" s="1161"/>
      <c r="F214" s="1152" t="s">
        <v>405</v>
      </c>
      <c r="G214" s="1153"/>
      <c r="H214" s="1154"/>
      <c r="I214" s="1166" t="str">
        <f>IF(基本情報!H166="","",基本情報!H166)</f>
        <v/>
      </c>
      <c r="J214" s="1167"/>
      <c r="K214" s="1167"/>
      <c r="L214" s="1167"/>
      <c r="M214" s="280"/>
      <c r="N214" s="280" t="s">
        <v>162</v>
      </c>
      <c r="O214" s="281"/>
      <c r="R214" s="40"/>
    </row>
    <row r="215" spans="3:18" ht="15" customHeight="1" x14ac:dyDescent="0.15">
      <c r="C215" s="1301"/>
      <c r="D215" s="1160"/>
      <c r="E215" s="1161"/>
      <c r="F215" s="1165" t="s">
        <v>406</v>
      </c>
      <c r="G215" s="1165"/>
      <c r="H215" s="1165"/>
      <c r="I215" s="1166" t="str">
        <f>IF(基本情報!H167="","",基本情報!H167)</f>
        <v/>
      </c>
      <c r="J215" s="1167"/>
      <c r="K215" s="1167"/>
      <c r="L215" s="1167"/>
      <c r="M215" s="1002" t="s">
        <v>162</v>
      </c>
      <c r="N215" s="1002"/>
      <c r="O215" s="1169"/>
      <c r="R215" s="40"/>
    </row>
    <row r="216" spans="3:18" ht="15" customHeight="1" x14ac:dyDescent="0.15">
      <c r="C216" s="1301"/>
      <c r="D216" s="1160"/>
      <c r="E216" s="1161"/>
      <c r="F216" s="1165" t="s">
        <v>407</v>
      </c>
      <c r="G216" s="1165"/>
      <c r="H216" s="1165"/>
      <c r="I216" s="1299" t="str">
        <f>IF(I213="","",I215/I213)</f>
        <v/>
      </c>
      <c r="J216" s="1299"/>
      <c r="K216" s="1299"/>
      <c r="L216" s="1299"/>
      <c r="M216" s="1168" t="s">
        <v>691</v>
      </c>
      <c r="N216" s="1002"/>
      <c r="O216" s="1169"/>
      <c r="R216" s="40"/>
    </row>
    <row r="217" spans="3:18" ht="15" customHeight="1" x14ac:dyDescent="0.15">
      <c r="C217" s="1301"/>
      <c r="D217" s="1160"/>
      <c r="E217" s="1161"/>
      <c r="F217" s="1164" t="s">
        <v>551</v>
      </c>
      <c r="G217" s="1165"/>
      <c r="H217" s="1165"/>
      <c r="I217" s="1290" t="str">
        <f>IF(基本情報!H169="","",基本情報!H169)</f>
        <v/>
      </c>
      <c r="J217" s="1003"/>
      <c r="K217" s="1003"/>
      <c r="L217" s="1003"/>
      <c r="M217" s="1168" t="s">
        <v>383</v>
      </c>
      <c r="N217" s="1002"/>
      <c r="O217" s="1169"/>
      <c r="R217" s="40"/>
    </row>
    <row r="218" spans="3:18" ht="15" customHeight="1" x14ac:dyDescent="0.15">
      <c r="C218" s="1301"/>
      <c r="D218" s="1162"/>
      <c r="E218" s="1163"/>
      <c r="F218" s="1152" t="s">
        <v>517</v>
      </c>
      <c r="G218" s="1153"/>
      <c r="H218" s="1154"/>
      <c r="I218" s="1155"/>
      <c r="J218" s="1156"/>
      <c r="K218" s="1156"/>
      <c r="L218" s="1156"/>
      <c r="M218" s="1156"/>
      <c r="N218" s="1156"/>
      <c r="O218" s="1157"/>
      <c r="R218" s="40" t="s">
        <v>338</v>
      </c>
    </row>
    <row r="219" spans="3:18" ht="15" customHeight="1" x14ac:dyDescent="0.15">
      <c r="C219" s="1301"/>
      <c r="D219" s="1158" t="str">
        <f>IF(基本情報!I79="","",基本情報!I79)</f>
        <v/>
      </c>
      <c r="E219" s="1159"/>
      <c r="F219" s="1170" t="s">
        <v>404</v>
      </c>
      <c r="G219" s="1171"/>
      <c r="H219" s="1172"/>
      <c r="I219" s="1166" t="str">
        <f>IF(基本情報!I165="","",基本情報!I165)</f>
        <v/>
      </c>
      <c r="J219" s="1167"/>
      <c r="K219" s="1167"/>
      <c r="L219" s="1167"/>
      <c r="M219" s="1002" t="s">
        <v>690</v>
      </c>
      <c r="N219" s="1002"/>
      <c r="O219" s="1169"/>
      <c r="R219" s="40"/>
    </row>
    <row r="220" spans="3:18" ht="15" customHeight="1" x14ac:dyDescent="0.15">
      <c r="C220" s="1301"/>
      <c r="D220" s="1160"/>
      <c r="E220" s="1161"/>
      <c r="F220" s="1152" t="s">
        <v>405</v>
      </c>
      <c r="G220" s="1153"/>
      <c r="H220" s="1154"/>
      <c r="I220" s="1166" t="str">
        <f>IF(基本情報!I166="","",基本情報!I166)</f>
        <v/>
      </c>
      <c r="J220" s="1167"/>
      <c r="K220" s="1167"/>
      <c r="L220" s="1167"/>
      <c r="M220" s="280"/>
      <c r="N220" s="280" t="s">
        <v>162</v>
      </c>
      <c r="O220" s="281"/>
      <c r="R220" s="40"/>
    </row>
    <row r="221" spans="3:18" ht="15" customHeight="1" x14ac:dyDescent="0.15">
      <c r="C221" s="1301"/>
      <c r="D221" s="1160"/>
      <c r="E221" s="1161"/>
      <c r="F221" s="1165" t="s">
        <v>406</v>
      </c>
      <c r="G221" s="1165"/>
      <c r="H221" s="1165"/>
      <c r="I221" s="1166" t="str">
        <f>IF(基本情報!I167="","",基本情報!I167)</f>
        <v/>
      </c>
      <c r="J221" s="1167"/>
      <c r="K221" s="1167"/>
      <c r="L221" s="1167"/>
      <c r="M221" s="1002" t="s">
        <v>162</v>
      </c>
      <c r="N221" s="1002"/>
      <c r="O221" s="1169"/>
    </row>
    <row r="222" spans="3:18" ht="15" customHeight="1" x14ac:dyDescent="0.15">
      <c r="C222" s="1301"/>
      <c r="D222" s="1160"/>
      <c r="E222" s="1161"/>
      <c r="F222" s="1165" t="s">
        <v>407</v>
      </c>
      <c r="G222" s="1165"/>
      <c r="H222" s="1165"/>
      <c r="I222" s="1299" t="str">
        <f>IF(I219="","",I221/I219)</f>
        <v/>
      </c>
      <c r="J222" s="1299"/>
      <c r="K222" s="1299"/>
      <c r="L222" s="1299"/>
      <c r="M222" s="1168" t="s">
        <v>691</v>
      </c>
      <c r="N222" s="1002"/>
      <c r="O222" s="1169"/>
    </row>
    <row r="223" spans="3:18" ht="15" customHeight="1" x14ac:dyDescent="0.15">
      <c r="C223" s="1301"/>
      <c r="D223" s="1160"/>
      <c r="E223" s="1161"/>
      <c r="F223" s="1164" t="s">
        <v>551</v>
      </c>
      <c r="G223" s="1165"/>
      <c r="H223" s="1165"/>
      <c r="I223" s="1166" t="str">
        <f>IF(基本情報!I169="","",基本情報!I169)</f>
        <v/>
      </c>
      <c r="J223" s="1167"/>
      <c r="K223" s="1167"/>
      <c r="L223" s="1167"/>
      <c r="M223" s="1168" t="s">
        <v>383</v>
      </c>
      <c r="N223" s="1002"/>
      <c r="O223" s="1169"/>
    </row>
    <row r="224" spans="3:18" ht="15" customHeight="1" x14ac:dyDescent="0.15">
      <c r="C224" s="1301"/>
      <c r="D224" s="1162"/>
      <c r="E224" s="1163"/>
      <c r="F224" s="1152" t="s">
        <v>517</v>
      </c>
      <c r="G224" s="1153"/>
      <c r="H224" s="1154"/>
      <c r="I224" s="1155"/>
      <c r="J224" s="1156"/>
      <c r="K224" s="1156"/>
      <c r="L224" s="1156"/>
      <c r="M224" s="1156"/>
      <c r="N224" s="1156"/>
      <c r="O224" s="1157"/>
      <c r="R224" s="40" t="s">
        <v>338</v>
      </c>
    </row>
    <row r="225" spans="3:18" ht="15" customHeight="1" x14ac:dyDescent="0.15">
      <c r="C225" s="1301"/>
      <c r="D225" s="1158" t="str">
        <f>IF(基本情報!J79="","",基本情報!J79)</f>
        <v/>
      </c>
      <c r="E225" s="1159"/>
      <c r="F225" s="1170" t="s">
        <v>404</v>
      </c>
      <c r="G225" s="1171"/>
      <c r="H225" s="1172"/>
      <c r="I225" s="1166" t="str">
        <f>IF(基本情報!J165="","",基本情報!J165)</f>
        <v/>
      </c>
      <c r="J225" s="1167"/>
      <c r="K225" s="1167"/>
      <c r="L225" s="1167"/>
      <c r="M225" s="1002" t="s">
        <v>690</v>
      </c>
      <c r="N225" s="1002"/>
      <c r="O225" s="1169"/>
    </row>
    <row r="226" spans="3:18" ht="15" customHeight="1" x14ac:dyDescent="0.15">
      <c r="C226" s="1301"/>
      <c r="D226" s="1160"/>
      <c r="E226" s="1161"/>
      <c r="F226" s="1152" t="s">
        <v>405</v>
      </c>
      <c r="G226" s="1153"/>
      <c r="H226" s="1154"/>
      <c r="I226" s="1166" t="str">
        <f>IF(基本情報!J166="","",基本情報!J166)</f>
        <v/>
      </c>
      <c r="J226" s="1167"/>
      <c r="K226" s="1167"/>
      <c r="L226" s="1167"/>
      <c r="M226" s="280"/>
      <c r="N226" s="280" t="s">
        <v>162</v>
      </c>
      <c r="O226" s="281"/>
    </row>
    <row r="227" spans="3:18" ht="15" customHeight="1" x14ac:dyDescent="0.15">
      <c r="C227" s="1301"/>
      <c r="D227" s="1160"/>
      <c r="E227" s="1161"/>
      <c r="F227" s="1165" t="s">
        <v>406</v>
      </c>
      <c r="G227" s="1165"/>
      <c r="H227" s="1165"/>
      <c r="I227" s="1166" t="str">
        <f>IF(基本情報!J167="","",基本情報!J167)</f>
        <v/>
      </c>
      <c r="J227" s="1167"/>
      <c r="K227" s="1167"/>
      <c r="L227" s="1167"/>
      <c r="M227" s="1002" t="s">
        <v>162</v>
      </c>
      <c r="N227" s="1002"/>
      <c r="O227" s="1169"/>
    </row>
    <row r="228" spans="3:18" ht="15" customHeight="1" x14ac:dyDescent="0.15">
      <c r="C228" s="1301"/>
      <c r="D228" s="1160"/>
      <c r="E228" s="1161"/>
      <c r="F228" s="1165" t="s">
        <v>407</v>
      </c>
      <c r="G228" s="1165"/>
      <c r="H228" s="1165"/>
      <c r="I228" s="1299" t="str">
        <f>IF(I225="","",I227/I225)</f>
        <v/>
      </c>
      <c r="J228" s="1299"/>
      <c r="K228" s="1299"/>
      <c r="L228" s="1299"/>
      <c r="M228" s="1168" t="s">
        <v>691</v>
      </c>
      <c r="N228" s="1002"/>
      <c r="O228" s="1169"/>
    </row>
    <row r="229" spans="3:18" ht="15" customHeight="1" x14ac:dyDescent="0.15">
      <c r="C229" s="1301"/>
      <c r="D229" s="1160"/>
      <c r="E229" s="1161"/>
      <c r="F229" s="1164" t="s">
        <v>551</v>
      </c>
      <c r="G229" s="1165"/>
      <c r="H229" s="1165"/>
      <c r="I229" s="1166" t="str">
        <f>IF(基本情報!J169="","",基本情報!J169)</f>
        <v/>
      </c>
      <c r="J229" s="1167"/>
      <c r="K229" s="1167"/>
      <c r="L229" s="1167"/>
      <c r="M229" s="1168" t="s">
        <v>383</v>
      </c>
      <c r="N229" s="1002"/>
      <c r="O229" s="1169"/>
    </row>
    <row r="230" spans="3:18" ht="15" customHeight="1" x14ac:dyDescent="0.15">
      <c r="C230" s="1301"/>
      <c r="D230" s="1162"/>
      <c r="E230" s="1163"/>
      <c r="F230" s="1152" t="s">
        <v>517</v>
      </c>
      <c r="G230" s="1153"/>
      <c r="H230" s="1154"/>
      <c r="I230" s="1155"/>
      <c r="J230" s="1156"/>
      <c r="K230" s="1156"/>
      <c r="L230" s="1156"/>
      <c r="M230" s="1156"/>
      <c r="N230" s="1156"/>
      <c r="O230" s="1157"/>
      <c r="R230" s="40" t="s">
        <v>338</v>
      </c>
    </row>
    <row r="231" spans="3:18" ht="15" customHeight="1" x14ac:dyDescent="0.15">
      <c r="C231" s="1301"/>
      <c r="D231" s="1158" t="str">
        <f>IF(基本情報!K79="","",基本情報!K79)</f>
        <v/>
      </c>
      <c r="E231" s="1159"/>
      <c r="F231" s="1170" t="s">
        <v>404</v>
      </c>
      <c r="G231" s="1171"/>
      <c r="H231" s="1172"/>
      <c r="I231" s="1166" t="str">
        <f>IF(基本情報!K165="","",基本情報!K165)</f>
        <v/>
      </c>
      <c r="J231" s="1167"/>
      <c r="K231" s="1167"/>
      <c r="L231" s="1167"/>
      <c r="M231" s="1002" t="s">
        <v>690</v>
      </c>
      <c r="N231" s="1002"/>
      <c r="O231" s="1169"/>
    </row>
    <row r="232" spans="3:18" ht="15" customHeight="1" x14ac:dyDescent="0.15">
      <c r="C232" s="1301"/>
      <c r="D232" s="1160"/>
      <c r="E232" s="1161"/>
      <c r="F232" s="1152" t="s">
        <v>405</v>
      </c>
      <c r="G232" s="1153"/>
      <c r="H232" s="1154"/>
      <c r="I232" s="1166" t="str">
        <f>IF(基本情報!K166="","",基本情報!K166)</f>
        <v/>
      </c>
      <c r="J232" s="1167"/>
      <c r="K232" s="1167"/>
      <c r="L232" s="1167"/>
      <c r="M232" s="280"/>
      <c r="N232" s="280" t="s">
        <v>162</v>
      </c>
      <c r="O232" s="281"/>
    </row>
    <row r="233" spans="3:18" ht="15" customHeight="1" x14ac:dyDescent="0.15">
      <c r="C233" s="1301"/>
      <c r="D233" s="1160"/>
      <c r="E233" s="1161"/>
      <c r="F233" s="1165" t="s">
        <v>406</v>
      </c>
      <c r="G233" s="1165"/>
      <c r="H233" s="1165"/>
      <c r="I233" s="1166" t="str">
        <f>IF(基本情報!K167="","",基本情報!K167)</f>
        <v/>
      </c>
      <c r="J233" s="1167"/>
      <c r="K233" s="1167"/>
      <c r="L233" s="1167"/>
      <c r="M233" s="1002" t="s">
        <v>162</v>
      </c>
      <c r="N233" s="1002"/>
      <c r="O233" s="1169"/>
    </row>
    <row r="234" spans="3:18" ht="15" customHeight="1" x14ac:dyDescent="0.15">
      <c r="C234" s="1301"/>
      <c r="D234" s="1160"/>
      <c r="E234" s="1161"/>
      <c r="F234" s="1165" t="s">
        <v>407</v>
      </c>
      <c r="G234" s="1165"/>
      <c r="H234" s="1165"/>
      <c r="I234" s="1299" t="str">
        <f>IF(I231="","",I233/I231)</f>
        <v/>
      </c>
      <c r="J234" s="1299"/>
      <c r="K234" s="1299"/>
      <c r="L234" s="1299"/>
      <c r="M234" s="1168" t="s">
        <v>691</v>
      </c>
      <c r="N234" s="1002"/>
      <c r="O234" s="1169"/>
    </row>
    <row r="235" spans="3:18" ht="15" customHeight="1" x14ac:dyDescent="0.15">
      <c r="C235" s="1301"/>
      <c r="D235" s="1160"/>
      <c r="E235" s="1161"/>
      <c r="F235" s="1164" t="s">
        <v>551</v>
      </c>
      <c r="G235" s="1165"/>
      <c r="H235" s="1165"/>
      <c r="I235" s="1166" t="str">
        <f>IF(基本情報!K169="","",基本情報!K169)</f>
        <v/>
      </c>
      <c r="J235" s="1167"/>
      <c r="K235" s="1167"/>
      <c r="L235" s="1167"/>
      <c r="M235" s="1168" t="s">
        <v>26</v>
      </c>
      <c r="N235" s="1002"/>
      <c r="O235" s="1169"/>
    </row>
    <row r="236" spans="3:18" ht="15" customHeight="1" x14ac:dyDescent="0.15">
      <c r="C236" s="1301"/>
      <c r="D236" s="1162"/>
      <c r="E236" s="1163"/>
      <c r="F236" s="1152" t="s">
        <v>517</v>
      </c>
      <c r="G236" s="1153"/>
      <c r="H236" s="1154"/>
      <c r="I236" s="1155"/>
      <c r="J236" s="1156"/>
      <c r="K236" s="1156"/>
      <c r="L236" s="1156"/>
      <c r="M236" s="1156"/>
      <c r="N236" s="1156"/>
      <c r="O236" s="1157"/>
      <c r="R236" s="40" t="s">
        <v>338</v>
      </c>
    </row>
    <row r="237" spans="3:18" ht="15" customHeight="1" x14ac:dyDescent="0.15">
      <c r="C237" s="1301"/>
      <c r="D237" s="1158" t="str">
        <f>IF(基本情報!L79="","",基本情報!L79)</f>
        <v/>
      </c>
      <c r="E237" s="1159"/>
      <c r="F237" s="1170" t="s">
        <v>404</v>
      </c>
      <c r="G237" s="1171"/>
      <c r="H237" s="1172"/>
      <c r="I237" s="1166" t="str">
        <f>IF(基本情報!L165="","",基本情報!L165)</f>
        <v/>
      </c>
      <c r="J237" s="1167"/>
      <c r="K237" s="1167"/>
      <c r="L237" s="1167"/>
      <c r="M237" s="1002" t="s">
        <v>690</v>
      </c>
      <c r="N237" s="1002"/>
      <c r="O237" s="1169"/>
    </row>
    <row r="238" spans="3:18" ht="15" customHeight="1" x14ac:dyDescent="0.15">
      <c r="C238" s="1301"/>
      <c r="D238" s="1160"/>
      <c r="E238" s="1161"/>
      <c r="F238" s="1152" t="s">
        <v>405</v>
      </c>
      <c r="G238" s="1153"/>
      <c r="H238" s="1154"/>
      <c r="I238" s="1166" t="str">
        <f>IF(基本情報!L166="","",基本情報!L166)</f>
        <v/>
      </c>
      <c r="J238" s="1167"/>
      <c r="K238" s="1167"/>
      <c r="L238" s="1167"/>
      <c r="M238" s="280"/>
      <c r="N238" s="280" t="s">
        <v>162</v>
      </c>
      <c r="O238" s="281"/>
    </row>
    <row r="239" spans="3:18" ht="15" customHeight="1" x14ac:dyDescent="0.15">
      <c r="C239" s="1301"/>
      <c r="D239" s="1160"/>
      <c r="E239" s="1161"/>
      <c r="F239" s="1165" t="s">
        <v>406</v>
      </c>
      <c r="G239" s="1165"/>
      <c r="H239" s="1165"/>
      <c r="I239" s="1166" t="str">
        <f>IF(基本情報!L167="","",基本情報!L167)</f>
        <v/>
      </c>
      <c r="J239" s="1167"/>
      <c r="K239" s="1167"/>
      <c r="L239" s="1167"/>
      <c r="M239" s="1002" t="s">
        <v>162</v>
      </c>
      <c r="N239" s="1002"/>
      <c r="O239" s="1169"/>
    </row>
    <row r="240" spans="3:18" ht="15" customHeight="1" x14ac:dyDescent="0.15">
      <c r="C240" s="1301"/>
      <c r="D240" s="1160"/>
      <c r="E240" s="1161"/>
      <c r="F240" s="1165" t="s">
        <v>407</v>
      </c>
      <c r="G240" s="1165"/>
      <c r="H240" s="1165"/>
      <c r="I240" s="1299" t="str">
        <f>IF(I237="","",I239/I237)</f>
        <v/>
      </c>
      <c r="J240" s="1299"/>
      <c r="K240" s="1299"/>
      <c r="L240" s="1299"/>
      <c r="M240" s="1168" t="s">
        <v>691</v>
      </c>
      <c r="N240" s="1002"/>
      <c r="O240" s="1169"/>
    </row>
    <row r="241" spans="3:18" ht="15" customHeight="1" x14ac:dyDescent="0.15">
      <c r="C241" s="1301"/>
      <c r="D241" s="1160"/>
      <c r="E241" s="1161"/>
      <c r="F241" s="1164" t="s">
        <v>551</v>
      </c>
      <c r="G241" s="1165"/>
      <c r="H241" s="1165"/>
      <c r="I241" s="1166" t="str">
        <f>IF(基本情報!L169="","",基本情報!L169)</f>
        <v/>
      </c>
      <c r="J241" s="1167"/>
      <c r="K241" s="1167"/>
      <c r="L241" s="1167"/>
      <c r="M241" s="1168" t="s">
        <v>26</v>
      </c>
      <c r="N241" s="1002"/>
      <c r="O241" s="1169"/>
    </row>
    <row r="242" spans="3:18" ht="15" customHeight="1" x14ac:dyDescent="0.15">
      <c r="C242" s="1302"/>
      <c r="D242" s="1162"/>
      <c r="E242" s="1163"/>
      <c r="F242" s="1152" t="s">
        <v>517</v>
      </c>
      <c r="G242" s="1153"/>
      <c r="H242" s="1154"/>
      <c r="I242" s="1155"/>
      <c r="J242" s="1156"/>
      <c r="K242" s="1156"/>
      <c r="L242" s="1156"/>
      <c r="M242" s="1156"/>
      <c r="N242" s="1156"/>
      <c r="O242" s="1157"/>
      <c r="R242" s="40" t="s">
        <v>338</v>
      </c>
    </row>
    <row r="243" spans="3:18" ht="39.75" customHeight="1" x14ac:dyDescent="0.15">
      <c r="C243" s="1145" t="s">
        <v>163</v>
      </c>
      <c r="D243" s="1145"/>
      <c r="E243" s="1145"/>
      <c r="F243" s="1145"/>
      <c r="G243" s="1145"/>
      <c r="H243" s="1145"/>
      <c r="I243" s="1293"/>
      <c r="J243" s="1293"/>
      <c r="K243" s="1293"/>
      <c r="L243" s="1293"/>
      <c r="M243" s="1293"/>
      <c r="N243" s="1293"/>
      <c r="O243" s="1294"/>
    </row>
    <row r="244" spans="3:18" x14ac:dyDescent="0.15">
      <c r="O244" s="326" t="s">
        <v>820</v>
      </c>
    </row>
  </sheetData>
  <sheetProtection algorithmName="SHA-512" hashValue="uYgE2U8IukY6Zbs7KPrDxFOQOchLdm2uC6Q/jF+GI0xK3A1PLn6B75udwfakwMIiM5wAnx6rOKBcFb57xBGlFA==" saltValue="d/RmQNIj2axZp4KQ+KH1qA==" spinCount="100000" sheet="1" objects="1" scenarios="1"/>
  <mergeCells count="550">
    <mergeCell ref="C103:C108"/>
    <mergeCell ref="F121:G122"/>
    <mergeCell ref="F123:G123"/>
    <mergeCell ref="D123:E123"/>
    <mergeCell ref="M228:O228"/>
    <mergeCell ref="I214:L214"/>
    <mergeCell ref="F219:H219"/>
    <mergeCell ref="I221:L221"/>
    <mergeCell ref="M219:O219"/>
    <mergeCell ref="F220:H220"/>
    <mergeCell ref="F221:H221"/>
    <mergeCell ref="M215:O215"/>
    <mergeCell ref="D105:E105"/>
    <mergeCell ref="D109:O110"/>
    <mergeCell ref="J117:O117"/>
    <mergeCell ref="L108:N108"/>
    <mergeCell ref="D106:E106"/>
    <mergeCell ref="H121:I122"/>
    <mergeCell ref="H123:I123"/>
    <mergeCell ref="L123:M123"/>
    <mergeCell ref="J112:O112"/>
    <mergeCell ref="J113:O113"/>
    <mergeCell ref="J115:O115"/>
    <mergeCell ref="C112:E112"/>
    <mergeCell ref="F113:I113"/>
    <mergeCell ref="F114:I114"/>
    <mergeCell ref="F115:I115"/>
    <mergeCell ref="D128:E128"/>
    <mergeCell ref="D129:E129"/>
    <mergeCell ref="L126:M126"/>
    <mergeCell ref="L127:M127"/>
    <mergeCell ref="L128:M128"/>
    <mergeCell ref="L129:M129"/>
    <mergeCell ref="L124:M124"/>
    <mergeCell ref="L125:M125"/>
    <mergeCell ref="F119:I119"/>
    <mergeCell ref="H126:I126"/>
    <mergeCell ref="H127:I127"/>
    <mergeCell ref="H128:I128"/>
    <mergeCell ref="H129:I129"/>
    <mergeCell ref="J123:K123"/>
    <mergeCell ref="J124:K124"/>
    <mergeCell ref="J125:K125"/>
    <mergeCell ref="J126:K126"/>
    <mergeCell ref="J127:K127"/>
    <mergeCell ref="J128:K128"/>
    <mergeCell ref="J129:K129"/>
    <mergeCell ref="F116:I116"/>
    <mergeCell ref="C243:H243"/>
    <mergeCell ref="F228:H228"/>
    <mergeCell ref="F201:H201"/>
    <mergeCell ref="H178:O178"/>
    <mergeCell ref="D201:E206"/>
    <mergeCell ref="I190:J190"/>
    <mergeCell ref="C190:G190"/>
    <mergeCell ref="C178:G189"/>
    <mergeCell ref="H158:O158"/>
    <mergeCell ref="H164:O164"/>
    <mergeCell ref="C163:G163"/>
    <mergeCell ref="C164:G164"/>
    <mergeCell ref="H163:O163"/>
    <mergeCell ref="H165:O165"/>
    <mergeCell ref="C165:G177"/>
    <mergeCell ref="I223:L223"/>
    <mergeCell ref="F216:H216"/>
    <mergeCell ref="I216:L216"/>
    <mergeCell ref="F218:H218"/>
    <mergeCell ref="I218:O218"/>
    <mergeCell ref="I243:O243"/>
    <mergeCell ref="F229:H229"/>
    <mergeCell ref="I229:L229"/>
    <mergeCell ref="M229:O229"/>
    <mergeCell ref="I232:L232"/>
    <mergeCell ref="M239:O239"/>
    <mergeCell ref="F240:H240"/>
    <mergeCell ref="I240:L240"/>
    <mergeCell ref="M240:O240"/>
    <mergeCell ref="I234:L234"/>
    <mergeCell ref="M234:O234"/>
    <mergeCell ref="F230:H230"/>
    <mergeCell ref="F235:H235"/>
    <mergeCell ref="I235:L235"/>
    <mergeCell ref="M235:O235"/>
    <mergeCell ref="F238:H238"/>
    <mergeCell ref="I238:L238"/>
    <mergeCell ref="F231:H231"/>
    <mergeCell ref="I231:L231"/>
    <mergeCell ref="M231:O231"/>
    <mergeCell ref="C201:C242"/>
    <mergeCell ref="I220:L220"/>
    <mergeCell ref="I219:L219"/>
    <mergeCell ref="I227:L227"/>
    <mergeCell ref="M227:O227"/>
    <mergeCell ref="I225:L225"/>
    <mergeCell ref="F226:H226"/>
    <mergeCell ref="F227:H227"/>
    <mergeCell ref="F222:H222"/>
    <mergeCell ref="I222:L222"/>
    <mergeCell ref="M221:O221"/>
    <mergeCell ref="M216:O216"/>
    <mergeCell ref="F217:H217"/>
    <mergeCell ref="I217:L217"/>
    <mergeCell ref="M217:O217"/>
    <mergeCell ref="I226:L226"/>
    <mergeCell ref="F223:H223"/>
    <mergeCell ref="F215:H215"/>
    <mergeCell ref="M222:O222"/>
    <mergeCell ref="M225:O225"/>
    <mergeCell ref="F225:H225"/>
    <mergeCell ref="I228:L228"/>
    <mergeCell ref="M223:O223"/>
    <mergeCell ref="F212:H212"/>
    <mergeCell ref="F202:H202"/>
    <mergeCell ref="F203:H203"/>
    <mergeCell ref="I202:L202"/>
    <mergeCell ref="F206:H206"/>
    <mergeCell ref="I206:O206"/>
    <mergeCell ref="I204:L204"/>
    <mergeCell ref="I203:L203"/>
    <mergeCell ref="M204:O204"/>
    <mergeCell ref="F205:H205"/>
    <mergeCell ref="F204:H204"/>
    <mergeCell ref="I205:L205"/>
    <mergeCell ref="M205:O205"/>
    <mergeCell ref="M203:O203"/>
    <mergeCell ref="I215:L215"/>
    <mergeCell ref="F213:H213"/>
    <mergeCell ref="I213:L213"/>
    <mergeCell ref="M213:O213"/>
    <mergeCell ref="F214:H214"/>
    <mergeCell ref="I211:L211"/>
    <mergeCell ref="M211:O211"/>
    <mergeCell ref="F208:H208"/>
    <mergeCell ref="I208:L208"/>
    <mergeCell ref="F209:H209"/>
    <mergeCell ref="I209:L209"/>
    <mergeCell ref="M209:O209"/>
    <mergeCell ref="F211:H211"/>
    <mergeCell ref="I210:L210"/>
    <mergeCell ref="M210:O210"/>
    <mergeCell ref="F210:H210"/>
    <mergeCell ref="I212:O212"/>
    <mergeCell ref="D77:E77"/>
    <mergeCell ref="D80:E80"/>
    <mergeCell ref="F80:G80"/>
    <mergeCell ref="F85:G85"/>
    <mergeCell ref="I199:O199"/>
    <mergeCell ref="L190:M190"/>
    <mergeCell ref="I200:J200"/>
    <mergeCell ref="F207:H207"/>
    <mergeCell ref="I207:L207"/>
    <mergeCell ref="M207:O207"/>
    <mergeCell ref="M201:O201"/>
    <mergeCell ref="I201:L201"/>
    <mergeCell ref="C200:H200"/>
    <mergeCell ref="K200:O200"/>
    <mergeCell ref="C191:G191"/>
    <mergeCell ref="C199:H199"/>
    <mergeCell ref="H191:O191"/>
    <mergeCell ref="C121:E122"/>
    <mergeCell ref="H156:O156"/>
    <mergeCell ref="F126:G126"/>
    <mergeCell ref="F127:G127"/>
    <mergeCell ref="F128:G128"/>
    <mergeCell ref="F129:G129"/>
    <mergeCell ref="D132:O132"/>
    <mergeCell ref="C158:G158"/>
    <mergeCell ref="C156:G156"/>
    <mergeCell ref="D78:E78"/>
    <mergeCell ref="D107:E107"/>
    <mergeCell ref="D108:E108"/>
    <mergeCell ref="F107:H107"/>
    <mergeCell ref="D103:E103"/>
    <mergeCell ref="D104:E104"/>
    <mergeCell ref="D82:E82"/>
    <mergeCell ref="H78:I78"/>
    <mergeCell ref="H79:I79"/>
    <mergeCell ref="H82:I82"/>
    <mergeCell ref="D119:E119"/>
    <mergeCell ref="C123:C129"/>
    <mergeCell ref="C142:O142"/>
    <mergeCell ref="F87:G87"/>
    <mergeCell ref="F88:G88"/>
    <mergeCell ref="F93:G93"/>
    <mergeCell ref="H92:I92"/>
    <mergeCell ref="J140:K140"/>
    <mergeCell ref="D124:E124"/>
    <mergeCell ref="D125:E125"/>
    <mergeCell ref="D126:E126"/>
    <mergeCell ref="D127:E127"/>
    <mergeCell ref="J73:K74"/>
    <mergeCell ref="F86:G86"/>
    <mergeCell ref="H84:I84"/>
    <mergeCell ref="H85:I85"/>
    <mergeCell ref="H83:I83"/>
    <mergeCell ref="D79:E79"/>
    <mergeCell ref="H80:I80"/>
    <mergeCell ref="F83:G83"/>
    <mergeCell ref="F84:G84"/>
    <mergeCell ref="C84:E85"/>
    <mergeCell ref="F81:G81"/>
    <mergeCell ref="H81:I81"/>
    <mergeCell ref="D81:E81"/>
    <mergeCell ref="H77:I77"/>
    <mergeCell ref="J79:K79"/>
    <mergeCell ref="J77:K77"/>
    <mergeCell ref="J78:K78"/>
    <mergeCell ref="J76:K76"/>
    <mergeCell ref="J80:K80"/>
    <mergeCell ref="J81:K81"/>
    <mergeCell ref="C77:C82"/>
    <mergeCell ref="C83:E83"/>
    <mergeCell ref="F77:G77"/>
    <mergeCell ref="F78:G78"/>
    <mergeCell ref="C76:E76"/>
    <mergeCell ref="F79:G79"/>
    <mergeCell ref="D66:E68"/>
    <mergeCell ref="H73:I73"/>
    <mergeCell ref="C73:E75"/>
    <mergeCell ref="L67:M67"/>
    <mergeCell ref="J67:K67"/>
    <mergeCell ref="J68:K68"/>
    <mergeCell ref="H75:I75"/>
    <mergeCell ref="F73:G74"/>
    <mergeCell ref="F68:G68"/>
    <mergeCell ref="D69:G69"/>
    <mergeCell ref="J75:K75"/>
    <mergeCell ref="H68:I68"/>
    <mergeCell ref="H67:I67"/>
    <mergeCell ref="L73:M73"/>
    <mergeCell ref="L74:M74"/>
    <mergeCell ref="F75:G75"/>
    <mergeCell ref="L69:M69"/>
    <mergeCell ref="C57:C69"/>
    <mergeCell ref="L61:M61"/>
    <mergeCell ref="J64:K64"/>
    <mergeCell ref="H69:I69"/>
    <mergeCell ref="H66:I66"/>
    <mergeCell ref="F66:G66"/>
    <mergeCell ref="N62:O62"/>
    <mergeCell ref="J62:K62"/>
    <mergeCell ref="L62:M62"/>
    <mergeCell ref="L64:M64"/>
    <mergeCell ref="L63:M63"/>
    <mergeCell ref="L66:M66"/>
    <mergeCell ref="F67:G67"/>
    <mergeCell ref="J66:K66"/>
    <mergeCell ref="N65:O65"/>
    <mergeCell ref="N63:O63"/>
    <mergeCell ref="C5:F5"/>
    <mergeCell ref="C30:K30"/>
    <mergeCell ref="M31:N31"/>
    <mergeCell ref="M30:N30"/>
    <mergeCell ref="M34:N34"/>
    <mergeCell ref="H64:I64"/>
    <mergeCell ref="F64:G64"/>
    <mergeCell ref="F14:K14"/>
    <mergeCell ref="L14:N14"/>
    <mergeCell ref="F25:K25"/>
    <mergeCell ref="F28:K28"/>
    <mergeCell ref="L17:N17"/>
    <mergeCell ref="L18:N18"/>
    <mergeCell ref="L24:N24"/>
    <mergeCell ref="H63:I63"/>
    <mergeCell ref="C47:F47"/>
    <mergeCell ref="C39:K39"/>
    <mergeCell ref="C32:E33"/>
    <mergeCell ref="F32:K32"/>
    <mergeCell ref="F33:K33"/>
    <mergeCell ref="L32:N32"/>
    <mergeCell ref="L39:O39"/>
    <mergeCell ref="N59:O59"/>
    <mergeCell ref="G49:K49"/>
    <mergeCell ref="C37:E38"/>
    <mergeCell ref="F63:G63"/>
    <mergeCell ref="D57:G57"/>
    <mergeCell ref="J63:K63"/>
    <mergeCell ref="D61:G61"/>
    <mergeCell ref="D62:G62"/>
    <mergeCell ref="H61:I61"/>
    <mergeCell ref="J61:K61"/>
    <mergeCell ref="D63:E65"/>
    <mergeCell ref="H65:I65"/>
    <mergeCell ref="G50:K50"/>
    <mergeCell ref="F37:K37"/>
    <mergeCell ref="G47:K47"/>
    <mergeCell ref="H59:I59"/>
    <mergeCell ref="F38:K38"/>
    <mergeCell ref="F65:G65"/>
    <mergeCell ref="C48:F49"/>
    <mergeCell ref="M38:N38"/>
    <mergeCell ref="H57:I57"/>
    <mergeCell ref="N64:O64"/>
    <mergeCell ref="D60:G60"/>
    <mergeCell ref="H60:I60"/>
    <mergeCell ref="J60:K60"/>
    <mergeCell ref="G45:K46"/>
    <mergeCell ref="L45:O45"/>
    <mergeCell ref="L40:O40"/>
    <mergeCell ref="D41:O41"/>
    <mergeCell ref="D58:G58"/>
    <mergeCell ref="D59:G59"/>
    <mergeCell ref="G48:K48"/>
    <mergeCell ref="C50:F50"/>
    <mergeCell ref="L58:M58"/>
    <mergeCell ref="N58:O58"/>
    <mergeCell ref="N60:O60"/>
    <mergeCell ref="H58:I58"/>
    <mergeCell ref="J58:K58"/>
    <mergeCell ref="L59:M59"/>
    <mergeCell ref="C40:K40"/>
    <mergeCell ref="H62:I62"/>
    <mergeCell ref="C43:J43"/>
    <mergeCell ref="L46:N46"/>
    <mergeCell ref="F117:I117"/>
    <mergeCell ref="F118:I118"/>
    <mergeCell ref="N121:O122"/>
    <mergeCell ref="H76:I76"/>
    <mergeCell ref="F76:G76"/>
    <mergeCell ref="L78:M78"/>
    <mergeCell ref="L79:M79"/>
    <mergeCell ref="N139:O139"/>
    <mergeCell ref="H124:I124"/>
    <mergeCell ref="H125:I125"/>
    <mergeCell ref="L121:M122"/>
    <mergeCell ref="F92:G92"/>
    <mergeCell ref="L101:N101"/>
    <mergeCell ref="L102:N102"/>
    <mergeCell ref="L103:N103"/>
    <mergeCell ref="F82:G82"/>
    <mergeCell ref="H86:I86"/>
    <mergeCell ref="J119:O119"/>
    <mergeCell ref="F108:H108"/>
    <mergeCell ref="L107:N107"/>
    <mergeCell ref="J121:K122"/>
    <mergeCell ref="L86:M86"/>
    <mergeCell ref="F112:I112"/>
    <mergeCell ref="L83:M83"/>
    <mergeCell ref="L77:M77"/>
    <mergeCell ref="J82:K82"/>
    <mergeCell ref="I102:K102"/>
    <mergeCell ref="I103:K103"/>
    <mergeCell ref="I104:K104"/>
    <mergeCell ref="I105:K105"/>
    <mergeCell ref="I106:K106"/>
    <mergeCell ref="J83:K83"/>
    <mergeCell ref="J84:K84"/>
    <mergeCell ref="J85:K85"/>
    <mergeCell ref="J86:K86"/>
    <mergeCell ref="J118:O118"/>
    <mergeCell ref="J141:K141"/>
    <mergeCell ref="L75:M75"/>
    <mergeCell ref="L140:M140"/>
    <mergeCell ref="J87:K87"/>
    <mergeCell ref="N123:O123"/>
    <mergeCell ref="N124:O124"/>
    <mergeCell ref="N125:O125"/>
    <mergeCell ref="I107:K107"/>
    <mergeCell ref="I108:K108"/>
    <mergeCell ref="I101:K101"/>
    <mergeCell ref="F100:K100"/>
    <mergeCell ref="N126:O126"/>
    <mergeCell ref="N127:O127"/>
    <mergeCell ref="N128:O128"/>
    <mergeCell ref="N129:O129"/>
    <mergeCell ref="E133:O133"/>
    <mergeCell ref="F124:G124"/>
    <mergeCell ref="F125:G125"/>
    <mergeCell ref="L91:M91"/>
    <mergeCell ref="N140:O140"/>
    <mergeCell ref="N141:O141"/>
    <mergeCell ref="L139:M139"/>
    <mergeCell ref="L76:M76"/>
    <mergeCell ref="J139:K139"/>
    <mergeCell ref="J116:O116"/>
    <mergeCell ref="J114:O114"/>
    <mergeCell ref="L7:N7"/>
    <mergeCell ref="F15:K16"/>
    <mergeCell ref="L15:N15"/>
    <mergeCell ref="L16:N16"/>
    <mergeCell ref="L8:N8"/>
    <mergeCell ref="L11:N11"/>
    <mergeCell ref="L87:M87"/>
    <mergeCell ref="J88:K88"/>
    <mergeCell ref="J89:K89"/>
    <mergeCell ref="L20:N20"/>
    <mergeCell ref="L21:N21"/>
    <mergeCell ref="L22:N22"/>
    <mergeCell ref="N68:O68"/>
    <mergeCell ref="J69:K69"/>
    <mergeCell ref="N67:O67"/>
    <mergeCell ref="N69:O69"/>
    <mergeCell ref="J65:K65"/>
    <mergeCell ref="L65:M65"/>
    <mergeCell ref="N66:O66"/>
    <mergeCell ref="L85:M85"/>
    <mergeCell ref="L68:M68"/>
    <mergeCell ref="M37:N37"/>
    <mergeCell ref="J57:K57"/>
    <mergeCell ref="L104:N104"/>
    <mergeCell ref="L105:N105"/>
    <mergeCell ref="L106:N106"/>
    <mergeCell ref="F101:H101"/>
    <mergeCell ref="F102:H102"/>
    <mergeCell ref="F103:H103"/>
    <mergeCell ref="F105:H105"/>
    <mergeCell ref="L93:M93"/>
    <mergeCell ref="J93:K93"/>
    <mergeCell ref="L100:N100"/>
    <mergeCell ref="L92:M92"/>
    <mergeCell ref="L84:M84"/>
    <mergeCell ref="L80:M80"/>
    <mergeCell ref="L81:M81"/>
    <mergeCell ref="L82:M82"/>
    <mergeCell ref="L60:M60"/>
    <mergeCell ref="J59:K59"/>
    <mergeCell ref="L49:O49"/>
    <mergeCell ref="L50:O50"/>
    <mergeCell ref="L57:M57"/>
    <mergeCell ref="N57:O57"/>
    <mergeCell ref="N61:O61"/>
    <mergeCell ref="H139:I139"/>
    <mergeCell ref="H140:I140"/>
    <mergeCell ref="D90:E90"/>
    <mergeCell ref="L141:M141"/>
    <mergeCell ref="C141:G141"/>
    <mergeCell ref="C139:G139"/>
    <mergeCell ref="H141:I141"/>
    <mergeCell ref="F106:H106"/>
    <mergeCell ref="H93:I93"/>
    <mergeCell ref="D92:E92"/>
    <mergeCell ref="C100:E101"/>
    <mergeCell ref="D114:E114"/>
    <mergeCell ref="D115:E115"/>
    <mergeCell ref="D116:E116"/>
    <mergeCell ref="D117:E117"/>
    <mergeCell ref="D118:E118"/>
    <mergeCell ref="C102:E102"/>
    <mergeCell ref="C113:E113"/>
    <mergeCell ref="C114:C119"/>
    <mergeCell ref="F104:H104"/>
    <mergeCell ref="D131:O131"/>
    <mergeCell ref="C140:G140"/>
    <mergeCell ref="C93:E93"/>
    <mergeCell ref="C87:C92"/>
    <mergeCell ref="H154:I154"/>
    <mergeCell ref="L154:M154"/>
    <mergeCell ref="H151:O151"/>
    <mergeCell ref="N153:O153"/>
    <mergeCell ref="C153:G153"/>
    <mergeCell ref="H153:I153"/>
    <mergeCell ref="I155:J155"/>
    <mergeCell ref="C151:G151"/>
    <mergeCell ref="J154:K154"/>
    <mergeCell ref="C152:G152"/>
    <mergeCell ref="L153:M153"/>
    <mergeCell ref="C155:G155"/>
    <mergeCell ref="J153:K153"/>
    <mergeCell ref="C154:G154"/>
    <mergeCell ref="D213:E218"/>
    <mergeCell ref="D207:E212"/>
    <mergeCell ref="F10:J10"/>
    <mergeCell ref="F13:J13"/>
    <mergeCell ref="F12:J12"/>
    <mergeCell ref="L88:M88"/>
    <mergeCell ref="L89:M89"/>
    <mergeCell ref="H88:I88"/>
    <mergeCell ref="H89:I89"/>
    <mergeCell ref="D88:E88"/>
    <mergeCell ref="D89:E89"/>
    <mergeCell ref="H87:I87"/>
    <mergeCell ref="F89:G89"/>
    <mergeCell ref="F90:G90"/>
    <mergeCell ref="H90:I90"/>
    <mergeCell ref="D87:E87"/>
    <mergeCell ref="L90:M90"/>
    <mergeCell ref="L47:O47"/>
    <mergeCell ref="L48:O48"/>
    <mergeCell ref="H157:O157"/>
    <mergeCell ref="C157:G157"/>
    <mergeCell ref="L155:M155"/>
    <mergeCell ref="N154:O154"/>
    <mergeCell ref="H152:O152"/>
    <mergeCell ref="F242:H242"/>
    <mergeCell ref="I242:O242"/>
    <mergeCell ref="D237:E242"/>
    <mergeCell ref="D231:E236"/>
    <mergeCell ref="D225:E230"/>
    <mergeCell ref="D219:E224"/>
    <mergeCell ref="F224:H224"/>
    <mergeCell ref="I224:O224"/>
    <mergeCell ref="F241:H241"/>
    <mergeCell ref="I241:L241"/>
    <mergeCell ref="M241:O241"/>
    <mergeCell ref="F237:H237"/>
    <mergeCell ref="I237:L237"/>
    <mergeCell ref="M237:O237"/>
    <mergeCell ref="I230:O230"/>
    <mergeCell ref="F236:H236"/>
    <mergeCell ref="I236:O236"/>
    <mergeCell ref="F239:H239"/>
    <mergeCell ref="I239:L239"/>
    <mergeCell ref="F232:H232"/>
    <mergeCell ref="F233:H233"/>
    <mergeCell ref="I233:L233"/>
    <mergeCell ref="M233:O233"/>
    <mergeCell ref="F234:H234"/>
    <mergeCell ref="C86:E86"/>
    <mergeCell ref="J90:K90"/>
    <mergeCell ref="J92:K92"/>
    <mergeCell ref="C7:D13"/>
    <mergeCell ref="F9:J9"/>
    <mergeCell ref="F91:G91"/>
    <mergeCell ref="D91:E91"/>
    <mergeCell ref="F22:I22"/>
    <mergeCell ref="F21:K21"/>
    <mergeCell ref="F26:K26"/>
    <mergeCell ref="C31:K31"/>
    <mergeCell ref="F29:K29"/>
    <mergeCell ref="F35:K35"/>
    <mergeCell ref="F34:K34"/>
    <mergeCell ref="J22:K22"/>
    <mergeCell ref="C34:E36"/>
    <mergeCell ref="F36:K36"/>
    <mergeCell ref="C14:E29"/>
    <mergeCell ref="F23:K23"/>
    <mergeCell ref="F19:K19"/>
    <mergeCell ref="J91:K91"/>
    <mergeCell ref="H91:I91"/>
    <mergeCell ref="C45:F46"/>
    <mergeCell ref="E9:E10"/>
    <mergeCell ref="E12:E13"/>
    <mergeCell ref="F27:K27"/>
    <mergeCell ref="L27:N27"/>
    <mergeCell ref="L9:N9"/>
    <mergeCell ref="L10:N10"/>
    <mergeCell ref="L12:N12"/>
    <mergeCell ref="L13:N13"/>
    <mergeCell ref="L26:N26"/>
    <mergeCell ref="L23:N23"/>
    <mergeCell ref="L29:N29"/>
    <mergeCell ref="M36:N36"/>
    <mergeCell ref="L28:N28"/>
    <mergeCell ref="L25:N25"/>
    <mergeCell ref="F20:K20"/>
    <mergeCell ref="F24:K24"/>
    <mergeCell ref="F17:K18"/>
    <mergeCell ref="L33:N33"/>
    <mergeCell ref="L19:N19"/>
    <mergeCell ref="M35:N35"/>
  </mergeCells>
  <phoneticPr fontId="2"/>
  <pageMargins left="0.98425196850393704" right="0.39370078740157483" top="0.78740157480314965" bottom="0.19685039370078741" header="0.31496062992125984" footer="0.31496062992125984"/>
  <pageSetup paperSize="9" scale="97" orientation="portrait" r:id="rId1"/>
  <rowBreaks count="4" manualBreakCount="4">
    <brk id="51" max="15" man="1"/>
    <brk id="95" max="15" man="1"/>
    <brk id="143" max="15" man="1"/>
    <brk id="193" max="15" man="1"/>
  </rowBreaks>
  <extLst>
    <ext xmlns:x14="http://schemas.microsoft.com/office/spreadsheetml/2009/9/main" uri="{78C0D931-6437-407d-A8EE-F0AAD7539E65}">
      <x14:conditionalFormattings>
        <x14:conditionalFormatting xmlns:xm="http://schemas.microsoft.com/office/excel/2006/main">
          <x14:cfRule type="expression" priority="3" id="{343F1E79-8DC9-4BFC-8BD1-135630779371}">
            <xm:f>基本情報!$F$40="×"</xm:f>
            <x14:dxf>
              <fill>
                <patternFill>
                  <bgColor theme="0" tint="-0.34998626667073579"/>
                </patternFill>
              </fill>
            </x14:dxf>
          </x14:cfRule>
          <xm:sqref>F121:G129</xm:sqref>
        </x14:conditionalFormatting>
        <x14:conditionalFormatting xmlns:xm="http://schemas.microsoft.com/office/excel/2006/main">
          <x14:cfRule type="expression" priority="2" id="{249F708F-BF56-4E23-BBA5-B6506ED4D1EC}">
            <xm:f>基本情報!$F$40="〇"</xm:f>
            <x14:dxf>
              <fill>
                <patternFill>
                  <bgColor theme="0" tint="-0.34998626667073579"/>
                </patternFill>
              </fill>
            </x14:dxf>
          </x14:cfRule>
          <xm:sqref>H121:I129</xm:sqref>
        </x14:conditionalFormatting>
        <x14:conditionalFormatting xmlns:xm="http://schemas.microsoft.com/office/excel/2006/main">
          <x14:cfRule type="expression" priority="1" id="{1906EAF0-8D32-4105-810F-A9245A876080}">
            <xm:f>基本情報!$F$40="×"</xm:f>
            <x14:dxf>
              <fill>
                <patternFill>
                  <bgColor theme="0" tint="-0.34998626667073579"/>
                </patternFill>
              </fill>
            </x14:dxf>
          </x14:cfRule>
          <xm:sqref>N121:O129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view="pageBreakPreview" zoomScaleNormal="100" zoomScaleSheetLayoutView="100" workbookViewId="0">
      <selection activeCell="I21" sqref="I21:K21"/>
    </sheetView>
  </sheetViews>
  <sheetFormatPr defaultColWidth="9" defaultRowHeight="13.5" x14ac:dyDescent="0.15"/>
  <cols>
    <col min="1" max="1" width="1" style="7" customWidth="1"/>
    <col min="2" max="2" width="1.75" style="7" customWidth="1"/>
    <col min="3" max="3" width="2.75" style="7" customWidth="1"/>
    <col min="4" max="4" width="6.625" style="7" customWidth="1"/>
    <col min="5" max="5" width="8.25" style="7" customWidth="1"/>
    <col min="6" max="6" width="7.75" style="7" customWidth="1"/>
    <col min="7" max="7" width="9" style="7" customWidth="1"/>
    <col min="8" max="8" width="9.125" style="7" customWidth="1"/>
    <col min="9" max="11" width="5.625" style="7" customWidth="1"/>
    <col min="12" max="12" width="1" style="7" customWidth="1"/>
    <col min="13" max="13" width="4.625" style="7" customWidth="1"/>
    <col min="14" max="20" width="2" style="7" customWidth="1"/>
    <col min="21" max="22" width="1.25" style="88" customWidth="1"/>
    <col min="23" max="23" width="13.25" style="7" hidden="1" customWidth="1"/>
    <col min="24" max="25" width="9" style="7" hidden="1" customWidth="1"/>
    <col min="26" max="26" width="0" style="7" hidden="1" customWidth="1"/>
    <col min="27" max="27" width="6" style="7" customWidth="1"/>
    <col min="28" max="28" width="4.75" style="7" customWidth="1"/>
    <col min="29" max="29" width="5.75" style="7" customWidth="1"/>
    <col min="30" max="16384" width="9" style="7"/>
  </cols>
  <sheetData>
    <row r="1" spans="1:27" ht="13.5" customHeight="1" x14ac:dyDescent="0.15">
      <c r="A1" s="282" t="s">
        <v>846</v>
      </c>
      <c r="B1" s="47"/>
      <c r="F1" s="186"/>
      <c r="G1" s="186"/>
      <c r="H1" s="186"/>
      <c r="I1" s="186"/>
      <c r="J1" s="186"/>
    </row>
    <row r="2" spans="1:27" ht="13.5" customHeight="1" x14ac:dyDescent="0.15">
      <c r="A2" s="47"/>
      <c r="B2" s="47"/>
      <c r="C2" s="4"/>
      <c r="D2" s="4"/>
      <c r="E2" s="4"/>
      <c r="F2" s="4"/>
      <c r="G2" s="4"/>
      <c r="H2" s="4"/>
      <c r="I2" s="4"/>
      <c r="J2" s="4"/>
      <c r="K2" s="4"/>
      <c r="L2" s="4"/>
      <c r="M2" s="4"/>
      <c r="N2" s="4"/>
      <c r="O2" s="4"/>
      <c r="P2" s="4"/>
      <c r="Q2" s="4"/>
      <c r="R2" s="4"/>
      <c r="S2" s="4"/>
      <c r="T2" s="187"/>
      <c r="U2" s="89"/>
    </row>
    <row r="3" spans="1:27" ht="13.5" customHeight="1" x14ac:dyDescent="0.15">
      <c r="A3" s="47" t="s">
        <v>695</v>
      </c>
      <c r="B3" s="47"/>
      <c r="C3" s="4"/>
      <c r="D3" s="106"/>
      <c r="E3" s="106"/>
      <c r="F3" s="106"/>
      <c r="G3" s="106"/>
      <c r="H3" s="106"/>
      <c r="I3" s="106"/>
      <c r="J3" s="106"/>
      <c r="K3" s="106"/>
      <c r="L3" s="106"/>
      <c r="M3" s="106"/>
      <c r="N3" s="106"/>
      <c r="O3" s="4"/>
      <c r="P3" s="4"/>
      <c r="Q3" s="4"/>
      <c r="R3" s="4"/>
      <c r="S3" s="4"/>
      <c r="T3" s="187"/>
      <c r="U3" s="89"/>
    </row>
    <row r="4" spans="1:27" ht="20.25" customHeight="1" x14ac:dyDescent="0.15">
      <c r="A4" s="47"/>
      <c r="B4" s="47"/>
      <c r="C4" s="4"/>
      <c r="D4" s="4"/>
      <c r="E4" s="4"/>
      <c r="F4" s="4"/>
      <c r="G4" s="4"/>
      <c r="H4" s="4"/>
      <c r="I4" s="4"/>
      <c r="J4" s="4"/>
      <c r="K4" s="4"/>
      <c r="L4" s="4"/>
      <c r="M4" s="4"/>
      <c r="N4" s="4"/>
      <c r="O4" s="4"/>
      <c r="P4" s="4"/>
      <c r="Q4" s="4"/>
      <c r="R4" s="4"/>
      <c r="S4" s="4"/>
      <c r="T4" s="187"/>
      <c r="U4" s="89"/>
    </row>
    <row r="5" spans="1:27" ht="20.25" customHeight="1" x14ac:dyDescent="0.15">
      <c r="A5" s="47"/>
      <c r="B5" s="47"/>
      <c r="C5" s="283" t="s">
        <v>696</v>
      </c>
      <c r="D5" s="4"/>
      <c r="E5" s="4"/>
      <c r="F5" s="4"/>
      <c r="G5" s="4"/>
      <c r="H5" s="4"/>
      <c r="I5" s="4"/>
      <c r="J5" s="4"/>
      <c r="K5" s="4"/>
      <c r="L5" s="4"/>
      <c r="M5" s="4"/>
      <c r="N5" s="4"/>
      <c r="O5" s="4"/>
      <c r="P5" s="4"/>
      <c r="Q5" s="4"/>
      <c r="R5" s="4"/>
      <c r="S5" s="4"/>
      <c r="T5" s="187"/>
      <c r="U5" s="89"/>
    </row>
    <row r="6" spans="1:27" ht="20.25" customHeight="1" x14ac:dyDescent="0.15">
      <c r="D6" s="284"/>
      <c r="E6" s="284"/>
      <c r="F6" s="284"/>
      <c r="G6" s="284"/>
      <c r="H6" s="284"/>
      <c r="I6" s="284"/>
      <c r="J6" s="284"/>
      <c r="K6" s="284"/>
      <c r="L6" s="284"/>
      <c r="M6" s="284"/>
      <c r="N6" s="284"/>
      <c r="O6" s="284"/>
      <c r="P6" s="284"/>
      <c r="Q6" s="284"/>
      <c r="R6" s="284"/>
      <c r="S6" s="284"/>
      <c r="T6" s="284"/>
      <c r="U6" s="89"/>
    </row>
    <row r="7" spans="1:27" ht="20.25" customHeight="1" x14ac:dyDescent="0.15">
      <c r="B7" s="47" t="s">
        <v>697</v>
      </c>
      <c r="C7" s="47"/>
      <c r="D7" s="4"/>
      <c r="E7" s="285"/>
      <c r="F7" s="284"/>
      <c r="G7" s="284"/>
      <c r="H7" s="284"/>
      <c r="I7" s="1338" t="str">
        <f>IF(基本情報!F170="","",基本情報!F170)</f>
        <v/>
      </c>
      <c r="J7" s="1338"/>
      <c r="K7" s="1338"/>
      <c r="L7" s="286"/>
      <c r="M7" s="287"/>
      <c r="N7" s="287"/>
      <c r="O7" s="287"/>
      <c r="P7" s="287"/>
      <c r="Q7" s="284"/>
      <c r="R7" s="284"/>
      <c r="S7" s="284"/>
      <c r="T7" s="284"/>
      <c r="U7" s="89"/>
      <c r="AA7" s="7" t="s">
        <v>234</v>
      </c>
    </row>
    <row r="8" spans="1:27" ht="20.25" customHeight="1" x14ac:dyDescent="0.15">
      <c r="B8" s="47"/>
      <c r="C8" s="47"/>
      <c r="D8" s="4"/>
      <c r="E8" s="285"/>
      <c r="F8" s="284"/>
      <c r="G8" s="284"/>
      <c r="H8" s="284"/>
      <c r="I8" s="284"/>
      <c r="J8" s="288"/>
      <c r="K8" s="289"/>
      <c r="L8" s="290"/>
      <c r="M8" s="290"/>
      <c r="N8" s="207"/>
      <c r="O8" s="290"/>
      <c r="P8" s="289"/>
      <c r="Q8" s="284"/>
      <c r="R8" s="284"/>
      <c r="S8" s="284"/>
      <c r="T8" s="284"/>
      <c r="U8" s="89"/>
    </row>
    <row r="9" spans="1:27" ht="20.25" customHeight="1" x14ac:dyDescent="0.15">
      <c r="B9" s="47" t="s">
        <v>698</v>
      </c>
      <c r="C9" s="47"/>
      <c r="D9" s="211"/>
      <c r="E9" s="211"/>
      <c r="F9" s="211"/>
      <c r="G9" s="211"/>
      <c r="H9" s="211"/>
      <c r="I9" s="1338" t="str">
        <f>IF(基本情報!F171="","",基本情報!F171)</f>
        <v/>
      </c>
      <c r="J9" s="1338"/>
      <c r="K9" s="1338"/>
      <c r="L9" s="286"/>
      <c r="M9" s="287"/>
      <c r="N9" s="287"/>
      <c r="O9" s="287"/>
      <c r="P9" s="287"/>
      <c r="Q9" s="284"/>
      <c r="R9" s="284"/>
      <c r="S9" s="284"/>
      <c r="T9" s="284"/>
      <c r="U9" s="89"/>
      <c r="AA9" s="7" t="s">
        <v>234</v>
      </c>
    </row>
    <row r="10" spans="1:27" ht="20.25" customHeight="1" x14ac:dyDescent="0.15">
      <c r="B10" s="47"/>
      <c r="C10" s="47"/>
      <c r="D10" s="211"/>
      <c r="E10" s="211"/>
      <c r="F10" s="211"/>
      <c r="G10" s="211"/>
      <c r="H10" s="211"/>
      <c r="I10" s="211"/>
      <c r="J10" s="291"/>
      <c r="K10" s="292"/>
      <c r="L10" s="292"/>
      <c r="M10" s="292"/>
      <c r="N10" s="292"/>
      <c r="O10" s="292"/>
      <c r="P10" s="292"/>
      <c r="Q10" s="292"/>
      <c r="R10" s="292"/>
      <c r="S10" s="292"/>
      <c r="T10" s="284"/>
      <c r="U10" s="89"/>
      <c r="AA10" s="293"/>
    </row>
    <row r="11" spans="1:27" ht="20.25" customHeight="1" x14ac:dyDescent="0.15">
      <c r="B11" s="47" t="s">
        <v>699</v>
      </c>
      <c r="C11" s="47"/>
      <c r="I11" s="1328" t="str">
        <f>IF(基本情報!F172="","",基本情報!F172)</f>
        <v/>
      </c>
      <c r="J11" s="1328"/>
      <c r="K11" s="294" t="s">
        <v>276</v>
      </c>
      <c r="U11" s="89"/>
      <c r="AA11" s="7" t="s">
        <v>234</v>
      </c>
    </row>
    <row r="12" spans="1:27" ht="20.25" customHeight="1" x14ac:dyDescent="0.15">
      <c r="B12" s="47"/>
      <c r="C12" s="47"/>
      <c r="I12" s="1329"/>
      <c r="J12" s="1329"/>
      <c r="K12" s="294"/>
      <c r="U12" s="89"/>
    </row>
    <row r="13" spans="1:27" ht="20.25" customHeight="1" x14ac:dyDescent="0.15">
      <c r="B13" s="47" t="s">
        <v>905</v>
      </c>
      <c r="C13" s="47"/>
      <c r="U13" s="89"/>
    </row>
    <row r="14" spans="1:27" ht="20.25" customHeight="1" x14ac:dyDescent="0.15">
      <c r="B14" s="47"/>
      <c r="C14" s="47"/>
      <c r="U14" s="89"/>
    </row>
    <row r="15" spans="1:27" s="88" customFormat="1" ht="20.25" customHeight="1" x14ac:dyDescent="0.15">
      <c r="A15" s="7"/>
      <c r="B15" s="47" t="s">
        <v>700</v>
      </c>
      <c r="C15" s="47"/>
      <c r="D15" s="7"/>
      <c r="E15" s="7"/>
      <c r="F15" s="7"/>
      <c r="G15" s="7"/>
      <c r="H15" s="7"/>
      <c r="I15" s="7"/>
      <c r="J15" s="7"/>
      <c r="K15" s="7"/>
      <c r="L15" s="7"/>
      <c r="M15" s="7"/>
      <c r="N15" s="7"/>
      <c r="O15" s="7"/>
      <c r="P15" s="7"/>
      <c r="Q15" s="7"/>
      <c r="R15" s="7"/>
      <c r="S15" s="7"/>
      <c r="T15" s="7"/>
      <c r="U15" s="89"/>
      <c r="W15" s="7"/>
    </row>
    <row r="16" spans="1:27" s="88" customFormat="1" ht="20.25" customHeight="1" x14ac:dyDescent="0.15">
      <c r="A16" s="4"/>
      <c r="B16" s="4"/>
      <c r="C16" s="4"/>
      <c r="D16" s="4"/>
      <c r="E16" s="4"/>
      <c r="F16" s="4"/>
      <c r="G16" s="4"/>
      <c r="H16" s="4"/>
      <c r="I16" s="4"/>
      <c r="J16" s="4"/>
      <c r="K16" s="4"/>
      <c r="L16" s="4"/>
      <c r="M16" s="4"/>
      <c r="N16" s="168"/>
      <c r="O16" s="4"/>
      <c r="P16" s="4"/>
      <c r="Q16" s="4"/>
      <c r="R16" s="4"/>
      <c r="S16" s="4"/>
      <c r="T16" s="4"/>
      <c r="U16" s="89"/>
      <c r="W16" s="7"/>
    </row>
    <row r="17" spans="1:30" s="88" customFormat="1" ht="20.25" customHeight="1" x14ac:dyDescent="0.15">
      <c r="A17" s="4"/>
      <c r="B17" s="1342" t="s">
        <v>701</v>
      </c>
      <c r="C17" s="1343"/>
      <c r="D17" s="1343"/>
      <c r="E17" s="1343"/>
      <c r="F17" s="1343"/>
      <c r="G17" s="1343"/>
      <c r="H17" s="1344"/>
      <c r="I17" s="1342" t="s">
        <v>702</v>
      </c>
      <c r="J17" s="1343"/>
      <c r="K17" s="1344"/>
      <c r="L17" s="1342" t="s">
        <v>703</v>
      </c>
      <c r="M17" s="1343"/>
      <c r="N17" s="1343"/>
      <c r="O17" s="1343"/>
      <c r="P17" s="1343"/>
      <c r="Q17" s="1343"/>
      <c r="R17" s="1343"/>
      <c r="S17" s="1343"/>
      <c r="T17" s="1344"/>
      <c r="U17" s="89"/>
      <c r="W17" s="7"/>
    </row>
    <row r="18" spans="1:30" s="88" customFormat="1" ht="20.25" customHeight="1" x14ac:dyDescent="0.15">
      <c r="A18" s="4"/>
      <c r="B18" s="295"/>
      <c r="C18" s="296" t="s">
        <v>257</v>
      </c>
      <c r="D18" s="297"/>
      <c r="E18" s="297"/>
      <c r="F18" s="297"/>
      <c r="G18" s="297"/>
      <c r="H18" s="105"/>
      <c r="I18" s="1345"/>
      <c r="J18" s="1346"/>
      <c r="K18" s="1347"/>
      <c r="L18" s="298"/>
      <c r="M18" s="1348"/>
      <c r="N18" s="1348"/>
      <c r="O18" s="1348"/>
      <c r="P18" s="1348"/>
      <c r="Q18" s="1348"/>
      <c r="R18" s="1348"/>
      <c r="S18" s="1348"/>
      <c r="T18" s="967"/>
      <c r="U18" s="89"/>
      <c r="W18" s="7"/>
    </row>
    <row r="19" spans="1:30" s="88" customFormat="1" ht="20.25" customHeight="1" x14ac:dyDescent="0.15">
      <c r="A19" s="4"/>
      <c r="B19" s="299"/>
      <c r="D19" s="300" t="s">
        <v>704</v>
      </c>
      <c r="E19" s="301"/>
      <c r="F19" s="301"/>
      <c r="G19" s="301"/>
      <c r="H19" s="154"/>
      <c r="I19" s="1330" t="str">
        <f>IF(基本情報!F173="","",基本情報!F173)</f>
        <v/>
      </c>
      <c r="J19" s="1331"/>
      <c r="K19" s="1332"/>
      <c r="L19" s="302"/>
      <c r="M19" s="1333"/>
      <c r="N19" s="1333"/>
      <c r="O19" s="1333"/>
      <c r="P19" s="1333"/>
      <c r="Q19" s="1333"/>
      <c r="R19" s="1333"/>
      <c r="S19" s="1333"/>
      <c r="T19" s="969"/>
      <c r="U19" s="89"/>
      <c r="W19" s="7"/>
      <c r="AA19" s="7" t="s">
        <v>234</v>
      </c>
    </row>
    <row r="20" spans="1:30" s="88" customFormat="1" ht="20.25" customHeight="1" x14ac:dyDescent="0.15">
      <c r="A20" s="4"/>
      <c r="B20" s="299"/>
      <c r="D20" s="300"/>
      <c r="E20" s="301"/>
      <c r="F20" s="301"/>
      <c r="G20" s="301"/>
      <c r="H20" s="154"/>
      <c r="I20" s="303"/>
      <c r="J20" s="184"/>
      <c r="K20" s="304"/>
      <c r="L20" s="302"/>
      <c r="M20" s="202"/>
      <c r="N20" s="202"/>
      <c r="O20" s="202"/>
      <c r="P20" s="202"/>
      <c r="Q20" s="202"/>
      <c r="R20" s="202"/>
      <c r="S20" s="202"/>
      <c r="T20" s="305"/>
      <c r="U20" s="89"/>
      <c r="W20" s="7"/>
    </row>
    <row r="21" spans="1:30" s="88" customFormat="1" ht="39.75" customHeight="1" x14ac:dyDescent="0.15">
      <c r="A21" s="4"/>
      <c r="B21" s="299"/>
      <c r="D21" s="300" t="s">
        <v>705</v>
      </c>
      <c r="E21" s="301"/>
      <c r="F21" s="301"/>
      <c r="G21" s="301"/>
      <c r="H21" s="154"/>
      <c r="I21" s="1330" t="str">
        <f>IF(基本情報!F174="","",基本情報!F174)</f>
        <v/>
      </c>
      <c r="J21" s="1331"/>
      <c r="K21" s="1332"/>
      <c r="L21" s="306"/>
      <c r="M21" s="1334"/>
      <c r="N21" s="1334"/>
      <c r="O21" s="1334"/>
      <c r="P21" s="1334"/>
      <c r="Q21" s="1334"/>
      <c r="R21" s="1334"/>
      <c r="S21" s="1334"/>
      <c r="T21" s="1335"/>
      <c r="U21" s="89"/>
      <c r="W21" s="7"/>
      <c r="AA21" s="1327" t="str">
        <f>IF(I21="","",IF(AND(COUNT(I21)=1,COUNTA(M21)=0)=TRUE,"←備考欄に金融機関名と本支店名を記載すること",""))</f>
        <v/>
      </c>
      <c r="AB21" s="1327"/>
      <c r="AC21" s="1327"/>
      <c r="AD21" s="1327"/>
    </row>
    <row r="22" spans="1:30" s="88" customFormat="1" ht="20.25" customHeight="1" x14ac:dyDescent="0.15">
      <c r="A22" s="4"/>
      <c r="B22" s="299"/>
      <c r="D22" s="300"/>
      <c r="E22" s="301"/>
      <c r="F22" s="301"/>
      <c r="G22" s="301"/>
      <c r="H22" s="154"/>
      <c r="I22" s="303"/>
      <c r="J22" s="184"/>
      <c r="K22" s="304"/>
      <c r="L22" s="307"/>
      <c r="M22" s="89"/>
      <c r="N22" s="89"/>
      <c r="O22" s="89"/>
      <c r="P22" s="89"/>
      <c r="Q22" s="89"/>
      <c r="R22" s="89"/>
      <c r="S22" s="89"/>
      <c r="T22" s="154"/>
      <c r="U22" s="89"/>
      <c r="W22" s="7"/>
    </row>
    <row r="23" spans="1:30" s="88" customFormat="1" ht="20.25" customHeight="1" x14ac:dyDescent="0.15">
      <c r="A23" s="4"/>
      <c r="B23" s="308"/>
      <c r="C23" s="1340" t="s">
        <v>706</v>
      </c>
      <c r="D23" s="1340"/>
      <c r="E23" s="1340"/>
      <c r="F23" s="1340"/>
      <c r="G23" s="1340"/>
      <c r="H23" s="1341"/>
      <c r="I23" s="1330" t="str">
        <f>IF(基本情報!F176="","",基本情報!F176)</f>
        <v/>
      </c>
      <c r="J23" s="1331"/>
      <c r="K23" s="1332"/>
      <c r="L23" s="302"/>
      <c r="M23" s="1339"/>
      <c r="N23" s="1339"/>
      <c r="O23" s="1339"/>
      <c r="P23" s="1339"/>
      <c r="Q23" s="1339"/>
      <c r="R23" s="1339"/>
      <c r="S23" s="1339"/>
      <c r="T23" s="309"/>
      <c r="U23" s="89"/>
      <c r="W23" s="7"/>
      <c r="AA23" s="7" t="s">
        <v>234</v>
      </c>
    </row>
    <row r="24" spans="1:30" s="88" customFormat="1" ht="20.25" customHeight="1" x14ac:dyDescent="0.15">
      <c r="A24" s="4"/>
      <c r="B24" s="308"/>
      <c r="C24" s="300"/>
      <c r="D24" s="301"/>
      <c r="E24" s="301"/>
      <c r="F24" s="301"/>
      <c r="G24" s="301"/>
      <c r="H24" s="154"/>
      <c r="I24" s="303"/>
      <c r="J24" s="184"/>
      <c r="K24" s="304"/>
      <c r="L24" s="302"/>
      <c r="M24" s="89"/>
      <c r="N24" s="89"/>
      <c r="O24" s="89"/>
      <c r="P24" s="89"/>
      <c r="Q24" s="89"/>
      <c r="R24" s="89"/>
      <c r="S24" s="89"/>
      <c r="T24" s="154"/>
      <c r="U24" s="89"/>
      <c r="W24" s="7"/>
    </row>
    <row r="25" spans="1:30" ht="20.25" customHeight="1" x14ac:dyDescent="0.15">
      <c r="A25" s="4"/>
      <c r="B25" s="310"/>
      <c r="C25" s="1336" t="s">
        <v>707</v>
      </c>
      <c r="D25" s="1336"/>
      <c r="E25" s="1336"/>
      <c r="F25" s="1336"/>
      <c r="G25" s="1336"/>
      <c r="H25" s="1337"/>
      <c r="I25" s="1330" t="str">
        <f>IF(基本情報!F175="","",基本情報!F175)</f>
        <v/>
      </c>
      <c r="J25" s="1331"/>
      <c r="K25" s="1332"/>
      <c r="L25" s="311"/>
      <c r="M25" s="202"/>
      <c r="N25" s="202"/>
      <c r="O25" s="202"/>
      <c r="P25" s="202"/>
      <c r="Q25" s="202"/>
      <c r="R25" s="202"/>
      <c r="S25" s="202"/>
      <c r="T25" s="305"/>
      <c r="AA25" s="7" t="s">
        <v>234</v>
      </c>
    </row>
    <row r="26" spans="1:30" ht="20.25" customHeight="1" x14ac:dyDescent="0.15">
      <c r="A26" s="4"/>
      <c r="B26" s="310"/>
      <c r="C26" s="187"/>
      <c r="D26" s="187"/>
      <c r="E26" s="187"/>
      <c r="F26" s="284"/>
      <c r="G26" s="284"/>
      <c r="H26" s="163"/>
      <c r="I26" s="303"/>
      <c r="J26" s="184"/>
      <c r="K26" s="304"/>
      <c r="L26" s="311"/>
      <c r="M26" s="202"/>
      <c r="N26" s="202"/>
      <c r="O26" s="202"/>
      <c r="P26" s="202"/>
      <c r="Q26" s="202"/>
      <c r="R26" s="202"/>
      <c r="S26" s="202"/>
      <c r="T26" s="305"/>
    </row>
    <row r="27" spans="1:30" ht="20.25" customHeight="1" x14ac:dyDescent="0.15">
      <c r="A27" s="4"/>
      <c r="B27" s="310"/>
      <c r="C27" s="1026" t="s">
        <v>164</v>
      </c>
      <c r="D27" s="1026"/>
      <c r="E27" s="1026"/>
      <c r="F27" s="1026"/>
      <c r="G27" s="1026"/>
      <c r="H27" s="1309"/>
      <c r="I27" s="1330" t="str">
        <f>IF(基本情報!F177="","",基本情報!F177)</f>
        <v/>
      </c>
      <c r="J27" s="1331"/>
      <c r="K27" s="1332"/>
      <c r="L27" s="311"/>
      <c r="M27" s="202"/>
      <c r="N27" s="202"/>
      <c r="O27" s="202"/>
      <c r="P27" s="202"/>
      <c r="Q27" s="202"/>
      <c r="R27" s="202"/>
      <c r="S27" s="202"/>
      <c r="T27" s="305"/>
      <c r="AA27" s="7" t="s">
        <v>234</v>
      </c>
    </row>
    <row r="28" spans="1:30" ht="20.25" customHeight="1" x14ac:dyDescent="0.15">
      <c r="A28" s="4"/>
      <c r="B28" s="310"/>
      <c r="C28" s="187"/>
      <c r="D28" s="187"/>
      <c r="E28" s="187"/>
      <c r="F28" s="284"/>
      <c r="G28" s="284"/>
      <c r="H28" s="163"/>
      <c r="I28" s="303"/>
      <c r="J28" s="184"/>
      <c r="K28" s="304"/>
      <c r="L28" s="311"/>
      <c r="M28" s="202"/>
      <c r="N28" s="202"/>
      <c r="O28" s="202"/>
      <c r="P28" s="202"/>
      <c r="Q28" s="202"/>
      <c r="R28" s="202"/>
      <c r="S28" s="202"/>
      <c r="T28" s="305"/>
    </row>
    <row r="29" spans="1:30" ht="20.25" customHeight="1" x14ac:dyDescent="0.15">
      <c r="A29" s="4"/>
      <c r="B29" s="312"/>
      <c r="C29" s="313"/>
      <c r="D29" s="313"/>
      <c r="E29" s="313" t="s">
        <v>708</v>
      </c>
      <c r="F29" s="314"/>
      <c r="G29" s="314"/>
      <c r="H29" s="159"/>
      <c r="I29" s="1243" t="str">
        <f>IF(AND(I19="",I21="",I23="",I25="",I27="")=TRUE,"",SUM(I18:K28))</f>
        <v/>
      </c>
      <c r="J29" s="806"/>
      <c r="K29" s="1244"/>
      <c r="L29" s="315"/>
      <c r="M29" s="316"/>
      <c r="N29" s="316"/>
      <c r="O29" s="316"/>
      <c r="P29" s="316"/>
      <c r="Q29" s="316"/>
      <c r="R29" s="316"/>
      <c r="S29" s="316"/>
      <c r="T29" s="317"/>
      <c r="AA29" s="7" t="s">
        <v>234</v>
      </c>
      <c r="AD29" s="7" t="e">
        <f>IF(I29=第1号!K30/1000,"","←資金需要と助成事業に要する経費総額と合致しません。基本のデータを正しく入力してください。")</f>
        <v>#VALUE!</v>
      </c>
    </row>
    <row r="30" spans="1:30" ht="15" customHeight="1" x14ac:dyDescent="0.15">
      <c r="A30" s="4"/>
      <c r="B30" s="318" t="s">
        <v>709</v>
      </c>
      <c r="C30" s="319"/>
      <c r="D30" s="320"/>
      <c r="E30" s="320"/>
      <c r="F30" s="202"/>
      <c r="G30" s="202"/>
      <c r="H30" s="202"/>
      <c r="I30" s="202"/>
      <c r="J30" s="202"/>
      <c r="K30" s="321"/>
      <c r="L30" s="322"/>
      <c r="M30" s="322"/>
      <c r="N30" s="322"/>
      <c r="O30" s="322"/>
      <c r="P30" s="322"/>
      <c r="Q30" s="322"/>
      <c r="R30" s="322"/>
      <c r="S30" s="322"/>
      <c r="T30" s="321"/>
    </row>
    <row r="31" spans="1:30" ht="15" customHeight="1" x14ac:dyDescent="0.15">
      <c r="A31" s="4"/>
      <c r="B31" s="214" t="s">
        <v>258</v>
      </c>
      <c r="C31" s="323"/>
      <c r="D31" s="324"/>
      <c r="E31" s="324"/>
      <c r="F31" s="53"/>
      <c r="G31" s="53"/>
      <c r="H31" s="53"/>
      <c r="I31" s="53"/>
      <c r="J31" s="53"/>
      <c r="K31" s="104"/>
      <c r="L31" s="325"/>
      <c r="M31" s="325"/>
      <c r="N31" s="325"/>
      <c r="O31" s="325"/>
      <c r="P31" s="325"/>
      <c r="Q31" s="325"/>
      <c r="R31" s="325"/>
      <c r="S31" s="325"/>
      <c r="T31" s="104"/>
    </row>
    <row r="32" spans="1:30" ht="15" customHeight="1" x14ac:dyDescent="0.15">
      <c r="B32" s="14" t="s">
        <v>165</v>
      </c>
      <c r="C32" s="14"/>
      <c r="D32" s="14"/>
      <c r="E32" s="14"/>
      <c r="F32" s="14"/>
      <c r="G32" s="14"/>
      <c r="H32" s="14"/>
      <c r="I32" s="14"/>
      <c r="J32" s="14"/>
      <c r="K32" s="14"/>
      <c r="L32" s="14"/>
      <c r="M32" s="14"/>
      <c r="N32" s="14"/>
      <c r="O32" s="14"/>
      <c r="P32" s="14"/>
      <c r="Q32" s="14"/>
      <c r="R32" s="14"/>
      <c r="S32" s="14"/>
      <c r="T32" s="14"/>
    </row>
    <row r="33" spans="2:20" ht="20.25" customHeight="1" x14ac:dyDescent="0.15">
      <c r="B33" s="214"/>
    </row>
    <row r="34" spans="2:20" ht="20.25" customHeight="1" x14ac:dyDescent="0.15">
      <c r="B34" s="214"/>
    </row>
    <row r="35" spans="2:20" ht="20.25" customHeight="1" x14ac:dyDescent="0.15">
      <c r="B35" s="214"/>
    </row>
    <row r="36" spans="2:20" ht="20.25" customHeight="1" x14ac:dyDescent="0.15">
      <c r="B36" s="214"/>
    </row>
    <row r="37" spans="2:20" ht="20.25" customHeight="1" x14ac:dyDescent="0.15">
      <c r="B37" s="214"/>
      <c r="T37" s="326" t="s">
        <v>824</v>
      </c>
    </row>
  </sheetData>
  <sheetProtection algorithmName="SHA-512" hashValue="6w0XCP9gvE9xcGoWFT1Vnv9g5fhvWWa+sC6faPJx3lRujrqRbwIvsz0kxmW8cARrb6PWxMCMK3hRJU6k6P5MuQ==" saltValue="cdgmxz80qh1LT80phuoaPA==" spinCount="100000" sheet="1" objects="1" scenarios="1"/>
  <mergeCells count="22">
    <mergeCell ref="I7:K7"/>
    <mergeCell ref="I9:K9"/>
    <mergeCell ref="M23:S23"/>
    <mergeCell ref="C23:H23"/>
    <mergeCell ref="I23:K23"/>
    <mergeCell ref="B17:H17"/>
    <mergeCell ref="I17:K17"/>
    <mergeCell ref="L17:T17"/>
    <mergeCell ref="I18:K18"/>
    <mergeCell ref="M18:T18"/>
    <mergeCell ref="I25:K25"/>
    <mergeCell ref="I29:K29"/>
    <mergeCell ref="C25:H25"/>
    <mergeCell ref="C27:H27"/>
    <mergeCell ref="I27:K27"/>
    <mergeCell ref="AA21:AD21"/>
    <mergeCell ref="I11:J11"/>
    <mergeCell ref="I12:J12"/>
    <mergeCell ref="I19:K19"/>
    <mergeCell ref="M19:T19"/>
    <mergeCell ref="I21:K21"/>
    <mergeCell ref="M21:T21"/>
  </mergeCells>
  <phoneticPr fontId="2"/>
  <conditionalFormatting sqref="AC25 M23:T23">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view="pageBreakPreview" zoomScaleNormal="100" zoomScaleSheetLayoutView="100" workbookViewId="0">
      <selection activeCell="F6" sqref="F6:U6"/>
    </sheetView>
  </sheetViews>
  <sheetFormatPr defaultColWidth="9" defaultRowHeight="13.5" x14ac:dyDescent="0.15"/>
  <cols>
    <col min="1" max="1" width="1.75" style="7" customWidth="1"/>
    <col min="2" max="2" width="1" style="7" customWidth="1"/>
    <col min="3" max="4" width="0.75" style="7" customWidth="1"/>
    <col min="5" max="5" width="3.25" style="7" customWidth="1"/>
    <col min="6" max="6" width="6.125" style="7" customWidth="1"/>
    <col min="7" max="7" width="8.5" style="7" customWidth="1"/>
    <col min="8" max="8" width="9.125" style="7" customWidth="1"/>
    <col min="9" max="9" width="6" style="7" customWidth="1"/>
    <col min="10" max="21" width="4" style="7" customWidth="1"/>
    <col min="22" max="23" width="1.25" style="88" customWidth="1"/>
    <col min="24" max="24" width="13.25" style="7" customWidth="1"/>
    <col min="25" max="16384" width="9" style="7"/>
  </cols>
  <sheetData>
    <row r="1" spans="1:25" ht="13.5" customHeight="1" x14ac:dyDescent="0.15">
      <c r="A1" s="282" t="s">
        <v>906</v>
      </c>
      <c r="C1" s="47"/>
      <c r="D1" s="47"/>
      <c r="H1" s="186"/>
      <c r="I1" s="186"/>
      <c r="J1" s="186"/>
      <c r="K1" s="186"/>
      <c r="L1" s="186"/>
      <c r="M1" s="186"/>
      <c r="W1" s="47"/>
      <c r="X1" s="47"/>
      <c r="Y1" s="47"/>
    </row>
    <row r="2" spans="1:25" ht="13.5" customHeight="1" x14ac:dyDescent="0.15">
      <c r="B2" s="47"/>
      <c r="C2" s="47"/>
      <c r="D2" s="47"/>
      <c r="E2" s="4"/>
      <c r="F2" s="4"/>
      <c r="G2" s="4"/>
      <c r="H2" s="4"/>
      <c r="I2" s="4"/>
      <c r="J2" s="4"/>
      <c r="K2" s="4"/>
      <c r="L2" s="4"/>
      <c r="M2" s="4"/>
      <c r="N2" s="4"/>
      <c r="O2" s="4"/>
      <c r="P2" s="4"/>
      <c r="Q2" s="4"/>
      <c r="R2" s="4"/>
      <c r="S2" s="4"/>
      <c r="T2" s="4"/>
      <c r="U2" s="187"/>
      <c r="V2" s="89"/>
    </row>
    <row r="3" spans="1:25" ht="20.25" customHeight="1" x14ac:dyDescent="0.15">
      <c r="B3" s="47" t="s">
        <v>713</v>
      </c>
      <c r="C3" s="47"/>
      <c r="D3" s="94"/>
      <c r="E3" s="94"/>
      <c r="F3" s="94"/>
      <c r="G3" s="94"/>
      <c r="H3" s="94"/>
      <c r="I3" s="94"/>
      <c r="J3" s="94"/>
      <c r="K3" s="94"/>
      <c r="L3" s="94"/>
      <c r="M3" s="94"/>
      <c r="N3" s="106"/>
      <c r="O3" s="4"/>
      <c r="P3" s="4"/>
      <c r="Q3" s="4"/>
      <c r="R3" s="4"/>
      <c r="S3" s="4"/>
      <c r="T3" s="4"/>
      <c r="U3" s="187"/>
      <c r="V3" s="89"/>
    </row>
    <row r="4" spans="1:25" ht="20.25" customHeight="1" x14ac:dyDescent="0.15">
      <c r="C4" s="7" t="s">
        <v>923</v>
      </c>
    </row>
    <row r="5" spans="1:25" ht="24" customHeight="1" x14ac:dyDescent="0.15">
      <c r="E5" s="329" t="s">
        <v>711</v>
      </c>
      <c r="F5" s="1350" t="s">
        <v>712</v>
      </c>
      <c r="G5" s="1350"/>
      <c r="H5" s="1350"/>
      <c r="I5" s="1350"/>
      <c r="J5" s="1350"/>
      <c r="K5" s="1350"/>
      <c r="L5" s="1350"/>
      <c r="M5" s="1350"/>
      <c r="N5" s="1350"/>
      <c r="O5" s="1350"/>
      <c r="P5" s="1350"/>
      <c r="Q5" s="1350"/>
      <c r="R5" s="1350"/>
      <c r="S5" s="1350"/>
      <c r="T5" s="1350"/>
      <c r="U5" s="1350"/>
    </row>
    <row r="6" spans="1:25" ht="306.60000000000002" customHeight="1" x14ac:dyDescent="0.15">
      <c r="E6" s="13"/>
      <c r="F6" s="1349"/>
      <c r="G6" s="1349"/>
      <c r="H6" s="1349"/>
      <c r="I6" s="1349"/>
      <c r="J6" s="1349"/>
      <c r="K6" s="1349"/>
      <c r="L6" s="1349"/>
      <c r="M6" s="1349"/>
      <c r="N6" s="1349"/>
      <c r="O6" s="1349"/>
      <c r="P6" s="1349"/>
      <c r="Q6" s="1349"/>
      <c r="R6" s="1349"/>
      <c r="S6" s="1349"/>
      <c r="T6" s="1349"/>
      <c r="U6" s="1349"/>
      <c r="X6" s="40" t="s">
        <v>235</v>
      </c>
    </row>
    <row r="7" spans="1:25" ht="20.25" customHeight="1" x14ac:dyDescent="0.15">
      <c r="C7" s="7" t="s">
        <v>924</v>
      </c>
    </row>
    <row r="8" spans="1:25" ht="15" customHeight="1" x14ac:dyDescent="0.15">
      <c r="E8" s="185" t="s">
        <v>711</v>
      </c>
      <c r="F8" s="185" t="s">
        <v>710</v>
      </c>
    </row>
    <row r="9" spans="1:25" ht="351.6" customHeight="1" x14ac:dyDescent="0.15">
      <c r="E9" s="13"/>
      <c r="F9" s="1349"/>
      <c r="G9" s="1349"/>
      <c r="H9" s="1349"/>
      <c r="I9" s="1349"/>
      <c r="J9" s="1349"/>
      <c r="K9" s="1349"/>
      <c r="L9" s="1349"/>
      <c r="M9" s="1349"/>
      <c r="N9" s="1349"/>
      <c r="O9" s="1349"/>
      <c r="P9" s="1349"/>
      <c r="Q9" s="1349"/>
      <c r="R9" s="1349"/>
      <c r="S9" s="1349"/>
      <c r="T9" s="1349"/>
      <c r="U9" s="1349"/>
      <c r="X9" s="40" t="s">
        <v>235</v>
      </c>
    </row>
    <row r="10" spans="1:25" ht="15" customHeight="1" x14ac:dyDescent="0.15">
      <c r="U10" s="326" t="s">
        <v>824</v>
      </c>
    </row>
    <row r="11" spans="1:25" ht="20.25" customHeight="1" x14ac:dyDescent="0.15"/>
    <row r="12" spans="1:25" ht="20.25" customHeight="1" x14ac:dyDescent="0.15"/>
    <row r="13" spans="1:25" ht="20.25" customHeight="1" x14ac:dyDescent="0.15"/>
    <row r="14" spans="1:25" ht="20.25" customHeight="1" x14ac:dyDescent="0.15"/>
    <row r="15" spans="1:25" ht="20.25" customHeight="1" x14ac:dyDescent="0.15"/>
    <row r="16" spans="1:25" ht="20.25" customHeight="1" x14ac:dyDescent="0.15"/>
  </sheetData>
  <sheetProtection algorithmName="SHA-512" hashValue="U3HaKb/rvpJEEUD4q2TayMl+WhhQ8gBkkUlDzRxlXzWUlbDt3eet6THurvV5Y5G1EYjDbi1uIaw+RzGZ+jA1JA==" saltValue="Oy38tZa9yxtsyUW7bVtayw==" spinCount="100000" sheet="1" objects="1" scenarios="1"/>
  <mergeCells count="3">
    <mergeCell ref="F9:U9"/>
    <mergeCell ref="F5:U5"/>
    <mergeCell ref="F6:U6"/>
  </mergeCells>
  <phoneticPr fontId="2"/>
  <dataValidations count="2">
    <dataValidation type="whole" allowBlank="1" showInputMessage="1" showErrorMessage="1" prompt="このセルには１，又は２の値を入力してください。" sqref="K65505:K65506">
      <formula1>1</formula1>
      <formula2>2</formula2>
    </dataValidation>
    <dataValidation type="whole" allowBlank="1" showInputMessage="1" showErrorMessage="1" error="このセルには１，又は２の値を入力してください。" sqref="I65505:J65505">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view="pageBreakPreview" zoomScale="115" zoomScaleNormal="100" zoomScaleSheetLayoutView="115" workbookViewId="0">
      <selection activeCell="I38" sqref="I38:P38"/>
    </sheetView>
  </sheetViews>
  <sheetFormatPr defaultColWidth="9" defaultRowHeight="13.5" x14ac:dyDescent="0.15"/>
  <cols>
    <col min="1" max="1" width="1.75" style="7" customWidth="1"/>
    <col min="2" max="2" width="1" style="7" customWidth="1"/>
    <col min="3" max="3" width="4.5" style="7" customWidth="1"/>
    <col min="4" max="4" width="11" style="7" customWidth="1"/>
    <col min="5" max="5" width="10.125" style="7" customWidth="1"/>
    <col min="6" max="6" width="0.875" style="7" customWidth="1"/>
    <col min="7" max="7" width="4.25" style="7" customWidth="1"/>
    <col min="8" max="13" width="5.75" style="7" customWidth="1"/>
    <col min="14" max="15" width="6.125" style="88" customWidth="1"/>
    <col min="16" max="16" width="6.75" style="88" customWidth="1"/>
    <col min="17" max="18" width="1.25" style="88" customWidth="1"/>
    <col min="19" max="19" width="7.25" style="7" customWidth="1"/>
    <col min="20" max="16384" width="9" style="7"/>
  </cols>
  <sheetData>
    <row r="1" spans="2:19" x14ac:dyDescent="0.15">
      <c r="B1" s="155" t="s">
        <v>907</v>
      </c>
      <c r="D1" s="186"/>
      <c r="E1" s="186"/>
      <c r="G1" s="4"/>
      <c r="H1" s="4"/>
      <c r="I1" s="4"/>
      <c r="J1" s="4"/>
      <c r="K1" s="4"/>
      <c r="L1" s="4"/>
      <c r="M1" s="4"/>
      <c r="N1" s="4"/>
      <c r="O1" s="4"/>
      <c r="P1" s="187"/>
    </row>
    <row r="2" spans="2:19" ht="12" customHeight="1" x14ac:dyDescent="0.15">
      <c r="B2" s="4"/>
      <c r="C2" s="4"/>
      <c r="D2" s="4"/>
      <c r="E2" s="4"/>
      <c r="F2" s="4"/>
      <c r="G2" s="4"/>
      <c r="H2" s="4"/>
      <c r="I2" s="4"/>
      <c r="J2" s="4"/>
      <c r="K2" s="4"/>
      <c r="L2" s="187"/>
      <c r="M2" s="187"/>
      <c r="N2" s="89"/>
      <c r="O2" s="89"/>
      <c r="P2" s="187"/>
      <c r="Q2" s="89"/>
      <c r="S2" s="88"/>
    </row>
    <row r="3" spans="2:19" ht="14.25" x14ac:dyDescent="0.15">
      <c r="B3" s="4"/>
      <c r="C3" s="4"/>
      <c r="D3" s="1372" t="s">
        <v>716</v>
      </c>
      <c r="E3" s="1372"/>
      <c r="F3" s="1372"/>
      <c r="G3" s="1372"/>
      <c r="H3" s="1372"/>
      <c r="I3" s="1372"/>
      <c r="J3" s="1372"/>
      <c r="K3" s="1372"/>
      <c r="L3" s="1372"/>
      <c r="M3" s="1372"/>
      <c r="N3" s="106"/>
      <c r="O3" s="89"/>
      <c r="P3" s="187"/>
      <c r="Q3" s="89"/>
      <c r="S3" s="88"/>
    </row>
    <row r="4" spans="2:19" ht="20.25" customHeight="1" x14ac:dyDescent="0.15">
      <c r="B4" s="330" t="s">
        <v>717</v>
      </c>
      <c r="C4" s="4"/>
      <c r="D4" s="4"/>
      <c r="E4" s="4"/>
      <c r="F4" s="4"/>
      <c r="G4" s="4"/>
      <c r="H4" s="4"/>
      <c r="I4" s="4"/>
      <c r="J4" s="4"/>
      <c r="K4" s="4"/>
      <c r="L4" s="4"/>
      <c r="M4" s="4"/>
      <c r="N4" s="89"/>
      <c r="O4" s="89"/>
      <c r="P4" s="89"/>
      <c r="Q4" s="89"/>
    </row>
    <row r="5" spans="2:19" ht="18.75" customHeight="1" x14ac:dyDescent="0.15">
      <c r="B5" s="4"/>
      <c r="C5" s="331" t="s">
        <v>718</v>
      </c>
      <c r="D5" s="219"/>
      <c r="E5" s="220"/>
      <c r="F5" s="221"/>
      <c r="G5" s="1373"/>
      <c r="H5" s="1373"/>
      <c r="I5" s="1373"/>
      <c r="J5" s="1374"/>
      <c r="K5" s="1374"/>
      <c r="L5" s="1374"/>
      <c r="M5" s="1374"/>
      <c r="N5" s="1375"/>
      <c r="O5" s="1375"/>
      <c r="P5" s="1376"/>
      <c r="Q5" s="89"/>
      <c r="S5" s="40" t="s">
        <v>719</v>
      </c>
    </row>
    <row r="6" spans="2:19" ht="22.5" customHeight="1" x14ac:dyDescent="0.15">
      <c r="B6" s="4"/>
      <c r="C6" s="332" t="s">
        <v>720</v>
      </c>
      <c r="D6" s="202"/>
      <c r="E6" s="305"/>
      <c r="F6" s="333"/>
      <c r="G6" s="1377" t="str">
        <f>IF(基本情報!F5="","",基本情報!F5)</f>
        <v/>
      </c>
      <c r="H6" s="1377"/>
      <c r="I6" s="1377"/>
      <c r="J6" s="1377"/>
      <c r="K6" s="1377"/>
      <c r="L6" s="1377"/>
      <c r="M6" s="1377"/>
      <c r="N6" s="1377"/>
      <c r="O6" s="1377"/>
      <c r="P6" s="1378"/>
      <c r="Q6" s="89"/>
      <c r="S6" s="7" t="s">
        <v>721</v>
      </c>
    </row>
    <row r="7" spans="2:19" ht="19.149999999999999" customHeight="1" x14ac:dyDescent="0.15">
      <c r="B7" s="4"/>
      <c r="C7" s="334" t="s">
        <v>722</v>
      </c>
      <c r="D7" s="335"/>
      <c r="E7" s="336"/>
      <c r="F7" s="337"/>
      <c r="G7" s="1379"/>
      <c r="H7" s="1379"/>
      <c r="I7" s="1379"/>
      <c r="J7" s="1380"/>
      <c r="K7" s="1380"/>
      <c r="L7" s="1380"/>
      <c r="M7" s="1380"/>
      <c r="N7" s="1381"/>
      <c r="O7" s="1381"/>
      <c r="P7" s="1382"/>
      <c r="Q7" s="89"/>
      <c r="S7" s="40" t="s">
        <v>719</v>
      </c>
    </row>
    <row r="8" spans="2:19" ht="14.25" customHeight="1" x14ac:dyDescent="0.15">
      <c r="B8" s="4"/>
      <c r="C8" s="331" t="s">
        <v>718</v>
      </c>
      <c r="D8" s="219"/>
      <c r="E8" s="220"/>
      <c r="F8" s="221"/>
      <c r="G8" s="1383"/>
      <c r="H8" s="1383"/>
      <c r="I8" s="1383"/>
      <c r="J8" s="1384"/>
      <c r="K8" s="1384"/>
      <c r="L8" s="1384"/>
      <c r="M8" s="1384"/>
      <c r="N8" s="1385"/>
      <c r="O8" s="1385"/>
      <c r="P8" s="1386"/>
      <c r="Q8" s="89"/>
      <c r="S8" s="40" t="s">
        <v>719</v>
      </c>
    </row>
    <row r="9" spans="2:19" ht="22.5" customHeight="1" x14ac:dyDescent="0.15">
      <c r="B9" s="4"/>
      <c r="C9" s="334" t="s">
        <v>723</v>
      </c>
      <c r="D9" s="335"/>
      <c r="E9" s="336"/>
      <c r="F9" s="337"/>
      <c r="G9" s="1387" t="str">
        <f>IF(基本情報!K6="","",基本情報!K6)</f>
        <v/>
      </c>
      <c r="H9" s="1387"/>
      <c r="I9" s="1387"/>
      <c r="J9" s="1387"/>
      <c r="K9" s="1387"/>
      <c r="L9" s="1387"/>
      <c r="M9" s="1387"/>
      <c r="N9" s="1387"/>
      <c r="O9" s="1387"/>
      <c r="P9" s="1388"/>
      <c r="Q9" s="89"/>
      <c r="S9" s="7" t="s">
        <v>721</v>
      </c>
    </row>
    <row r="10" spans="2:19" ht="19.149999999999999" customHeight="1" x14ac:dyDescent="0.15">
      <c r="B10" s="4"/>
      <c r="C10" s="331" t="s">
        <v>724</v>
      </c>
      <c r="D10" s="219"/>
      <c r="E10" s="220"/>
      <c r="F10" s="221"/>
      <c r="G10" s="338"/>
      <c r="H10" s="219"/>
      <c r="I10" s="1389" t="str">
        <f>IF(基本情報!F178="","",基本情報!F178)</f>
        <v/>
      </c>
      <c r="J10" s="1389"/>
      <c r="K10" s="1389"/>
      <c r="L10" s="1389"/>
      <c r="M10" s="1389"/>
      <c r="N10" s="339"/>
      <c r="O10" s="340"/>
      <c r="P10" s="341"/>
      <c r="Q10" s="89"/>
      <c r="S10" s="342" t="s">
        <v>264</v>
      </c>
    </row>
    <row r="11" spans="2:19" ht="19.149999999999999" customHeight="1" x14ac:dyDescent="0.15">
      <c r="B11" s="4"/>
      <c r="C11" s="1390" t="s">
        <v>725</v>
      </c>
      <c r="D11" s="1391"/>
      <c r="E11" s="1392"/>
      <c r="F11" s="1396" t="s">
        <v>166</v>
      </c>
      <c r="G11" s="1396"/>
      <c r="H11" s="1396"/>
      <c r="I11" s="1396"/>
      <c r="J11" s="1396"/>
      <c r="K11" s="343" t="str">
        <f>IF(基本情報!I179="","",基本情報!I179)</f>
        <v/>
      </c>
      <c r="L11" s="1369" t="str">
        <f>IF(基本情報!K179="","",基本情報!K179)</f>
        <v/>
      </c>
      <c r="M11" s="1369"/>
      <c r="N11" s="1369"/>
      <c r="O11" s="1369"/>
      <c r="P11" s="1370"/>
      <c r="Q11" s="89"/>
      <c r="S11" s="342" t="s">
        <v>264</v>
      </c>
    </row>
    <row r="12" spans="2:19" ht="19.149999999999999" customHeight="1" x14ac:dyDescent="0.15">
      <c r="B12" s="4"/>
      <c r="C12" s="1393"/>
      <c r="D12" s="1394"/>
      <c r="E12" s="1395"/>
      <c r="F12" s="1371" t="s">
        <v>167</v>
      </c>
      <c r="G12" s="1371"/>
      <c r="H12" s="1371"/>
      <c r="I12" s="1371"/>
      <c r="J12" s="1371"/>
      <c r="K12" s="343" t="str">
        <f>IF(基本情報!I180="","",基本情報!I180)</f>
        <v/>
      </c>
      <c r="L12" s="1369" t="str">
        <f>IF(基本情報!K180="","",基本情報!K180)</f>
        <v/>
      </c>
      <c r="M12" s="1369"/>
      <c r="N12" s="1369"/>
      <c r="O12" s="1369"/>
      <c r="P12" s="1370"/>
      <c r="Q12" s="89"/>
      <c r="S12" s="342" t="s">
        <v>264</v>
      </c>
    </row>
    <row r="13" spans="2:19" s="88" customFormat="1" ht="19.149999999999999" customHeight="1" x14ac:dyDescent="0.15">
      <c r="B13" s="4"/>
      <c r="C13" s="344" t="s">
        <v>726</v>
      </c>
      <c r="D13" s="314"/>
      <c r="E13" s="345"/>
      <c r="F13" s="337"/>
      <c r="G13" s="346"/>
      <c r="H13" s="346"/>
      <c r="I13" s="1351" t="str">
        <f>IF(基本情報!F181="","",基本情報!F181)</f>
        <v/>
      </c>
      <c r="J13" s="1351"/>
      <c r="K13" s="1351"/>
      <c r="L13" s="1351"/>
      <c r="M13" s="12" t="s">
        <v>714</v>
      </c>
      <c r="N13" s="346"/>
      <c r="O13" s="346"/>
      <c r="P13" s="347"/>
      <c r="Q13" s="89"/>
      <c r="S13" s="342" t="s">
        <v>264</v>
      </c>
    </row>
    <row r="14" spans="2:19" s="88" customFormat="1" ht="19.149999999999999" customHeight="1" x14ac:dyDescent="0.15">
      <c r="B14" s="4"/>
      <c r="C14" s="344" t="s">
        <v>727</v>
      </c>
      <c r="D14" s="314"/>
      <c r="E14" s="345"/>
      <c r="F14" s="348"/>
      <c r="G14" s="108"/>
      <c r="H14" s="108"/>
      <c r="I14" s="1351" t="str">
        <f>IF(基本情報!F182="","",基本情報!F182)</f>
        <v/>
      </c>
      <c r="J14" s="1351"/>
      <c r="K14" s="1351"/>
      <c r="L14" s="1351"/>
      <c r="M14" s="13" t="s">
        <v>160</v>
      </c>
      <c r="N14" s="108"/>
      <c r="O14" s="108"/>
      <c r="P14" s="317"/>
      <c r="Q14" s="89"/>
      <c r="S14" s="40" t="s">
        <v>719</v>
      </c>
    </row>
    <row r="15" spans="2:19" s="88" customFormat="1" ht="19.149999999999999" customHeight="1" x14ac:dyDescent="0.15">
      <c r="B15" s="4"/>
      <c r="C15" s="1364" t="s">
        <v>728</v>
      </c>
      <c r="D15" s="1365"/>
      <c r="E15" s="1366"/>
      <c r="F15" s="348"/>
      <c r="G15" s="108"/>
      <c r="H15" s="1351" t="str">
        <f>IF(基本情報!F183="","",基本情報!F183)</f>
        <v/>
      </c>
      <c r="I15" s="1351"/>
      <c r="J15" s="1351"/>
      <c r="K15" s="13" t="s">
        <v>171</v>
      </c>
      <c r="L15" s="1367" t="str">
        <f>IF(基本情報!I183="","",基本情報!I183)</f>
        <v/>
      </c>
      <c r="M15" s="1367"/>
      <c r="N15" s="1367"/>
      <c r="O15" s="9" t="s">
        <v>715</v>
      </c>
      <c r="P15" s="317"/>
      <c r="Q15" s="89"/>
      <c r="S15" s="7"/>
    </row>
    <row r="16" spans="2:19" s="88" customFormat="1" ht="19.149999999999999" customHeight="1" x14ac:dyDescent="0.15">
      <c r="B16" s="4"/>
      <c r="C16" s="344" t="s">
        <v>729</v>
      </c>
      <c r="D16" s="314"/>
      <c r="E16" s="345"/>
      <c r="F16" s="348"/>
      <c r="G16" s="108"/>
      <c r="H16" s="109"/>
      <c r="I16" s="1354" t="str">
        <f>IF(基本情報!F184="","",基本情報!F184)</f>
        <v/>
      </c>
      <c r="J16" s="1354"/>
      <c r="K16" s="1354"/>
      <c r="L16" s="1354"/>
      <c r="M16" s="1368" t="s">
        <v>160</v>
      </c>
      <c r="N16" s="1368"/>
      <c r="O16" s="1368"/>
      <c r="P16" s="349"/>
      <c r="Q16" s="89"/>
      <c r="S16" s="7" t="s">
        <v>721</v>
      </c>
    </row>
    <row r="17" spans="2:19" s="88" customFormat="1" ht="19.149999999999999" customHeight="1" x14ac:dyDescent="0.15">
      <c r="B17" s="4"/>
      <c r="C17" s="344" t="s">
        <v>730</v>
      </c>
      <c r="D17" s="314"/>
      <c r="E17" s="345"/>
      <c r="F17" s="221"/>
      <c r="G17" s="338"/>
      <c r="H17" s="109"/>
      <c r="I17" s="1354" t="str">
        <f>IF(基本情報!F185="","",基本情報!F185)</f>
        <v/>
      </c>
      <c r="J17" s="1354"/>
      <c r="K17" s="1354"/>
      <c r="L17" s="1354"/>
      <c r="M17" s="1355" t="s">
        <v>160</v>
      </c>
      <c r="N17" s="1355"/>
      <c r="O17" s="1355"/>
      <c r="P17" s="317"/>
      <c r="Q17" s="89"/>
      <c r="S17" s="88" t="s">
        <v>265</v>
      </c>
    </row>
    <row r="18" spans="2:19" s="88" customFormat="1" ht="19.149999999999999" customHeight="1" x14ac:dyDescent="0.15">
      <c r="B18" s="4"/>
      <c r="C18" s="350"/>
      <c r="D18" s="219"/>
      <c r="E18" s="220"/>
      <c r="F18" s="221"/>
      <c r="G18" s="1356" t="s">
        <v>296</v>
      </c>
      <c r="H18" s="1356"/>
      <c r="I18" s="1356"/>
      <c r="J18" s="1356"/>
      <c r="K18" s="1356"/>
      <c r="L18" s="1356"/>
      <c r="M18" s="1356"/>
      <c r="N18" s="1356"/>
      <c r="O18" s="1356"/>
      <c r="P18" s="1357"/>
      <c r="Q18" s="89"/>
      <c r="S18" s="40" t="s">
        <v>719</v>
      </c>
    </row>
    <row r="19" spans="2:19" s="88" customFormat="1" ht="21.75" customHeight="1" x14ac:dyDescent="0.15">
      <c r="B19" s="4"/>
      <c r="C19" s="306"/>
      <c r="D19" s="202"/>
      <c r="E19" s="305"/>
      <c r="F19" s="333"/>
      <c r="G19" s="1358"/>
      <c r="H19" s="1358"/>
      <c r="I19" s="1358"/>
      <c r="J19" s="1358"/>
      <c r="K19" s="1358"/>
      <c r="L19" s="1358"/>
      <c r="M19" s="1358"/>
      <c r="N19" s="1358"/>
      <c r="O19" s="1358"/>
      <c r="P19" s="1359"/>
      <c r="Q19" s="89"/>
      <c r="S19" s="7"/>
    </row>
    <row r="20" spans="2:19" s="88" customFormat="1" ht="21.75" customHeight="1" x14ac:dyDescent="0.15">
      <c r="B20" s="4"/>
      <c r="C20" s="332" t="s">
        <v>731</v>
      </c>
      <c r="D20" s="202"/>
      <c r="E20" s="305"/>
      <c r="F20" s="333"/>
      <c r="G20" s="1358"/>
      <c r="H20" s="1358"/>
      <c r="I20" s="1358"/>
      <c r="J20" s="1358"/>
      <c r="K20" s="1358"/>
      <c r="L20" s="1358"/>
      <c r="M20" s="1358"/>
      <c r="N20" s="1358"/>
      <c r="O20" s="1358"/>
      <c r="P20" s="1359"/>
      <c r="Q20" s="89"/>
      <c r="S20" s="7"/>
    </row>
    <row r="21" spans="2:19" s="88" customFormat="1" ht="21.75" customHeight="1" x14ac:dyDescent="0.15">
      <c r="B21" s="4"/>
      <c r="C21" s="306"/>
      <c r="D21" s="202"/>
      <c r="E21" s="305"/>
      <c r="F21" s="333"/>
      <c r="G21" s="1358"/>
      <c r="H21" s="1358"/>
      <c r="I21" s="1358"/>
      <c r="J21" s="1358"/>
      <c r="K21" s="1358"/>
      <c r="L21" s="1358"/>
      <c r="M21" s="1358"/>
      <c r="N21" s="1358"/>
      <c r="O21" s="1358"/>
      <c r="P21" s="1359"/>
      <c r="Q21" s="89"/>
      <c r="S21" s="7"/>
    </row>
    <row r="22" spans="2:19" s="88" customFormat="1" ht="21.75" customHeight="1" x14ac:dyDescent="0.15">
      <c r="B22" s="4"/>
      <c r="C22" s="306"/>
      <c r="D22" s="202"/>
      <c r="E22" s="305"/>
      <c r="F22" s="333"/>
      <c r="G22" s="1358"/>
      <c r="H22" s="1358"/>
      <c r="I22" s="1358"/>
      <c r="J22" s="1358"/>
      <c r="K22" s="1358"/>
      <c r="L22" s="1358"/>
      <c r="M22" s="1358"/>
      <c r="N22" s="1358"/>
      <c r="O22" s="1358"/>
      <c r="P22" s="1359"/>
      <c r="Q22" s="89"/>
      <c r="S22" s="7"/>
    </row>
    <row r="23" spans="2:19" s="88" customFormat="1" ht="21.75" customHeight="1" x14ac:dyDescent="0.15">
      <c r="B23" s="4"/>
      <c r="C23" s="306"/>
      <c r="D23" s="202"/>
      <c r="E23" s="305"/>
      <c r="F23" s="333"/>
      <c r="G23" s="1358"/>
      <c r="H23" s="1358"/>
      <c r="I23" s="1358"/>
      <c r="J23" s="1358"/>
      <c r="K23" s="1358"/>
      <c r="L23" s="1358"/>
      <c r="M23" s="1358"/>
      <c r="N23" s="1358"/>
      <c r="O23" s="1358"/>
      <c r="P23" s="1359"/>
      <c r="Q23" s="89"/>
      <c r="S23" s="7"/>
    </row>
    <row r="24" spans="2:19" s="88" customFormat="1" ht="21.75" customHeight="1" x14ac:dyDescent="0.15">
      <c r="B24" s="4"/>
      <c r="C24" s="332"/>
      <c r="D24" s="202"/>
      <c r="E24" s="305"/>
      <c r="F24" s="333"/>
      <c r="G24" s="1358"/>
      <c r="H24" s="1358"/>
      <c r="I24" s="1358"/>
      <c r="J24" s="1358"/>
      <c r="K24" s="1358"/>
      <c r="L24" s="1358"/>
      <c r="M24" s="1358"/>
      <c r="N24" s="1358"/>
      <c r="O24" s="1358"/>
      <c r="P24" s="1359"/>
      <c r="Q24" s="89"/>
      <c r="S24" s="7"/>
    </row>
    <row r="25" spans="2:19" s="88" customFormat="1" ht="21.75" customHeight="1" x14ac:dyDescent="0.15">
      <c r="B25" s="4"/>
      <c r="C25" s="306"/>
      <c r="D25" s="202"/>
      <c r="E25" s="305"/>
      <c r="F25" s="333"/>
      <c r="G25" s="1358"/>
      <c r="H25" s="1358"/>
      <c r="I25" s="1358"/>
      <c r="J25" s="1358"/>
      <c r="K25" s="1358"/>
      <c r="L25" s="1358"/>
      <c r="M25" s="1358"/>
      <c r="N25" s="1358"/>
      <c r="O25" s="1358"/>
      <c r="P25" s="1359"/>
      <c r="Q25" s="89"/>
      <c r="S25" s="7"/>
    </row>
    <row r="26" spans="2:19" s="88" customFormat="1" ht="21.75" customHeight="1" x14ac:dyDescent="0.15">
      <c r="B26" s="4"/>
      <c r="C26" s="332"/>
      <c r="D26" s="188"/>
      <c r="E26" s="202"/>
      <c r="F26" s="333"/>
      <c r="G26" s="1358"/>
      <c r="H26" s="1358"/>
      <c r="I26" s="1358"/>
      <c r="J26" s="1358"/>
      <c r="K26" s="1358"/>
      <c r="L26" s="1358"/>
      <c r="M26" s="1358"/>
      <c r="N26" s="1358"/>
      <c r="O26" s="1358"/>
      <c r="P26" s="1359"/>
      <c r="Q26" s="89"/>
      <c r="S26" s="7"/>
    </row>
    <row r="27" spans="2:19" s="88" customFormat="1" ht="21.75" customHeight="1" x14ac:dyDescent="0.15">
      <c r="B27" s="4"/>
      <c r="C27" s="334"/>
      <c r="D27" s="335"/>
      <c r="E27" s="335"/>
      <c r="F27" s="337"/>
      <c r="G27" s="1360"/>
      <c r="H27" s="1360"/>
      <c r="I27" s="1360"/>
      <c r="J27" s="1360"/>
      <c r="K27" s="1360"/>
      <c r="L27" s="1360"/>
      <c r="M27" s="1360"/>
      <c r="N27" s="1360"/>
      <c r="O27" s="1360"/>
      <c r="P27" s="1361"/>
      <c r="Q27" s="89"/>
      <c r="S27" s="7"/>
    </row>
    <row r="28" spans="2:19" s="88" customFormat="1" ht="19.149999999999999" customHeight="1" x14ac:dyDescent="0.15">
      <c r="B28" s="4"/>
      <c r="C28" s="350"/>
      <c r="D28" s="219"/>
      <c r="E28" s="220"/>
      <c r="F28" s="221"/>
      <c r="G28" s="1362" t="s">
        <v>275</v>
      </c>
      <c r="H28" s="1362"/>
      <c r="I28" s="1362"/>
      <c r="J28" s="1362"/>
      <c r="K28" s="1362"/>
      <c r="L28" s="1362"/>
      <c r="M28" s="1362"/>
      <c r="N28" s="1362"/>
      <c r="O28" s="1362"/>
      <c r="P28" s="1363"/>
      <c r="Q28" s="89"/>
      <c r="S28" s="7"/>
    </row>
    <row r="29" spans="2:19" s="88" customFormat="1" ht="19.5" customHeight="1" x14ac:dyDescent="0.15">
      <c r="B29" s="4"/>
      <c r="C29" s="306"/>
      <c r="D29" s="202"/>
      <c r="E29" s="305"/>
      <c r="F29" s="333"/>
      <c r="G29" s="1358"/>
      <c r="H29" s="1358"/>
      <c r="I29" s="1358"/>
      <c r="J29" s="1358"/>
      <c r="K29" s="1358"/>
      <c r="L29" s="1358"/>
      <c r="M29" s="1358"/>
      <c r="N29" s="1358"/>
      <c r="O29" s="1358"/>
      <c r="P29" s="1359"/>
      <c r="Q29" s="89"/>
      <c r="S29" s="40" t="s">
        <v>719</v>
      </c>
    </row>
    <row r="30" spans="2:19" s="88" customFormat="1" ht="19.5" customHeight="1" x14ac:dyDescent="0.15">
      <c r="B30" s="4"/>
      <c r="C30" s="332" t="s">
        <v>732</v>
      </c>
      <c r="D30" s="13"/>
      <c r="E30" s="202"/>
      <c r="F30" s="333"/>
      <c r="G30" s="1358"/>
      <c r="H30" s="1358"/>
      <c r="I30" s="1358"/>
      <c r="J30" s="1358"/>
      <c r="K30" s="1358"/>
      <c r="L30" s="1358"/>
      <c r="M30" s="1358"/>
      <c r="N30" s="1358"/>
      <c r="O30" s="1358"/>
      <c r="P30" s="1359"/>
      <c r="Q30" s="89"/>
      <c r="S30" s="7"/>
    </row>
    <row r="31" spans="2:19" s="88" customFormat="1" ht="19.5" customHeight="1" x14ac:dyDescent="0.15">
      <c r="B31" s="4"/>
      <c r="C31" s="306"/>
      <c r="D31" s="202"/>
      <c r="E31" s="202"/>
      <c r="F31" s="333"/>
      <c r="G31" s="1358"/>
      <c r="H31" s="1358"/>
      <c r="I31" s="1358"/>
      <c r="J31" s="1358"/>
      <c r="K31" s="1358"/>
      <c r="L31" s="1358"/>
      <c r="M31" s="1358"/>
      <c r="N31" s="1358"/>
      <c r="O31" s="1358"/>
      <c r="P31" s="1359"/>
      <c r="Q31" s="89"/>
      <c r="S31" s="7"/>
    </row>
    <row r="32" spans="2:19" s="88" customFormat="1" ht="19.5" customHeight="1" x14ac:dyDescent="0.15">
      <c r="B32" s="4"/>
      <c r="C32" s="306"/>
      <c r="D32" s="202"/>
      <c r="E32" s="202"/>
      <c r="F32" s="333"/>
      <c r="G32" s="1358"/>
      <c r="H32" s="1358"/>
      <c r="I32" s="1358"/>
      <c r="J32" s="1358"/>
      <c r="K32" s="1358"/>
      <c r="L32" s="1358"/>
      <c r="M32" s="1358"/>
      <c r="N32" s="1358"/>
      <c r="O32" s="1358"/>
      <c r="P32" s="1359"/>
      <c r="Q32" s="89"/>
      <c r="S32" s="7"/>
    </row>
    <row r="33" spans="2:19" s="88" customFormat="1" ht="19.5" customHeight="1" x14ac:dyDescent="0.15">
      <c r="B33" s="4"/>
      <c r="C33" s="306"/>
      <c r="D33" s="202"/>
      <c r="E33" s="202"/>
      <c r="F33" s="333"/>
      <c r="G33" s="1358"/>
      <c r="H33" s="1358"/>
      <c r="I33" s="1358"/>
      <c r="J33" s="1358"/>
      <c r="K33" s="1358"/>
      <c r="L33" s="1358"/>
      <c r="M33" s="1358"/>
      <c r="N33" s="1358"/>
      <c r="O33" s="1358"/>
      <c r="P33" s="1359"/>
      <c r="Q33" s="89"/>
      <c r="S33" s="7"/>
    </row>
    <row r="34" spans="2:19" s="88" customFormat="1" ht="19.5" customHeight="1" x14ac:dyDescent="0.15">
      <c r="B34" s="4"/>
      <c r="C34" s="306"/>
      <c r="D34" s="202"/>
      <c r="E34" s="202"/>
      <c r="F34" s="333"/>
      <c r="G34" s="1358"/>
      <c r="H34" s="1358"/>
      <c r="I34" s="1358"/>
      <c r="J34" s="1358"/>
      <c r="K34" s="1358"/>
      <c r="L34" s="1358"/>
      <c r="M34" s="1358"/>
      <c r="N34" s="1358"/>
      <c r="O34" s="1358"/>
      <c r="P34" s="1359"/>
      <c r="Q34" s="89"/>
      <c r="S34" s="7"/>
    </row>
    <row r="35" spans="2:19" s="88" customFormat="1" ht="19.5" customHeight="1" x14ac:dyDescent="0.15">
      <c r="B35" s="4"/>
      <c r="C35" s="306"/>
      <c r="F35" s="333"/>
      <c r="G35" s="1358"/>
      <c r="H35" s="1358"/>
      <c r="I35" s="1358"/>
      <c r="J35" s="1358"/>
      <c r="K35" s="1358"/>
      <c r="L35" s="1358"/>
      <c r="M35" s="1358"/>
      <c r="N35" s="1358"/>
      <c r="O35" s="1358"/>
      <c r="P35" s="1359"/>
      <c r="Q35" s="89"/>
      <c r="S35" s="7"/>
    </row>
    <row r="36" spans="2:19" s="88" customFormat="1" ht="19.5" customHeight="1" x14ac:dyDescent="0.15">
      <c r="B36" s="4"/>
      <c r="C36" s="306"/>
      <c r="F36" s="333"/>
      <c r="G36" s="1358"/>
      <c r="H36" s="1358"/>
      <c r="I36" s="1358"/>
      <c r="J36" s="1358"/>
      <c r="K36" s="1358"/>
      <c r="L36" s="1358"/>
      <c r="M36" s="1358"/>
      <c r="N36" s="1358"/>
      <c r="O36" s="1358"/>
      <c r="P36" s="1359"/>
      <c r="Q36" s="89"/>
      <c r="S36" s="7"/>
    </row>
    <row r="37" spans="2:19" s="88" customFormat="1" ht="18.600000000000001" customHeight="1" x14ac:dyDescent="0.15">
      <c r="B37" s="4"/>
      <c r="C37" s="334"/>
      <c r="D37" s="335"/>
      <c r="E37" s="335"/>
      <c r="F37" s="333"/>
      <c r="G37" s="1358"/>
      <c r="H37" s="1358"/>
      <c r="I37" s="1358"/>
      <c r="J37" s="1358"/>
      <c r="K37" s="1358"/>
      <c r="L37" s="1358"/>
      <c r="M37" s="1358"/>
      <c r="N37" s="1358"/>
      <c r="O37" s="1358"/>
      <c r="P37" s="1359"/>
      <c r="Q37" s="89"/>
      <c r="S37" s="7"/>
    </row>
    <row r="38" spans="2:19" s="88" customFormat="1" ht="19.149999999999999" customHeight="1" x14ac:dyDescent="0.15">
      <c r="B38" s="4"/>
      <c r="C38" s="344" t="s">
        <v>733</v>
      </c>
      <c r="D38" s="314"/>
      <c r="E38" s="345"/>
      <c r="F38" s="348"/>
      <c r="G38" s="108"/>
      <c r="H38" s="351" t="s">
        <v>540</v>
      </c>
      <c r="I38" s="1352"/>
      <c r="J38" s="1352"/>
      <c r="K38" s="1352"/>
      <c r="L38" s="1352"/>
      <c r="M38" s="1352"/>
      <c r="N38" s="1352"/>
      <c r="O38" s="1352"/>
      <c r="P38" s="1353"/>
      <c r="Q38" s="89"/>
      <c r="S38" s="40" t="s">
        <v>719</v>
      </c>
    </row>
    <row r="39" spans="2:19" s="88" customFormat="1" ht="9.75" customHeight="1" x14ac:dyDescent="0.15">
      <c r="B39" s="4"/>
      <c r="C39" s="320"/>
      <c r="D39" s="219"/>
      <c r="E39" s="219"/>
      <c r="F39" s="321"/>
      <c r="G39" s="321"/>
      <c r="H39" s="321"/>
      <c r="I39" s="322"/>
      <c r="J39" s="322"/>
      <c r="K39" s="352"/>
      <c r="L39" s="321"/>
      <c r="M39" s="353"/>
      <c r="N39" s="353"/>
      <c r="O39" s="353"/>
      <c r="P39" s="352"/>
      <c r="Q39" s="89"/>
      <c r="S39" s="7"/>
    </row>
    <row r="40" spans="2:19" s="88" customFormat="1" ht="13.5" customHeight="1" x14ac:dyDescent="0.15">
      <c r="B40" s="4"/>
      <c r="C40" s="323" t="s">
        <v>734</v>
      </c>
      <c r="D40" s="202"/>
      <c r="E40" s="202"/>
      <c r="F40" s="321"/>
      <c r="G40" s="321"/>
      <c r="H40" s="321"/>
      <c r="I40" s="322"/>
      <c r="J40" s="322"/>
      <c r="K40" s="352"/>
      <c r="L40" s="321"/>
      <c r="M40" s="353"/>
      <c r="N40" s="353"/>
      <c r="O40" s="353"/>
      <c r="P40" s="352"/>
      <c r="Q40" s="89"/>
      <c r="S40" s="7"/>
    </row>
    <row r="41" spans="2:19" s="88" customFormat="1" ht="13.5" customHeight="1" x14ac:dyDescent="0.15">
      <c r="B41" s="4"/>
      <c r="C41" s="323" t="s">
        <v>735</v>
      </c>
      <c r="D41" s="53"/>
      <c r="E41" s="53"/>
      <c r="F41" s="104"/>
      <c r="G41" s="104"/>
      <c r="H41" s="104"/>
      <c r="I41" s="325"/>
      <c r="J41" s="325"/>
      <c r="K41" s="354"/>
      <c r="L41" s="104"/>
      <c r="M41" s="355"/>
      <c r="N41" s="355"/>
      <c r="O41" s="355"/>
      <c r="P41" s="354"/>
      <c r="Q41" s="89"/>
      <c r="S41" s="7"/>
    </row>
    <row r="42" spans="2:19" s="88" customFormat="1" ht="13.5" customHeight="1" x14ac:dyDescent="0.15">
      <c r="B42" s="4"/>
      <c r="C42" s="323" t="s">
        <v>736</v>
      </c>
      <c r="D42" s="53"/>
      <c r="E42" s="53"/>
      <c r="F42" s="104"/>
      <c r="G42" s="104"/>
      <c r="H42" s="104"/>
      <c r="I42" s="325"/>
      <c r="J42" s="325"/>
      <c r="K42" s="354"/>
      <c r="L42" s="104"/>
      <c r="M42" s="355"/>
      <c r="N42" s="355"/>
      <c r="O42" s="355"/>
      <c r="P42" s="354"/>
      <c r="Q42" s="89"/>
      <c r="S42" s="7"/>
    </row>
    <row r="43" spans="2:19" s="88" customFormat="1" ht="9.75" customHeight="1" x14ac:dyDescent="0.15">
      <c r="B43" s="4"/>
      <c r="C43" s="323"/>
      <c r="D43" s="53"/>
      <c r="E43" s="53"/>
      <c r="F43" s="104"/>
      <c r="G43" s="104"/>
      <c r="H43" s="104"/>
      <c r="I43" s="325"/>
      <c r="J43" s="325"/>
      <c r="K43" s="354"/>
      <c r="L43" s="104"/>
      <c r="M43" s="355"/>
      <c r="N43" s="355"/>
      <c r="O43" s="355"/>
      <c r="P43" s="354"/>
      <c r="Q43" s="89"/>
      <c r="S43" s="7"/>
    </row>
    <row r="44" spans="2:19" s="88" customFormat="1" ht="12" customHeight="1" x14ac:dyDescent="0.15">
      <c r="B44" s="4"/>
      <c r="C44" s="187"/>
      <c r="D44" s="187"/>
      <c r="E44" s="211"/>
      <c r="F44" s="211"/>
      <c r="G44" s="211"/>
      <c r="H44" s="211"/>
      <c r="I44" s="211"/>
      <c r="J44" s="211"/>
      <c r="K44" s="211"/>
      <c r="L44" s="211"/>
      <c r="M44" s="211"/>
      <c r="N44" s="211"/>
      <c r="O44" s="211"/>
      <c r="P44" s="326" t="s">
        <v>824</v>
      </c>
      <c r="Q44" s="89"/>
      <c r="S44" s="7"/>
    </row>
    <row r="45" spans="2:19" s="88" customFormat="1" ht="7.5" customHeight="1" x14ac:dyDescent="0.15">
      <c r="B45" s="7"/>
      <c r="C45" s="7"/>
      <c r="D45" s="7"/>
      <c r="E45" s="7"/>
      <c r="F45" s="7"/>
      <c r="G45" s="7"/>
      <c r="H45" s="7"/>
      <c r="I45" s="7"/>
      <c r="J45" s="7"/>
      <c r="K45" s="7"/>
      <c r="L45" s="7"/>
      <c r="M45" s="7"/>
      <c r="S45" s="7"/>
    </row>
    <row r="46" spans="2:19" x14ac:dyDescent="0.15">
      <c r="B46" s="155" t="s">
        <v>908</v>
      </c>
      <c r="D46" s="186"/>
      <c r="E46" s="186"/>
    </row>
    <row r="47" spans="2:19" ht="12" customHeight="1" x14ac:dyDescent="0.15">
      <c r="B47" s="4"/>
      <c r="C47" s="4"/>
      <c r="D47" s="4"/>
      <c r="E47" s="4"/>
      <c r="F47" s="4"/>
      <c r="G47" s="4"/>
      <c r="H47" s="4"/>
      <c r="I47" s="4"/>
      <c r="J47" s="4"/>
      <c r="K47" s="4"/>
      <c r="L47" s="187"/>
      <c r="M47" s="187"/>
      <c r="N47" s="89"/>
      <c r="O47" s="89"/>
      <c r="P47" s="187"/>
      <c r="Q47" s="89"/>
    </row>
    <row r="48" spans="2:19" ht="14.25" x14ac:dyDescent="0.15">
      <c r="B48" s="4"/>
      <c r="C48" s="4"/>
      <c r="D48" s="1372" t="s">
        <v>737</v>
      </c>
      <c r="E48" s="1372"/>
      <c r="F48" s="1372"/>
      <c r="G48" s="1372"/>
      <c r="H48" s="1372"/>
      <c r="I48" s="1372"/>
      <c r="J48" s="1372"/>
      <c r="K48" s="1372"/>
      <c r="L48" s="1372"/>
      <c r="M48" s="1372"/>
      <c r="N48" s="106"/>
      <c r="O48" s="89"/>
      <c r="P48" s="187"/>
      <c r="Q48" s="89"/>
    </row>
    <row r="49" spans="1:17" x14ac:dyDescent="0.15">
      <c r="B49" s="330" t="s">
        <v>717</v>
      </c>
      <c r="C49" s="4"/>
      <c r="D49" s="4"/>
      <c r="E49" s="4"/>
      <c r="F49" s="4"/>
      <c r="G49" s="4"/>
      <c r="H49" s="4"/>
      <c r="I49" s="4"/>
      <c r="J49" s="4"/>
      <c r="K49" s="4"/>
      <c r="L49" s="4"/>
      <c r="M49" s="4"/>
      <c r="N49" s="89"/>
      <c r="O49" s="89"/>
      <c r="P49" s="89"/>
      <c r="Q49" s="89"/>
    </row>
    <row r="50" spans="1:17" ht="18.75" customHeight="1" x14ac:dyDescent="0.15">
      <c r="B50" s="4"/>
      <c r="C50" s="331" t="s">
        <v>738</v>
      </c>
      <c r="D50" s="219"/>
      <c r="E50" s="220"/>
      <c r="F50" s="221"/>
      <c r="G50" s="1373"/>
      <c r="H50" s="1373"/>
      <c r="I50" s="1373"/>
      <c r="J50" s="1374"/>
      <c r="K50" s="1374"/>
      <c r="L50" s="1374"/>
      <c r="M50" s="1374"/>
      <c r="N50" s="1375"/>
      <c r="O50" s="1375"/>
      <c r="P50" s="1376"/>
      <c r="Q50" s="89"/>
    </row>
    <row r="51" spans="1:17" ht="22.5" customHeight="1" x14ac:dyDescent="0.15">
      <c r="B51" s="4"/>
      <c r="C51" s="332" t="s">
        <v>739</v>
      </c>
      <c r="D51" s="202"/>
      <c r="E51" s="305"/>
      <c r="F51" s="333"/>
      <c r="G51" s="1377" t="str">
        <f>IF(基本情報!F11="","",基本情報!F11)</f>
        <v/>
      </c>
      <c r="H51" s="1377"/>
      <c r="I51" s="1377"/>
      <c r="J51" s="1377"/>
      <c r="K51" s="1377"/>
      <c r="L51" s="1377"/>
      <c r="M51" s="1377"/>
      <c r="N51" s="1377"/>
      <c r="O51" s="1377"/>
      <c r="P51" s="1378"/>
      <c r="Q51" s="89"/>
    </row>
    <row r="52" spans="1:17" ht="22.5" customHeight="1" x14ac:dyDescent="0.15">
      <c r="B52" s="4"/>
      <c r="C52" s="334" t="s">
        <v>740</v>
      </c>
      <c r="D52" s="335"/>
      <c r="E52" s="336"/>
      <c r="F52" s="337"/>
      <c r="G52" s="1379"/>
      <c r="H52" s="1379"/>
      <c r="I52" s="1379"/>
      <c r="J52" s="1380"/>
      <c r="K52" s="1380"/>
      <c r="L52" s="1380"/>
      <c r="M52" s="1380"/>
      <c r="N52" s="1381"/>
      <c r="O52" s="1381"/>
      <c r="P52" s="1382"/>
      <c r="Q52" s="89"/>
    </row>
    <row r="53" spans="1:17" x14ac:dyDescent="0.15">
      <c r="B53" s="4"/>
      <c r="C53" s="331" t="s">
        <v>738</v>
      </c>
      <c r="D53" s="219"/>
      <c r="E53" s="220"/>
      <c r="F53" s="221"/>
      <c r="G53" s="1383"/>
      <c r="H53" s="1383"/>
      <c r="I53" s="1383"/>
      <c r="J53" s="1384"/>
      <c r="K53" s="1384"/>
      <c r="L53" s="1384"/>
      <c r="M53" s="1384"/>
      <c r="N53" s="1385"/>
      <c r="O53" s="1385"/>
      <c r="P53" s="1386"/>
      <c r="Q53" s="89"/>
    </row>
    <row r="54" spans="1:17" ht="22.5" customHeight="1" x14ac:dyDescent="0.15">
      <c r="B54" s="4"/>
      <c r="C54" s="334" t="s">
        <v>741</v>
      </c>
      <c r="D54" s="335"/>
      <c r="E54" s="336"/>
      <c r="F54" s="337"/>
      <c r="G54" s="1387" t="str">
        <f>IF(基本情報!K12="","",基本情報!K12)</f>
        <v/>
      </c>
      <c r="H54" s="1387"/>
      <c r="I54" s="1387"/>
      <c r="J54" s="1387"/>
      <c r="K54" s="1387"/>
      <c r="L54" s="1387"/>
      <c r="M54" s="1387"/>
      <c r="N54" s="1387"/>
      <c r="O54" s="1387"/>
      <c r="P54" s="1388"/>
      <c r="Q54" s="89"/>
    </row>
    <row r="55" spans="1:17" ht="18.75" customHeight="1" x14ac:dyDescent="0.15">
      <c r="B55" s="4"/>
      <c r="C55" s="331" t="s">
        <v>724</v>
      </c>
      <c r="D55" s="219"/>
      <c r="E55" s="220"/>
      <c r="F55" s="221"/>
      <c r="G55" s="338"/>
      <c r="H55" s="219"/>
      <c r="I55" s="1389" t="str">
        <f>IF(基本情報!F193="","",基本情報!F193)</f>
        <v/>
      </c>
      <c r="J55" s="1389"/>
      <c r="K55" s="1389"/>
      <c r="L55" s="1389"/>
      <c r="M55" s="1389"/>
      <c r="N55" s="339"/>
      <c r="O55" s="340"/>
      <c r="P55" s="341"/>
      <c r="Q55" s="89"/>
    </row>
    <row r="56" spans="1:17" ht="18.75" customHeight="1" x14ac:dyDescent="0.15">
      <c r="B56" s="4"/>
      <c r="C56" s="1390" t="s">
        <v>725</v>
      </c>
      <c r="D56" s="1391"/>
      <c r="E56" s="1392"/>
      <c r="F56" s="1396" t="s">
        <v>75</v>
      </c>
      <c r="G56" s="1396"/>
      <c r="H56" s="1396"/>
      <c r="I56" s="1396"/>
      <c r="J56" s="1396"/>
      <c r="K56" s="343" t="str">
        <f>IF(基本情報!I194="","",基本情報!I194)</f>
        <v/>
      </c>
      <c r="L56" s="1369" t="str">
        <f>IF(基本情報!K194="","",基本情報!K194)</f>
        <v/>
      </c>
      <c r="M56" s="1369"/>
      <c r="N56" s="1369"/>
      <c r="O56" s="1369"/>
      <c r="P56" s="1370"/>
      <c r="Q56" s="89"/>
    </row>
    <row r="57" spans="1:17" ht="18.75" customHeight="1" x14ac:dyDescent="0.15">
      <c r="B57" s="4"/>
      <c r="C57" s="1393"/>
      <c r="D57" s="1394"/>
      <c r="E57" s="1395"/>
      <c r="F57" s="1371" t="s">
        <v>76</v>
      </c>
      <c r="G57" s="1371"/>
      <c r="H57" s="1371"/>
      <c r="I57" s="1371"/>
      <c r="J57" s="1371"/>
      <c r="K57" s="343" t="str">
        <f>IF(基本情報!I195="","",基本情報!I195)</f>
        <v/>
      </c>
      <c r="L57" s="1369" t="str">
        <f>IF(基本情報!K195="","",基本情報!K195)</f>
        <v/>
      </c>
      <c r="M57" s="1369"/>
      <c r="N57" s="1369"/>
      <c r="O57" s="1369"/>
      <c r="P57" s="1370"/>
      <c r="Q57" s="89"/>
    </row>
    <row r="58" spans="1:17" ht="18.75" customHeight="1" x14ac:dyDescent="0.15">
      <c r="A58" s="88"/>
      <c r="B58" s="4"/>
      <c r="C58" s="344" t="s">
        <v>726</v>
      </c>
      <c r="D58" s="314"/>
      <c r="E58" s="345"/>
      <c r="F58" s="337"/>
      <c r="G58" s="346"/>
      <c r="H58" s="346"/>
      <c r="I58" s="1351" t="str">
        <f>IF(基本情報!F196="","",基本情報!F196)</f>
        <v/>
      </c>
      <c r="J58" s="1351"/>
      <c r="K58" s="1351"/>
      <c r="L58" s="1351"/>
      <c r="M58" s="12" t="s">
        <v>715</v>
      </c>
      <c r="N58" s="346"/>
      <c r="O58" s="346"/>
      <c r="P58" s="347"/>
      <c r="Q58" s="89"/>
    </row>
    <row r="59" spans="1:17" ht="18.75" customHeight="1" x14ac:dyDescent="0.15">
      <c r="A59" s="88"/>
      <c r="B59" s="4"/>
      <c r="C59" s="344" t="s">
        <v>727</v>
      </c>
      <c r="D59" s="314"/>
      <c r="E59" s="345"/>
      <c r="F59" s="348"/>
      <c r="G59" s="108"/>
      <c r="H59" s="108"/>
      <c r="I59" s="1351" t="str">
        <f>IF(基本情報!F197="","",基本情報!F197)</f>
        <v/>
      </c>
      <c r="J59" s="1351"/>
      <c r="K59" s="1351"/>
      <c r="L59" s="1351"/>
      <c r="M59" s="13" t="s">
        <v>37</v>
      </c>
      <c r="N59" s="108"/>
      <c r="O59" s="108"/>
      <c r="P59" s="317"/>
      <c r="Q59" s="89"/>
    </row>
    <row r="60" spans="1:17" ht="18.75" customHeight="1" x14ac:dyDescent="0.15">
      <c r="A60" s="88"/>
      <c r="B60" s="4"/>
      <c r="C60" s="1364" t="s">
        <v>728</v>
      </c>
      <c r="D60" s="1365"/>
      <c r="E60" s="1366"/>
      <c r="F60" s="348"/>
      <c r="G60" s="108"/>
      <c r="H60" s="1351" t="str">
        <f>IF(基本情報!F198="","",基本情報!F198)</f>
        <v/>
      </c>
      <c r="I60" s="1351"/>
      <c r="J60" s="1351"/>
      <c r="K60" s="13" t="s">
        <v>83</v>
      </c>
      <c r="L60" s="1367" t="str">
        <f>IF(基本情報!I198="","",基本情報!I198)</f>
        <v/>
      </c>
      <c r="M60" s="1367"/>
      <c r="N60" s="1367"/>
      <c r="O60" s="9" t="s">
        <v>715</v>
      </c>
      <c r="P60" s="317"/>
      <c r="Q60" s="89"/>
    </row>
    <row r="61" spans="1:17" ht="18.75" customHeight="1" x14ac:dyDescent="0.15">
      <c r="A61" s="88"/>
      <c r="B61" s="4"/>
      <c r="C61" s="344" t="s">
        <v>729</v>
      </c>
      <c r="D61" s="314"/>
      <c r="E61" s="345"/>
      <c r="F61" s="348"/>
      <c r="G61" s="108"/>
      <c r="H61" s="109"/>
      <c r="I61" s="1354" t="str">
        <f>IF(基本情報!F199="","",基本情報!F199)</f>
        <v/>
      </c>
      <c r="J61" s="1354"/>
      <c r="K61" s="1354"/>
      <c r="L61" s="1354"/>
      <c r="M61" s="1368" t="s">
        <v>37</v>
      </c>
      <c r="N61" s="1368"/>
      <c r="O61" s="1368"/>
      <c r="P61" s="349"/>
      <c r="Q61" s="89"/>
    </row>
    <row r="62" spans="1:17" ht="18.75" customHeight="1" x14ac:dyDescent="0.15">
      <c r="A62" s="88"/>
      <c r="B62" s="4"/>
      <c r="C62" s="344" t="s">
        <v>730</v>
      </c>
      <c r="D62" s="314"/>
      <c r="E62" s="345"/>
      <c r="F62" s="221"/>
      <c r="G62" s="338"/>
      <c r="H62" s="109"/>
      <c r="I62" s="1354" t="str">
        <f>IF(基本情報!F200="","",基本情報!F200)</f>
        <v/>
      </c>
      <c r="J62" s="1354"/>
      <c r="K62" s="1354"/>
      <c r="L62" s="1354"/>
      <c r="M62" s="1355" t="s">
        <v>37</v>
      </c>
      <c r="N62" s="1355"/>
      <c r="O62" s="1355"/>
      <c r="P62" s="317"/>
      <c r="Q62" s="89"/>
    </row>
    <row r="63" spans="1:17" ht="18.75" customHeight="1" x14ac:dyDescent="0.15">
      <c r="A63" s="88"/>
      <c r="B63" s="4"/>
      <c r="C63" s="350"/>
      <c r="D63" s="219"/>
      <c r="E63" s="220"/>
      <c r="F63" s="221"/>
      <c r="G63" s="1356" t="s">
        <v>296</v>
      </c>
      <c r="H63" s="1356"/>
      <c r="I63" s="1356"/>
      <c r="J63" s="1356"/>
      <c r="K63" s="1356"/>
      <c r="L63" s="1356"/>
      <c r="M63" s="1356"/>
      <c r="N63" s="1356"/>
      <c r="O63" s="1356"/>
      <c r="P63" s="1357"/>
      <c r="Q63" s="89"/>
    </row>
    <row r="64" spans="1:17" ht="21.75" customHeight="1" x14ac:dyDescent="0.15">
      <c r="A64" s="88"/>
      <c r="B64" s="4"/>
      <c r="C64" s="306"/>
      <c r="D64" s="202"/>
      <c r="E64" s="305"/>
      <c r="F64" s="333"/>
      <c r="G64" s="1358"/>
      <c r="H64" s="1358"/>
      <c r="I64" s="1358"/>
      <c r="J64" s="1358"/>
      <c r="K64" s="1358"/>
      <c r="L64" s="1358"/>
      <c r="M64" s="1358"/>
      <c r="N64" s="1358"/>
      <c r="O64" s="1358"/>
      <c r="P64" s="1359"/>
      <c r="Q64" s="89"/>
    </row>
    <row r="65" spans="1:17" ht="21.75" customHeight="1" x14ac:dyDescent="0.15">
      <c r="A65" s="88"/>
      <c r="B65" s="4"/>
      <c r="C65" s="332" t="s">
        <v>731</v>
      </c>
      <c r="D65" s="202"/>
      <c r="E65" s="305"/>
      <c r="F65" s="333"/>
      <c r="G65" s="1358"/>
      <c r="H65" s="1358"/>
      <c r="I65" s="1358"/>
      <c r="J65" s="1358"/>
      <c r="K65" s="1358"/>
      <c r="L65" s="1358"/>
      <c r="M65" s="1358"/>
      <c r="N65" s="1358"/>
      <c r="O65" s="1358"/>
      <c r="P65" s="1359"/>
      <c r="Q65" s="89"/>
    </row>
    <row r="66" spans="1:17" ht="21.75" customHeight="1" x14ac:dyDescent="0.15">
      <c r="A66" s="88"/>
      <c r="B66" s="4"/>
      <c r="C66" s="306"/>
      <c r="D66" s="202"/>
      <c r="E66" s="305"/>
      <c r="F66" s="333"/>
      <c r="G66" s="1358"/>
      <c r="H66" s="1358"/>
      <c r="I66" s="1358"/>
      <c r="J66" s="1358"/>
      <c r="K66" s="1358"/>
      <c r="L66" s="1358"/>
      <c r="M66" s="1358"/>
      <c r="N66" s="1358"/>
      <c r="O66" s="1358"/>
      <c r="P66" s="1359"/>
      <c r="Q66" s="89"/>
    </row>
    <row r="67" spans="1:17" ht="21.75" customHeight="1" x14ac:dyDescent="0.15">
      <c r="A67" s="88"/>
      <c r="B67" s="4"/>
      <c r="C67" s="306"/>
      <c r="D67" s="202"/>
      <c r="E67" s="305"/>
      <c r="F67" s="333"/>
      <c r="G67" s="1358"/>
      <c r="H67" s="1358"/>
      <c r="I67" s="1358"/>
      <c r="J67" s="1358"/>
      <c r="K67" s="1358"/>
      <c r="L67" s="1358"/>
      <c r="M67" s="1358"/>
      <c r="N67" s="1358"/>
      <c r="O67" s="1358"/>
      <c r="P67" s="1359"/>
      <c r="Q67" s="89"/>
    </row>
    <row r="68" spans="1:17" ht="21.75" customHeight="1" x14ac:dyDescent="0.15">
      <c r="A68" s="88"/>
      <c r="B68" s="4"/>
      <c r="C68" s="306"/>
      <c r="D68" s="202"/>
      <c r="E68" s="305"/>
      <c r="F68" s="333"/>
      <c r="G68" s="1358"/>
      <c r="H68" s="1358"/>
      <c r="I68" s="1358"/>
      <c r="J68" s="1358"/>
      <c r="K68" s="1358"/>
      <c r="L68" s="1358"/>
      <c r="M68" s="1358"/>
      <c r="N68" s="1358"/>
      <c r="O68" s="1358"/>
      <c r="P68" s="1359"/>
      <c r="Q68" s="89"/>
    </row>
    <row r="69" spans="1:17" ht="21.75" customHeight="1" x14ac:dyDescent="0.15">
      <c r="A69" s="88"/>
      <c r="B69" s="4"/>
      <c r="C69" s="332"/>
      <c r="D69" s="202"/>
      <c r="E69" s="305"/>
      <c r="F69" s="333"/>
      <c r="G69" s="1358"/>
      <c r="H69" s="1358"/>
      <c r="I69" s="1358"/>
      <c r="J69" s="1358"/>
      <c r="K69" s="1358"/>
      <c r="L69" s="1358"/>
      <c r="M69" s="1358"/>
      <c r="N69" s="1358"/>
      <c r="O69" s="1358"/>
      <c r="P69" s="1359"/>
      <c r="Q69" s="89"/>
    </row>
    <row r="70" spans="1:17" ht="21.75" customHeight="1" x14ac:dyDescent="0.15">
      <c r="A70" s="88"/>
      <c r="B70" s="4"/>
      <c r="C70" s="306"/>
      <c r="D70" s="202"/>
      <c r="E70" s="305"/>
      <c r="F70" s="333"/>
      <c r="G70" s="1358"/>
      <c r="H70" s="1358"/>
      <c r="I70" s="1358"/>
      <c r="J70" s="1358"/>
      <c r="K70" s="1358"/>
      <c r="L70" s="1358"/>
      <c r="M70" s="1358"/>
      <c r="N70" s="1358"/>
      <c r="O70" s="1358"/>
      <c r="P70" s="1359"/>
      <c r="Q70" s="89"/>
    </row>
    <row r="71" spans="1:17" ht="21.75" customHeight="1" x14ac:dyDescent="0.15">
      <c r="A71" s="88"/>
      <c r="B71" s="4"/>
      <c r="C71" s="332"/>
      <c r="D71" s="188"/>
      <c r="E71" s="202"/>
      <c r="F71" s="333"/>
      <c r="G71" s="1358"/>
      <c r="H71" s="1358"/>
      <c r="I71" s="1358"/>
      <c r="J71" s="1358"/>
      <c r="K71" s="1358"/>
      <c r="L71" s="1358"/>
      <c r="M71" s="1358"/>
      <c r="N71" s="1358"/>
      <c r="O71" s="1358"/>
      <c r="P71" s="1359"/>
      <c r="Q71" s="89"/>
    </row>
    <row r="72" spans="1:17" ht="21.75" customHeight="1" x14ac:dyDescent="0.15">
      <c r="A72" s="88"/>
      <c r="B72" s="4"/>
      <c r="C72" s="334"/>
      <c r="D72" s="335"/>
      <c r="E72" s="335"/>
      <c r="F72" s="337"/>
      <c r="G72" s="1360"/>
      <c r="H72" s="1360"/>
      <c r="I72" s="1360"/>
      <c r="J72" s="1360"/>
      <c r="K72" s="1360"/>
      <c r="L72" s="1360"/>
      <c r="M72" s="1360"/>
      <c r="N72" s="1360"/>
      <c r="O72" s="1360"/>
      <c r="P72" s="1361"/>
      <c r="Q72" s="89"/>
    </row>
    <row r="73" spans="1:17" ht="18.75" customHeight="1" x14ac:dyDescent="0.15">
      <c r="A73" s="88"/>
      <c r="B73" s="4"/>
      <c r="C73" s="350"/>
      <c r="D73" s="219"/>
      <c r="E73" s="220"/>
      <c r="F73" s="221"/>
      <c r="G73" s="1362" t="s">
        <v>275</v>
      </c>
      <c r="H73" s="1362"/>
      <c r="I73" s="1362"/>
      <c r="J73" s="1362"/>
      <c r="K73" s="1362"/>
      <c r="L73" s="1362"/>
      <c r="M73" s="1362"/>
      <c r="N73" s="1362"/>
      <c r="O73" s="1362"/>
      <c r="P73" s="1363"/>
      <c r="Q73" s="89"/>
    </row>
    <row r="74" spans="1:17" ht="18.75" customHeight="1" x14ac:dyDescent="0.15">
      <c r="A74" s="88"/>
      <c r="B74" s="4"/>
      <c r="C74" s="306"/>
      <c r="D74" s="202"/>
      <c r="E74" s="305"/>
      <c r="F74" s="333"/>
      <c r="G74" s="1358"/>
      <c r="H74" s="1358"/>
      <c r="I74" s="1358"/>
      <c r="J74" s="1358"/>
      <c r="K74" s="1358"/>
      <c r="L74" s="1358"/>
      <c r="M74" s="1358"/>
      <c r="N74" s="1358"/>
      <c r="O74" s="1358"/>
      <c r="P74" s="1359"/>
      <c r="Q74" s="89"/>
    </row>
    <row r="75" spans="1:17" ht="18.75" customHeight="1" x14ac:dyDescent="0.15">
      <c r="A75" s="88"/>
      <c r="B75" s="4"/>
      <c r="C75" s="332" t="s">
        <v>732</v>
      </c>
      <c r="D75" s="13"/>
      <c r="E75" s="202"/>
      <c r="F75" s="333"/>
      <c r="G75" s="1358"/>
      <c r="H75" s="1358"/>
      <c r="I75" s="1358"/>
      <c r="J75" s="1358"/>
      <c r="K75" s="1358"/>
      <c r="L75" s="1358"/>
      <c r="M75" s="1358"/>
      <c r="N75" s="1358"/>
      <c r="O75" s="1358"/>
      <c r="P75" s="1359"/>
      <c r="Q75" s="89"/>
    </row>
    <row r="76" spans="1:17" ht="18.75" customHeight="1" x14ac:dyDescent="0.15">
      <c r="A76" s="88"/>
      <c r="B76" s="4"/>
      <c r="C76" s="306"/>
      <c r="D76" s="202"/>
      <c r="E76" s="202"/>
      <c r="F76" s="333"/>
      <c r="G76" s="1358"/>
      <c r="H76" s="1358"/>
      <c r="I76" s="1358"/>
      <c r="J76" s="1358"/>
      <c r="K76" s="1358"/>
      <c r="L76" s="1358"/>
      <c r="M76" s="1358"/>
      <c r="N76" s="1358"/>
      <c r="O76" s="1358"/>
      <c r="P76" s="1359"/>
      <c r="Q76" s="89"/>
    </row>
    <row r="77" spans="1:17" ht="18.75" customHeight="1" x14ac:dyDescent="0.15">
      <c r="A77" s="88"/>
      <c r="B77" s="4"/>
      <c r="C77" s="306"/>
      <c r="D77" s="202"/>
      <c r="E77" s="202"/>
      <c r="F77" s="333"/>
      <c r="G77" s="1358"/>
      <c r="H77" s="1358"/>
      <c r="I77" s="1358"/>
      <c r="J77" s="1358"/>
      <c r="K77" s="1358"/>
      <c r="L77" s="1358"/>
      <c r="M77" s="1358"/>
      <c r="N77" s="1358"/>
      <c r="O77" s="1358"/>
      <c r="P77" s="1359"/>
      <c r="Q77" s="89"/>
    </row>
    <row r="78" spans="1:17" ht="18.75" customHeight="1" x14ac:dyDescent="0.15">
      <c r="A78" s="88"/>
      <c r="B78" s="4"/>
      <c r="C78" s="306"/>
      <c r="D78" s="202"/>
      <c r="E78" s="202"/>
      <c r="F78" s="333"/>
      <c r="G78" s="1358"/>
      <c r="H78" s="1358"/>
      <c r="I78" s="1358"/>
      <c r="J78" s="1358"/>
      <c r="K78" s="1358"/>
      <c r="L78" s="1358"/>
      <c r="M78" s="1358"/>
      <c r="N78" s="1358"/>
      <c r="O78" s="1358"/>
      <c r="P78" s="1359"/>
      <c r="Q78" s="89"/>
    </row>
    <row r="79" spans="1:17" ht="18.75" customHeight="1" x14ac:dyDescent="0.15">
      <c r="A79" s="88"/>
      <c r="B79" s="4"/>
      <c r="C79" s="306"/>
      <c r="D79" s="202"/>
      <c r="E79" s="202"/>
      <c r="F79" s="333"/>
      <c r="G79" s="1358"/>
      <c r="H79" s="1358"/>
      <c r="I79" s="1358"/>
      <c r="J79" s="1358"/>
      <c r="K79" s="1358"/>
      <c r="L79" s="1358"/>
      <c r="M79" s="1358"/>
      <c r="N79" s="1358"/>
      <c r="O79" s="1358"/>
      <c r="P79" s="1359"/>
      <c r="Q79" s="89"/>
    </row>
    <row r="80" spans="1:17" ht="18.75" customHeight="1" x14ac:dyDescent="0.15">
      <c r="A80" s="88"/>
      <c r="B80" s="4"/>
      <c r="C80" s="306"/>
      <c r="D80" s="88"/>
      <c r="E80" s="88"/>
      <c r="F80" s="333"/>
      <c r="G80" s="1358"/>
      <c r="H80" s="1358"/>
      <c r="I80" s="1358"/>
      <c r="J80" s="1358"/>
      <c r="K80" s="1358"/>
      <c r="L80" s="1358"/>
      <c r="M80" s="1358"/>
      <c r="N80" s="1358"/>
      <c r="O80" s="1358"/>
      <c r="P80" s="1359"/>
      <c r="Q80" s="89"/>
    </row>
    <row r="81" spans="1:17" ht="18.75" customHeight="1" x14ac:dyDescent="0.15">
      <c r="A81" s="88"/>
      <c r="B81" s="4"/>
      <c r="C81" s="306"/>
      <c r="D81" s="202"/>
      <c r="E81" s="202"/>
      <c r="F81" s="333"/>
      <c r="G81" s="1358"/>
      <c r="H81" s="1358"/>
      <c r="I81" s="1358"/>
      <c r="J81" s="1358"/>
      <c r="K81" s="1358"/>
      <c r="L81" s="1358"/>
      <c r="M81" s="1358"/>
      <c r="N81" s="1358"/>
      <c r="O81" s="1358"/>
      <c r="P81" s="1359"/>
      <c r="Q81" s="89"/>
    </row>
    <row r="82" spans="1:17" ht="18.75" customHeight="1" x14ac:dyDescent="0.15">
      <c r="A82" s="88"/>
      <c r="B82" s="4"/>
      <c r="C82" s="334"/>
      <c r="D82" s="335"/>
      <c r="E82" s="335"/>
      <c r="F82" s="337"/>
      <c r="G82" s="1360"/>
      <c r="H82" s="1360"/>
      <c r="I82" s="1360"/>
      <c r="J82" s="1360"/>
      <c r="K82" s="1360"/>
      <c r="L82" s="1360"/>
      <c r="M82" s="1360"/>
      <c r="N82" s="1360"/>
      <c r="O82" s="1360"/>
      <c r="P82" s="1361"/>
      <c r="Q82" s="89"/>
    </row>
    <row r="83" spans="1:17" ht="18.75" customHeight="1" x14ac:dyDescent="0.15">
      <c r="A83" s="88"/>
      <c r="B83" s="4"/>
      <c r="C83" s="344" t="s">
        <v>733</v>
      </c>
      <c r="D83" s="314"/>
      <c r="E83" s="345"/>
      <c r="F83" s="348"/>
      <c r="G83" s="108"/>
      <c r="H83" s="351" t="s">
        <v>540</v>
      </c>
      <c r="I83" s="1352"/>
      <c r="J83" s="1352"/>
      <c r="K83" s="1352"/>
      <c r="L83" s="1352"/>
      <c r="M83" s="1352"/>
      <c r="N83" s="1352"/>
      <c r="O83" s="1352"/>
      <c r="P83" s="1353"/>
      <c r="Q83" s="89"/>
    </row>
    <row r="84" spans="1:17" ht="9.75" customHeight="1" x14ac:dyDescent="0.15">
      <c r="A84" s="88"/>
      <c r="B84" s="4"/>
      <c r="C84" s="320"/>
      <c r="D84" s="219"/>
      <c r="E84" s="219"/>
      <c r="F84" s="338"/>
      <c r="G84" s="338"/>
      <c r="H84" s="338"/>
      <c r="I84" s="356"/>
      <c r="J84" s="356"/>
      <c r="K84" s="339"/>
      <c r="L84" s="338"/>
      <c r="M84" s="357"/>
      <c r="N84" s="357"/>
      <c r="O84" s="357"/>
      <c r="P84" s="339"/>
      <c r="Q84" s="89"/>
    </row>
    <row r="85" spans="1:17" x14ac:dyDescent="0.15">
      <c r="A85" s="88"/>
      <c r="B85" s="4"/>
      <c r="C85" s="323" t="s">
        <v>734</v>
      </c>
      <c r="D85" s="202"/>
      <c r="E85" s="202"/>
      <c r="F85" s="321"/>
      <c r="G85" s="321"/>
      <c r="H85" s="321"/>
      <c r="I85" s="322"/>
      <c r="J85" s="322"/>
      <c r="K85" s="352"/>
      <c r="L85" s="321"/>
      <c r="M85" s="353"/>
      <c r="N85" s="353"/>
      <c r="O85" s="353"/>
      <c r="P85" s="352"/>
      <c r="Q85" s="89"/>
    </row>
    <row r="86" spans="1:17" x14ac:dyDescent="0.15">
      <c r="A86" s="88"/>
      <c r="B86" s="4"/>
      <c r="C86" s="323" t="s">
        <v>735</v>
      </c>
      <c r="D86" s="53"/>
      <c r="E86" s="53"/>
      <c r="F86" s="104"/>
      <c r="G86" s="104"/>
      <c r="H86" s="104"/>
      <c r="I86" s="325"/>
      <c r="J86" s="325"/>
      <c r="K86" s="354"/>
      <c r="L86" s="104"/>
      <c r="M86" s="355"/>
      <c r="N86" s="355"/>
      <c r="O86" s="355"/>
      <c r="P86" s="354"/>
      <c r="Q86" s="89"/>
    </row>
    <row r="87" spans="1:17" x14ac:dyDescent="0.15">
      <c r="A87" s="88"/>
      <c r="B87" s="4"/>
      <c r="C87" s="323" t="s">
        <v>736</v>
      </c>
      <c r="D87" s="53"/>
      <c r="E87" s="53"/>
      <c r="F87" s="104"/>
      <c r="G87" s="104"/>
      <c r="H87" s="104"/>
      <c r="I87" s="325"/>
      <c r="J87" s="325"/>
      <c r="K87" s="354"/>
      <c r="L87" s="104"/>
      <c r="M87" s="355"/>
      <c r="N87" s="355"/>
      <c r="O87" s="355"/>
      <c r="P87" s="354"/>
      <c r="Q87" s="89"/>
    </row>
    <row r="88" spans="1:17" ht="9.75" customHeight="1" x14ac:dyDescent="0.15">
      <c r="A88" s="88"/>
      <c r="B88" s="4"/>
      <c r="C88" s="187"/>
      <c r="D88" s="187"/>
      <c r="E88" s="211"/>
      <c r="F88" s="211"/>
      <c r="G88" s="211"/>
      <c r="H88" s="211"/>
      <c r="I88" s="211"/>
      <c r="J88" s="211"/>
      <c r="K88" s="211"/>
      <c r="L88" s="211"/>
      <c r="M88" s="211"/>
      <c r="N88" s="211"/>
      <c r="O88" s="211"/>
      <c r="P88" s="211"/>
      <c r="Q88" s="89"/>
    </row>
    <row r="89" spans="1:17" x14ac:dyDescent="0.15">
      <c r="A89" s="88"/>
      <c r="P89" s="326" t="s">
        <v>824</v>
      </c>
    </row>
    <row r="90" spans="1:17" x14ac:dyDescent="0.15">
      <c r="B90" s="155" t="s">
        <v>909</v>
      </c>
      <c r="D90" s="186"/>
      <c r="E90" s="186"/>
    </row>
    <row r="91" spans="1:17" ht="12" customHeight="1" x14ac:dyDescent="0.15">
      <c r="B91" s="4"/>
      <c r="C91" s="4"/>
      <c r="D91" s="4"/>
      <c r="E91" s="4"/>
      <c r="F91" s="4"/>
      <c r="G91" s="4"/>
      <c r="H91" s="4"/>
      <c r="I91" s="4"/>
      <c r="J91" s="4"/>
      <c r="K91" s="4"/>
      <c r="L91" s="187"/>
      <c r="M91" s="187"/>
      <c r="N91" s="89"/>
      <c r="O91" s="89"/>
      <c r="P91" s="187"/>
      <c r="Q91" s="89"/>
    </row>
    <row r="92" spans="1:17" ht="14.25" x14ac:dyDescent="0.15">
      <c r="B92" s="4"/>
      <c r="C92" s="4"/>
      <c r="D92" s="1372" t="s">
        <v>737</v>
      </c>
      <c r="E92" s="1372"/>
      <c r="F92" s="1372"/>
      <c r="G92" s="1372"/>
      <c r="H92" s="1372"/>
      <c r="I92" s="1372"/>
      <c r="J92" s="1372"/>
      <c r="K92" s="1372"/>
      <c r="L92" s="1372"/>
      <c r="M92" s="1372"/>
      <c r="N92" s="106"/>
      <c r="O92" s="89"/>
      <c r="P92" s="187"/>
      <c r="Q92" s="89"/>
    </row>
    <row r="93" spans="1:17" x14ac:dyDescent="0.15">
      <c r="B93" s="330" t="s">
        <v>717</v>
      </c>
      <c r="C93" s="4"/>
      <c r="D93" s="4"/>
      <c r="E93" s="4"/>
      <c r="F93" s="4"/>
      <c r="G93" s="4"/>
      <c r="H93" s="4"/>
      <c r="I93" s="4"/>
      <c r="J93" s="4"/>
      <c r="K93" s="4"/>
      <c r="L93" s="4"/>
      <c r="M93" s="4"/>
      <c r="N93" s="89"/>
      <c r="O93" s="89"/>
      <c r="P93" s="89"/>
      <c r="Q93" s="89"/>
    </row>
    <row r="94" spans="1:17" ht="18.75" customHeight="1" x14ac:dyDescent="0.15">
      <c r="B94" s="4"/>
      <c r="C94" s="331" t="s">
        <v>738</v>
      </c>
      <c r="D94" s="219"/>
      <c r="E94" s="220"/>
      <c r="F94" s="221"/>
      <c r="G94" s="1373"/>
      <c r="H94" s="1373"/>
      <c r="I94" s="1373"/>
      <c r="J94" s="1374"/>
      <c r="K94" s="1374"/>
      <c r="L94" s="1374"/>
      <c r="M94" s="1374"/>
      <c r="N94" s="1375"/>
      <c r="O94" s="1375"/>
      <c r="P94" s="1376"/>
      <c r="Q94" s="89"/>
    </row>
    <row r="95" spans="1:17" ht="22.5" customHeight="1" x14ac:dyDescent="0.15">
      <c r="B95" s="4"/>
      <c r="C95" s="332" t="s">
        <v>739</v>
      </c>
      <c r="D95" s="202"/>
      <c r="E95" s="305"/>
      <c r="F95" s="333"/>
      <c r="G95" s="1377" t="str">
        <f>IF(基本情報!F17="","",基本情報!F17)</f>
        <v/>
      </c>
      <c r="H95" s="1377"/>
      <c r="I95" s="1377"/>
      <c r="J95" s="1377"/>
      <c r="K95" s="1377"/>
      <c r="L95" s="1377"/>
      <c r="M95" s="1377"/>
      <c r="N95" s="1377"/>
      <c r="O95" s="1377"/>
      <c r="P95" s="1378"/>
      <c r="Q95" s="89"/>
    </row>
    <row r="96" spans="1:17" ht="22.5" customHeight="1" x14ac:dyDescent="0.15">
      <c r="B96" s="4"/>
      <c r="C96" s="334" t="s">
        <v>740</v>
      </c>
      <c r="D96" s="335"/>
      <c r="E96" s="336"/>
      <c r="F96" s="337"/>
      <c r="G96" s="1379"/>
      <c r="H96" s="1379"/>
      <c r="I96" s="1379"/>
      <c r="J96" s="1380"/>
      <c r="K96" s="1380"/>
      <c r="L96" s="1380"/>
      <c r="M96" s="1380"/>
      <c r="N96" s="1381"/>
      <c r="O96" s="1381"/>
      <c r="P96" s="1382"/>
      <c r="Q96" s="89"/>
    </row>
    <row r="97" spans="1:17" ht="18.75" customHeight="1" x14ac:dyDescent="0.15">
      <c r="B97" s="4"/>
      <c r="C97" s="331" t="s">
        <v>738</v>
      </c>
      <c r="D97" s="219"/>
      <c r="E97" s="220"/>
      <c r="F97" s="221"/>
      <c r="G97" s="1383"/>
      <c r="H97" s="1383"/>
      <c r="I97" s="1383"/>
      <c r="J97" s="1384"/>
      <c r="K97" s="1384"/>
      <c r="L97" s="1384"/>
      <c r="M97" s="1384"/>
      <c r="N97" s="1385"/>
      <c r="O97" s="1385"/>
      <c r="P97" s="1386"/>
      <c r="Q97" s="89"/>
    </row>
    <row r="98" spans="1:17" ht="22.5" customHeight="1" x14ac:dyDescent="0.15">
      <c r="B98" s="4"/>
      <c r="C98" s="334" t="s">
        <v>741</v>
      </c>
      <c r="D98" s="335"/>
      <c r="E98" s="336"/>
      <c r="F98" s="337"/>
      <c r="G98" s="1387" t="str">
        <f>IF(基本情報!K18="","",基本情報!K18)</f>
        <v/>
      </c>
      <c r="H98" s="1387"/>
      <c r="I98" s="1387"/>
      <c r="J98" s="1387"/>
      <c r="K98" s="1387"/>
      <c r="L98" s="1387"/>
      <c r="M98" s="1387"/>
      <c r="N98" s="1387"/>
      <c r="O98" s="1387"/>
      <c r="P98" s="1388"/>
      <c r="Q98" s="89"/>
    </row>
    <row r="99" spans="1:17" ht="18.75" customHeight="1" x14ac:dyDescent="0.15">
      <c r="B99" s="4"/>
      <c r="C99" s="331" t="s">
        <v>724</v>
      </c>
      <c r="D99" s="219"/>
      <c r="E99" s="220"/>
      <c r="F99" s="221"/>
      <c r="G99" s="338"/>
      <c r="H99" s="219"/>
      <c r="I99" s="1389" t="str">
        <f>IF(基本情報!F205="","",基本情報!F205)</f>
        <v/>
      </c>
      <c r="J99" s="1389"/>
      <c r="K99" s="1389"/>
      <c r="L99" s="1389"/>
      <c r="M99" s="1389"/>
      <c r="N99" s="339"/>
      <c r="O99" s="340"/>
      <c r="P99" s="341"/>
      <c r="Q99" s="89"/>
    </row>
    <row r="100" spans="1:17" ht="18.75" customHeight="1" x14ac:dyDescent="0.15">
      <c r="B100" s="4"/>
      <c r="C100" s="1390" t="s">
        <v>725</v>
      </c>
      <c r="D100" s="1391"/>
      <c r="E100" s="1392"/>
      <c r="F100" s="1396" t="s">
        <v>75</v>
      </c>
      <c r="G100" s="1396"/>
      <c r="H100" s="1396"/>
      <c r="I100" s="1396"/>
      <c r="J100" s="1396"/>
      <c r="K100" s="343">
        <f>基本情報!I206</f>
        <v>0</v>
      </c>
      <c r="L100" s="1369">
        <f>基本情報!K206</f>
        <v>0</v>
      </c>
      <c r="M100" s="1369"/>
      <c r="N100" s="1369"/>
      <c r="O100" s="1369"/>
      <c r="P100" s="1370"/>
      <c r="Q100" s="89"/>
    </row>
    <row r="101" spans="1:17" ht="18.75" customHeight="1" x14ac:dyDescent="0.15">
      <c r="B101" s="4"/>
      <c r="C101" s="1393"/>
      <c r="D101" s="1394"/>
      <c r="E101" s="1395"/>
      <c r="F101" s="1371" t="s">
        <v>76</v>
      </c>
      <c r="G101" s="1371"/>
      <c r="H101" s="1371"/>
      <c r="I101" s="1371"/>
      <c r="J101" s="1371"/>
      <c r="K101" s="343">
        <f>基本情報!I207</f>
        <v>0</v>
      </c>
      <c r="L101" s="1369">
        <f>基本情報!K207</f>
        <v>0</v>
      </c>
      <c r="M101" s="1369"/>
      <c r="N101" s="1369"/>
      <c r="O101" s="1369"/>
      <c r="P101" s="1370"/>
      <c r="Q101" s="89"/>
    </row>
    <row r="102" spans="1:17" ht="18.75" customHeight="1" x14ac:dyDescent="0.15">
      <c r="A102" s="88"/>
      <c r="B102" s="4"/>
      <c r="C102" s="344" t="s">
        <v>726</v>
      </c>
      <c r="D102" s="314"/>
      <c r="E102" s="345"/>
      <c r="F102" s="337"/>
      <c r="G102" s="346"/>
      <c r="H102" s="346"/>
      <c r="I102" s="1351" t="str">
        <f>IF(基本情報!F208="","",基本情報!F208)</f>
        <v/>
      </c>
      <c r="J102" s="1351"/>
      <c r="K102" s="1351"/>
      <c r="L102" s="1351"/>
      <c r="M102" s="12" t="s">
        <v>715</v>
      </c>
      <c r="N102" s="346"/>
      <c r="O102" s="346"/>
      <c r="P102" s="347"/>
      <c r="Q102" s="89"/>
    </row>
    <row r="103" spans="1:17" ht="18.75" customHeight="1" x14ac:dyDescent="0.15">
      <c r="A103" s="88"/>
      <c r="B103" s="4"/>
      <c r="C103" s="344" t="s">
        <v>727</v>
      </c>
      <c r="D103" s="314"/>
      <c r="E103" s="345"/>
      <c r="F103" s="348"/>
      <c r="G103" s="108"/>
      <c r="H103" s="108"/>
      <c r="I103" s="1351" t="str">
        <f>IF(基本情報!F209="","",基本情報!F209)</f>
        <v/>
      </c>
      <c r="J103" s="1351"/>
      <c r="K103" s="1351"/>
      <c r="L103" s="1351"/>
      <c r="M103" s="13" t="s">
        <v>37</v>
      </c>
      <c r="N103" s="108"/>
      <c r="O103" s="108"/>
      <c r="P103" s="317"/>
      <c r="Q103" s="89"/>
    </row>
    <row r="104" spans="1:17" ht="18.75" customHeight="1" x14ac:dyDescent="0.15">
      <c r="A104" s="88"/>
      <c r="B104" s="4"/>
      <c r="C104" s="1364" t="s">
        <v>728</v>
      </c>
      <c r="D104" s="1365"/>
      <c r="E104" s="1366"/>
      <c r="F104" s="348"/>
      <c r="G104" s="108"/>
      <c r="H104" s="1351" t="str">
        <f>IF(基本情報!F210="","",基本情報!F210)</f>
        <v/>
      </c>
      <c r="I104" s="1351"/>
      <c r="J104" s="1351"/>
      <c r="K104" s="13" t="s">
        <v>83</v>
      </c>
      <c r="L104" s="1367" t="str">
        <f>IF(基本情報!I210="","",基本情報!I210)</f>
        <v/>
      </c>
      <c r="M104" s="1367"/>
      <c r="N104" s="1367"/>
      <c r="O104" s="9" t="s">
        <v>715</v>
      </c>
      <c r="P104" s="317"/>
      <c r="Q104" s="89"/>
    </row>
    <row r="105" spans="1:17" ht="18.75" customHeight="1" x14ac:dyDescent="0.15">
      <c r="A105" s="88"/>
      <c r="B105" s="4"/>
      <c r="C105" s="344" t="s">
        <v>729</v>
      </c>
      <c r="D105" s="314"/>
      <c r="E105" s="345"/>
      <c r="F105" s="348"/>
      <c r="G105" s="108"/>
      <c r="H105" s="109"/>
      <c r="I105" s="1354" t="str">
        <f>IF(基本情報!F211="","",基本情報!F211)</f>
        <v/>
      </c>
      <c r="J105" s="1354"/>
      <c r="K105" s="1354"/>
      <c r="L105" s="1354"/>
      <c r="M105" s="1368" t="s">
        <v>37</v>
      </c>
      <c r="N105" s="1368"/>
      <c r="O105" s="1368"/>
      <c r="P105" s="349"/>
      <c r="Q105" s="89"/>
    </row>
    <row r="106" spans="1:17" ht="18.75" customHeight="1" x14ac:dyDescent="0.15">
      <c r="A106" s="88"/>
      <c r="B106" s="4"/>
      <c r="C106" s="344" t="s">
        <v>730</v>
      </c>
      <c r="D106" s="314"/>
      <c r="E106" s="345"/>
      <c r="F106" s="221"/>
      <c r="G106" s="338"/>
      <c r="H106" s="109"/>
      <c r="I106" s="1354" t="str">
        <f>IF(基本情報!F212="","",基本情報!F212)</f>
        <v/>
      </c>
      <c r="J106" s="1354"/>
      <c r="K106" s="1354"/>
      <c r="L106" s="1354"/>
      <c r="M106" s="1355" t="s">
        <v>37</v>
      </c>
      <c r="N106" s="1355"/>
      <c r="O106" s="1355"/>
      <c r="P106" s="317"/>
      <c r="Q106" s="89"/>
    </row>
    <row r="107" spans="1:17" ht="18.75" customHeight="1" x14ac:dyDescent="0.15">
      <c r="A107" s="88"/>
      <c r="B107" s="4"/>
      <c r="C107" s="350"/>
      <c r="D107" s="219"/>
      <c r="E107" s="220"/>
      <c r="F107" s="221"/>
      <c r="G107" s="1356" t="s">
        <v>296</v>
      </c>
      <c r="H107" s="1356"/>
      <c r="I107" s="1356"/>
      <c r="J107" s="1356"/>
      <c r="K107" s="1356"/>
      <c r="L107" s="1356"/>
      <c r="M107" s="1356"/>
      <c r="N107" s="1356"/>
      <c r="O107" s="1356"/>
      <c r="P107" s="1357"/>
      <c r="Q107" s="89"/>
    </row>
    <row r="108" spans="1:17" ht="21.75" customHeight="1" x14ac:dyDescent="0.15">
      <c r="A108" s="88"/>
      <c r="B108" s="4"/>
      <c r="C108" s="306"/>
      <c r="D108" s="202"/>
      <c r="E108" s="305"/>
      <c r="F108" s="333"/>
      <c r="G108" s="1358"/>
      <c r="H108" s="1358"/>
      <c r="I108" s="1358"/>
      <c r="J108" s="1358"/>
      <c r="K108" s="1358"/>
      <c r="L108" s="1358"/>
      <c r="M108" s="1358"/>
      <c r="N108" s="1358"/>
      <c r="O108" s="1358"/>
      <c r="P108" s="1359"/>
      <c r="Q108" s="89"/>
    </row>
    <row r="109" spans="1:17" ht="21.75" customHeight="1" x14ac:dyDescent="0.15">
      <c r="A109" s="88"/>
      <c r="B109" s="4"/>
      <c r="C109" s="332" t="s">
        <v>731</v>
      </c>
      <c r="D109" s="202"/>
      <c r="E109" s="305"/>
      <c r="F109" s="333"/>
      <c r="G109" s="1358"/>
      <c r="H109" s="1358"/>
      <c r="I109" s="1358"/>
      <c r="J109" s="1358"/>
      <c r="K109" s="1358"/>
      <c r="L109" s="1358"/>
      <c r="M109" s="1358"/>
      <c r="N109" s="1358"/>
      <c r="O109" s="1358"/>
      <c r="P109" s="1359"/>
      <c r="Q109" s="89"/>
    </row>
    <row r="110" spans="1:17" ht="21.75" customHeight="1" x14ac:dyDescent="0.15">
      <c r="A110" s="88"/>
      <c r="B110" s="4"/>
      <c r="C110" s="306"/>
      <c r="D110" s="202"/>
      <c r="E110" s="305"/>
      <c r="F110" s="333"/>
      <c r="G110" s="1358"/>
      <c r="H110" s="1358"/>
      <c r="I110" s="1358"/>
      <c r="J110" s="1358"/>
      <c r="K110" s="1358"/>
      <c r="L110" s="1358"/>
      <c r="M110" s="1358"/>
      <c r="N110" s="1358"/>
      <c r="O110" s="1358"/>
      <c r="P110" s="1359"/>
      <c r="Q110" s="89"/>
    </row>
    <row r="111" spans="1:17" ht="21.75" customHeight="1" x14ac:dyDescent="0.15">
      <c r="A111" s="88"/>
      <c r="B111" s="4"/>
      <c r="C111" s="306"/>
      <c r="D111" s="202"/>
      <c r="E111" s="305"/>
      <c r="F111" s="333"/>
      <c r="G111" s="1358"/>
      <c r="H111" s="1358"/>
      <c r="I111" s="1358"/>
      <c r="J111" s="1358"/>
      <c r="K111" s="1358"/>
      <c r="L111" s="1358"/>
      <c r="M111" s="1358"/>
      <c r="N111" s="1358"/>
      <c r="O111" s="1358"/>
      <c r="P111" s="1359"/>
      <c r="Q111" s="89"/>
    </row>
    <row r="112" spans="1:17" ht="21.75" customHeight="1" x14ac:dyDescent="0.15">
      <c r="A112" s="88"/>
      <c r="B112" s="4"/>
      <c r="C112" s="306"/>
      <c r="D112" s="202"/>
      <c r="E112" s="305"/>
      <c r="F112" s="333"/>
      <c r="G112" s="1358"/>
      <c r="H112" s="1358"/>
      <c r="I112" s="1358"/>
      <c r="J112" s="1358"/>
      <c r="K112" s="1358"/>
      <c r="L112" s="1358"/>
      <c r="M112" s="1358"/>
      <c r="N112" s="1358"/>
      <c r="O112" s="1358"/>
      <c r="P112" s="1359"/>
      <c r="Q112" s="89"/>
    </row>
    <row r="113" spans="1:17" ht="21.75" customHeight="1" x14ac:dyDescent="0.15">
      <c r="A113" s="88"/>
      <c r="B113" s="4"/>
      <c r="C113" s="332"/>
      <c r="D113" s="202"/>
      <c r="E113" s="305"/>
      <c r="F113" s="333"/>
      <c r="G113" s="1358"/>
      <c r="H113" s="1358"/>
      <c r="I113" s="1358"/>
      <c r="J113" s="1358"/>
      <c r="K113" s="1358"/>
      <c r="L113" s="1358"/>
      <c r="M113" s="1358"/>
      <c r="N113" s="1358"/>
      <c r="O113" s="1358"/>
      <c r="P113" s="1359"/>
      <c r="Q113" s="89"/>
    </row>
    <row r="114" spans="1:17" ht="21.75" customHeight="1" x14ac:dyDescent="0.15">
      <c r="A114" s="88"/>
      <c r="B114" s="4"/>
      <c r="C114" s="306"/>
      <c r="D114" s="202"/>
      <c r="E114" s="305"/>
      <c r="F114" s="333"/>
      <c r="G114" s="1358"/>
      <c r="H114" s="1358"/>
      <c r="I114" s="1358"/>
      <c r="J114" s="1358"/>
      <c r="K114" s="1358"/>
      <c r="L114" s="1358"/>
      <c r="M114" s="1358"/>
      <c r="N114" s="1358"/>
      <c r="O114" s="1358"/>
      <c r="P114" s="1359"/>
      <c r="Q114" s="89"/>
    </row>
    <row r="115" spans="1:17" ht="21.75" customHeight="1" x14ac:dyDescent="0.15">
      <c r="A115" s="88"/>
      <c r="B115" s="4"/>
      <c r="C115" s="332"/>
      <c r="D115" s="188"/>
      <c r="E115" s="202"/>
      <c r="F115" s="333"/>
      <c r="G115" s="1358"/>
      <c r="H115" s="1358"/>
      <c r="I115" s="1358"/>
      <c r="J115" s="1358"/>
      <c r="K115" s="1358"/>
      <c r="L115" s="1358"/>
      <c r="M115" s="1358"/>
      <c r="N115" s="1358"/>
      <c r="O115" s="1358"/>
      <c r="P115" s="1359"/>
      <c r="Q115" s="89"/>
    </row>
    <row r="116" spans="1:17" ht="21.75" customHeight="1" x14ac:dyDescent="0.15">
      <c r="A116" s="88"/>
      <c r="B116" s="4"/>
      <c r="C116" s="334"/>
      <c r="D116" s="335"/>
      <c r="E116" s="335"/>
      <c r="F116" s="337"/>
      <c r="G116" s="1360"/>
      <c r="H116" s="1360"/>
      <c r="I116" s="1360"/>
      <c r="J116" s="1360"/>
      <c r="K116" s="1360"/>
      <c r="L116" s="1360"/>
      <c r="M116" s="1360"/>
      <c r="N116" s="1360"/>
      <c r="O116" s="1360"/>
      <c r="P116" s="1361"/>
      <c r="Q116" s="89"/>
    </row>
    <row r="117" spans="1:17" ht="18.75" customHeight="1" x14ac:dyDescent="0.15">
      <c r="A117" s="88"/>
      <c r="B117" s="4"/>
      <c r="C117" s="350"/>
      <c r="D117" s="219"/>
      <c r="E117" s="220"/>
      <c r="F117" s="221"/>
      <c r="G117" s="1362" t="s">
        <v>275</v>
      </c>
      <c r="H117" s="1362"/>
      <c r="I117" s="1362"/>
      <c r="J117" s="1362"/>
      <c r="K117" s="1362"/>
      <c r="L117" s="1362"/>
      <c r="M117" s="1362"/>
      <c r="N117" s="1362"/>
      <c r="O117" s="1362"/>
      <c r="P117" s="1363"/>
      <c r="Q117" s="89"/>
    </row>
    <row r="118" spans="1:17" ht="18.75" customHeight="1" x14ac:dyDescent="0.15">
      <c r="A118" s="88"/>
      <c r="B118" s="4"/>
      <c r="C118" s="306"/>
      <c r="D118" s="202"/>
      <c r="E118" s="305"/>
      <c r="F118" s="333"/>
      <c r="G118" s="1358"/>
      <c r="H118" s="1358"/>
      <c r="I118" s="1358"/>
      <c r="J118" s="1358"/>
      <c r="K118" s="1358"/>
      <c r="L118" s="1358"/>
      <c r="M118" s="1358"/>
      <c r="N118" s="1358"/>
      <c r="O118" s="1358"/>
      <c r="P118" s="1359"/>
      <c r="Q118" s="89"/>
    </row>
    <row r="119" spans="1:17" ht="18.75" customHeight="1" x14ac:dyDescent="0.15">
      <c r="A119" s="88"/>
      <c r="B119" s="4"/>
      <c r="C119" s="332" t="s">
        <v>732</v>
      </c>
      <c r="D119" s="13"/>
      <c r="E119" s="202"/>
      <c r="F119" s="333"/>
      <c r="G119" s="1358"/>
      <c r="H119" s="1358"/>
      <c r="I119" s="1358"/>
      <c r="J119" s="1358"/>
      <c r="K119" s="1358"/>
      <c r="L119" s="1358"/>
      <c r="M119" s="1358"/>
      <c r="N119" s="1358"/>
      <c r="O119" s="1358"/>
      <c r="P119" s="1359"/>
      <c r="Q119" s="89"/>
    </row>
    <row r="120" spans="1:17" ht="18.75" customHeight="1" x14ac:dyDescent="0.15">
      <c r="A120" s="88"/>
      <c r="B120" s="4"/>
      <c r="C120" s="306"/>
      <c r="D120" s="202"/>
      <c r="E120" s="202"/>
      <c r="F120" s="333"/>
      <c r="G120" s="1358"/>
      <c r="H120" s="1358"/>
      <c r="I120" s="1358"/>
      <c r="J120" s="1358"/>
      <c r="K120" s="1358"/>
      <c r="L120" s="1358"/>
      <c r="M120" s="1358"/>
      <c r="N120" s="1358"/>
      <c r="O120" s="1358"/>
      <c r="P120" s="1359"/>
      <c r="Q120" s="89"/>
    </row>
    <row r="121" spans="1:17" ht="18.75" customHeight="1" x14ac:dyDescent="0.15">
      <c r="A121" s="88"/>
      <c r="B121" s="4"/>
      <c r="C121" s="306"/>
      <c r="D121" s="202"/>
      <c r="E121" s="202"/>
      <c r="F121" s="333"/>
      <c r="G121" s="1358"/>
      <c r="H121" s="1358"/>
      <c r="I121" s="1358"/>
      <c r="J121" s="1358"/>
      <c r="K121" s="1358"/>
      <c r="L121" s="1358"/>
      <c r="M121" s="1358"/>
      <c r="N121" s="1358"/>
      <c r="O121" s="1358"/>
      <c r="P121" s="1359"/>
      <c r="Q121" s="89"/>
    </row>
    <row r="122" spans="1:17" ht="18.75" customHeight="1" x14ac:dyDescent="0.15">
      <c r="A122" s="88"/>
      <c r="B122" s="4"/>
      <c r="C122" s="306"/>
      <c r="D122" s="202"/>
      <c r="E122" s="202"/>
      <c r="F122" s="333"/>
      <c r="G122" s="1358"/>
      <c r="H122" s="1358"/>
      <c r="I122" s="1358"/>
      <c r="J122" s="1358"/>
      <c r="K122" s="1358"/>
      <c r="L122" s="1358"/>
      <c r="M122" s="1358"/>
      <c r="N122" s="1358"/>
      <c r="O122" s="1358"/>
      <c r="P122" s="1359"/>
      <c r="Q122" s="89"/>
    </row>
    <row r="123" spans="1:17" ht="18.75" customHeight="1" x14ac:dyDescent="0.15">
      <c r="A123" s="88"/>
      <c r="B123" s="4"/>
      <c r="C123" s="306"/>
      <c r="D123" s="202"/>
      <c r="E123" s="202"/>
      <c r="F123" s="333"/>
      <c r="G123" s="1358"/>
      <c r="H123" s="1358"/>
      <c r="I123" s="1358"/>
      <c r="J123" s="1358"/>
      <c r="K123" s="1358"/>
      <c r="L123" s="1358"/>
      <c r="M123" s="1358"/>
      <c r="N123" s="1358"/>
      <c r="O123" s="1358"/>
      <c r="P123" s="1359"/>
      <c r="Q123" s="89"/>
    </row>
    <row r="124" spans="1:17" ht="18.75" customHeight="1" x14ac:dyDescent="0.15">
      <c r="A124" s="88"/>
      <c r="B124" s="4"/>
      <c r="C124" s="306"/>
      <c r="D124" s="88"/>
      <c r="E124" s="88"/>
      <c r="F124" s="333"/>
      <c r="G124" s="1358"/>
      <c r="H124" s="1358"/>
      <c r="I124" s="1358"/>
      <c r="J124" s="1358"/>
      <c r="K124" s="1358"/>
      <c r="L124" s="1358"/>
      <c r="M124" s="1358"/>
      <c r="N124" s="1358"/>
      <c r="O124" s="1358"/>
      <c r="P124" s="1359"/>
      <c r="Q124" s="89"/>
    </row>
    <row r="125" spans="1:17" ht="18.75" customHeight="1" x14ac:dyDescent="0.15">
      <c r="A125" s="88"/>
      <c r="B125" s="4"/>
      <c r="C125" s="306"/>
      <c r="D125" s="202"/>
      <c r="E125" s="202"/>
      <c r="F125" s="333"/>
      <c r="G125" s="1358"/>
      <c r="H125" s="1358"/>
      <c r="I125" s="1358"/>
      <c r="J125" s="1358"/>
      <c r="K125" s="1358"/>
      <c r="L125" s="1358"/>
      <c r="M125" s="1358"/>
      <c r="N125" s="1358"/>
      <c r="O125" s="1358"/>
      <c r="P125" s="1359"/>
      <c r="Q125" s="89"/>
    </row>
    <row r="126" spans="1:17" ht="18.75" customHeight="1" x14ac:dyDescent="0.15">
      <c r="A126" s="88"/>
      <c r="B126" s="4"/>
      <c r="C126" s="334"/>
      <c r="D126" s="335"/>
      <c r="E126" s="335"/>
      <c r="F126" s="337"/>
      <c r="G126" s="1360"/>
      <c r="H126" s="1360"/>
      <c r="I126" s="1360"/>
      <c r="J126" s="1360"/>
      <c r="K126" s="1360"/>
      <c r="L126" s="1360"/>
      <c r="M126" s="1360"/>
      <c r="N126" s="1360"/>
      <c r="O126" s="1360"/>
      <c r="P126" s="1361"/>
      <c r="Q126" s="89"/>
    </row>
    <row r="127" spans="1:17" ht="18.75" customHeight="1" x14ac:dyDescent="0.15">
      <c r="A127" s="88"/>
      <c r="B127" s="4"/>
      <c r="C127" s="344" t="s">
        <v>733</v>
      </c>
      <c r="D127" s="314"/>
      <c r="E127" s="345"/>
      <c r="F127" s="348"/>
      <c r="G127" s="108"/>
      <c r="H127" s="351" t="s">
        <v>540</v>
      </c>
      <c r="I127" s="1352"/>
      <c r="J127" s="1352"/>
      <c r="K127" s="1352"/>
      <c r="L127" s="1352"/>
      <c r="M127" s="1352"/>
      <c r="N127" s="1352"/>
      <c r="O127" s="1352"/>
      <c r="P127" s="1353"/>
      <c r="Q127" s="89"/>
    </row>
    <row r="128" spans="1:17" ht="9.75" customHeight="1" x14ac:dyDescent="0.15">
      <c r="A128" s="88"/>
      <c r="B128" s="4"/>
      <c r="C128" s="320"/>
      <c r="D128" s="219"/>
      <c r="E128" s="219"/>
      <c r="F128" s="338"/>
      <c r="G128" s="338"/>
      <c r="H128" s="338"/>
      <c r="I128" s="356"/>
      <c r="J128" s="356"/>
      <c r="K128" s="339"/>
      <c r="L128" s="338"/>
      <c r="M128" s="357"/>
      <c r="N128" s="357"/>
      <c r="O128" s="357"/>
      <c r="P128" s="339"/>
      <c r="Q128" s="89"/>
    </row>
    <row r="129" spans="1:17" x14ac:dyDescent="0.15">
      <c r="A129" s="88"/>
      <c r="B129" s="4"/>
      <c r="C129" s="323" t="s">
        <v>734</v>
      </c>
      <c r="D129" s="202"/>
      <c r="E129" s="202"/>
      <c r="F129" s="321"/>
      <c r="G129" s="321"/>
      <c r="H129" s="321"/>
      <c r="I129" s="322"/>
      <c r="J129" s="322"/>
      <c r="K129" s="352"/>
      <c r="L129" s="321"/>
      <c r="M129" s="353"/>
      <c r="N129" s="353"/>
      <c r="O129" s="353"/>
      <c r="P129" s="352"/>
      <c r="Q129" s="89"/>
    </row>
    <row r="130" spans="1:17" x14ac:dyDescent="0.15">
      <c r="A130" s="88"/>
      <c r="B130" s="4"/>
      <c r="C130" s="323" t="s">
        <v>735</v>
      </c>
      <c r="D130" s="53"/>
      <c r="E130" s="53"/>
      <c r="F130" s="104"/>
      <c r="G130" s="104"/>
      <c r="H130" s="104"/>
      <c r="I130" s="325"/>
      <c r="J130" s="325"/>
      <c r="K130" s="354"/>
      <c r="L130" s="104"/>
      <c r="M130" s="355"/>
      <c r="N130" s="355"/>
      <c r="O130" s="355"/>
      <c r="P130" s="354"/>
      <c r="Q130" s="89"/>
    </row>
    <row r="131" spans="1:17" x14ac:dyDescent="0.15">
      <c r="A131" s="88"/>
      <c r="B131" s="4"/>
      <c r="C131" s="323" t="s">
        <v>736</v>
      </c>
      <c r="D131" s="53"/>
      <c r="E131" s="53"/>
      <c r="F131" s="104"/>
      <c r="G131" s="104"/>
      <c r="H131" s="104"/>
      <c r="I131" s="325"/>
      <c r="J131" s="325"/>
      <c r="K131" s="354"/>
      <c r="L131" s="104"/>
      <c r="M131" s="355"/>
      <c r="N131" s="355"/>
      <c r="O131" s="355"/>
      <c r="P131" s="354"/>
      <c r="Q131" s="89"/>
    </row>
    <row r="132" spans="1:17" ht="9.75" customHeight="1" x14ac:dyDescent="0.15">
      <c r="A132" s="88"/>
      <c r="B132" s="4"/>
      <c r="C132" s="187"/>
      <c r="D132" s="187"/>
      <c r="E132" s="211"/>
      <c r="F132" s="211"/>
      <c r="G132" s="211"/>
      <c r="H132" s="211"/>
      <c r="I132" s="211"/>
      <c r="J132" s="211"/>
      <c r="K132" s="211"/>
      <c r="L132" s="211"/>
      <c r="M132" s="211"/>
      <c r="N132" s="211"/>
      <c r="O132" s="211"/>
      <c r="P132" s="211"/>
      <c r="Q132" s="89"/>
    </row>
    <row r="133" spans="1:17" x14ac:dyDescent="0.15">
      <c r="A133" s="88"/>
      <c r="P133" s="326" t="s">
        <v>824</v>
      </c>
    </row>
  </sheetData>
  <sheetProtection algorithmName="SHA-512" hashValue="pvYNM/PkOZ8CTRlmXNBxt3OLT16tXKAB1dBkSf3iqokZVPUF84bWDuH3zDF7d6WZ0RRZBqPA3jKms+mSFaTI4w==" saltValue="B+55AsoU5+e9emofPh9OAA==" spinCount="100000" sheet="1" objects="1" scenarios="1"/>
  <mergeCells count="78">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 ref="D48:M48"/>
    <mergeCell ref="I38:P38"/>
    <mergeCell ref="I13:L13"/>
    <mergeCell ref="G29:P37"/>
    <mergeCell ref="G19:P27"/>
    <mergeCell ref="G18:P18"/>
    <mergeCell ref="G28:P28"/>
    <mergeCell ref="M17:O17"/>
    <mergeCell ref="I14:L14"/>
    <mergeCell ref="H15:J15"/>
    <mergeCell ref="L15:N15"/>
    <mergeCell ref="G50:P50"/>
    <mergeCell ref="G51:P51"/>
    <mergeCell ref="G52:P52"/>
    <mergeCell ref="G53:P53"/>
    <mergeCell ref="G54:P54"/>
    <mergeCell ref="I55:M55"/>
    <mergeCell ref="C56:E57"/>
    <mergeCell ref="F56:J56"/>
    <mergeCell ref="L56:P56"/>
    <mergeCell ref="F57:J57"/>
    <mergeCell ref="L57:P57"/>
    <mergeCell ref="I58:L58"/>
    <mergeCell ref="I59:L59"/>
    <mergeCell ref="C60:E60"/>
    <mergeCell ref="H60:J60"/>
    <mergeCell ref="L60:N60"/>
    <mergeCell ref="I61:L61"/>
    <mergeCell ref="M61:O61"/>
    <mergeCell ref="I62:L62"/>
    <mergeCell ref="M62:O62"/>
    <mergeCell ref="G63:P63"/>
    <mergeCell ref="G64:P72"/>
    <mergeCell ref="G73:P73"/>
    <mergeCell ref="G74:P82"/>
    <mergeCell ref="L100:P100"/>
    <mergeCell ref="F101:J101"/>
    <mergeCell ref="L101:P101"/>
    <mergeCell ref="D92:M92"/>
    <mergeCell ref="G94:P94"/>
    <mergeCell ref="G95:P95"/>
    <mergeCell ref="G96:P96"/>
    <mergeCell ref="G97:P97"/>
    <mergeCell ref="G98:P98"/>
    <mergeCell ref="I99:M99"/>
    <mergeCell ref="C100:E101"/>
    <mergeCell ref="F100:J100"/>
    <mergeCell ref="I83:P83"/>
    <mergeCell ref="C104:E104"/>
    <mergeCell ref="H104:J104"/>
    <mergeCell ref="L104:N104"/>
    <mergeCell ref="I105:L105"/>
    <mergeCell ref="M105:O105"/>
    <mergeCell ref="I102:L102"/>
    <mergeCell ref="I103:L103"/>
    <mergeCell ref="I127:P127"/>
    <mergeCell ref="I106:L106"/>
    <mergeCell ref="M106:O106"/>
    <mergeCell ref="G107:P107"/>
    <mergeCell ref="G108:P116"/>
    <mergeCell ref="G117:P117"/>
    <mergeCell ref="G118:P126"/>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4" max="16" man="1"/>
    <brk id="8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view="pageBreakPreview" zoomScaleNormal="100" zoomScaleSheetLayoutView="100" workbookViewId="0">
      <selection activeCell="G9" sqref="G9:H9"/>
    </sheetView>
  </sheetViews>
  <sheetFormatPr defaultColWidth="9" defaultRowHeight="13.5" x14ac:dyDescent="0.15"/>
  <cols>
    <col min="1" max="1" width="1.75" style="7" customWidth="1"/>
    <col min="2" max="2" width="1" style="7" customWidth="1"/>
    <col min="3" max="3" width="2.875" style="7" customWidth="1"/>
    <col min="4" max="4" width="15.125" style="7" customWidth="1"/>
    <col min="5" max="5" width="7.5" style="7" customWidth="1"/>
    <col min="6" max="6" width="6.25" style="7" customWidth="1"/>
    <col min="7" max="8" width="6" style="7" customWidth="1"/>
    <col min="9" max="9" width="7.625" style="7" customWidth="1"/>
    <col min="10" max="10" width="4.25" style="88" customWidth="1"/>
    <col min="11" max="11" width="4.25" style="7" customWidth="1"/>
    <col min="12" max="13" width="5.5" style="7" customWidth="1"/>
    <col min="14" max="14" width="6" style="88" customWidth="1"/>
    <col min="15" max="15" width="5.5" style="7" customWidth="1"/>
    <col min="16" max="16" width="3.375" style="88" customWidth="1"/>
    <col min="17" max="17" width="0.875" style="88" customWidth="1"/>
    <col min="18" max="18" width="1.25" style="88" customWidth="1"/>
    <col min="19" max="19" width="7.25" style="7" customWidth="1"/>
    <col min="20" max="16384" width="9" style="7"/>
  </cols>
  <sheetData>
    <row r="1" spans="2:19" x14ac:dyDescent="0.15">
      <c r="B1" s="155" t="s">
        <v>910</v>
      </c>
      <c r="D1" s="186"/>
      <c r="E1" s="186"/>
      <c r="F1" s="186"/>
      <c r="J1" s="358"/>
      <c r="N1" s="358"/>
      <c r="P1" s="358"/>
    </row>
    <row r="2" spans="2:19" ht="11.25" customHeight="1" x14ac:dyDescent="0.15">
      <c r="B2" s="4"/>
      <c r="C2" s="4"/>
      <c r="D2" s="4"/>
      <c r="E2" s="4"/>
      <c r="F2" s="4"/>
      <c r="G2" s="4"/>
      <c r="H2" s="4"/>
      <c r="I2" s="4"/>
      <c r="J2" s="89"/>
      <c r="K2" s="4"/>
      <c r="L2" s="4"/>
      <c r="M2" s="4"/>
      <c r="N2" s="89"/>
      <c r="O2" s="4"/>
      <c r="P2" s="89"/>
      <c r="Q2" s="89"/>
      <c r="S2" s="88"/>
    </row>
    <row r="3" spans="2:19" ht="18" customHeight="1" x14ac:dyDescent="0.15">
      <c r="C3" s="330" t="s">
        <v>742</v>
      </c>
      <c r="D3" s="4"/>
      <c r="E3" s="106"/>
      <c r="F3" s="106"/>
      <c r="G3" s="106"/>
      <c r="H3" s="106"/>
      <c r="I3" s="106"/>
      <c r="J3" s="106"/>
      <c r="K3" s="106"/>
      <c r="L3" s="106"/>
      <c r="M3" s="106"/>
      <c r="N3" s="106"/>
      <c r="O3" s="106"/>
      <c r="P3" s="89"/>
      <c r="Q3" s="89"/>
    </row>
    <row r="4" spans="2:19" ht="15" customHeight="1" x14ac:dyDescent="0.15">
      <c r="B4" s="330"/>
      <c r="C4" s="4" t="s">
        <v>743</v>
      </c>
      <c r="D4" s="4"/>
      <c r="E4" s="4"/>
      <c r="F4" s="1397" t="str">
        <f>IF(基本情報!F5="","",基本情報!F5)</f>
        <v/>
      </c>
      <c r="G4" s="1397"/>
      <c r="H4" s="1397"/>
      <c r="I4" s="1397"/>
      <c r="J4" s="1397"/>
      <c r="K4" s="1397"/>
      <c r="L4" s="1397"/>
      <c r="M4" s="1397"/>
      <c r="N4" s="1397"/>
      <c r="O4" s="4"/>
      <c r="P4" s="89"/>
      <c r="Q4" s="89"/>
    </row>
    <row r="5" spans="2:19" ht="18" customHeight="1" x14ac:dyDescent="0.15">
      <c r="B5" s="4"/>
      <c r="C5" s="331" t="s">
        <v>744</v>
      </c>
      <c r="D5" s="219"/>
      <c r="E5" s="1420" t="s">
        <v>745</v>
      </c>
      <c r="F5" s="1421"/>
      <c r="G5" s="1422" t="s">
        <v>746</v>
      </c>
      <c r="H5" s="1423"/>
      <c r="I5" s="1422" t="s">
        <v>747</v>
      </c>
      <c r="J5" s="1423"/>
      <c r="K5" s="1422" t="s">
        <v>748</v>
      </c>
      <c r="L5" s="1424"/>
      <c r="M5" s="1424"/>
      <c r="N5" s="1423"/>
      <c r="O5" s="1422" t="s">
        <v>749</v>
      </c>
      <c r="P5" s="1423"/>
      <c r="Q5" s="89"/>
    </row>
    <row r="6" spans="2:19" ht="18" customHeight="1" x14ac:dyDescent="0.15">
      <c r="B6" s="4"/>
      <c r="C6" s="334"/>
      <c r="D6" s="335"/>
      <c r="E6" s="359"/>
      <c r="F6" s="336"/>
      <c r="G6" s="1406" t="s">
        <v>750</v>
      </c>
      <c r="H6" s="1407"/>
      <c r="I6" s="337"/>
      <c r="J6" s="360"/>
      <c r="K6" s="1425" t="s">
        <v>751</v>
      </c>
      <c r="L6" s="1426"/>
      <c r="M6" s="1426"/>
      <c r="N6" s="1427"/>
      <c r="O6" s="1428" t="s">
        <v>752</v>
      </c>
      <c r="P6" s="1429"/>
      <c r="Q6" s="90"/>
    </row>
    <row r="7" spans="2:19" s="88" customFormat="1" ht="30" customHeight="1" x14ac:dyDescent="0.15">
      <c r="B7" s="4"/>
      <c r="C7" s="361" t="s">
        <v>172</v>
      </c>
      <c r="D7" s="1430"/>
      <c r="E7" s="362"/>
      <c r="F7" s="363" t="s">
        <v>367</v>
      </c>
      <c r="G7" s="1409"/>
      <c r="H7" s="1410"/>
      <c r="I7" s="364"/>
      <c r="J7" s="297" t="s">
        <v>753</v>
      </c>
      <c r="K7" s="365"/>
      <c r="L7" s="1411"/>
      <c r="M7" s="1411"/>
      <c r="N7" s="366" t="s">
        <v>754</v>
      </c>
      <c r="O7" s="367" t="str">
        <f>IF(L7="","",L7/基本情報!F$183*100)</f>
        <v/>
      </c>
      <c r="P7" s="368" t="s">
        <v>173</v>
      </c>
      <c r="Q7" s="90"/>
      <c r="S7" s="194" t="s">
        <v>185</v>
      </c>
    </row>
    <row r="8" spans="2:19" s="88" customFormat="1" ht="18" customHeight="1" x14ac:dyDescent="0.15">
      <c r="B8" s="4"/>
      <c r="C8" s="334"/>
      <c r="D8" s="1431"/>
      <c r="E8" s="369"/>
      <c r="F8" s="370"/>
      <c r="G8" s="1406"/>
      <c r="H8" s="1407"/>
      <c r="I8" s="371"/>
      <c r="J8" s="372"/>
      <c r="K8" s="373" t="s">
        <v>174</v>
      </c>
      <c r="L8" s="1408"/>
      <c r="M8" s="1408"/>
      <c r="N8" s="374" t="s">
        <v>755</v>
      </c>
      <c r="O8" s="375"/>
      <c r="P8" s="360"/>
      <c r="Q8" s="89"/>
      <c r="S8" s="194" t="s">
        <v>185</v>
      </c>
    </row>
    <row r="9" spans="2:19" s="88" customFormat="1" ht="30" customHeight="1" x14ac:dyDescent="0.15">
      <c r="B9" s="4"/>
      <c r="C9" s="361" t="s">
        <v>175</v>
      </c>
      <c r="D9" s="1430"/>
      <c r="E9" s="362"/>
      <c r="F9" s="363" t="s">
        <v>367</v>
      </c>
      <c r="G9" s="1409"/>
      <c r="H9" s="1410"/>
      <c r="I9" s="364"/>
      <c r="J9" s="297" t="s">
        <v>753</v>
      </c>
      <c r="K9" s="376"/>
      <c r="L9" s="1411"/>
      <c r="M9" s="1411"/>
      <c r="N9" s="377" t="s">
        <v>754</v>
      </c>
      <c r="O9" s="367" t="str">
        <f>IF(L9="","",L9/基本情報!F$183*100)</f>
        <v/>
      </c>
      <c r="P9" s="378" t="s">
        <v>173</v>
      </c>
      <c r="Q9" s="89"/>
      <c r="S9" s="194" t="s">
        <v>185</v>
      </c>
    </row>
    <row r="10" spans="2:19" s="88" customFormat="1" ht="18" customHeight="1" x14ac:dyDescent="0.15">
      <c r="B10" s="4"/>
      <c r="C10" s="334"/>
      <c r="D10" s="1431"/>
      <c r="E10" s="369"/>
      <c r="F10" s="370"/>
      <c r="G10" s="1406"/>
      <c r="H10" s="1407"/>
      <c r="I10" s="371"/>
      <c r="J10" s="372"/>
      <c r="K10" s="373" t="s">
        <v>174</v>
      </c>
      <c r="L10" s="1408"/>
      <c r="M10" s="1408"/>
      <c r="N10" s="374" t="s">
        <v>756</v>
      </c>
      <c r="O10" s="375"/>
      <c r="P10" s="360"/>
      <c r="Q10" s="89"/>
      <c r="S10" s="194" t="s">
        <v>185</v>
      </c>
    </row>
    <row r="11" spans="2:19" s="88" customFormat="1" ht="30" customHeight="1" x14ac:dyDescent="0.15">
      <c r="B11" s="4"/>
      <c r="C11" s="361" t="s">
        <v>176</v>
      </c>
      <c r="D11" s="1430"/>
      <c r="E11" s="362"/>
      <c r="F11" s="363" t="s">
        <v>367</v>
      </c>
      <c r="G11" s="1409"/>
      <c r="H11" s="1410"/>
      <c r="I11" s="364"/>
      <c r="J11" s="297" t="s">
        <v>753</v>
      </c>
      <c r="K11" s="376"/>
      <c r="L11" s="1411"/>
      <c r="M11" s="1411"/>
      <c r="N11" s="377" t="s">
        <v>754</v>
      </c>
      <c r="O11" s="367" t="str">
        <f>IF(L11="","",L11/基本情報!F$183*100)</f>
        <v/>
      </c>
      <c r="P11" s="378" t="s">
        <v>173</v>
      </c>
      <c r="Q11" s="89"/>
      <c r="S11" s="194" t="s">
        <v>185</v>
      </c>
    </row>
    <row r="12" spans="2:19" s="88" customFormat="1" ht="18" customHeight="1" x14ac:dyDescent="0.15">
      <c r="B12" s="4"/>
      <c r="C12" s="334"/>
      <c r="D12" s="1431"/>
      <c r="E12" s="369"/>
      <c r="F12" s="370"/>
      <c r="G12" s="1406"/>
      <c r="H12" s="1407"/>
      <c r="I12" s="371"/>
      <c r="J12" s="372"/>
      <c r="K12" s="373" t="s">
        <v>174</v>
      </c>
      <c r="L12" s="1408"/>
      <c r="M12" s="1408"/>
      <c r="N12" s="374" t="s">
        <v>756</v>
      </c>
      <c r="O12" s="375"/>
      <c r="P12" s="360"/>
      <c r="Q12" s="89"/>
      <c r="S12" s="194" t="s">
        <v>185</v>
      </c>
    </row>
    <row r="13" spans="2:19" s="88" customFormat="1" ht="30" customHeight="1" x14ac:dyDescent="0.15">
      <c r="B13" s="4"/>
      <c r="C13" s="361" t="s">
        <v>177</v>
      </c>
      <c r="D13" s="1430"/>
      <c r="E13" s="362"/>
      <c r="F13" s="363" t="s">
        <v>367</v>
      </c>
      <c r="G13" s="1409"/>
      <c r="H13" s="1410"/>
      <c r="I13" s="364"/>
      <c r="J13" s="297" t="s">
        <v>753</v>
      </c>
      <c r="K13" s="376"/>
      <c r="L13" s="1411"/>
      <c r="M13" s="1411"/>
      <c r="N13" s="377" t="s">
        <v>754</v>
      </c>
      <c r="O13" s="367" t="str">
        <f>IF(L13="","",L13/基本情報!F$183*100)</f>
        <v/>
      </c>
      <c r="P13" s="378" t="s">
        <v>173</v>
      </c>
      <c r="Q13" s="89"/>
      <c r="S13" s="194" t="s">
        <v>185</v>
      </c>
    </row>
    <row r="14" spans="2:19" s="88" customFormat="1" ht="18" customHeight="1" x14ac:dyDescent="0.15">
      <c r="B14" s="4"/>
      <c r="C14" s="334"/>
      <c r="D14" s="1431"/>
      <c r="E14" s="369"/>
      <c r="F14" s="370"/>
      <c r="G14" s="1406"/>
      <c r="H14" s="1407"/>
      <c r="I14" s="371"/>
      <c r="J14" s="372"/>
      <c r="K14" s="373" t="s">
        <v>174</v>
      </c>
      <c r="L14" s="1408"/>
      <c r="M14" s="1408"/>
      <c r="N14" s="374" t="s">
        <v>756</v>
      </c>
      <c r="O14" s="375"/>
      <c r="P14" s="360"/>
      <c r="Q14" s="89"/>
      <c r="S14" s="194" t="s">
        <v>185</v>
      </c>
    </row>
    <row r="15" spans="2:19" s="88" customFormat="1" ht="30" customHeight="1" x14ac:dyDescent="0.15">
      <c r="B15" s="4"/>
      <c r="C15" s="361" t="s">
        <v>178</v>
      </c>
      <c r="D15" s="1430"/>
      <c r="E15" s="362"/>
      <c r="F15" s="363" t="s">
        <v>367</v>
      </c>
      <c r="G15" s="1409"/>
      <c r="H15" s="1410"/>
      <c r="I15" s="364"/>
      <c r="J15" s="297" t="s">
        <v>753</v>
      </c>
      <c r="K15" s="376"/>
      <c r="L15" s="1411"/>
      <c r="M15" s="1411"/>
      <c r="N15" s="377" t="s">
        <v>754</v>
      </c>
      <c r="O15" s="367" t="str">
        <f>IF(L15="","",L15/基本情報!F$183*100)</f>
        <v/>
      </c>
      <c r="P15" s="378" t="s">
        <v>173</v>
      </c>
      <c r="Q15" s="89"/>
      <c r="S15" s="194" t="s">
        <v>185</v>
      </c>
    </row>
    <row r="16" spans="2:19" s="88" customFormat="1" ht="18" customHeight="1" x14ac:dyDescent="0.15">
      <c r="B16" s="4"/>
      <c r="C16" s="334"/>
      <c r="D16" s="1431"/>
      <c r="E16" s="369"/>
      <c r="F16" s="370"/>
      <c r="G16" s="1406"/>
      <c r="H16" s="1407"/>
      <c r="I16" s="371"/>
      <c r="J16" s="372"/>
      <c r="K16" s="373" t="s">
        <v>174</v>
      </c>
      <c r="L16" s="1408"/>
      <c r="M16" s="1408"/>
      <c r="N16" s="374" t="s">
        <v>756</v>
      </c>
      <c r="O16" s="375"/>
      <c r="P16" s="360"/>
      <c r="Q16" s="89"/>
      <c r="S16" s="194" t="s">
        <v>185</v>
      </c>
    </row>
    <row r="17" spans="2:21" s="88" customFormat="1" ht="30" customHeight="1" x14ac:dyDescent="0.15">
      <c r="B17" s="4"/>
      <c r="C17" s="361" t="s">
        <v>179</v>
      </c>
      <c r="D17" s="1430"/>
      <c r="E17" s="362"/>
      <c r="F17" s="363" t="s">
        <v>367</v>
      </c>
      <c r="G17" s="1409"/>
      <c r="H17" s="1410"/>
      <c r="I17" s="364"/>
      <c r="J17" s="297" t="s">
        <v>753</v>
      </c>
      <c r="K17" s="221"/>
      <c r="L17" s="1411"/>
      <c r="M17" s="1411"/>
      <c r="N17" s="377" t="s">
        <v>754</v>
      </c>
      <c r="O17" s="367" t="str">
        <f>IF(L17="","",L17/基本情報!F$183*100)</f>
        <v/>
      </c>
      <c r="P17" s="378" t="s">
        <v>173</v>
      </c>
      <c r="Q17" s="89"/>
      <c r="S17" s="194" t="s">
        <v>185</v>
      </c>
    </row>
    <row r="18" spans="2:21" s="88" customFormat="1" ht="18" customHeight="1" x14ac:dyDescent="0.15">
      <c r="B18" s="4"/>
      <c r="C18" s="334"/>
      <c r="D18" s="1431"/>
      <c r="E18" s="369"/>
      <c r="F18" s="370"/>
      <c r="G18" s="1406"/>
      <c r="H18" s="1407"/>
      <c r="I18" s="371"/>
      <c r="J18" s="372"/>
      <c r="K18" s="373" t="s">
        <v>174</v>
      </c>
      <c r="L18" s="1408"/>
      <c r="M18" s="1408"/>
      <c r="N18" s="374" t="s">
        <v>756</v>
      </c>
      <c r="O18" s="375"/>
      <c r="P18" s="360"/>
      <c r="Q18" s="89"/>
      <c r="S18" s="194" t="s">
        <v>185</v>
      </c>
    </row>
    <row r="19" spans="2:21" s="88" customFormat="1" ht="30" customHeight="1" x14ac:dyDescent="0.15">
      <c r="B19" s="4"/>
      <c r="C19" s="361" t="s">
        <v>180</v>
      </c>
      <c r="D19" s="1430"/>
      <c r="E19" s="362"/>
      <c r="F19" s="363" t="s">
        <v>367</v>
      </c>
      <c r="G19" s="1409"/>
      <c r="H19" s="1410"/>
      <c r="I19" s="364"/>
      <c r="J19" s="297" t="s">
        <v>753</v>
      </c>
      <c r="K19" s="376"/>
      <c r="L19" s="1411"/>
      <c r="M19" s="1411"/>
      <c r="N19" s="377" t="s">
        <v>754</v>
      </c>
      <c r="O19" s="367" t="str">
        <f>IF(L19="","",L19/基本情報!F$183*100)</f>
        <v/>
      </c>
      <c r="P19" s="378" t="s">
        <v>173</v>
      </c>
      <c r="Q19" s="89"/>
      <c r="S19" s="194" t="s">
        <v>185</v>
      </c>
    </row>
    <row r="20" spans="2:21" s="88" customFormat="1" ht="18" customHeight="1" x14ac:dyDescent="0.15">
      <c r="B20" s="4"/>
      <c r="C20" s="334"/>
      <c r="D20" s="1431"/>
      <c r="E20" s="369"/>
      <c r="F20" s="370"/>
      <c r="G20" s="1406"/>
      <c r="H20" s="1407"/>
      <c r="I20" s="371"/>
      <c r="J20" s="372"/>
      <c r="K20" s="373" t="s">
        <v>174</v>
      </c>
      <c r="L20" s="1408"/>
      <c r="M20" s="1408"/>
      <c r="N20" s="374" t="s">
        <v>756</v>
      </c>
      <c r="O20" s="375"/>
      <c r="P20" s="360"/>
      <c r="Q20" s="89"/>
      <c r="S20" s="194" t="s">
        <v>185</v>
      </c>
    </row>
    <row r="21" spans="2:21" s="88" customFormat="1" ht="30" customHeight="1" x14ac:dyDescent="0.15">
      <c r="B21" s="4"/>
      <c r="C21" s="361" t="s">
        <v>181</v>
      </c>
      <c r="D21" s="1430"/>
      <c r="E21" s="362"/>
      <c r="F21" s="363" t="s">
        <v>367</v>
      </c>
      <c r="G21" s="1409"/>
      <c r="H21" s="1410"/>
      <c r="I21" s="364"/>
      <c r="J21" s="297" t="s">
        <v>753</v>
      </c>
      <c r="K21" s="376"/>
      <c r="L21" s="1411"/>
      <c r="M21" s="1411"/>
      <c r="N21" s="377" t="s">
        <v>754</v>
      </c>
      <c r="O21" s="367" t="str">
        <f>IF(L21="","",L21/基本情報!F$183*100)</f>
        <v/>
      </c>
      <c r="P21" s="378" t="s">
        <v>173</v>
      </c>
      <c r="Q21" s="89"/>
      <c r="S21" s="194" t="s">
        <v>185</v>
      </c>
    </row>
    <row r="22" spans="2:21" s="88" customFormat="1" ht="18" customHeight="1" x14ac:dyDescent="0.15">
      <c r="B22" s="4"/>
      <c r="C22" s="334"/>
      <c r="D22" s="1431"/>
      <c r="E22" s="369"/>
      <c r="F22" s="370"/>
      <c r="G22" s="1406"/>
      <c r="H22" s="1407"/>
      <c r="I22" s="371"/>
      <c r="J22" s="372"/>
      <c r="K22" s="373" t="s">
        <v>174</v>
      </c>
      <c r="L22" s="1408"/>
      <c r="M22" s="1408"/>
      <c r="N22" s="374" t="s">
        <v>756</v>
      </c>
      <c r="O22" s="375"/>
      <c r="P22" s="360"/>
      <c r="Q22" s="89"/>
      <c r="S22" s="194" t="s">
        <v>185</v>
      </c>
    </row>
    <row r="23" spans="2:21" s="88" customFormat="1" ht="30" customHeight="1" x14ac:dyDescent="0.15">
      <c r="B23" s="4"/>
      <c r="C23" s="361" t="s">
        <v>182</v>
      </c>
      <c r="D23" s="1430"/>
      <c r="E23" s="362"/>
      <c r="F23" s="363" t="s">
        <v>367</v>
      </c>
      <c r="G23" s="1409"/>
      <c r="H23" s="1410"/>
      <c r="I23" s="364"/>
      <c r="J23" s="297" t="s">
        <v>753</v>
      </c>
      <c r="K23" s="376"/>
      <c r="L23" s="1411"/>
      <c r="M23" s="1411"/>
      <c r="N23" s="377" t="s">
        <v>754</v>
      </c>
      <c r="O23" s="367" t="str">
        <f>IF(L23="","",L23/基本情報!F$183*100)</f>
        <v/>
      </c>
      <c r="P23" s="378" t="s">
        <v>173</v>
      </c>
      <c r="Q23" s="89"/>
      <c r="S23" s="194" t="s">
        <v>185</v>
      </c>
    </row>
    <row r="24" spans="2:21" s="88" customFormat="1" ht="18" customHeight="1" x14ac:dyDescent="0.15">
      <c r="B24" s="4"/>
      <c r="C24" s="334"/>
      <c r="D24" s="1431"/>
      <c r="E24" s="369"/>
      <c r="F24" s="370"/>
      <c r="G24" s="1406"/>
      <c r="H24" s="1407"/>
      <c r="I24" s="371"/>
      <c r="J24" s="372"/>
      <c r="K24" s="373" t="s">
        <v>174</v>
      </c>
      <c r="L24" s="1408"/>
      <c r="M24" s="1408"/>
      <c r="N24" s="374" t="s">
        <v>756</v>
      </c>
      <c r="O24" s="375"/>
      <c r="P24" s="360"/>
      <c r="Q24" s="89"/>
      <c r="S24" s="194" t="s">
        <v>185</v>
      </c>
    </row>
    <row r="25" spans="2:21" s="88" customFormat="1" ht="30" customHeight="1" x14ac:dyDescent="0.15">
      <c r="B25" s="4"/>
      <c r="C25" s="361" t="s">
        <v>183</v>
      </c>
      <c r="D25" s="1430"/>
      <c r="E25" s="362"/>
      <c r="F25" s="363" t="s">
        <v>367</v>
      </c>
      <c r="G25" s="1409"/>
      <c r="H25" s="1410"/>
      <c r="I25" s="364"/>
      <c r="J25" s="297" t="s">
        <v>753</v>
      </c>
      <c r="K25" s="376"/>
      <c r="L25" s="1411"/>
      <c r="M25" s="1411"/>
      <c r="N25" s="377" t="s">
        <v>754</v>
      </c>
      <c r="O25" s="367" t="str">
        <f>IF(L25="","",L25/基本情報!F$183*100)</f>
        <v/>
      </c>
      <c r="P25" s="378" t="s">
        <v>173</v>
      </c>
      <c r="Q25" s="89"/>
      <c r="S25" s="194" t="s">
        <v>185</v>
      </c>
    </row>
    <row r="26" spans="2:21" s="88" customFormat="1" ht="18" customHeight="1" x14ac:dyDescent="0.15">
      <c r="B26" s="4"/>
      <c r="C26" s="334"/>
      <c r="D26" s="1431"/>
      <c r="E26" s="369"/>
      <c r="F26" s="370"/>
      <c r="G26" s="1406"/>
      <c r="H26" s="1407"/>
      <c r="I26" s="371"/>
      <c r="J26" s="372"/>
      <c r="K26" s="373" t="s">
        <v>174</v>
      </c>
      <c r="L26" s="1408"/>
      <c r="M26" s="1408"/>
      <c r="N26" s="374" t="s">
        <v>756</v>
      </c>
      <c r="O26" s="375"/>
      <c r="P26" s="360"/>
      <c r="Q26" s="89"/>
      <c r="S26" s="194" t="s">
        <v>185</v>
      </c>
    </row>
    <row r="27" spans="2:21" s="89" customFormat="1" ht="13.5" customHeight="1" x14ac:dyDescent="0.15">
      <c r="B27" s="4"/>
      <c r="C27" s="320"/>
      <c r="D27" s="53" t="s">
        <v>757</v>
      </c>
      <c r="E27" s="53"/>
      <c r="F27" s="379"/>
      <c r="G27" s="104"/>
      <c r="H27" s="104"/>
      <c r="I27" s="321"/>
      <c r="J27" s="301"/>
      <c r="K27" s="321"/>
      <c r="L27" s="321"/>
      <c r="M27" s="321"/>
      <c r="N27" s="379"/>
      <c r="O27" s="321"/>
      <c r="P27" s="301"/>
      <c r="S27" s="4"/>
    </row>
    <row r="28" spans="2:21" s="89" customFormat="1" ht="13.5" customHeight="1" x14ac:dyDescent="0.15">
      <c r="B28" s="4"/>
      <c r="C28" s="300"/>
      <c r="D28" s="53" t="s">
        <v>758</v>
      </c>
      <c r="E28" s="53"/>
      <c r="F28" s="379"/>
      <c r="G28" s="104"/>
      <c r="H28" s="104"/>
      <c r="I28" s="321"/>
      <c r="J28" s="301"/>
      <c r="K28" s="321"/>
      <c r="L28" s="321"/>
      <c r="M28" s="321"/>
      <c r="N28" s="379"/>
      <c r="O28" s="321"/>
      <c r="P28" s="301"/>
      <c r="S28" s="4"/>
      <c r="U28" s="380">
        <f>SUM(O7:O26)</f>
        <v>0</v>
      </c>
    </row>
    <row r="29" spans="2:21" s="89" customFormat="1" ht="13.5" customHeight="1" x14ac:dyDescent="0.15">
      <c r="B29" s="4"/>
      <c r="C29" s="320"/>
      <c r="D29" s="53" t="s">
        <v>759</v>
      </c>
      <c r="E29" s="53"/>
      <c r="F29" s="379"/>
      <c r="G29" s="104"/>
      <c r="H29" s="104"/>
      <c r="I29" s="321"/>
      <c r="J29" s="301"/>
      <c r="K29" s="321"/>
      <c r="L29" s="321"/>
      <c r="M29" s="321"/>
      <c r="N29" s="379"/>
      <c r="O29" s="321"/>
      <c r="P29" s="301"/>
      <c r="S29" s="4"/>
    </row>
    <row r="30" spans="2:21" s="89" customFormat="1" ht="13.9" customHeight="1" x14ac:dyDescent="0.15">
      <c r="B30" s="4"/>
      <c r="C30" s="300"/>
      <c r="D30" s="202"/>
      <c r="E30" s="202"/>
      <c r="F30" s="301"/>
      <c r="G30" s="321"/>
      <c r="H30" s="321"/>
      <c r="I30" s="321"/>
      <c r="J30" s="301"/>
      <c r="K30" s="321"/>
      <c r="L30" s="321"/>
      <c r="M30" s="321"/>
      <c r="N30" s="379"/>
      <c r="O30" s="321"/>
      <c r="P30" s="301"/>
      <c r="S30" s="4"/>
    </row>
    <row r="31" spans="2:21" s="88" customFormat="1" ht="10.9" customHeight="1" x14ac:dyDescent="0.15">
      <c r="B31" s="4"/>
      <c r="C31" s="320"/>
      <c r="D31" s="202"/>
      <c r="E31" s="202"/>
      <c r="F31" s="202"/>
      <c r="G31" s="321"/>
      <c r="H31" s="321"/>
      <c r="I31" s="321"/>
      <c r="J31" s="301"/>
      <c r="K31" s="321"/>
      <c r="L31" s="321"/>
      <c r="M31" s="321"/>
      <c r="N31" s="301"/>
      <c r="O31" s="321"/>
      <c r="P31" s="301"/>
      <c r="Q31" s="89"/>
      <c r="S31" s="7"/>
    </row>
    <row r="32" spans="2:21" s="88" customFormat="1" ht="13.5" customHeight="1" x14ac:dyDescent="0.15">
      <c r="C32" s="330" t="s">
        <v>760</v>
      </c>
      <c r="D32" s="202"/>
      <c r="E32" s="202"/>
      <c r="F32" s="202"/>
      <c r="G32" s="321"/>
      <c r="H32" s="321"/>
      <c r="I32" s="321"/>
      <c r="J32" s="301"/>
      <c r="K32" s="321"/>
      <c r="L32" s="321"/>
      <c r="M32" s="321"/>
      <c r="N32" s="301"/>
      <c r="O32" s="321"/>
      <c r="P32" s="301"/>
      <c r="Q32" s="89"/>
      <c r="S32" s="7"/>
    </row>
    <row r="33" spans="1:19" s="88" customFormat="1" ht="6" customHeight="1" x14ac:dyDescent="0.15">
      <c r="B33" s="4"/>
      <c r="C33" s="320"/>
      <c r="D33" s="202"/>
      <c r="E33" s="202"/>
      <c r="F33" s="202"/>
      <c r="G33" s="321"/>
      <c r="H33" s="321"/>
      <c r="I33" s="321"/>
      <c r="J33" s="301"/>
      <c r="K33" s="321"/>
      <c r="L33" s="321"/>
      <c r="M33" s="321"/>
      <c r="N33" s="301"/>
      <c r="O33" s="321"/>
      <c r="P33" s="301"/>
      <c r="Q33" s="89"/>
      <c r="S33" s="7"/>
    </row>
    <row r="34" spans="1:19" s="88" customFormat="1" ht="18" customHeight="1" x14ac:dyDescent="0.15">
      <c r="B34" s="4"/>
      <c r="C34" s="1342" t="s">
        <v>761</v>
      </c>
      <c r="D34" s="1343"/>
      <c r="E34" s="1343"/>
      <c r="F34" s="1343"/>
      <c r="G34" s="1344"/>
      <c r="H34" s="1412" t="s">
        <v>762</v>
      </c>
      <c r="I34" s="1413"/>
      <c r="J34" s="1414"/>
      <c r="K34" s="1415" t="s">
        <v>763</v>
      </c>
      <c r="L34" s="1416"/>
      <c r="M34" s="1416"/>
      <c r="N34" s="1417" t="s">
        <v>184</v>
      </c>
      <c r="O34" s="1418"/>
      <c r="P34" s="1419"/>
      <c r="Q34" s="89"/>
      <c r="S34" s="7"/>
    </row>
    <row r="35" spans="1:19" s="88" customFormat="1" ht="31.5" customHeight="1" x14ac:dyDescent="0.15">
      <c r="B35" s="4"/>
      <c r="C35" s="1398" t="str">
        <f>IF(基本情報!E187="","",基本情報!E187)</f>
        <v/>
      </c>
      <c r="D35" s="1399"/>
      <c r="E35" s="1399"/>
      <c r="F35" s="1399"/>
      <c r="G35" s="1400"/>
      <c r="H35" s="1237" t="str">
        <f>IF(基本情報!F187="","",基本情報!F187)</f>
        <v/>
      </c>
      <c r="I35" s="1238"/>
      <c r="J35" s="381" t="s">
        <v>640</v>
      </c>
      <c r="K35" s="1401" t="str">
        <f>IF(H35="","",H35/SUM(H$35:J$37)*100)</f>
        <v/>
      </c>
      <c r="L35" s="1402"/>
      <c r="M35" s="9" t="s">
        <v>134</v>
      </c>
      <c r="N35" s="1403"/>
      <c r="O35" s="1404"/>
      <c r="P35" s="1405"/>
      <c r="Q35" s="89"/>
      <c r="S35" s="194" t="s">
        <v>186</v>
      </c>
    </row>
    <row r="36" spans="1:19" s="88" customFormat="1" ht="31.5" customHeight="1" x14ac:dyDescent="0.15">
      <c r="B36" s="4"/>
      <c r="C36" s="1398" t="str">
        <f>IF(基本情報!E188="","",基本情報!E188)</f>
        <v/>
      </c>
      <c r="D36" s="1399"/>
      <c r="E36" s="1399"/>
      <c r="F36" s="1399"/>
      <c r="G36" s="1400"/>
      <c r="H36" s="1237" t="str">
        <f>IF(基本情報!F188="","",基本情報!F188)</f>
        <v/>
      </c>
      <c r="I36" s="1238"/>
      <c r="J36" s="381" t="s">
        <v>640</v>
      </c>
      <c r="K36" s="1401" t="str">
        <f>IF(H36="","",H36/SUM(H$35:J$37)*100)</f>
        <v/>
      </c>
      <c r="L36" s="1402"/>
      <c r="M36" s="9" t="s">
        <v>134</v>
      </c>
      <c r="N36" s="1403"/>
      <c r="O36" s="1404"/>
      <c r="P36" s="1405"/>
      <c r="Q36" s="89"/>
      <c r="S36" s="194" t="s">
        <v>186</v>
      </c>
    </row>
    <row r="37" spans="1:19" s="88" customFormat="1" ht="31.5" customHeight="1" x14ac:dyDescent="0.15">
      <c r="B37" s="4"/>
      <c r="C37" s="1398" t="str">
        <f>IF(基本情報!E189="","",基本情報!E189)</f>
        <v/>
      </c>
      <c r="D37" s="1399"/>
      <c r="E37" s="1399"/>
      <c r="F37" s="1399"/>
      <c r="G37" s="1400"/>
      <c r="H37" s="1237" t="str">
        <f>IF(基本情報!F189="","",基本情報!F189)</f>
        <v/>
      </c>
      <c r="I37" s="1238"/>
      <c r="J37" s="381" t="s">
        <v>640</v>
      </c>
      <c r="K37" s="1401" t="str">
        <f>IF(H37="","",H37/SUM(H$35:J$37)*100)</f>
        <v/>
      </c>
      <c r="L37" s="1402"/>
      <c r="M37" s="9" t="s">
        <v>134</v>
      </c>
      <c r="N37" s="1403"/>
      <c r="O37" s="1404"/>
      <c r="P37" s="1405"/>
      <c r="Q37" s="89"/>
      <c r="S37" s="194" t="s">
        <v>186</v>
      </c>
    </row>
    <row r="38" spans="1:19" ht="22.9" customHeight="1" x14ac:dyDescent="0.15">
      <c r="P38" s="326" t="s">
        <v>824</v>
      </c>
    </row>
    <row r="39" spans="1:19" x14ac:dyDescent="0.15">
      <c r="B39" s="155" t="s">
        <v>911</v>
      </c>
      <c r="D39" s="186"/>
      <c r="E39" s="186"/>
      <c r="F39" s="186"/>
      <c r="J39" s="358"/>
      <c r="N39" s="358"/>
      <c r="P39" s="358"/>
    </row>
    <row r="40" spans="1:19" x14ac:dyDescent="0.15">
      <c r="B40" s="4"/>
      <c r="C40" s="4"/>
      <c r="D40" s="4"/>
      <c r="E40" s="4"/>
      <c r="F40" s="4"/>
      <c r="G40" s="4"/>
      <c r="H40" s="4"/>
      <c r="I40" s="4"/>
      <c r="J40" s="89"/>
      <c r="K40" s="4"/>
      <c r="L40" s="4"/>
      <c r="M40" s="4"/>
      <c r="N40" s="89"/>
      <c r="O40" s="4"/>
      <c r="P40" s="89"/>
    </row>
    <row r="41" spans="1:19" x14ac:dyDescent="0.15">
      <c r="C41" s="330" t="s">
        <v>764</v>
      </c>
      <c r="D41" s="4"/>
      <c r="E41" s="106"/>
      <c r="F41" s="106"/>
      <c r="G41" s="106"/>
      <c r="H41" s="106"/>
      <c r="I41" s="106"/>
      <c r="J41" s="106"/>
      <c r="K41" s="106"/>
      <c r="L41" s="106"/>
      <c r="M41" s="106"/>
      <c r="N41" s="106"/>
      <c r="O41" s="106"/>
      <c r="P41" s="89"/>
    </row>
    <row r="42" spans="1:19" x14ac:dyDescent="0.15">
      <c r="B42" s="330"/>
      <c r="C42" s="4" t="s">
        <v>765</v>
      </c>
      <c r="D42" s="4"/>
      <c r="E42" s="4"/>
      <c r="F42" s="1397" t="str">
        <f>IF(基本情報!F11="","",基本情報!F11)</f>
        <v/>
      </c>
      <c r="G42" s="1397"/>
      <c r="H42" s="1397"/>
      <c r="I42" s="1397"/>
      <c r="J42" s="1397"/>
      <c r="K42" s="1397"/>
      <c r="L42" s="1397"/>
      <c r="M42" s="1397"/>
      <c r="N42" s="1397"/>
      <c r="O42" s="4"/>
      <c r="P42" s="89"/>
    </row>
    <row r="43" spans="1:19" x14ac:dyDescent="0.15">
      <c r="B43" s="4"/>
      <c r="C43" s="331" t="s">
        <v>766</v>
      </c>
      <c r="D43" s="219"/>
      <c r="E43" s="1420" t="s">
        <v>767</v>
      </c>
      <c r="F43" s="1421"/>
      <c r="G43" s="1422" t="s">
        <v>768</v>
      </c>
      <c r="H43" s="1423"/>
      <c r="I43" s="1422" t="s">
        <v>769</v>
      </c>
      <c r="J43" s="1423"/>
      <c r="K43" s="1422" t="s">
        <v>770</v>
      </c>
      <c r="L43" s="1424"/>
      <c r="M43" s="1424"/>
      <c r="N43" s="1423"/>
      <c r="O43" s="1422" t="s">
        <v>771</v>
      </c>
      <c r="P43" s="1423"/>
    </row>
    <row r="44" spans="1:19" x14ac:dyDescent="0.15">
      <c r="B44" s="4"/>
      <c r="C44" s="334"/>
      <c r="D44" s="335"/>
      <c r="E44" s="359"/>
      <c r="F44" s="336"/>
      <c r="G44" s="1406" t="s">
        <v>772</v>
      </c>
      <c r="H44" s="1407"/>
      <c r="I44" s="337"/>
      <c r="J44" s="360"/>
      <c r="K44" s="1425" t="s">
        <v>773</v>
      </c>
      <c r="L44" s="1426"/>
      <c r="M44" s="1426"/>
      <c r="N44" s="1427"/>
      <c r="O44" s="1428" t="s">
        <v>752</v>
      </c>
      <c r="P44" s="1429"/>
    </row>
    <row r="45" spans="1:19" ht="30" customHeight="1" x14ac:dyDescent="0.15">
      <c r="A45" s="88"/>
      <c r="B45" s="4"/>
      <c r="C45" s="361" t="s">
        <v>172</v>
      </c>
      <c r="D45" s="1430"/>
      <c r="E45" s="362"/>
      <c r="F45" s="363" t="s">
        <v>367</v>
      </c>
      <c r="G45" s="1409"/>
      <c r="H45" s="1410"/>
      <c r="I45" s="364"/>
      <c r="J45" s="297" t="s">
        <v>753</v>
      </c>
      <c r="K45" s="365"/>
      <c r="L45" s="1411"/>
      <c r="M45" s="1411"/>
      <c r="N45" s="366" t="s">
        <v>754</v>
      </c>
      <c r="O45" s="367" t="str">
        <f>IF(L45="","",L45/基本情報!F$198*100)</f>
        <v/>
      </c>
      <c r="P45" s="368" t="s">
        <v>113</v>
      </c>
    </row>
    <row r="46" spans="1:19" ht="18" customHeight="1" x14ac:dyDescent="0.15">
      <c r="A46" s="88"/>
      <c r="B46" s="4"/>
      <c r="C46" s="334"/>
      <c r="D46" s="1431"/>
      <c r="E46" s="369"/>
      <c r="F46" s="370"/>
      <c r="G46" s="1406"/>
      <c r="H46" s="1407"/>
      <c r="I46" s="371"/>
      <c r="J46" s="372"/>
      <c r="K46" s="373" t="s">
        <v>174</v>
      </c>
      <c r="L46" s="1408"/>
      <c r="M46" s="1408"/>
      <c r="N46" s="374" t="s">
        <v>756</v>
      </c>
      <c r="O46" s="375"/>
      <c r="P46" s="360"/>
    </row>
    <row r="47" spans="1:19" ht="30" customHeight="1" x14ac:dyDescent="0.15">
      <c r="A47" s="88"/>
      <c r="B47" s="4"/>
      <c r="C47" s="361" t="s">
        <v>175</v>
      </c>
      <c r="D47" s="1430"/>
      <c r="E47" s="362"/>
      <c r="F47" s="363" t="s">
        <v>367</v>
      </c>
      <c r="G47" s="1409"/>
      <c r="H47" s="1410"/>
      <c r="I47" s="364"/>
      <c r="J47" s="297" t="s">
        <v>753</v>
      </c>
      <c r="K47" s="376"/>
      <c r="L47" s="1411"/>
      <c r="M47" s="1411"/>
      <c r="N47" s="377" t="s">
        <v>754</v>
      </c>
      <c r="O47" s="367" t="str">
        <f>IF(L47="","",L47/基本情報!F$198*100)</f>
        <v/>
      </c>
      <c r="P47" s="378" t="s">
        <v>113</v>
      </c>
    </row>
    <row r="48" spans="1:19" ht="16.5" customHeight="1" x14ac:dyDescent="0.15">
      <c r="A48" s="88"/>
      <c r="B48" s="4"/>
      <c r="C48" s="334"/>
      <c r="D48" s="1431"/>
      <c r="E48" s="369"/>
      <c r="F48" s="370"/>
      <c r="G48" s="1406"/>
      <c r="H48" s="1407"/>
      <c r="I48" s="371"/>
      <c r="J48" s="372"/>
      <c r="K48" s="373" t="s">
        <v>174</v>
      </c>
      <c r="L48" s="1408"/>
      <c r="M48" s="1408"/>
      <c r="N48" s="374" t="s">
        <v>756</v>
      </c>
      <c r="O48" s="375"/>
      <c r="P48" s="360"/>
    </row>
    <row r="49" spans="1:16" ht="30" customHeight="1" x14ac:dyDescent="0.15">
      <c r="A49" s="88"/>
      <c r="B49" s="4"/>
      <c r="C49" s="361" t="s">
        <v>176</v>
      </c>
      <c r="D49" s="1430"/>
      <c r="E49" s="362"/>
      <c r="F49" s="382" t="s">
        <v>367</v>
      </c>
      <c r="G49" s="1409"/>
      <c r="H49" s="1410"/>
      <c r="I49" s="364"/>
      <c r="J49" s="297" t="s">
        <v>753</v>
      </c>
      <c r="K49" s="376"/>
      <c r="L49" s="1411"/>
      <c r="M49" s="1411"/>
      <c r="N49" s="377" t="s">
        <v>754</v>
      </c>
      <c r="O49" s="367" t="str">
        <f>IF(L49="","",L49/基本情報!F$198*100)</f>
        <v/>
      </c>
      <c r="P49" s="378" t="s">
        <v>113</v>
      </c>
    </row>
    <row r="50" spans="1:16" ht="18" customHeight="1" x14ac:dyDescent="0.15">
      <c r="A50" s="88"/>
      <c r="B50" s="4"/>
      <c r="C50" s="334"/>
      <c r="D50" s="1431"/>
      <c r="E50" s="369"/>
      <c r="F50" s="383"/>
      <c r="G50" s="1406"/>
      <c r="H50" s="1407"/>
      <c r="I50" s="371"/>
      <c r="J50" s="372"/>
      <c r="K50" s="373" t="s">
        <v>174</v>
      </c>
      <c r="L50" s="1408"/>
      <c r="M50" s="1408"/>
      <c r="N50" s="374" t="s">
        <v>756</v>
      </c>
      <c r="O50" s="375"/>
      <c r="P50" s="360"/>
    </row>
    <row r="51" spans="1:16" ht="30" customHeight="1" x14ac:dyDescent="0.15">
      <c r="A51" s="88"/>
      <c r="B51" s="4"/>
      <c r="C51" s="361" t="s">
        <v>177</v>
      </c>
      <c r="D51" s="1430"/>
      <c r="E51" s="362"/>
      <c r="F51" s="382" t="s">
        <v>367</v>
      </c>
      <c r="G51" s="1409"/>
      <c r="H51" s="1410"/>
      <c r="I51" s="364"/>
      <c r="J51" s="297" t="s">
        <v>753</v>
      </c>
      <c r="K51" s="376"/>
      <c r="L51" s="1411"/>
      <c r="M51" s="1411"/>
      <c r="N51" s="377" t="s">
        <v>754</v>
      </c>
      <c r="O51" s="367" t="str">
        <f>IF(L51="","",L51/基本情報!F$198*100)</f>
        <v/>
      </c>
      <c r="P51" s="378" t="s">
        <v>113</v>
      </c>
    </row>
    <row r="52" spans="1:16" ht="23.25" customHeight="1" x14ac:dyDescent="0.15">
      <c r="A52" s="88"/>
      <c r="B52" s="4"/>
      <c r="C52" s="334"/>
      <c r="D52" s="1431"/>
      <c r="E52" s="369"/>
      <c r="F52" s="383"/>
      <c r="G52" s="1406"/>
      <c r="H52" s="1407"/>
      <c r="I52" s="371"/>
      <c r="J52" s="372"/>
      <c r="K52" s="373" t="s">
        <v>174</v>
      </c>
      <c r="L52" s="1408"/>
      <c r="M52" s="1408"/>
      <c r="N52" s="374" t="s">
        <v>756</v>
      </c>
      <c r="O52" s="375"/>
      <c r="P52" s="360"/>
    </row>
    <row r="53" spans="1:16" ht="30" customHeight="1" x14ac:dyDescent="0.15">
      <c r="A53" s="88"/>
      <c r="B53" s="4"/>
      <c r="C53" s="361" t="s">
        <v>178</v>
      </c>
      <c r="D53" s="1430"/>
      <c r="E53" s="362"/>
      <c r="F53" s="382" t="s">
        <v>367</v>
      </c>
      <c r="G53" s="1409"/>
      <c r="H53" s="1410"/>
      <c r="I53" s="364"/>
      <c r="J53" s="297" t="s">
        <v>753</v>
      </c>
      <c r="K53" s="376"/>
      <c r="L53" s="1411"/>
      <c r="M53" s="1411"/>
      <c r="N53" s="377" t="s">
        <v>754</v>
      </c>
      <c r="O53" s="367" t="str">
        <f>IF(L53="","",L53/基本情報!F$198*100)</f>
        <v/>
      </c>
      <c r="P53" s="378" t="s">
        <v>113</v>
      </c>
    </row>
    <row r="54" spans="1:16" ht="18" customHeight="1" x14ac:dyDescent="0.15">
      <c r="A54" s="88"/>
      <c r="B54" s="4"/>
      <c r="C54" s="334"/>
      <c r="D54" s="1431"/>
      <c r="E54" s="369"/>
      <c r="F54" s="383"/>
      <c r="G54" s="1406"/>
      <c r="H54" s="1407"/>
      <c r="I54" s="371"/>
      <c r="J54" s="372"/>
      <c r="K54" s="373" t="s">
        <v>174</v>
      </c>
      <c r="L54" s="1408"/>
      <c r="M54" s="1408"/>
      <c r="N54" s="374" t="s">
        <v>756</v>
      </c>
      <c r="O54" s="375"/>
      <c r="P54" s="360"/>
    </row>
    <row r="55" spans="1:16" ht="30" customHeight="1" x14ac:dyDescent="0.15">
      <c r="A55" s="88"/>
      <c r="B55" s="4"/>
      <c r="C55" s="361" t="s">
        <v>179</v>
      </c>
      <c r="D55" s="1430"/>
      <c r="E55" s="362"/>
      <c r="F55" s="382" t="s">
        <v>367</v>
      </c>
      <c r="G55" s="1409"/>
      <c r="H55" s="1410"/>
      <c r="I55" s="364"/>
      <c r="J55" s="297" t="s">
        <v>753</v>
      </c>
      <c r="K55" s="221"/>
      <c r="L55" s="1411"/>
      <c r="M55" s="1411"/>
      <c r="N55" s="377" t="s">
        <v>754</v>
      </c>
      <c r="O55" s="367" t="str">
        <f>IF(L55="","",L55/基本情報!F$198*100)</f>
        <v/>
      </c>
      <c r="P55" s="378" t="s">
        <v>113</v>
      </c>
    </row>
    <row r="56" spans="1:16" ht="18" customHeight="1" x14ac:dyDescent="0.15">
      <c r="A56" s="88"/>
      <c r="B56" s="4"/>
      <c r="C56" s="334"/>
      <c r="D56" s="1431"/>
      <c r="E56" s="369"/>
      <c r="F56" s="383"/>
      <c r="G56" s="1406"/>
      <c r="H56" s="1407"/>
      <c r="I56" s="371"/>
      <c r="J56" s="372"/>
      <c r="K56" s="373" t="s">
        <v>174</v>
      </c>
      <c r="L56" s="1408"/>
      <c r="M56" s="1408"/>
      <c r="N56" s="374" t="s">
        <v>756</v>
      </c>
      <c r="O56" s="375"/>
      <c r="P56" s="360"/>
    </row>
    <row r="57" spans="1:16" ht="30" customHeight="1" x14ac:dyDescent="0.15">
      <c r="A57" s="88"/>
      <c r="B57" s="4"/>
      <c r="C57" s="361" t="s">
        <v>180</v>
      </c>
      <c r="D57" s="1430"/>
      <c r="E57" s="362"/>
      <c r="F57" s="382" t="s">
        <v>367</v>
      </c>
      <c r="G57" s="1409"/>
      <c r="H57" s="1410"/>
      <c r="I57" s="364"/>
      <c r="J57" s="297" t="s">
        <v>753</v>
      </c>
      <c r="K57" s="376"/>
      <c r="L57" s="1411"/>
      <c r="M57" s="1411"/>
      <c r="N57" s="377" t="s">
        <v>754</v>
      </c>
      <c r="O57" s="367" t="str">
        <f>IF(L57="","",L57/基本情報!F$198*100)</f>
        <v/>
      </c>
      <c r="P57" s="378" t="s">
        <v>113</v>
      </c>
    </row>
    <row r="58" spans="1:16" ht="18" customHeight="1" x14ac:dyDescent="0.15">
      <c r="A58" s="88"/>
      <c r="B58" s="4"/>
      <c r="C58" s="334"/>
      <c r="D58" s="1431"/>
      <c r="E58" s="369"/>
      <c r="F58" s="383"/>
      <c r="G58" s="1406"/>
      <c r="H58" s="1407"/>
      <c r="I58" s="371"/>
      <c r="J58" s="372"/>
      <c r="K58" s="373" t="s">
        <v>174</v>
      </c>
      <c r="L58" s="1408"/>
      <c r="M58" s="1408"/>
      <c r="N58" s="374" t="s">
        <v>756</v>
      </c>
      <c r="O58" s="375"/>
      <c r="P58" s="360"/>
    </row>
    <row r="59" spans="1:16" ht="30" customHeight="1" x14ac:dyDescent="0.15">
      <c r="A59" s="88"/>
      <c r="B59" s="4"/>
      <c r="C59" s="361" t="s">
        <v>181</v>
      </c>
      <c r="D59" s="1430"/>
      <c r="E59" s="362"/>
      <c r="F59" s="382" t="s">
        <v>367</v>
      </c>
      <c r="G59" s="1409"/>
      <c r="H59" s="1410"/>
      <c r="I59" s="364"/>
      <c r="J59" s="297" t="s">
        <v>753</v>
      </c>
      <c r="K59" s="376"/>
      <c r="L59" s="1411"/>
      <c r="M59" s="1411"/>
      <c r="N59" s="377" t="s">
        <v>754</v>
      </c>
      <c r="O59" s="367" t="str">
        <f>IF(L59="","",L59/基本情報!F$198*100)</f>
        <v/>
      </c>
      <c r="P59" s="378" t="s">
        <v>113</v>
      </c>
    </row>
    <row r="60" spans="1:16" ht="17.25" customHeight="1" x14ac:dyDescent="0.15">
      <c r="A60" s="88"/>
      <c r="B60" s="4"/>
      <c r="C60" s="334"/>
      <c r="D60" s="1431"/>
      <c r="E60" s="369"/>
      <c r="F60" s="383"/>
      <c r="G60" s="1406"/>
      <c r="H60" s="1407"/>
      <c r="I60" s="371"/>
      <c r="J60" s="372"/>
      <c r="K60" s="373" t="s">
        <v>174</v>
      </c>
      <c r="L60" s="1408"/>
      <c r="M60" s="1408"/>
      <c r="N60" s="374" t="s">
        <v>756</v>
      </c>
      <c r="O60" s="375"/>
      <c r="P60" s="360"/>
    </row>
    <row r="61" spans="1:16" ht="30" customHeight="1" x14ac:dyDescent="0.15">
      <c r="A61" s="88"/>
      <c r="B61" s="4"/>
      <c r="C61" s="361" t="s">
        <v>182</v>
      </c>
      <c r="D61" s="1430"/>
      <c r="E61" s="362"/>
      <c r="F61" s="382" t="s">
        <v>367</v>
      </c>
      <c r="G61" s="1409"/>
      <c r="H61" s="1410"/>
      <c r="I61" s="364"/>
      <c r="J61" s="297" t="s">
        <v>753</v>
      </c>
      <c r="K61" s="376"/>
      <c r="L61" s="1411"/>
      <c r="M61" s="1411"/>
      <c r="N61" s="377" t="s">
        <v>754</v>
      </c>
      <c r="O61" s="367" t="str">
        <f>IF(L61="","",L61/基本情報!F$198*100)</f>
        <v/>
      </c>
      <c r="P61" s="378" t="s">
        <v>113</v>
      </c>
    </row>
    <row r="62" spans="1:16" ht="16.5" customHeight="1" x14ac:dyDescent="0.15">
      <c r="A62" s="88"/>
      <c r="B62" s="4"/>
      <c r="C62" s="334"/>
      <c r="D62" s="1431"/>
      <c r="E62" s="369"/>
      <c r="F62" s="383"/>
      <c r="G62" s="1406"/>
      <c r="H62" s="1407"/>
      <c r="I62" s="371"/>
      <c r="J62" s="372"/>
      <c r="K62" s="373" t="s">
        <v>174</v>
      </c>
      <c r="L62" s="1408"/>
      <c r="M62" s="1408"/>
      <c r="N62" s="374" t="s">
        <v>756</v>
      </c>
      <c r="O62" s="375"/>
      <c r="P62" s="360"/>
    </row>
    <row r="63" spans="1:16" ht="30" customHeight="1" x14ac:dyDescent="0.15">
      <c r="A63" s="88"/>
      <c r="B63" s="4"/>
      <c r="C63" s="361" t="s">
        <v>183</v>
      </c>
      <c r="D63" s="1430"/>
      <c r="E63" s="362"/>
      <c r="F63" s="382" t="s">
        <v>367</v>
      </c>
      <c r="G63" s="1409"/>
      <c r="H63" s="1410"/>
      <c r="I63" s="364"/>
      <c r="J63" s="297" t="s">
        <v>753</v>
      </c>
      <c r="K63" s="376"/>
      <c r="L63" s="1411"/>
      <c r="M63" s="1411"/>
      <c r="N63" s="377" t="s">
        <v>754</v>
      </c>
      <c r="O63" s="367" t="str">
        <f>IF(L63="","",L63/基本情報!F$198*100)</f>
        <v/>
      </c>
      <c r="P63" s="378" t="s">
        <v>113</v>
      </c>
    </row>
    <row r="64" spans="1:16" ht="16.5" customHeight="1" x14ac:dyDescent="0.15">
      <c r="A64" s="88"/>
      <c r="B64" s="4"/>
      <c r="C64" s="334"/>
      <c r="D64" s="1431"/>
      <c r="E64" s="369"/>
      <c r="F64" s="383"/>
      <c r="G64" s="1406"/>
      <c r="H64" s="1407"/>
      <c r="I64" s="371"/>
      <c r="J64" s="372"/>
      <c r="K64" s="373" t="s">
        <v>174</v>
      </c>
      <c r="L64" s="1408"/>
      <c r="M64" s="1408"/>
      <c r="N64" s="374" t="s">
        <v>756</v>
      </c>
      <c r="O64" s="375"/>
      <c r="P64" s="360"/>
    </row>
    <row r="65" spans="1:21" x14ac:dyDescent="0.15">
      <c r="A65" s="89"/>
      <c r="B65" s="4"/>
      <c r="C65" s="320"/>
      <c r="D65" s="53" t="s">
        <v>757</v>
      </c>
      <c r="E65" s="53"/>
      <c r="F65" s="379"/>
      <c r="G65" s="104"/>
      <c r="H65" s="104"/>
      <c r="I65" s="321"/>
      <c r="J65" s="301"/>
      <c r="K65" s="321"/>
      <c r="L65" s="321"/>
      <c r="M65" s="321"/>
      <c r="N65" s="379"/>
      <c r="O65" s="321"/>
      <c r="P65" s="301"/>
    </row>
    <row r="66" spans="1:21" x14ac:dyDescent="0.15">
      <c r="A66" s="89"/>
      <c r="B66" s="4"/>
      <c r="C66" s="300"/>
      <c r="D66" s="53" t="s">
        <v>758</v>
      </c>
      <c r="E66" s="53"/>
      <c r="F66" s="379"/>
      <c r="G66" s="104"/>
      <c r="H66" s="104"/>
      <c r="I66" s="321"/>
      <c r="J66" s="301"/>
      <c r="K66" s="321"/>
      <c r="L66" s="321"/>
      <c r="M66" s="321"/>
      <c r="N66" s="379"/>
      <c r="O66" s="321"/>
      <c r="P66" s="301"/>
    </row>
    <row r="67" spans="1:21" x14ac:dyDescent="0.15">
      <c r="A67" s="89"/>
      <c r="B67" s="4"/>
      <c r="C67" s="320"/>
      <c r="D67" s="53" t="s">
        <v>759</v>
      </c>
      <c r="E67" s="53"/>
      <c r="F67" s="379"/>
      <c r="G67" s="104"/>
      <c r="H67" s="104"/>
      <c r="I67" s="321"/>
      <c r="J67" s="301"/>
      <c r="K67" s="321"/>
      <c r="L67" s="321"/>
      <c r="M67" s="321"/>
      <c r="N67" s="379"/>
      <c r="O67" s="321"/>
      <c r="P67" s="301"/>
      <c r="U67" s="384">
        <f>SUM(O45:O64)</f>
        <v>0</v>
      </c>
    </row>
    <row r="68" spans="1:21" x14ac:dyDescent="0.15">
      <c r="A68" s="89"/>
      <c r="B68" s="4"/>
      <c r="C68" s="300"/>
      <c r="D68" s="202"/>
      <c r="E68" s="202"/>
      <c r="F68" s="301"/>
      <c r="G68" s="321"/>
      <c r="H68" s="321"/>
      <c r="I68" s="321"/>
      <c r="J68" s="301"/>
      <c r="K68" s="321"/>
      <c r="L68" s="321"/>
      <c r="M68" s="321"/>
      <c r="N68" s="379"/>
      <c r="O68" s="321"/>
      <c r="P68" s="301"/>
    </row>
    <row r="69" spans="1:21" x14ac:dyDescent="0.15">
      <c r="A69" s="88"/>
      <c r="B69" s="4"/>
      <c r="C69" s="320"/>
      <c r="D69" s="202"/>
      <c r="E69" s="202"/>
      <c r="F69" s="202"/>
      <c r="G69" s="321"/>
      <c r="H69" s="321"/>
      <c r="I69" s="321"/>
      <c r="J69" s="301"/>
      <c r="K69" s="321"/>
      <c r="L69" s="321"/>
      <c r="M69" s="321"/>
      <c r="N69" s="301"/>
      <c r="O69" s="321"/>
      <c r="P69" s="301"/>
    </row>
    <row r="70" spans="1:21" x14ac:dyDescent="0.15">
      <c r="A70" s="88"/>
      <c r="B70" s="88"/>
      <c r="C70" s="330" t="s">
        <v>760</v>
      </c>
      <c r="D70" s="202"/>
      <c r="E70" s="202"/>
      <c r="F70" s="202"/>
      <c r="G70" s="321"/>
      <c r="H70" s="321"/>
      <c r="I70" s="321"/>
      <c r="J70" s="301"/>
      <c r="K70" s="321"/>
      <c r="L70" s="321"/>
      <c r="M70" s="321"/>
      <c r="N70" s="301"/>
      <c r="O70" s="321"/>
      <c r="P70" s="301"/>
    </row>
    <row r="71" spans="1:21" x14ac:dyDescent="0.15">
      <c r="A71" s="88"/>
      <c r="B71" s="4"/>
      <c r="C71" s="320"/>
      <c r="D71" s="202"/>
      <c r="E71" s="202"/>
      <c r="F71" s="202"/>
      <c r="G71" s="321"/>
      <c r="H71" s="321"/>
      <c r="I71" s="321"/>
      <c r="J71" s="301"/>
      <c r="K71" s="321"/>
      <c r="L71" s="321"/>
      <c r="M71" s="321"/>
      <c r="N71" s="301"/>
      <c r="O71" s="321"/>
      <c r="P71" s="301"/>
    </row>
    <row r="72" spans="1:21" x14ac:dyDescent="0.15">
      <c r="A72" s="88"/>
      <c r="B72" s="4"/>
      <c r="C72" s="1342" t="s">
        <v>761</v>
      </c>
      <c r="D72" s="1343"/>
      <c r="E72" s="1343"/>
      <c r="F72" s="1343"/>
      <c r="G72" s="1344"/>
      <c r="H72" s="1412" t="s">
        <v>762</v>
      </c>
      <c r="I72" s="1413"/>
      <c r="J72" s="1414"/>
      <c r="K72" s="1415" t="s">
        <v>763</v>
      </c>
      <c r="L72" s="1416"/>
      <c r="M72" s="1416"/>
      <c r="N72" s="1417" t="s">
        <v>184</v>
      </c>
      <c r="O72" s="1418"/>
      <c r="P72" s="1419"/>
    </row>
    <row r="73" spans="1:21" ht="31.5" customHeight="1" x14ac:dyDescent="0.15">
      <c r="A73" s="88"/>
      <c r="B73" s="4"/>
      <c r="C73" s="1398" t="str">
        <f>IF(基本情報!E202="","",基本情報!E202)</f>
        <v/>
      </c>
      <c r="D73" s="1399"/>
      <c r="E73" s="1399"/>
      <c r="F73" s="1399"/>
      <c r="G73" s="1400"/>
      <c r="H73" s="1237" t="str">
        <f>IF(基本情報!F202="","",基本情報!F202)</f>
        <v/>
      </c>
      <c r="I73" s="1238"/>
      <c r="J73" s="381" t="s">
        <v>640</v>
      </c>
      <c r="K73" s="1401" t="str">
        <f>IF(H73="","",H73/SUM(H$73:H$75)*100)</f>
        <v/>
      </c>
      <c r="L73" s="1402"/>
      <c r="M73" s="9" t="s">
        <v>134</v>
      </c>
      <c r="N73" s="1403"/>
      <c r="O73" s="1404"/>
      <c r="P73" s="1405"/>
    </row>
    <row r="74" spans="1:21" ht="31.5" customHeight="1" x14ac:dyDescent="0.15">
      <c r="A74" s="88"/>
      <c r="B74" s="4"/>
      <c r="C74" s="1398" t="str">
        <f>IF(基本情報!E203="","",基本情報!E203)</f>
        <v/>
      </c>
      <c r="D74" s="1399"/>
      <c r="E74" s="1399"/>
      <c r="F74" s="1399"/>
      <c r="G74" s="1400"/>
      <c r="H74" s="1237" t="str">
        <f>IF(基本情報!F203="","",基本情報!F203)</f>
        <v/>
      </c>
      <c r="I74" s="1238"/>
      <c r="J74" s="381" t="s">
        <v>640</v>
      </c>
      <c r="K74" s="1401" t="str">
        <f>IF(H74="","",H74/SUM(H$73:H$75)*100)</f>
        <v/>
      </c>
      <c r="L74" s="1402"/>
      <c r="M74" s="9" t="s">
        <v>134</v>
      </c>
      <c r="N74" s="1403"/>
      <c r="O74" s="1404"/>
      <c r="P74" s="1405"/>
    </row>
    <row r="75" spans="1:21" ht="31.5" customHeight="1" x14ac:dyDescent="0.15">
      <c r="A75" s="88"/>
      <c r="B75" s="4"/>
      <c r="C75" s="1398" t="str">
        <f>IF(基本情報!E204="","",基本情報!E204)</f>
        <v/>
      </c>
      <c r="D75" s="1399"/>
      <c r="E75" s="1399"/>
      <c r="F75" s="1399"/>
      <c r="G75" s="1400"/>
      <c r="H75" s="1237" t="str">
        <f>IF(基本情報!F204="","",基本情報!F204)</f>
        <v/>
      </c>
      <c r="I75" s="1238"/>
      <c r="J75" s="381" t="s">
        <v>640</v>
      </c>
      <c r="K75" s="1401" t="str">
        <f>IF(H75="","",H75/SUM(H$73:H$75)*100)</f>
        <v/>
      </c>
      <c r="L75" s="1402"/>
      <c r="M75" s="9" t="s">
        <v>134</v>
      </c>
      <c r="N75" s="1403"/>
      <c r="O75" s="1404"/>
      <c r="P75" s="1405"/>
    </row>
    <row r="76" spans="1:21" x14ac:dyDescent="0.15">
      <c r="A76" s="88"/>
      <c r="B76" s="4"/>
      <c r="C76" s="187"/>
      <c r="D76" s="187"/>
      <c r="E76" s="211"/>
      <c r="F76" s="211"/>
      <c r="G76" s="211"/>
      <c r="H76" s="211"/>
      <c r="I76" s="211"/>
      <c r="J76" s="328"/>
      <c r="K76" s="211"/>
      <c r="L76" s="211"/>
      <c r="M76" s="211"/>
      <c r="N76" s="328"/>
      <c r="O76" s="211"/>
      <c r="P76" s="328"/>
    </row>
    <row r="78" spans="1:21" x14ac:dyDescent="0.15">
      <c r="P78" s="326" t="s">
        <v>824</v>
      </c>
    </row>
    <row r="79" spans="1:21" x14ac:dyDescent="0.15">
      <c r="B79" s="155" t="s">
        <v>912</v>
      </c>
      <c r="D79" s="186"/>
      <c r="E79" s="186"/>
      <c r="F79" s="186"/>
      <c r="J79" s="358"/>
      <c r="N79" s="358"/>
      <c r="P79" s="358"/>
    </row>
    <row r="80" spans="1:21" x14ac:dyDescent="0.15">
      <c r="B80" s="4"/>
      <c r="C80" s="4"/>
      <c r="D80" s="4"/>
      <c r="E80" s="4"/>
      <c r="F80" s="4"/>
      <c r="G80" s="4"/>
      <c r="H80" s="4"/>
      <c r="I80" s="4"/>
      <c r="J80" s="89"/>
      <c r="K80" s="4"/>
      <c r="L80" s="4"/>
      <c r="M80" s="4"/>
      <c r="N80" s="89"/>
      <c r="O80" s="4"/>
      <c r="P80" s="89"/>
    </row>
    <row r="81" spans="1:16" x14ac:dyDescent="0.15">
      <c r="C81" s="330" t="s">
        <v>764</v>
      </c>
      <c r="D81" s="4"/>
      <c r="E81" s="106"/>
      <c r="F81" s="106"/>
      <c r="G81" s="106"/>
      <c r="H81" s="106"/>
      <c r="I81" s="106"/>
      <c r="J81" s="106"/>
      <c r="K81" s="106"/>
      <c r="L81" s="106"/>
      <c r="M81" s="106"/>
      <c r="N81" s="106"/>
      <c r="O81" s="106"/>
      <c r="P81" s="89"/>
    </row>
    <row r="82" spans="1:16" x14ac:dyDescent="0.15">
      <c r="B82" s="330"/>
      <c r="C82" s="4" t="s">
        <v>765</v>
      </c>
      <c r="D82" s="4"/>
      <c r="E82" s="4"/>
      <c r="F82" s="1397" t="str">
        <f>IF(基本情報!F17="","",基本情報!F17)</f>
        <v/>
      </c>
      <c r="G82" s="1397"/>
      <c r="H82" s="1397"/>
      <c r="I82" s="1397"/>
      <c r="J82" s="1397"/>
      <c r="K82" s="1397"/>
      <c r="L82" s="1397"/>
      <c r="M82" s="1397"/>
      <c r="N82" s="1397"/>
      <c r="O82" s="4"/>
      <c r="P82" s="89"/>
    </row>
    <row r="83" spans="1:16" x14ac:dyDescent="0.15">
      <c r="B83" s="4"/>
      <c r="C83" s="331" t="s">
        <v>766</v>
      </c>
      <c r="D83" s="219"/>
      <c r="E83" s="1420" t="s">
        <v>767</v>
      </c>
      <c r="F83" s="1421"/>
      <c r="G83" s="1422" t="s">
        <v>768</v>
      </c>
      <c r="H83" s="1423"/>
      <c r="I83" s="1422" t="s">
        <v>769</v>
      </c>
      <c r="J83" s="1423"/>
      <c r="K83" s="1422" t="s">
        <v>770</v>
      </c>
      <c r="L83" s="1424"/>
      <c r="M83" s="1424"/>
      <c r="N83" s="1423"/>
      <c r="O83" s="1422" t="s">
        <v>771</v>
      </c>
      <c r="P83" s="1423"/>
    </row>
    <row r="84" spans="1:16" x14ac:dyDescent="0.15">
      <c r="B84" s="4"/>
      <c r="C84" s="334"/>
      <c r="D84" s="335"/>
      <c r="E84" s="359"/>
      <c r="F84" s="336"/>
      <c r="G84" s="1406" t="s">
        <v>772</v>
      </c>
      <c r="H84" s="1407"/>
      <c r="I84" s="337"/>
      <c r="J84" s="360"/>
      <c r="K84" s="1425" t="s">
        <v>773</v>
      </c>
      <c r="L84" s="1426"/>
      <c r="M84" s="1426"/>
      <c r="N84" s="1427"/>
      <c r="O84" s="1428" t="s">
        <v>752</v>
      </c>
      <c r="P84" s="1429"/>
    </row>
    <row r="85" spans="1:16" ht="30" customHeight="1" x14ac:dyDescent="0.15">
      <c r="A85" s="88"/>
      <c r="B85" s="4"/>
      <c r="C85" s="361" t="s">
        <v>172</v>
      </c>
      <c r="D85" s="1430"/>
      <c r="E85" s="362"/>
      <c r="F85" s="363" t="s">
        <v>367</v>
      </c>
      <c r="G85" s="1409"/>
      <c r="H85" s="1410"/>
      <c r="I85" s="364"/>
      <c r="J85" s="297" t="s">
        <v>753</v>
      </c>
      <c r="K85" s="365"/>
      <c r="L85" s="1411"/>
      <c r="M85" s="1411"/>
      <c r="N85" s="366" t="s">
        <v>754</v>
      </c>
      <c r="O85" s="367" t="str">
        <f>IF(L85="","",L85/'別紙1-1'!H$104*100)</f>
        <v/>
      </c>
      <c r="P85" s="368" t="s">
        <v>113</v>
      </c>
    </row>
    <row r="86" spans="1:16" ht="18" customHeight="1" x14ac:dyDescent="0.15">
      <c r="A86" s="88"/>
      <c r="B86" s="4"/>
      <c r="C86" s="334"/>
      <c r="D86" s="1431"/>
      <c r="E86" s="369"/>
      <c r="F86" s="370"/>
      <c r="G86" s="1406"/>
      <c r="H86" s="1407"/>
      <c r="I86" s="371"/>
      <c r="J86" s="372"/>
      <c r="K86" s="373" t="s">
        <v>174</v>
      </c>
      <c r="L86" s="1408"/>
      <c r="M86" s="1408"/>
      <c r="N86" s="374" t="s">
        <v>756</v>
      </c>
      <c r="O86" s="375"/>
      <c r="P86" s="360"/>
    </row>
    <row r="87" spans="1:16" ht="30" customHeight="1" x14ac:dyDescent="0.15">
      <c r="A87" s="88"/>
      <c r="B87" s="4"/>
      <c r="C87" s="361" t="s">
        <v>175</v>
      </c>
      <c r="D87" s="1430"/>
      <c r="E87" s="362"/>
      <c r="F87" s="363" t="s">
        <v>367</v>
      </c>
      <c r="G87" s="1409"/>
      <c r="H87" s="1410"/>
      <c r="I87" s="364"/>
      <c r="J87" s="297" t="s">
        <v>753</v>
      </c>
      <c r="K87" s="376"/>
      <c r="L87" s="1411"/>
      <c r="M87" s="1411"/>
      <c r="N87" s="377" t="s">
        <v>754</v>
      </c>
      <c r="O87" s="367" t="str">
        <f>IF(L87="","",L87/'別紙1-1'!H$104*100)</f>
        <v/>
      </c>
      <c r="P87" s="378" t="s">
        <v>113</v>
      </c>
    </row>
    <row r="88" spans="1:16" ht="18" customHeight="1" x14ac:dyDescent="0.15">
      <c r="A88" s="88"/>
      <c r="B88" s="4"/>
      <c r="C88" s="334"/>
      <c r="D88" s="1431"/>
      <c r="E88" s="369"/>
      <c r="F88" s="370"/>
      <c r="G88" s="1406"/>
      <c r="H88" s="1407"/>
      <c r="I88" s="371"/>
      <c r="J88" s="372"/>
      <c r="K88" s="373" t="s">
        <v>174</v>
      </c>
      <c r="L88" s="1408"/>
      <c r="M88" s="1408"/>
      <c r="N88" s="374" t="s">
        <v>756</v>
      </c>
      <c r="O88" s="375"/>
      <c r="P88" s="360"/>
    </row>
    <row r="89" spans="1:16" ht="30" customHeight="1" x14ac:dyDescent="0.15">
      <c r="A89" s="88"/>
      <c r="B89" s="4"/>
      <c r="C89" s="361" t="s">
        <v>176</v>
      </c>
      <c r="D89" s="1430"/>
      <c r="E89" s="362"/>
      <c r="F89" s="382" t="s">
        <v>367</v>
      </c>
      <c r="G89" s="1409"/>
      <c r="H89" s="1410"/>
      <c r="I89" s="364"/>
      <c r="J89" s="297" t="s">
        <v>753</v>
      </c>
      <c r="K89" s="376"/>
      <c r="L89" s="1411"/>
      <c r="M89" s="1411"/>
      <c r="N89" s="377" t="s">
        <v>754</v>
      </c>
      <c r="O89" s="367" t="str">
        <f>IF(L89="","",L89/'別紙1-1'!H$104*100)</f>
        <v/>
      </c>
      <c r="P89" s="378" t="s">
        <v>113</v>
      </c>
    </row>
    <row r="90" spans="1:16" ht="18" customHeight="1" x14ac:dyDescent="0.15">
      <c r="A90" s="88"/>
      <c r="B90" s="4"/>
      <c r="C90" s="334"/>
      <c r="D90" s="1431"/>
      <c r="E90" s="369"/>
      <c r="F90" s="383"/>
      <c r="G90" s="1406"/>
      <c r="H90" s="1407"/>
      <c r="I90" s="371"/>
      <c r="J90" s="372"/>
      <c r="K90" s="373" t="s">
        <v>174</v>
      </c>
      <c r="L90" s="1408"/>
      <c r="M90" s="1408"/>
      <c r="N90" s="374" t="s">
        <v>756</v>
      </c>
      <c r="O90" s="375"/>
      <c r="P90" s="360"/>
    </row>
    <row r="91" spans="1:16" ht="30" customHeight="1" x14ac:dyDescent="0.15">
      <c r="A91" s="88"/>
      <c r="B91" s="4"/>
      <c r="C91" s="361" t="s">
        <v>177</v>
      </c>
      <c r="D91" s="1430"/>
      <c r="E91" s="362"/>
      <c r="F91" s="382" t="s">
        <v>367</v>
      </c>
      <c r="G91" s="1409"/>
      <c r="H91" s="1410"/>
      <c r="I91" s="364"/>
      <c r="J91" s="297" t="s">
        <v>753</v>
      </c>
      <c r="K91" s="376"/>
      <c r="L91" s="1411"/>
      <c r="M91" s="1411"/>
      <c r="N91" s="377" t="s">
        <v>754</v>
      </c>
      <c r="O91" s="367" t="str">
        <f>IF(L91="","",L91/'別紙1-1'!H$104*100)</f>
        <v/>
      </c>
      <c r="P91" s="378" t="s">
        <v>113</v>
      </c>
    </row>
    <row r="92" spans="1:16" ht="18" customHeight="1" x14ac:dyDescent="0.15">
      <c r="A92" s="88"/>
      <c r="B92" s="4"/>
      <c r="C92" s="334"/>
      <c r="D92" s="1431"/>
      <c r="E92" s="369"/>
      <c r="F92" s="383"/>
      <c r="G92" s="1406"/>
      <c r="H92" s="1407"/>
      <c r="I92" s="371"/>
      <c r="J92" s="372"/>
      <c r="K92" s="373" t="s">
        <v>174</v>
      </c>
      <c r="L92" s="1408"/>
      <c r="M92" s="1408"/>
      <c r="N92" s="374" t="s">
        <v>756</v>
      </c>
      <c r="O92" s="375"/>
      <c r="P92" s="360"/>
    </row>
    <row r="93" spans="1:16" ht="30" customHeight="1" x14ac:dyDescent="0.15">
      <c r="A93" s="88"/>
      <c r="B93" s="4"/>
      <c r="C93" s="361" t="s">
        <v>178</v>
      </c>
      <c r="D93" s="1430"/>
      <c r="E93" s="362"/>
      <c r="F93" s="382" t="s">
        <v>367</v>
      </c>
      <c r="G93" s="1409"/>
      <c r="H93" s="1410"/>
      <c r="I93" s="364"/>
      <c r="J93" s="297" t="s">
        <v>753</v>
      </c>
      <c r="K93" s="376"/>
      <c r="L93" s="1411"/>
      <c r="M93" s="1411"/>
      <c r="N93" s="377" t="s">
        <v>754</v>
      </c>
      <c r="O93" s="367" t="str">
        <f>IF(L93="","",L93/'別紙1-1'!H$104*100)</f>
        <v/>
      </c>
      <c r="P93" s="378" t="s">
        <v>113</v>
      </c>
    </row>
    <row r="94" spans="1:16" ht="18" customHeight="1" x14ac:dyDescent="0.15">
      <c r="A94" s="88"/>
      <c r="B94" s="4"/>
      <c r="C94" s="334"/>
      <c r="D94" s="1431"/>
      <c r="E94" s="369"/>
      <c r="F94" s="383"/>
      <c r="G94" s="1406"/>
      <c r="H94" s="1407"/>
      <c r="I94" s="371"/>
      <c r="J94" s="372"/>
      <c r="K94" s="373" t="s">
        <v>174</v>
      </c>
      <c r="L94" s="1408"/>
      <c r="M94" s="1408"/>
      <c r="N94" s="374" t="s">
        <v>756</v>
      </c>
      <c r="O94" s="375"/>
      <c r="P94" s="360"/>
    </row>
    <row r="95" spans="1:16" ht="30" customHeight="1" x14ac:dyDescent="0.15">
      <c r="A95" s="88"/>
      <c r="B95" s="4"/>
      <c r="C95" s="361" t="s">
        <v>179</v>
      </c>
      <c r="D95" s="1430"/>
      <c r="E95" s="362"/>
      <c r="F95" s="382" t="s">
        <v>367</v>
      </c>
      <c r="G95" s="1409"/>
      <c r="H95" s="1410"/>
      <c r="I95" s="364"/>
      <c r="J95" s="297" t="s">
        <v>753</v>
      </c>
      <c r="K95" s="221"/>
      <c r="L95" s="1411"/>
      <c r="M95" s="1411"/>
      <c r="N95" s="377" t="s">
        <v>754</v>
      </c>
      <c r="O95" s="367" t="str">
        <f>IF(L95="","",L95/'別紙1-1'!H$104*100)</f>
        <v/>
      </c>
      <c r="P95" s="378" t="s">
        <v>113</v>
      </c>
    </row>
    <row r="96" spans="1:16" ht="18" customHeight="1" x14ac:dyDescent="0.15">
      <c r="A96" s="88"/>
      <c r="B96" s="4"/>
      <c r="C96" s="334"/>
      <c r="D96" s="1431"/>
      <c r="E96" s="369"/>
      <c r="F96" s="383"/>
      <c r="G96" s="1406"/>
      <c r="H96" s="1407"/>
      <c r="I96" s="371"/>
      <c r="J96" s="372"/>
      <c r="K96" s="373" t="s">
        <v>174</v>
      </c>
      <c r="L96" s="1408"/>
      <c r="M96" s="1408"/>
      <c r="N96" s="374" t="s">
        <v>756</v>
      </c>
      <c r="O96" s="375"/>
      <c r="P96" s="360"/>
    </row>
    <row r="97" spans="1:20" ht="30" customHeight="1" x14ac:dyDescent="0.15">
      <c r="A97" s="88"/>
      <c r="B97" s="4"/>
      <c r="C97" s="361" t="s">
        <v>180</v>
      </c>
      <c r="D97" s="1430"/>
      <c r="E97" s="362"/>
      <c r="F97" s="382" t="s">
        <v>367</v>
      </c>
      <c r="G97" s="1409"/>
      <c r="H97" s="1410"/>
      <c r="I97" s="364"/>
      <c r="J97" s="297" t="s">
        <v>753</v>
      </c>
      <c r="K97" s="376"/>
      <c r="L97" s="1411"/>
      <c r="M97" s="1411"/>
      <c r="N97" s="377" t="s">
        <v>754</v>
      </c>
      <c r="O97" s="367" t="str">
        <f>IF(L97="","",L97/'別紙1-1'!H$104*100)</f>
        <v/>
      </c>
      <c r="P97" s="378" t="s">
        <v>113</v>
      </c>
    </row>
    <row r="98" spans="1:20" ht="18" customHeight="1" x14ac:dyDescent="0.15">
      <c r="A98" s="88"/>
      <c r="B98" s="4"/>
      <c r="C98" s="334"/>
      <c r="D98" s="1431"/>
      <c r="E98" s="369"/>
      <c r="F98" s="383"/>
      <c r="G98" s="1406"/>
      <c r="H98" s="1407"/>
      <c r="I98" s="371"/>
      <c r="J98" s="372"/>
      <c r="K98" s="373" t="s">
        <v>174</v>
      </c>
      <c r="L98" s="1408"/>
      <c r="M98" s="1408"/>
      <c r="N98" s="374" t="s">
        <v>756</v>
      </c>
      <c r="O98" s="375"/>
      <c r="P98" s="360"/>
    </row>
    <row r="99" spans="1:20" ht="30" customHeight="1" x14ac:dyDescent="0.15">
      <c r="A99" s="88"/>
      <c r="B99" s="4"/>
      <c r="C99" s="361" t="s">
        <v>181</v>
      </c>
      <c r="D99" s="1430"/>
      <c r="E99" s="362"/>
      <c r="F99" s="382" t="s">
        <v>367</v>
      </c>
      <c r="G99" s="1409"/>
      <c r="H99" s="1410"/>
      <c r="I99" s="364"/>
      <c r="J99" s="297" t="s">
        <v>753</v>
      </c>
      <c r="K99" s="376"/>
      <c r="L99" s="1411"/>
      <c r="M99" s="1411"/>
      <c r="N99" s="377" t="s">
        <v>754</v>
      </c>
      <c r="O99" s="367" t="str">
        <f>IF(L99="","",L99/'別紙1-1'!H$104*100)</f>
        <v/>
      </c>
      <c r="P99" s="378" t="s">
        <v>113</v>
      </c>
    </row>
    <row r="100" spans="1:20" ht="18" customHeight="1" x14ac:dyDescent="0.15">
      <c r="A100" s="88"/>
      <c r="B100" s="4"/>
      <c r="C100" s="334"/>
      <c r="D100" s="1431"/>
      <c r="E100" s="369"/>
      <c r="F100" s="383"/>
      <c r="G100" s="1406"/>
      <c r="H100" s="1407"/>
      <c r="I100" s="371"/>
      <c r="J100" s="372"/>
      <c r="K100" s="373" t="s">
        <v>174</v>
      </c>
      <c r="L100" s="1408"/>
      <c r="M100" s="1408"/>
      <c r="N100" s="374" t="s">
        <v>756</v>
      </c>
      <c r="O100" s="375"/>
      <c r="P100" s="360"/>
    </row>
    <row r="101" spans="1:20" ht="30" customHeight="1" x14ac:dyDescent="0.15">
      <c r="A101" s="88"/>
      <c r="B101" s="4"/>
      <c r="C101" s="361" t="s">
        <v>182</v>
      </c>
      <c r="D101" s="1430"/>
      <c r="E101" s="362"/>
      <c r="F101" s="382" t="s">
        <v>367</v>
      </c>
      <c r="G101" s="1409"/>
      <c r="H101" s="1410"/>
      <c r="I101" s="364"/>
      <c r="J101" s="297" t="s">
        <v>753</v>
      </c>
      <c r="K101" s="376"/>
      <c r="L101" s="1411"/>
      <c r="M101" s="1411"/>
      <c r="N101" s="377" t="s">
        <v>754</v>
      </c>
      <c r="O101" s="367" t="str">
        <f>IF(L101="","",L101/'別紙1-1'!H$104*100)</f>
        <v/>
      </c>
      <c r="P101" s="378" t="s">
        <v>113</v>
      </c>
    </row>
    <row r="102" spans="1:20" ht="18" customHeight="1" x14ac:dyDescent="0.15">
      <c r="A102" s="88"/>
      <c r="B102" s="4"/>
      <c r="C102" s="334"/>
      <c r="D102" s="1431"/>
      <c r="E102" s="369"/>
      <c r="F102" s="383"/>
      <c r="G102" s="1406"/>
      <c r="H102" s="1407"/>
      <c r="I102" s="371"/>
      <c r="J102" s="372"/>
      <c r="K102" s="373" t="s">
        <v>174</v>
      </c>
      <c r="L102" s="1408"/>
      <c r="M102" s="1408"/>
      <c r="N102" s="374" t="s">
        <v>756</v>
      </c>
      <c r="O102" s="375"/>
      <c r="P102" s="360"/>
    </row>
    <row r="103" spans="1:20" ht="30" customHeight="1" x14ac:dyDescent="0.15">
      <c r="A103" s="88"/>
      <c r="B103" s="4"/>
      <c r="C103" s="361" t="s">
        <v>183</v>
      </c>
      <c r="D103" s="1430"/>
      <c r="E103" s="362"/>
      <c r="F103" s="382" t="s">
        <v>367</v>
      </c>
      <c r="G103" s="1409"/>
      <c r="H103" s="1410"/>
      <c r="I103" s="364"/>
      <c r="J103" s="297" t="s">
        <v>753</v>
      </c>
      <c r="K103" s="376"/>
      <c r="L103" s="1411"/>
      <c r="M103" s="1411"/>
      <c r="N103" s="377" t="s">
        <v>754</v>
      </c>
      <c r="O103" s="367" t="str">
        <f>IF(L103="","",L103/'別紙1-1'!H$104*100)</f>
        <v/>
      </c>
      <c r="P103" s="378" t="s">
        <v>113</v>
      </c>
      <c r="T103" s="384">
        <f>SUM(O85:O103)</f>
        <v>0</v>
      </c>
    </row>
    <row r="104" spans="1:20" ht="18" customHeight="1" x14ac:dyDescent="0.15">
      <c r="A104" s="88"/>
      <c r="B104" s="4"/>
      <c r="C104" s="334"/>
      <c r="D104" s="1431"/>
      <c r="E104" s="369"/>
      <c r="F104" s="383"/>
      <c r="G104" s="1406"/>
      <c r="H104" s="1407"/>
      <c r="I104" s="371"/>
      <c r="J104" s="372"/>
      <c r="K104" s="373" t="s">
        <v>174</v>
      </c>
      <c r="L104" s="1408"/>
      <c r="M104" s="1408"/>
      <c r="N104" s="374" t="s">
        <v>756</v>
      </c>
      <c r="O104" s="375"/>
      <c r="P104" s="360"/>
    </row>
    <row r="105" spans="1:20" x14ac:dyDescent="0.15">
      <c r="A105" s="89"/>
      <c r="B105" s="4"/>
      <c r="C105" s="320"/>
      <c r="D105" s="53" t="s">
        <v>757</v>
      </c>
      <c r="E105" s="53"/>
      <c r="F105" s="379"/>
      <c r="G105" s="104"/>
      <c r="H105" s="104"/>
      <c r="I105" s="321"/>
      <c r="J105" s="301"/>
      <c r="K105" s="321"/>
      <c r="L105" s="321"/>
      <c r="M105" s="321"/>
      <c r="N105" s="379"/>
      <c r="O105" s="321"/>
      <c r="P105" s="301"/>
    </row>
    <row r="106" spans="1:20" x14ac:dyDescent="0.15">
      <c r="A106" s="89"/>
      <c r="B106" s="4"/>
      <c r="C106" s="300"/>
      <c r="D106" s="53" t="s">
        <v>758</v>
      </c>
      <c r="E106" s="53"/>
      <c r="F106" s="379"/>
      <c r="G106" s="104"/>
      <c r="H106" s="104"/>
      <c r="I106" s="321"/>
      <c r="J106" s="301"/>
      <c r="K106" s="321"/>
      <c r="L106" s="321"/>
      <c r="M106" s="321"/>
      <c r="N106" s="379"/>
      <c r="O106" s="321"/>
      <c r="P106" s="301"/>
    </row>
    <row r="107" spans="1:20" x14ac:dyDescent="0.15">
      <c r="A107" s="89"/>
      <c r="B107" s="4"/>
      <c r="C107" s="320"/>
      <c r="D107" s="53" t="s">
        <v>759</v>
      </c>
      <c r="E107" s="53"/>
      <c r="F107" s="379"/>
      <c r="G107" s="104"/>
      <c r="H107" s="104"/>
      <c r="I107" s="321"/>
      <c r="J107" s="301"/>
      <c r="K107" s="321"/>
      <c r="L107" s="321"/>
      <c r="M107" s="321"/>
      <c r="N107" s="379"/>
      <c r="O107" s="321"/>
      <c r="P107" s="301"/>
    </row>
    <row r="108" spans="1:20" x14ac:dyDescent="0.15">
      <c r="A108" s="89"/>
      <c r="B108" s="4"/>
      <c r="C108" s="300"/>
      <c r="D108" s="202"/>
      <c r="E108" s="202"/>
      <c r="F108" s="301"/>
      <c r="G108" s="321"/>
      <c r="H108" s="321"/>
      <c r="I108" s="321"/>
      <c r="J108" s="301"/>
      <c r="K108" s="321"/>
      <c r="L108" s="321"/>
      <c r="M108" s="321"/>
      <c r="N108" s="379"/>
      <c r="O108" s="321"/>
      <c r="P108" s="301"/>
    </row>
    <row r="109" spans="1:20" x14ac:dyDescent="0.15">
      <c r="A109" s="88"/>
      <c r="B109" s="4"/>
      <c r="C109" s="320"/>
      <c r="D109" s="202"/>
      <c r="E109" s="202"/>
      <c r="F109" s="202"/>
      <c r="G109" s="321"/>
      <c r="H109" s="321"/>
      <c r="I109" s="321"/>
      <c r="J109" s="301"/>
      <c r="K109" s="321"/>
      <c r="L109" s="321"/>
      <c r="M109" s="321"/>
      <c r="N109" s="301"/>
      <c r="O109" s="321"/>
      <c r="P109" s="301"/>
    </row>
    <row r="110" spans="1:20" x14ac:dyDescent="0.15">
      <c r="A110" s="88"/>
      <c r="B110" s="88"/>
      <c r="C110" s="330" t="s">
        <v>760</v>
      </c>
      <c r="D110" s="202"/>
      <c r="E110" s="202"/>
      <c r="F110" s="202"/>
      <c r="G110" s="321"/>
      <c r="H110" s="321"/>
      <c r="I110" s="321"/>
      <c r="J110" s="301"/>
      <c r="K110" s="321"/>
      <c r="L110" s="321"/>
      <c r="M110" s="321"/>
      <c r="N110" s="301"/>
      <c r="O110" s="321"/>
      <c r="P110" s="301"/>
    </row>
    <row r="111" spans="1:20" x14ac:dyDescent="0.15">
      <c r="A111" s="88"/>
      <c r="B111" s="4"/>
      <c r="C111" s="320"/>
      <c r="D111" s="202"/>
      <c r="E111" s="202"/>
      <c r="F111" s="202"/>
      <c r="G111" s="321"/>
      <c r="H111" s="321"/>
      <c r="I111" s="321"/>
      <c r="J111" s="301"/>
      <c r="K111" s="321"/>
      <c r="L111" s="321"/>
      <c r="M111" s="321"/>
      <c r="N111" s="301"/>
      <c r="O111" s="321"/>
      <c r="P111" s="301"/>
    </row>
    <row r="112" spans="1:20" x14ac:dyDescent="0.15">
      <c r="A112" s="88"/>
      <c r="B112" s="4"/>
      <c r="C112" s="1342" t="s">
        <v>761</v>
      </c>
      <c r="D112" s="1343"/>
      <c r="E112" s="1343"/>
      <c r="F112" s="1343"/>
      <c r="G112" s="1344"/>
      <c r="H112" s="1412" t="s">
        <v>762</v>
      </c>
      <c r="I112" s="1413"/>
      <c r="J112" s="1414"/>
      <c r="K112" s="1415" t="s">
        <v>763</v>
      </c>
      <c r="L112" s="1416"/>
      <c r="M112" s="1416"/>
      <c r="N112" s="1417" t="s">
        <v>184</v>
      </c>
      <c r="O112" s="1418"/>
      <c r="P112" s="1419"/>
    </row>
    <row r="113" spans="1:16" ht="31.5" customHeight="1" x14ac:dyDescent="0.15">
      <c r="A113" s="88"/>
      <c r="B113" s="4"/>
      <c r="C113" s="1398" t="str">
        <f>IF(基本情報!E214="","",基本情報!E214)</f>
        <v/>
      </c>
      <c r="D113" s="1399"/>
      <c r="E113" s="1399"/>
      <c r="F113" s="1399"/>
      <c r="G113" s="1400"/>
      <c r="H113" s="1237" t="str">
        <f>IF(基本情報!F214="","",基本情報!F214)</f>
        <v/>
      </c>
      <c r="I113" s="1238"/>
      <c r="J113" s="381" t="s">
        <v>640</v>
      </c>
      <c r="K113" s="1401" t="str">
        <f>IF(H113="","",H113/SUM(H$113:H$115)*100)</f>
        <v/>
      </c>
      <c r="L113" s="1402"/>
      <c r="M113" s="9" t="s">
        <v>134</v>
      </c>
      <c r="N113" s="1403"/>
      <c r="O113" s="1404"/>
      <c r="P113" s="1405"/>
    </row>
    <row r="114" spans="1:16" ht="31.5" customHeight="1" x14ac:dyDescent="0.15">
      <c r="A114" s="88"/>
      <c r="B114" s="4"/>
      <c r="C114" s="1398" t="str">
        <f>IF(基本情報!E215="","",基本情報!E215)</f>
        <v/>
      </c>
      <c r="D114" s="1399"/>
      <c r="E114" s="1399"/>
      <c r="F114" s="1399"/>
      <c r="G114" s="1400"/>
      <c r="H114" s="1237" t="str">
        <f>IF(基本情報!F215="","",基本情報!F215)</f>
        <v/>
      </c>
      <c r="I114" s="1238"/>
      <c r="J114" s="381" t="s">
        <v>640</v>
      </c>
      <c r="K114" s="1401" t="str">
        <f>IF(H114="","",H114/SUM(H$113:H$115)*100)</f>
        <v/>
      </c>
      <c r="L114" s="1402"/>
      <c r="M114" s="9" t="s">
        <v>134</v>
      </c>
      <c r="N114" s="1403"/>
      <c r="O114" s="1404"/>
      <c r="P114" s="1405"/>
    </row>
    <row r="115" spans="1:16" ht="31.5" customHeight="1" x14ac:dyDescent="0.15">
      <c r="A115" s="88"/>
      <c r="B115" s="4"/>
      <c r="C115" s="1398" t="str">
        <f>IF(基本情報!E216="","",基本情報!E216)</f>
        <v/>
      </c>
      <c r="D115" s="1399"/>
      <c r="E115" s="1399"/>
      <c r="F115" s="1399"/>
      <c r="G115" s="1400"/>
      <c r="H115" s="1237" t="str">
        <f>IF(基本情報!F216="","",基本情報!F216)</f>
        <v/>
      </c>
      <c r="I115" s="1238"/>
      <c r="J115" s="381" t="s">
        <v>640</v>
      </c>
      <c r="K115" s="1401" t="str">
        <f>IF(H115="","",H115/SUM(H$113:H$115)*100)</f>
        <v/>
      </c>
      <c r="L115" s="1402"/>
      <c r="M115" s="9" t="s">
        <v>134</v>
      </c>
      <c r="N115" s="1403"/>
      <c r="O115" s="1404"/>
      <c r="P115" s="1405"/>
    </row>
    <row r="116" spans="1:16" x14ac:dyDescent="0.15">
      <c r="A116" s="88"/>
      <c r="B116" s="4"/>
      <c r="C116" s="187"/>
      <c r="D116" s="187"/>
      <c r="E116" s="211"/>
      <c r="F116" s="211"/>
      <c r="G116" s="211"/>
      <c r="H116" s="211"/>
      <c r="I116" s="211"/>
      <c r="J116" s="328"/>
      <c r="K116" s="211"/>
      <c r="L116" s="211"/>
      <c r="M116" s="211"/>
      <c r="N116" s="328"/>
      <c r="O116" s="211"/>
      <c r="P116" s="328"/>
    </row>
    <row r="118" spans="1:16" x14ac:dyDescent="0.15">
      <c r="P118" s="326" t="s">
        <v>824</v>
      </c>
    </row>
  </sheetData>
  <sheetProtection algorithmName="SHA-512" hashValue="F96LP3G7ycjplIe6ciuWmnRi3W5cF2pc9RBDxULjFa/r58yDyZqlB0cXBHHrm12qEVw29mmElwr8mbysaMeW0w==" saltValue="Nwl9O3TnlpiUNHxUG1TAcQ==" spinCount="100000" sheet="1" objects="1" scenarios="1"/>
  <mergeCells count="225">
    <mergeCell ref="D91:D92"/>
    <mergeCell ref="D93:D94"/>
    <mergeCell ref="D95:D96"/>
    <mergeCell ref="D97:D98"/>
    <mergeCell ref="D99:D100"/>
    <mergeCell ref="D101:D102"/>
    <mergeCell ref="D103:D104"/>
    <mergeCell ref="D53:D54"/>
    <mergeCell ref="D55:D56"/>
    <mergeCell ref="D57:D58"/>
    <mergeCell ref="D59:D60"/>
    <mergeCell ref="D61:D62"/>
    <mergeCell ref="D63:D64"/>
    <mergeCell ref="D85:D86"/>
    <mergeCell ref="D87:D88"/>
    <mergeCell ref="D89:D90"/>
    <mergeCell ref="C75:G75"/>
    <mergeCell ref="G85:H85"/>
    <mergeCell ref="G90:H90"/>
    <mergeCell ref="G56:H56"/>
    <mergeCell ref="G61:H61"/>
    <mergeCell ref="H75:I75"/>
    <mergeCell ref="D15:D16"/>
    <mergeCell ref="D13:D14"/>
    <mergeCell ref="D11:D12"/>
    <mergeCell ref="D9:D10"/>
    <mergeCell ref="D7:D8"/>
    <mergeCell ref="D45:D46"/>
    <mergeCell ref="D47:D48"/>
    <mergeCell ref="D49:D50"/>
    <mergeCell ref="D51:D52"/>
    <mergeCell ref="G20:H20"/>
    <mergeCell ref="L20:M20"/>
    <mergeCell ref="G18:H18"/>
    <mergeCell ref="C35:G35"/>
    <mergeCell ref="C36:G36"/>
    <mergeCell ref="C37:G37"/>
    <mergeCell ref="G24:H24"/>
    <mergeCell ref="L24:M24"/>
    <mergeCell ref="C34:G34"/>
    <mergeCell ref="G25:H25"/>
    <mergeCell ref="L25:M25"/>
    <mergeCell ref="G26:H26"/>
    <mergeCell ref="L26:M26"/>
    <mergeCell ref="H35:I35"/>
    <mergeCell ref="H36:I36"/>
    <mergeCell ref="H37:I37"/>
    <mergeCell ref="D25:D26"/>
    <mergeCell ref="D23:D24"/>
    <mergeCell ref="D21:D22"/>
    <mergeCell ref="D19:D20"/>
    <mergeCell ref="D17:D18"/>
    <mergeCell ref="E5:F5"/>
    <mergeCell ref="G5:H5"/>
    <mergeCell ref="I5:J5"/>
    <mergeCell ref="K5:N5"/>
    <mergeCell ref="O5:P5"/>
    <mergeCell ref="O6:P6"/>
    <mergeCell ref="K34:M34"/>
    <mergeCell ref="N34:P34"/>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14:H14"/>
    <mergeCell ref="L14:M14"/>
    <mergeCell ref="G15:H15"/>
    <mergeCell ref="L15:M15"/>
    <mergeCell ref="N37:P37"/>
    <mergeCell ref="K35:L35"/>
    <mergeCell ref="K36:L36"/>
    <mergeCell ref="K37:L37"/>
    <mergeCell ref="G16:H16"/>
    <mergeCell ref="L16:M16"/>
    <mergeCell ref="G17:H17"/>
    <mergeCell ref="L17:M17"/>
    <mergeCell ref="N35:P35"/>
    <mergeCell ref="N36:P36"/>
    <mergeCell ref="G21:H21"/>
    <mergeCell ref="L21:M21"/>
    <mergeCell ref="G22:H22"/>
    <mergeCell ref="L22:M22"/>
    <mergeCell ref="G23:H23"/>
    <mergeCell ref="L23:M23"/>
    <mergeCell ref="H34:J34"/>
    <mergeCell ref="L18:M18"/>
    <mergeCell ref="G19:H19"/>
    <mergeCell ref="L19:M19"/>
    <mergeCell ref="E43:F43"/>
    <mergeCell ref="G43:H43"/>
    <mergeCell ref="I43:J43"/>
    <mergeCell ref="K43:N43"/>
    <mergeCell ref="O43:P43"/>
    <mergeCell ref="G44:H44"/>
    <mergeCell ref="K44:N44"/>
    <mergeCell ref="O44:P44"/>
    <mergeCell ref="G45:H45"/>
    <mergeCell ref="L45:M45"/>
    <mergeCell ref="G46:H46"/>
    <mergeCell ref="L46:M46"/>
    <mergeCell ref="G47:H47"/>
    <mergeCell ref="L47:M47"/>
    <mergeCell ref="G48:H48"/>
    <mergeCell ref="L48:M48"/>
    <mergeCell ref="G49:H49"/>
    <mergeCell ref="L49:M49"/>
    <mergeCell ref="G50:H50"/>
    <mergeCell ref="L50:M50"/>
    <mergeCell ref="G51:H51"/>
    <mergeCell ref="L51:M51"/>
    <mergeCell ref="G52:H52"/>
    <mergeCell ref="L52:M52"/>
    <mergeCell ref="G53:H53"/>
    <mergeCell ref="L53:M53"/>
    <mergeCell ref="G54:H54"/>
    <mergeCell ref="L54:M54"/>
    <mergeCell ref="G55:H55"/>
    <mergeCell ref="L55:M55"/>
    <mergeCell ref="L56:M56"/>
    <mergeCell ref="G57:H57"/>
    <mergeCell ref="L57:M57"/>
    <mergeCell ref="G58:H58"/>
    <mergeCell ref="L58:M58"/>
    <mergeCell ref="G59:H59"/>
    <mergeCell ref="L59:M59"/>
    <mergeCell ref="G60:H60"/>
    <mergeCell ref="L60:M60"/>
    <mergeCell ref="L61:M61"/>
    <mergeCell ref="G62:H62"/>
    <mergeCell ref="L62:M62"/>
    <mergeCell ref="G63:H63"/>
    <mergeCell ref="L63:M63"/>
    <mergeCell ref="G64:H64"/>
    <mergeCell ref="L64:M64"/>
    <mergeCell ref="C72:G72"/>
    <mergeCell ref="H72:J72"/>
    <mergeCell ref="K72:M72"/>
    <mergeCell ref="N72:P72"/>
    <mergeCell ref="C73:G73"/>
    <mergeCell ref="H73:I73"/>
    <mergeCell ref="K73:L73"/>
    <mergeCell ref="N73:P73"/>
    <mergeCell ref="C74:G74"/>
    <mergeCell ref="H74:I74"/>
    <mergeCell ref="K74:L74"/>
    <mergeCell ref="N74:P74"/>
    <mergeCell ref="K75:L75"/>
    <mergeCell ref="N75:P75"/>
    <mergeCell ref="E83:F83"/>
    <mergeCell ref="G83:H83"/>
    <mergeCell ref="I83:J83"/>
    <mergeCell ref="K83:N83"/>
    <mergeCell ref="O83:P83"/>
    <mergeCell ref="G84:H84"/>
    <mergeCell ref="K84:N84"/>
    <mergeCell ref="O84:P84"/>
    <mergeCell ref="L85:M85"/>
    <mergeCell ref="G86:H86"/>
    <mergeCell ref="L86:M86"/>
    <mergeCell ref="G87:H87"/>
    <mergeCell ref="L87:M87"/>
    <mergeCell ref="G88:H88"/>
    <mergeCell ref="L88:M88"/>
    <mergeCell ref="G89:H89"/>
    <mergeCell ref="L89:M89"/>
    <mergeCell ref="L90:M90"/>
    <mergeCell ref="G91:H91"/>
    <mergeCell ref="L91:M91"/>
    <mergeCell ref="G92:H92"/>
    <mergeCell ref="L92:M92"/>
    <mergeCell ref="G95:H95"/>
    <mergeCell ref="L95:M95"/>
    <mergeCell ref="L101:M101"/>
    <mergeCell ref="G96:H96"/>
    <mergeCell ref="L96:M96"/>
    <mergeCell ref="G97:H97"/>
    <mergeCell ref="L97:M97"/>
    <mergeCell ref="G98:H98"/>
    <mergeCell ref="L98:M98"/>
    <mergeCell ref="C115:G115"/>
    <mergeCell ref="H115:I115"/>
    <mergeCell ref="K115:L115"/>
    <mergeCell ref="N115:P115"/>
    <mergeCell ref="C112:G112"/>
    <mergeCell ref="H112:J112"/>
    <mergeCell ref="K112:M112"/>
    <mergeCell ref="N112:P112"/>
    <mergeCell ref="C113:G113"/>
    <mergeCell ref="H113:I113"/>
    <mergeCell ref="F4:N4"/>
    <mergeCell ref="F42:N42"/>
    <mergeCell ref="F82:N82"/>
    <mergeCell ref="C114:G114"/>
    <mergeCell ref="H114:I114"/>
    <mergeCell ref="K114:L114"/>
    <mergeCell ref="N114:P114"/>
    <mergeCell ref="K113:L113"/>
    <mergeCell ref="N113:P113"/>
    <mergeCell ref="G102:H102"/>
    <mergeCell ref="L102:M102"/>
    <mergeCell ref="G103:H103"/>
    <mergeCell ref="L103:M103"/>
    <mergeCell ref="G104:H104"/>
    <mergeCell ref="L104:M104"/>
    <mergeCell ref="G99:H99"/>
    <mergeCell ref="L99:M99"/>
    <mergeCell ref="G100:H100"/>
    <mergeCell ref="L100:M100"/>
    <mergeCell ref="G101:H101"/>
    <mergeCell ref="G93:H93"/>
    <mergeCell ref="L93:M93"/>
    <mergeCell ref="G94:H94"/>
    <mergeCell ref="L94:M94"/>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view="pageBreakPreview" zoomScaleNormal="100" zoomScaleSheetLayoutView="100" workbookViewId="0">
      <selection activeCell="H15" sqref="H15"/>
    </sheetView>
  </sheetViews>
  <sheetFormatPr defaultColWidth="9" defaultRowHeight="13.5" x14ac:dyDescent="0.15"/>
  <cols>
    <col min="1" max="1" width="1.75" style="7" customWidth="1"/>
    <col min="2" max="2" width="1" style="7" customWidth="1"/>
    <col min="3" max="3" width="2.875" style="7" customWidth="1"/>
    <col min="4" max="6" width="6.375" style="7" customWidth="1"/>
    <col min="7" max="11" width="6" style="7" customWidth="1"/>
    <col min="12" max="12" width="6" style="88" customWidth="1"/>
    <col min="13" max="13" width="6" style="7" customWidth="1"/>
    <col min="14" max="14" width="4.625" style="7" customWidth="1"/>
    <col min="15" max="15" width="5.125" style="7" customWidth="1"/>
    <col min="16" max="16" width="5.25" style="88" customWidth="1"/>
    <col min="17" max="17" width="1.875" style="88" customWidth="1"/>
    <col min="18" max="19" width="1.25" style="88" customWidth="1"/>
    <col min="20" max="20" width="7.25" style="7" customWidth="1"/>
    <col min="21" max="16384" width="9" style="7"/>
  </cols>
  <sheetData>
    <row r="1" spans="1:20" x14ac:dyDescent="0.15">
      <c r="A1" s="155" t="s">
        <v>913</v>
      </c>
      <c r="D1" s="186"/>
      <c r="E1" s="186"/>
      <c r="F1" s="186"/>
      <c r="G1" s="186"/>
      <c r="H1" s="186"/>
      <c r="L1" s="358"/>
      <c r="P1" s="358"/>
      <c r="Q1" s="358"/>
    </row>
    <row r="2" spans="1:20" x14ac:dyDescent="0.15">
      <c r="B2" s="4"/>
      <c r="C2" s="4"/>
      <c r="D2" s="4"/>
      <c r="E2" s="4"/>
      <c r="F2" s="4"/>
      <c r="G2" s="4"/>
      <c r="H2" s="4"/>
      <c r="I2" s="4"/>
      <c r="J2" s="4"/>
      <c r="K2" s="4"/>
      <c r="L2" s="89"/>
      <c r="M2" s="4"/>
      <c r="N2" s="4"/>
      <c r="O2" s="4"/>
      <c r="P2" s="89"/>
      <c r="Q2" s="89"/>
      <c r="R2" s="89"/>
      <c r="T2" s="88"/>
    </row>
    <row r="3" spans="1:20" ht="12.75" customHeight="1" x14ac:dyDescent="0.15">
      <c r="B3" s="330" t="s">
        <v>774</v>
      </c>
      <c r="C3" s="4"/>
      <c r="D3" s="106"/>
      <c r="E3" s="106"/>
      <c r="F3" s="106"/>
      <c r="G3" s="106"/>
      <c r="H3" s="106"/>
      <c r="I3" s="106"/>
      <c r="J3" s="106"/>
      <c r="K3" s="106"/>
      <c r="L3" s="106"/>
      <c r="M3" s="106"/>
      <c r="N3" s="106"/>
      <c r="O3" s="4"/>
      <c r="P3" s="89"/>
      <c r="Q3" s="89"/>
      <c r="R3" s="89"/>
    </row>
    <row r="4" spans="1:20" ht="12.75" customHeight="1" x14ac:dyDescent="0.15">
      <c r="B4" s="330"/>
      <c r="C4" s="206" t="s">
        <v>293</v>
      </c>
      <c r="D4" s="1432" t="s">
        <v>294</v>
      </c>
      <c r="E4" s="1432"/>
      <c r="F4" s="1432"/>
      <c r="G4" s="1432"/>
      <c r="H4" s="1432"/>
      <c r="I4" s="1432"/>
      <c r="J4" s="1432"/>
      <c r="K4" s="1432"/>
      <c r="L4" s="1432"/>
      <c r="M4" s="1432"/>
      <c r="N4" s="1432"/>
      <c r="O4" s="1432"/>
      <c r="P4" s="1432"/>
      <c r="Q4" s="89"/>
      <c r="R4" s="89"/>
    </row>
    <row r="5" spans="1:20" ht="12.75" customHeight="1" x14ac:dyDescent="0.15">
      <c r="B5" s="330"/>
      <c r="C5" s="4"/>
      <c r="D5" s="1432"/>
      <c r="E5" s="1432"/>
      <c r="F5" s="1432"/>
      <c r="G5" s="1432"/>
      <c r="H5" s="1432"/>
      <c r="I5" s="1432"/>
      <c r="J5" s="1432"/>
      <c r="K5" s="1432"/>
      <c r="L5" s="1432"/>
      <c r="M5" s="1432"/>
      <c r="N5" s="1432"/>
      <c r="O5" s="1432"/>
      <c r="P5" s="1432"/>
      <c r="Q5" s="89"/>
      <c r="R5" s="89"/>
    </row>
    <row r="6" spans="1:20" s="88" customFormat="1" ht="6" customHeight="1" x14ac:dyDescent="0.15">
      <c r="B6" s="4"/>
      <c r="C6" s="320"/>
      <c r="D6" s="1432"/>
      <c r="E6" s="1432"/>
      <c r="F6" s="1432"/>
      <c r="G6" s="1432"/>
      <c r="H6" s="1432"/>
      <c r="I6" s="1432"/>
      <c r="J6" s="1432"/>
      <c r="K6" s="1432"/>
      <c r="L6" s="1432"/>
      <c r="M6" s="1432"/>
      <c r="N6" s="1432"/>
      <c r="O6" s="1432"/>
      <c r="P6" s="1432"/>
      <c r="Q6" s="301"/>
      <c r="R6" s="89"/>
      <c r="T6" s="7"/>
    </row>
    <row r="7" spans="1:20" s="88" customFormat="1" ht="16.5" customHeight="1" x14ac:dyDescent="0.15">
      <c r="B7" s="4"/>
      <c r="C7" s="187"/>
      <c r="D7" s="385"/>
      <c r="E7" s="385"/>
      <c r="F7" s="385"/>
      <c r="G7" s="386"/>
      <c r="H7" s="386"/>
      <c r="I7" s="386"/>
      <c r="J7" s="386"/>
      <c r="K7" s="386"/>
      <c r="L7" s="387"/>
      <c r="M7" s="386"/>
      <c r="N7" s="386"/>
      <c r="O7" s="386"/>
      <c r="P7" s="387"/>
      <c r="Q7" s="387"/>
      <c r="R7" s="89"/>
      <c r="T7" s="7"/>
    </row>
    <row r="8" spans="1:20" s="88" customFormat="1" ht="16.5" customHeight="1" x14ac:dyDescent="0.15">
      <c r="B8" s="7"/>
      <c r="C8" s="7"/>
      <c r="D8" s="43"/>
      <c r="E8" s="43"/>
      <c r="F8" s="43"/>
      <c r="G8" s="43"/>
      <c r="H8" s="43"/>
      <c r="I8" s="43"/>
      <c r="J8" s="43"/>
      <c r="K8" s="508"/>
      <c r="L8" s="508"/>
      <c r="M8" s="508"/>
      <c r="N8" s="508"/>
      <c r="O8" s="508"/>
      <c r="P8" s="508"/>
      <c r="Q8" s="508"/>
      <c r="T8" s="7"/>
    </row>
    <row r="9" spans="1:20" ht="16.5" customHeight="1" x14ac:dyDescent="0.15">
      <c r="D9" s="43"/>
      <c r="E9" s="43"/>
      <c r="F9" s="50"/>
      <c r="G9" s="43"/>
      <c r="H9" s="43"/>
      <c r="I9" s="43"/>
      <c r="J9" s="43"/>
      <c r="K9" s="43"/>
      <c r="L9" s="508"/>
      <c r="M9" s="43"/>
      <c r="N9" s="43"/>
      <c r="O9" s="43"/>
      <c r="P9" s="508"/>
      <c r="Q9" s="508"/>
    </row>
    <row r="10" spans="1:20" ht="16.5" customHeight="1" x14ac:dyDescent="0.15">
      <c r="D10" s="43"/>
      <c r="E10" s="43"/>
      <c r="F10" s="43"/>
      <c r="G10" s="43"/>
      <c r="H10" s="43"/>
      <c r="I10" s="43"/>
      <c r="J10" s="43"/>
      <c r="K10" s="43"/>
      <c r="L10" s="508"/>
      <c r="M10" s="43"/>
      <c r="N10" s="43"/>
      <c r="O10" s="43"/>
      <c r="P10" s="508"/>
      <c r="Q10" s="508"/>
    </row>
    <row r="11" spans="1:20" ht="16.5" customHeight="1" x14ac:dyDescent="0.15">
      <c r="D11" s="43"/>
      <c r="E11" s="43"/>
      <c r="F11" s="43"/>
      <c r="G11" s="43"/>
      <c r="H11" s="43"/>
      <c r="I11" s="43"/>
      <c r="J11" s="43"/>
      <c r="K11" s="43"/>
      <c r="L11" s="508"/>
      <c r="M11" s="43"/>
      <c r="N11" s="43"/>
      <c r="O11" s="43"/>
      <c r="P11" s="508"/>
      <c r="Q11" s="508"/>
    </row>
    <row r="12" spans="1:20" ht="16.5" customHeight="1" x14ac:dyDescent="0.15">
      <c r="D12" s="43"/>
      <c r="E12" s="43"/>
      <c r="F12" s="43"/>
      <c r="G12" s="43"/>
      <c r="H12" s="43"/>
      <c r="I12" s="43"/>
      <c r="J12" s="43"/>
      <c r="K12" s="43"/>
      <c r="L12" s="508"/>
      <c r="M12" s="43"/>
      <c r="N12" s="43"/>
      <c r="O12" s="43"/>
      <c r="P12" s="508"/>
      <c r="Q12" s="508"/>
    </row>
    <row r="13" spans="1:20" ht="16.5" customHeight="1" x14ac:dyDescent="0.15">
      <c r="D13" s="43"/>
      <c r="E13" s="43"/>
      <c r="F13" s="43"/>
      <c r="G13" s="43"/>
      <c r="H13" s="43"/>
      <c r="I13" s="43"/>
      <c r="J13" s="43"/>
      <c r="K13" s="43"/>
      <c r="L13" s="528"/>
      <c r="M13" s="43"/>
      <c r="N13" s="43"/>
      <c r="O13" s="43"/>
      <c r="P13" s="508"/>
      <c r="Q13" s="508"/>
    </row>
    <row r="14" spans="1:20" ht="16.5" customHeight="1" x14ac:dyDescent="0.15">
      <c r="D14" s="43"/>
      <c r="E14" s="43"/>
      <c r="F14" s="43"/>
      <c r="G14" s="43"/>
      <c r="H14" s="43"/>
      <c r="I14" s="43"/>
      <c r="J14" s="43"/>
      <c r="K14" s="43"/>
      <c r="L14" s="508"/>
      <c r="M14" s="43"/>
      <c r="N14" s="43"/>
      <c r="O14" s="43"/>
      <c r="P14" s="508"/>
      <c r="Q14" s="508"/>
    </row>
    <row r="15" spans="1:20" ht="16.5" customHeight="1" x14ac:dyDescent="0.15">
      <c r="D15" s="43"/>
      <c r="E15" s="43"/>
      <c r="F15" s="43"/>
      <c r="G15" s="43"/>
      <c r="H15" s="43"/>
      <c r="I15" s="43"/>
      <c r="J15" s="43"/>
      <c r="K15" s="43"/>
      <c r="L15" s="508"/>
      <c r="M15" s="43"/>
      <c r="N15" s="43"/>
      <c r="O15" s="43"/>
      <c r="P15" s="508"/>
      <c r="Q15" s="508"/>
    </row>
    <row r="16" spans="1:20" ht="16.5" customHeight="1" x14ac:dyDescent="0.15">
      <c r="D16" s="43"/>
      <c r="E16" s="43"/>
      <c r="F16" s="43"/>
      <c r="G16" s="43"/>
      <c r="H16" s="43"/>
      <c r="I16" s="43"/>
      <c r="J16" s="43"/>
      <c r="K16" s="43"/>
      <c r="L16" s="508"/>
      <c r="M16" s="43"/>
      <c r="N16" s="43"/>
      <c r="O16" s="43"/>
      <c r="P16" s="508"/>
      <c r="Q16" s="508"/>
    </row>
    <row r="17" spans="4:17" ht="16.5" customHeight="1" x14ac:dyDescent="0.15">
      <c r="D17" s="43"/>
      <c r="E17" s="43"/>
      <c r="F17" s="43"/>
      <c r="G17" s="43"/>
      <c r="H17" s="43"/>
      <c r="I17" s="43"/>
      <c r="J17" s="43"/>
      <c r="K17" s="43"/>
      <c r="L17" s="508"/>
      <c r="M17" s="43"/>
      <c r="N17" s="43"/>
      <c r="O17" s="43"/>
      <c r="P17" s="508"/>
      <c r="Q17" s="508"/>
    </row>
    <row r="18" spans="4:17" ht="16.5" customHeight="1" x14ac:dyDescent="0.15">
      <c r="D18" s="43"/>
      <c r="E18" s="43"/>
      <c r="F18" s="43"/>
      <c r="G18" s="43"/>
      <c r="H18" s="43"/>
      <c r="I18" s="43"/>
      <c r="J18" s="43"/>
      <c r="K18" s="43"/>
      <c r="L18" s="508"/>
      <c r="M18" s="43"/>
      <c r="N18" s="43"/>
      <c r="O18" s="43"/>
      <c r="P18" s="508"/>
      <c r="Q18" s="508"/>
    </row>
    <row r="19" spans="4:17" ht="16.5" customHeight="1" x14ac:dyDescent="0.15">
      <c r="D19" s="43"/>
      <c r="E19" s="43"/>
      <c r="F19" s="43"/>
      <c r="G19" s="43"/>
      <c r="H19" s="43"/>
      <c r="I19" s="43"/>
      <c r="J19" s="43"/>
      <c r="K19" s="43"/>
      <c r="L19" s="508"/>
      <c r="M19" s="43"/>
      <c r="N19" s="43"/>
      <c r="O19" s="43"/>
      <c r="P19" s="508"/>
      <c r="Q19" s="508"/>
    </row>
    <row r="20" spans="4:17" ht="16.5" customHeight="1" x14ac:dyDescent="0.15">
      <c r="D20" s="43"/>
      <c r="E20" s="43"/>
      <c r="F20" s="43"/>
      <c r="G20" s="43"/>
      <c r="H20" s="43"/>
      <c r="I20" s="43"/>
      <c r="J20" s="43"/>
      <c r="K20" s="43"/>
      <c r="L20" s="508"/>
      <c r="M20" s="43"/>
      <c r="N20" s="43"/>
      <c r="O20" s="43"/>
      <c r="P20" s="508"/>
      <c r="Q20" s="508"/>
    </row>
    <row r="21" spans="4:17" ht="16.5" customHeight="1" x14ac:dyDescent="0.15">
      <c r="D21" s="43"/>
      <c r="E21" s="43"/>
      <c r="F21" s="43"/>
      <c r="G21" s="43"/>
      <c r="H21" s="43"/>
      <c r="I21" s="43"/>
      <c r="J21" s="43"/>
      <c r="K21" s="43"/>
      <c r="L21" s="508"/>
      <c r="M21" s="43"/>
      <c r="N21" s="43"/>
      <c r="O21" s="43"/>
      <c r="P21" s="508"/>
      <c r="Q21" s="508"/>
    </row>
    <row r="22" spans="4:17" ht="16.5" customHeight="1" x14ac:dyDescent="0.15">
      <c r="D22" s="43"/>
      <c r="E22" s="43"/>
      <c r="F22" s="43"/>
      <c r="G22" s="43"/>
      <c r="H22" s="43"/>
      <c r="I22" s="43"/>
      <c r="J22" s="43"/>
      <c r="K22" s="43"/>
      <c r="L22" s="508"/>
      <c r="M22" s="43"/>
      <c r="N22" s="43"/>
      <c r="O22" s="43"/>
      <c r="P22" s="508"/>
      <c r="Q22" s="508"/>
    </row>
    <row r="23" spans="4:17" ht="16.5" customHeight="1" x14ac:dyDescent="0.15">
      <c r="D23" s="43"/>
      <c r="E23" s="43"/>
      <c r="F23" s="43"/>
      <c r="G23" s="43"/>
      <c r="H23" s="43"/>
      <c r="I23" s="43"/>
      <c r="J23" s="43"/>
      <c r="K23" s="43"/>
      <c r="L23" s="508"/>
      <c r="M23" s="43"/>
      <c r="N23" s="43"/>
      <c r="O23" s="43"/>
      <c r="P23" s="508"/>
      <c r="Q23" s="508"/>
    </row>
    <row r="24" spans="4:17" ht="16.5" customHeight="1" x14ac:dyDescent="0.15">
      <c r="D24" s="43"/>
      <c r="E24" s="43"/>
      <c r="F24" s="43"/>
      <c r="G24" s="43"/>
      <c r="H24" s="43"/>
      <c r="I24" s="43"/>
      <c r="J24" s="43"/>
      <c r="K24" s="43"/>
      <c r="L24" s="508"/>
      <c r="M24" s="43"/>
      <c r="N24" s="43"/>
      <c r="O24" s="43"/>
      <c r="P24" s="508"/>
      <c r="Q24" s="508"/>
    </row>
    <row r="25" spans="4:17" ht="16.5" customHeight="1" x14ac:dyDescent="0.15">
      <c r="D25" s="43"/>
      <c r="E25" s="43"/>
      <c r="F25" s="43"/>
      <c r="G25" s="43"/>
      <c r="H25" s="43"/>
      <c r="I25" s="43"/>
      <c r="J25" s="43"/>
      <c r="K25" s="43"/>
      <c r="L25" s="507"/>
      <c r="M25" s="43"/>
      <c r="N25" s="43"/>
      <c r="O25" s="43"/>
      <c r="P25" s="508"/>
      <c r="Q25" s="508"/>
    </row>
    <row r="26" spans="4:17" ht="16.5" customHeight="1" x14ac:dyDescent="0.15">
      <c r="D26" s="43"/>
      <c r="E26" s="43"/>
      <c r="F26" s="43"/>
      <c r="G26" s="43"/>
      <c r="H26" s="43"/>
      <c r="I26" s="43"/>
      <c r="J26" s="43"/>
      <c r="K26" s="43"/>
      <c r="L26" s="508"/>
      <c r="M26" s="43"/>
      <c r="N26" s="43"/>
      <c r="O26" s="43"/>
      <c r="P26" s="508"/>
      <c r="Q26" s="508"/>
    </row>
    <row r="27" spans="4:17" ht="16.5" customHeight="1" x14ac:dyDescent="0.15">
      <c r="D27" s="43"/>
      <c r="E27" s="43"/>
      <c r="F27" s="43"/>
      <c r="G27" s="43"/>
      <c r="H27" s="43"/>
      <c r="I27" s="43"/>
      <c r="J27" s="43"/>
      <c r="K27" s="43"/>
      <c r="L27" s="508"/>
      <c r="M27" s="43"/>
      <c r="N27" s="43"/>
      <c r="O27" s="43"/>
      <c r="P27" s="508"/>
      <c r="Q27" s="508"/>
    </row>
    <row r="28" spans="4:17" ht="16.5" customHeight="1" x14ac:dyDescent="0.15">
      <c r="D28" s="43"/>
      <c r="E28" s="43"/>
      <c r="F28" s="43"/>
      <c r="G28" s="43"/>
      <c r="H28" s="43"/>
      <c r="I28" s="43"/>
      <c r="J28" s="43"/>
      <c r="K28" s="43"/>
      <c r="L28" s="508"/>
      <c r="M28" s="43"/>
      <c r="N28" s="43"/>
      <c r="O28" s="43"/>
      <c r="P28" s="508"/>
      <c r="Q28" s="508"/>
    </row>
    <row r="29" spans="4:17" ht="16.5" customHeight="1" x14ac:dyDescent="0.15">
      <c r="D29" s="43"/>
      <c r="E29" s="43"/>
      <c r="F29" s="43"/>
      <c r="G29" s="43"/>
      <c r="H29" s="43"/>
      <c r="I29" s="43"/>
      <c r="J29" s="43"/>
      <c r="K29" s="43"/>
      <c r="L29" s="508"/>
      <c r="M29" s="43"/>
      <c r="N29" s="43"/>
      <c r="O29" s="43"/>
      <c r="P29" s="508"/>
      <c r="Q29" s="508"/>
    </row>
    <row r="30" spans="4:17" ht="16.5" customHeight="1" x14ac:dyDescent="0.15">
      <c r="D30" s="43"/>
      <c r="E30" s="43"/>
      <c r="F30" s="43"/>
      <c r="G30" s="43"/>
      <c r="H30" s="43"/>
      <c r="I30" s="43"/>
      <c r="J30" s="43"/>
      <c r="K30" s="43"/>
      <c r="L30" s="508"/>
      <c r="M30" s="43"/>
      <c r="N30" s="43"/>
      <c r="O30" s="43"/>
      <c r="P30" s="508"/>
      <c r="Q30" s="508"/>
    </row>
    <row r="31" spans="4:17" ht="16.5" customHeight="1" x14ac:dyDescent="0.15">
      <c r="D31" s="43"/>
      <c r="E31" s="43"/>
      <c r="F31" s="43"/>
      <c r="G31" s="43"/>
      <c r="H31" s="43"/>
      <c r="I31" s="43"/>
      <c r="J31" s="43"/>
      <c r="K31" s="43"/>
      <c r="L31" s="508"/>
      <c r="M31" s="43"/>
      <c r="N31" s="43"/>
      <c r="O31" s="43"/>
      <c r="P31" s="508"/>
      <c r="Q31" s="508"/>
    </row>
    <row r="32" spans="4:17" ht="16.5" customHeight="1" x14ac:dyDescent="0.15">
      <c r="D32" s="43"/>
      <c r="E32" s="43"/>
      <c r="F32" s="43"/>
      <c r="G32" s="43"/>
      <c r="H32" s="43"/>
      <c r="I32" s="43"/>
      <c r="J32" s="43"/>
      <c r="K32" s="43"/>
      <c r="L32" s="508"/>
      <c r="M32" s="43"/>
      <c r="N32" s="43"/>
      <c r="O32" s="43"/>
      <c r="P32" s="508"/>
      <c r="Q32" s="508"/>
    </row>
    <row r="33" spans="2:17" ht="16.5" customHeight="1" x14ac:dyDescent="0.15">
      <c r="D33" s="43"/>
      <c r="E33" s="43"/>
      <c r="F33" s="43"/>
      <c r="G33" s="43"/>
      <c r="H33" s="43"/>
      <c r="I33" s="43"/>
      <c r="J33" s="43"/>
      <c r="K33" s="43"/>
      <c r="L33" s="508"/>
      <c r="M33" s="43"/>
      <c r="N33" s="43"/>
      <c r="O33" s="43"/>
      <c r="P33" s="508"/>
      <c r="Q33" s="508"/>
    </row>
    <row r="34" spans="2:17" ht="16.5" customHeight="1" x14ac:dyDescent="0.15">
      <c r="D34" s="43"/>
      <c r="E34" s="43"/>
      <c r="F34" s="43"/>
      <c r="G34" s="43"/>
      <c r="H34" s="43"/>
      <c r="I34" s="43"/>
      <c r="J34" s="43"/>
      <c r="K34" s="43"/>
      <c r="L34" s="508"/>
      <c r="M34" s="43"/>
      <c r="N34" s="43"/>
      <c r="O34" s="43"/>
      <c r="P34" s="508"/>
      <c r="Q34" s="508"/>
    </row>
    <row r="35" spans="2:17" ht="16.5" customHeight="1" x14ac:dyDescent="0.15">
      <c r="D35" s="43"/>
      <c r="E35" s="43"/>
      <c r="F35" s="43"/>
      <c r="G35" s="43"/>
      <c r="H35" s="43"/>
      <c r="I35" s="43"/>
      <c r="J35" s="43"/>
      <c r="K35" s="43"/>
      <c r="L35" s="508"/>
      <c r="M35" s="43"/>
      <c r="N35" s="43"/>
      <c r="O35" s="43"/>
      <c r="P35" s="508"/>
      <c r="Q35" s="508"/>
    </row>
    <row r="36" spans="2:17" ht="16.5" customHeight="1" x14ac:dyDescent="0.15">
      <c r="D36" s="43"/>
      <c r="E36" s="43"/>
      <c r="F36" s="43"/>
      <c r="G36" s="43"/>
      <c r="H36" s="43"/>
      <c r="I36" s="43"/>
      <c r="J36" s="43"/>
      <c r="K36" s="43"/>
      <c r="L36" s="508"/>
      <c r="M36" s="43"/>
      <c r="N36" s="43"/>
      <c r="O36" s="43"/>
      <c r="P36" s="508"/>
      <c r="Q36" s="508"/>
    </row>
    <row r="38" spans="2:17" ht="14.45" customHeight="1" x14ac:dyDescent="0.15">
      <c r="B38" s="7" t="s">
        <v>775</v>
      </c>
    </row>
    <row r="39" spans="2:17" ht="14.45" customHeight="1" x14ac:dyDescent="0.15">
      <c r="C39" s="206" t="s">
        <v>293</v>
      </c>
      <c r="D39" s="214" t="s">
        <v>776</v>
      </c>
      <c r="E39" s="214"/>
      <c r="F39" s="214"/>
      <c r="G39" s="94"/>
      <c r="H39" s="94"/>
      <c r="I39" s="94"/>
      <c r="J39" s="94"/>
      <c r="K39" s="94"/>
      <c r="L39" s="94"/>
      <c r="M39" s="94"/>
      <c r="N39" s="94"/>
      <c r="O39" s="94"/>
      <c r="P39" s="94"/>
    </row>
    <row r="40" spans="2:17" ht="14.45" customHeight="1" x14ac:dyDescent="0.15">
      <c r="D40" s="1349"/>
      <c r="E40" s="1349"/>
      <c r="F40" s="1349"/>
      <c r="G40" s="1349"/>
      <c r="H40" s="1349"/>
      <c r="I40" s="1349"/>
      <c r="J40" s="1349"/>
      <c r="K40" s="1349"/>
      <c r="L40" s="1349"/>
      <c r="M40" s="1349"/>
      <c r="N40" s="1349"/>
      <c r="O40" s="1349"/>
      <c r="P40" s="1349"/>
      <c r="Q40" s="1349"/>
    </row>
    <row r="41" spans="2:17" x14ac:dyDescent="0.15">
      <c r="D41" s="1349"/>
      <c r="E41" s="1349"/>
      <c r="F41" s="1349"/>
      <c r="G41" s="1349"/>
      <c r="H41" s="1349"/>
      <c r="I41" s="1349"/>
      <c r="J41" s="1349"/>
      <c r="K41" s="1349"/>
      <c r="L41" s="1349"/>
      <c r="M41" s="1349"/>
      <c r="N41" s="1349"/>
      <c r="O41" s="1349"/>
      <c r="P41" s="1349"/>
      <c r="Q41" s="1349"/>
    </row>
    <row r="42" spans="2:17" ht="16.5" customHeight="1" x14ac:dyDescent="0.15">
      <c r="C42" s="388"/>
      <c r="D42" s="1349"/>
      <c r="E42" s="1349"/>
      <c r="F42" s="1349"/>
      <c r="G42" s="1349"/>
      <c r="H42" s="1349"/>
      <c r="I42" s="1349"/>
      <c r="J42" s="1349"/>
      <c r="K42" s="1349"/>
      <c r="L42" s="1349"/>
      <c r="M42" s="1349"/>
      <c r="N42" s="1349"/>
      <c r="O42" s="1349"/>
      <c r="P42" s="1349"/>
      <c r="Q42" s="1349"/>
    </row>
    <row r="43" spans="2:17" ht="16.5" customHeight="1" x14ac:dyDescent="0.15">
      <c r="C43" s="388"/>
      <c r="D43" s="1349"/>
      <c r="E43" s="1349"/>
      <c r="F43" s="1349"/>
      <c r="G43" s="1349"/>
      <c r="H43" s="1349"/>
      <c r="I43" s="1349"/>
      <c r="J43" s="1349"/>
      <c r="K43" s="1349"/>
      <c r="L43" s="1349"/>
      <c r="M43" s="1349"/>
      <c r="N43" s="1349"/>
      <c r="O43" s="1349"/>
      <c r="P43" s="1349"/>
      <c r="Q43" s="1349"/>
    </row>
    <row r="44" spans="2:17" ht="16.5" customHeight="1" x14ac:dyDescent="0.15">
      <c r="C44" s="388"/>
      <c r="D44" s="1349"/>
      <c r="E44" s="1349"/>
      <c r="F44" s="1349"/>
      <c r="G44" s="1349"/>
      <c r="H44" s="1349"/>
      <c r="I44" s="1349"/>
      <c r="J44" s="1349"/>
      <c r="K44" s="1349"/>
      <c r="L44" s="1349"/>
      <c r="M44" s="1349"/>
      <c r="N44" s="1349"/>
      <c r="O44" s="1349"/>
      <c r="P44" s="1349"/>
      <c r="Q44" s="1349"/>
    </row>
    <row r="45" spans="2:17" ht="16.5" customHeight="1" x14ac:dyDescent="0.15">
      <c r="C45" s="388"/>
      <c r="D45" s="1349"/>
      <c r="E45" s="1349"/>
      <c r="F45" s="1349"/>
      <c r="G45" s="1349"/>
      <c r="H45" s="1349"/>
      <c r="I45" s="1349"/>
      <c r="J45" s="1349"/>
      <c r="K45" s="1349"/>
      <c r="L45" s="1349"/>
      <c r="M45" s="1349"/>
      <c r="N45" s="1349"/>
      <c r="O45" s="1349"/>
      <c r="P45" s="1349"/>
      <c r="Q45" s="1349"/>
    </row>
    <row r="46" spans="2:17" ht="16.5" customHeight="1" x14ac:dyDescent="0.15">
      <c r="C46" s="388"/>
      <c r="D46" s="1349"/>
      <c r="E46" s="1349"/>
      <c r="F46" s="1349"/>
      <c r="G46" s="1349"/>
      <c r="H46" s="1349"/>
      <c r="I46" s="1349"/>
      <c r="J46" s="1349"/>
      <c r="K46" s="1349"/>
      <c r="L46" s="1349"/>
      <c r="M46" s="1349"/>
      <c r="N46" s="1349"/>
      <c r="O46" s="1349"/>
      <c r="P46" s="1349"/>
      <c r="Q46" s="1349"/>
    </row>
    <row r="47" spans="2:17" ht="16.5" customHeight="1" x14ac:dyDescent="0.15">
      <c r="C47" s="388"/>
      <c r="D47" s="1349"/>
      <c r="E47" s="1349"/>
      <c r="F47" s="1349"/>
      <c r="G47" s="1349"/>
      <c r="H47" s="1349"/>
      <c r="I47" s="1349"/>
      <c r="J47" s="1349"/>
      <c r="K47" s="1349"/>
      <c r="L47" s="1349"/>
      <c r="M47" s="1349"/>
      <c r="N47" s="1349"/>
      <c r="O47" s="1349"/>
      <c r="P47" s="1349"/>
      <c r="Q47" s="1349"/>
    </row>
    <row r="48" spans="2:17" ht="16.5" customHeight="1" x14ac:dyDescent="0.15">
      <c r="C48" s="388"/>
      <c r="D48" s="1349"/>
      <c r="E48" s="1349"/>
      <c r="F48" s="1349"/>
      <c r="G48" s="1349"/>
      <c r="H48" s="1349"/>
      <c r="I48" s="1349"/>
      <c r="J48" s="1349"/>
      <c r="K48" s="1349"/>
      <c r="L48" s="1349"/>
      <c r="M48" s="1349"/>
      <c r="N48" s="1349"/>
      <c r="O48" s="1349"/>
      <c r="P48" s="1349"/>
      <c r="Q48" s="1349"/>
    </row>
    <row r="49" spans="3:17" ht="16.5" customHeight="1" x14ac:dyDescent="0.15">
      <c r="C49" s="41"/>
      <c r="D49" s="1349"/>
      <c r="E49" s="1349"/>
      <c r="F49" s="1349"/>
      <c r="G49" s="1349"/>
      <c r="H49" s="1349"/>
      <c r="I49" s="1349"/>
      <c r="J49" s="1349"/>
      <c r="K49" s="1349"/>
      <c r="L49" s="1349"/>
      <c r="M49" s="1349"/>
      <c r="N49" s="1349"/>
      <c r="O49" s="1349"/>
      <c r="P49" s="1349"/>
      <c r="Q49" s="1349"/>
    </row>
    <row r="51" spans="3:17" x14ac:dyDescent="0.15">
      <c r="P51" s="7"/>
      <c r="Q51" s="326" t="s">
        <v>824</v>
      </c>
    </row>
  </sheetData>
  <sheetProtection algorithmName="SHA-512" hashValue="An5DlZQubdNYtlQD+qlcmTfgmVfK6T3Es40bi8Zbvrln1jRdttNn355utOgKhkcf6PPdA2ExhLpaKnmDsYreIA==" saltValue="OsDNZQwhkwf9vNRbQ7GHsQ==" spinCount="100000" sheet="1" objects="1" scenarios="1"/>
  <mergeCells count="11">
    <mergeCell ref="D47:Q47"/>
    <mergeCell ref="D48:Q48"/>
    <mergeCell ref="D49:Q49"/>
    <mergeCell ref="D4:P6"/>
    <mergeCell ref="D42:Q42"/>
    <mergeCell ref="D43:Q43"/>
    <mergeCell ref="D44:Q44"/>
    <mergeCell ref="D45:Q45"/>
    <mergeCell ref="D46:Q46"/>
    <mergeCell ref="D41:Q41"/>
    <mergeCell ref="D40:Q40"/>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1"/>
  <sheetViews>
    <sheetView showGridLines="0" view="pageBreakPreview" zoomScaleNormal="100" zoomScaleSheetLayoutView="100" workbookViewId="0">
      <selection activeCell="C11" sqref="C11"/>
    </sheetView>
  </sheetViews>
  <sheetFormatPr defaultColWidth="1" defaultRowHeight="13.5" x14ac:dyDescent="0.15"/>
  <cols>
    <col min="1" max="1" width="1.75" style="7" customWidth="1"/>
    <col min="2" max="2" width="1" style="7" customWidth="1"/>
    <col min="3" max="3" width="28.25" style="7" customWidth="1"/>
    <col min="4" max="4" width="19.125" style="7" customWidth="1"/>
    <col min="5" max="6" width="13" style="7" customWidth="1"/>
    <col min="7" max="7" width="9.125" style="7" customWidth="1"/>
    <col min="8" max="9" width="1.25" style="88" customWidth="1"/>
    <col min="10" max="10" width="7.25" style="7" customWidth="1"/>
    <col min="11" max="254" width="9" style="7" customWidth="1"/>
    <col min="255" max="255" width="1.75" style="7" customWidth="1"/>
    <col min="256" max="16384" width="1" style="7"/>
  </cols>
  <sheetData>
    <row r="1" spans="2:10" x14ac:dyDescent="0.15">
      <c r="B1" s="155" t="s">
        <v>914</v>
      </c>
      <c r="D1" s="186"/>
    </row>
    <row r="2" spans="2:10" x14ac:dyDescent="0.15">
      <c r="B2" s="4"/>
      <c r="C2" s="4"/>
      <c r="D2" s="4"/>
      <c r="E2" s="4"/>
      <c r="F2" s="4"/>
      <c r="G2" s="4"/>
      <c r="H2" s="89"/>
      <c r="J2" s="88"/>
    </row>
    <row r="3" spans="2:10" ht="17.25" customHeight="1" x14ac:dyDescent="0.15">
      <c r="B3" s="330"/>
      <c r="C3" s="13" t="s">
        <v>777</v>
      </c>
      <c r="D3" s="4"/>
      <c r="E3" s="4"/>
      <c r="F3" s="4"/>
      <c r="G3" s="4"/>
      <c r="H3" s="89"/>
    </row>
    <row r="4" spans="2:10" ht="6.75" customHeight="1" x14ac:dyDescent="0.15">
      <c r="B4" s="330"/>
      <c r="C4" s="4"/>
      <c r="D4" s="4"/>
      <c r="E4" s="4"/>
      <c r="F4" s="4"/>
      <c r="G4" s="4"/>
      <c r="H4" s="89"/>
    </row>
    <row r="5" spans="2:10" ht="19.5" customHeight="1" x14ac:dyDescent="0.15">
      <c r="B5" s="4"/>
      <c r="C5" s="298" t="s">
        <v>778</v>
      </c>
      <c r="D5" s="298" t="s">
        <v>779</v>
      </c>
      <c r="E5" s="389" t="s">
        <v>780</v>
      </c>
      <c r="F5" s="390" t="s">
        <v>781</v>
      </c>
      <c r="G5" s="389" t="s">
        <v>782</v>
      </c>
      <c r="H5" s="89"/>
    </row>
    <row r="6" spans="2:10" ht="19.5" customHeight="1" x14ac:dyDescent="0.15">
      <c r="B6" s="4"/>
      <c r="C6" s="334"/>
      <c r="D6" s="359"/>
      <c r="E6" s="391" t="s">
        <v>783</v>
      </c>
      <c r="F6" s="392" t="s">
        <v>784</v>
      </c>
      <c r="G6" s="393" t="s">
        <v>785</v>
      </c>
      <c r="H6" s="89"/>
    </row>
    <row r="7" spans="2:10" s="88" customFormat="1" ht="15" customHeight="1" x14ac:dyDescent="0.15">
      <c r="B7" s="4"/>
      <c r="C7" s="394" t="s">
        <v>786</v>
      </c>
      <c r="D7" s="395"/>
      <c r="E7" s="390"/>
      <c r="F7" s="396"/>
      <c r="G7" s="389"/>
      <c r="H7" s="89"/>
      <c r="J7" s="7"/>
    </row>
    <row r="8" spans="2:10" s="88" customFormat="1" ht="24" customHeight="1" x14ac:dyDescent="0.15">
      <c r="B8" s="4"/>
      <c r="C8" s="397"/>
      <c r="D8" s="398"/>
      <c r="E8" s="399"/>
      <c r="F8" s="399"/>
      <c r="G8" s="400"/>
      <c r="H8" s="89"/>
      <c r="J8" s="7"/>
    </row>
    <row r="9" spans="2:10" s="88" customFormat="1" ht="24" customHeight="1" x14ac:dyDescent="0.15">
      <c r="B9" s="4"/>
      <c r="C9" s="401"/>
      <c r="D9" s="402"/>
      <c r="E9" s="399"/>
      <c r="F9" s="399"/>
      <c r="G9" s="403"/>
      <c r="H9" s="89"/>
      <c r="J9" s="7"/>
    </row>
    <row r="10" spans="2:10" s="88" customFormat="1" ht="24" customHeight="1" x14ac:dyDescent="0.15">
      <c r="B10" s="4"/>
      <c r="C10" s="404"/>
      <c r="D10" s="405"/>
      <c r="E10" s="406"/>
      <c r="F10" s="406"/>
      <c r="G10" s="403"/>
      <c r="H10" s="89"/>
      <c r="J10" s="7"/>
    </row>
    <row r="11" spans="2:10" s="88" customFormat="1" ht="24" customHeight="1" x14ac:dyDescent="0.15">
      <c r="B11" s="4"/>
      <c r="C11" s="407"/>
      <c r="D11" s="402"/>
      <c r="E11" s="399"/>
      <c r="F11" s="399"/>
      <c r="G11" s="400"/>
      <c r="H11" s="89"/>
      <c r="J11" s="7"/>
    </row>
    <row r="12" spans="2:10" s="88" customFormat="1" ht="24" customHeight="1" x14ac:dyDescent="0.15">
      <c r="B12" s="408"/>
      <c r="C12" s="409"/>
      <c r="D12" s="402"/>
      <c r="E12" s="399"/>
      <c r="F12" s="399"/>
      <c r="G12" s="400"/>
      <c r="H12" s="89"/>
      <c r="J12" s="7"/>
    </row>
    <row r="13" spans="2:10" s="88" customFormat="1" ht="24" customHeight="1" x14ac:dyDescent="0.15">
      <c r="B13" s="4"/>
      <c r="C13" s="410"/>
      <c r="D13" s="405"/>
      <c r="E13" s="406"/>
      <c r="F13" s="406"/>
      <c r="G13" s="403"/>
      <c r="H13" s="89"/>
      <c r="J13" s="7"/>
    </row>
    <row r="14" spans="2:10" s="88" customFormat="1" ht="24" customHeight="1" x14ac:dyDescent="0.15">
      <c r="B14" s="4"/>
      <c r="C14" s="407"/>
      <c r="D14" s="402"/>
      <c r="E14" s="399"/>
      <c r="F14" s="399"/>
      <c r="G14" s="400"/>
      <c r="H14" s="89"/>
      <c r="J14" s="7"/>
    </row>
    <row r="15" spans="2:10" s="88" customFormat="1" ht="24" customHeight="1" x14ac:dyDescent="0.15">
      <c r="B15" s="4"/>
      <c r="C15" s="407"/>
      <c r="D15" s="402"/>
      <c r="E15" s="399"/>
      <c r="F15" s="399"/>
      <c r="G15" s="400"/>
      <c r="H15" s="89"/>
      <c r="J15" s="7"/>
    </row>
    <row r="16" spans="2:10" s="88" customFormat="1" ht="24" customHeight="1" x14ac:dyDescent="0.15">
      <c r="B16" s="4"/>
      <c r="C16" s="407"/>
      <c r="D16" s="402"/>
      <c r="E16" s="399"/>
      <c r="F16" s="399"/>
      <c r="G16" s="400"/>
      <c r="H16" s="89"/>
      <c r="J16" s="7"/>
    </row>
    <row r="17" spans="2:10" s="88" customFormat="1" ht="24" customHeight="1" x14ac:dyDescent="0.15">
      <c r="B17" s="4"/>
      <c r="C17" s="410"/>
      <c r="D17" s="405"/>
      <c r="E17" s="406"/>
      <c r="F17" s="406"/>
      <c r="G17" s="403"/>
      <c r="H17" s="89"/>
      <c r="J17" s="7"/>
    </row>
    <row r="18" spans="2:10" s="88" customFormat="1" ht="24" customHeight="1" x14ac:dyDescent="0.15">
      <c r="B18" s="4"/>
      <c r="C18" s="407"/>
      <c r="D18" s="402"/>
      <c r="E18" s="399"/>
      <c r="F18" s="399"/>
      <c r="G18" s="400"/>
      <c r="H18" s="89"/>
      <c r="J18" s="7"/>
    </row>
    <row r="19" spans="2:10" s="88" customFormat="1" ht="24" customHeight="1" x14ac:dyDescent="0.15">
      <c r="B19" s="4"/>
      <c r="C19" s="407"/>
      <c r="D19" s="402"/>
      <c r="E19" s="399"/>
      <c r="F19" s="399"/>
      <c r="G19" s="400"/>
      <c r="H19" s="89"/>
      <c r="J19" s="7"/>
    </row>
    <row r="20" spans="2:10" s="88" customFormat="1" ht="24" customHeight="1" x14ac:dyDescent="0.15">
      <c r="B20" s="4"/>
      <c r="C20" s="407"/>
      <c r="D20" s="402"/>
      <c r="E20" s="399"/>
      <c r="F20" s="399"/>
      <c r="G20" s="400"/>
      <c r="H20" s="89"/>
      <c r="J20" s="7"/>
    </row>
    <row r="21" spans="2:10" s="88" customFormat="1" ht="24" customHeight="1" x14ac:dyDescent="0.15">
      <c r="B21" s="4"/>
      <c r="C21" s="410"/>
      <c r="D21" s="405"/>
      <c r="E21" s="406"/>
      <c r="F21" s="406"/>
      <c r="G21" s="403"/>
      <c r="H21" s="89"/>
      <c r="J21" s="7"/>
    </row>
    <row r="22" spans="2:10" s="88" customFormat="1" ht="24" customHeight="1" x14ac:dyDescent="0.15">
      <c r="B22" s="4"/>
      <c r="C22" s="407"/>
      <c r="D22" s="402"/>
      <c r="E22" s="399"/>
      <c r="F22" s="399"/>
      <c r="G22" s="400"/>
      <c r="H22" s="89"/>
      <c r="J22" s="7"/>
    </row>
    <row r="23" spans="2:10" s="89" customFormat="1" ht="24" customHeight="1" x14ac:dyDescent="0.15">
      <c r="B23" s="4"/>
      <c r="C23" s="407"/>
      <c r="D23" s="402"/>
      <c r="E23" s="399"/>
      <c r="F23" s="399"/>
      <c r="G23" s="400"/>
      <c r="J23" s="4"/>
    </row>
    <row r="24" spans="2:10" s="89" customFormat="1" ht="24" customHeight="1" x14ac:dyDescent="0.15">
      <c r="B24" s="4"/>
      <c r="C24" s="407"/>
      <c r="D24" s="402"/>
      <c r="E24" s="399"/>
      <c r="F24" s="399"/>
      <c r="G24" s="400"/>
      <c r="J24" s="4"/>
    </row>
    <row r="25" spans="2:10" s="88" customFormat="1" ht="24" customHeight="1" x14ac:dyDescent="0.15">
      <c r="B25" s="202"/>
      <c r="C25" s="407"/>
      <c r="D25" s="402"/>
      <c r="E25" s="399"/>
      <c r="F25" s="399"/>
      <c r="G25" s="400"/>
      <c r="H25" s="89"/>
      <c r="J25" s="7"/>
    </row>
    <row r="26" spans="2:10" s="88" customFormat="1" ht="24" customHeight="1" x14ac:dyDescent="0.15">
      <c r="B26" s="4"/>
      <c r="C26" s="407"/>
      <c r="D26" s="402"/>
      <c r="E26" s="399"/>
      <c r="F26" s="399"/>
      <c r="G26" s="400"/>
      <c r="H26" s="89"/>
      <c r="J26" s="7"/>
    </row>
    <row r="27" spans="2:10" s="88" customFormat="1" ht="24" customHeight="1" x14ac:dyDescent="0.15">
      <c r="B27" s="4"/>
      <c r="C27" s="407"/>
      <c r="D27" s="402"/>
      <c r="E27" s="399"/>
      <c r="F27" s="399"/>
      <c r="G27" s="400"/>
      <c r="H27" s="89"/>
      <c r="J27" s="7"/>
    </row>
    <row r="28" spans="2:10" s="88" customFormat="1" ht="24" customHeight="1" x14ac:dyDescent="0.15">
      <c r="B28" s="7"/>
      <c r="C28" s="407"/>
      <c r="D28" s="402"/>
      <c r="E28" s="399"/>
      <c r="F28" s="399"/>
      <c r="G28" s="400"/>
      <c r="J28" s="7"/>
    </row>
    <row r="29" spans="2:10" ht="24" customHeight="1" x14ac:dyDescent="0.15">
      <c r="C29" s="407"/>
      <c r="D29" s="402"/>
      <c r="E29" s="399"/>
      <c r="F29" s="399"/>
      <c r="G29" s="400"/>
    </row>
    <row r="30" spans="2:10" ht="24" customHeight="1" x14ac:dyDescent="0.15">
      <c r="C30" s="407"/>
      <c r="D30" s="402"/>
      <c r="E30" s="399"/>
      <c r="F30" s="399"/>
      <c r="G30" s="400"/>
    </row>
    <row r="31" spans="2:10" ht="24" customHeight="1" x14ac:dyDescent="0.15">
      <c r="C31" s="407"/>
      <c r="D31" s="402"/>
      <c r="E31" s="399"/>
      <c r="F31" s="399"/>
      <c r="G31" s="400"/>
    </row>
    <row r="32" spans="2:10" ht="8.25" customHeight="1" x14ac:dyDescent="0.15"/>
    <row r="33" spans="3:7" x14ac:dyDescent="0.15">
      <c r="C33" s="185" t="s">
        <v>787</v>
      </c>
      <c r="D33" s="14"/>
      <c r="E33" s="14"/>
      <c r="F33" s="14"/>
      <c r="G33" s="14"/>
    </row>
    <row r="34" spans="3:7" x14ac:dyDescent="0.15">
      <c r="C34" s="185" t="s">
        <v>788</v>
      </c>
      <c r="D34" s="14"/>
      <c r="E34" s="14"/>
      <c r="F34" s="14"/>
      <c r="G34" s="14"/>
    </row>
    <row r="35" spans="3:7" x14ac:dyDescent="0.15">
      <c r="C35" s="185" t="s">
        <v>280</v>
      </c>
      <c r="D35" s="14"/>
      <c r="E35" s="14"/>
      <c r="F35" s="14"/>
      <c r="G35" s="14"/>
    </row>
    <row r="36" spans="3:7" x14ac:dyDescent="0.15">
      <c r="C36" s="14" t="s">
        <v>789</v>
      </c>
      <c r="D36" s="14"/>
      <c r="E36" s="14"/>
      <c r="F36" s="14"/>
      <c r="G36" s="14"/>
    </row>
    <row r="37" spans="3:7" ht="21" customHeight="1" x14ac:dyDescent="0.15">
      <c r="C37" s="1433" t="s">
        <v>790</v>
      </c>
      <c r="D37" s="1434"/>
      <c r="E37" s="1434"/>
      <c r="F37" s="1434"/>
      <c r="G37" s="1434"/>
    </row>
    <row r="38" spans="3:7" ht="16.5" customHeight="1" x14ac:dyDescent="0.15">
      <c r="C38" s="1434"/>
      <c r="D38" s="1434"/>
      <c r="E38" s="1434"/>
      <c r="F38" s="1434"/>
      <c r="G38" s="1434"/>
    </row>
    <row r="39" spans="3:7" ht="16.5" customHeight="1" x14ac:dyDescent="0.15">
      <c r="C39" s="411"/>
      <c r="D39" s="411"/>
      <c r="E39" s="411"/>
      <c r="F39" s="411"/>
      <c r="G39" s="326" t="s">
        <v>824</v>
      </c>
    </row>
    <row r="40" spans="3:7" ht="16.5" customHeight="1" x14ac:dyDescent="0.15">
      <c r="C40" s="327"/>
      <c r="D40" s="327"/>
      <c r="E40" s="327"/>
      <c r="F40" s="327"/>
      <c r="G40" s="327"/>
    </row>
    <row r="41" spans="3:7" x14ac:dyDescent="0.15">
      <c r="G41" s="41"/>
    </row>
  </sheetData>
  <sheetProtection algorithmName="SHA-512" hashValue="zGfaOp1HUI68+8ufLgw8k3i1YI9UGGzGwtek3hiQlnc3UHKM2Ze2XJfqRk9BrgfEHcc/j2xhDD8+GfcZbARGDw==" saltValue="cNGskDaFFiquFIYmj1pXzg==" spinCount="100000" sheet="1" objects="1" scenarios="1"/>
  <mergeCells count="1">
    <mergeCell ref="C37:G38"/>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485775</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485775</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485775</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485775</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485775</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485775</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485775</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485775</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485775</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485775</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18</xdr:row>
                    <xdr:rowOff>0</xdr:rowOff>
                  </from>
                  <to>
                    <xdr:col>9</xdr:col>
                    <xdr:colOff>485775</xdr:colOff>
                    <xdr:row>19</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19</xdr:row>
                    <xdr:rowOff>0</xdr:rowOff>
                  </from>
                  <to>
                    <xdr:col>9</xdr:col>
                    <xdr:colOff>485775</xdr:colOff>
                    <xdr:row>20</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20</xdr:row>
                    <xdr:rowOff>0</xdr:rowOff>
                  </from>
                  <to>
                    <xdr:col>9</xdr:col>
                    <xdr:colOff>485775</xdr:colOff>
                    <xdr:row>21</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21</xdr:row>
                    <xdr:rowOff>0</xdr:rowOff>
                  </from>
                  <to>
                    <xdr:col>9</xdr:col>
                    <xdr:colOff>485775</xdr:colOff>
                    <xdr:row>22</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22</xdr:row>
                    <xdr:rowOff>0</xdr:rowOff>
                  </from>
                  <to>
                    <xdr:col>9</xdr:col>
                    <xdr:colOff>485775</xdr:colOff>
                    <xdr:row>23</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23</xdr:row>
                    <xdr:rowOff>0</xdr:rowOff>
                  </from>
                  <to>
                    <xdr:col>9</xdr:col>
                    <xdr:colOff>485775</xdr:colOff>
                    <xdr:row>24</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24</xdr:row>
                    <xdr:rowOff>0</xdr:rowOff>
                  </from>
                  <to>
                    <xdr:col>9</xdr:col>
                    <xdr:colOff>485775</xdr:colOff>
                    <xdr:row>25</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25</xdr:row>
                    <xdr:rowOff>0</xdr:rowOff>
                  </from>
                  <to>
                    <xdr:col>9</xdr:col>
                    <xdr:colOff>485775</xdr:colOff>
                    <xdr:row>26</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26</xdr:row>
                    <xdr:rowOff>0</xdr:rowOff>
                  </from>
                  <to>
                    <xdr:col>9</xdr:col>
                    <xdr:colOff>485775</xdr:colOff>
                    <xdr:row>27</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27</xdr:row>
                    <xdr:rowOff>0</xdr:rowOff>
                  </from>
                  <to>
                    <xdr:col>9</xdr:col>
                    <xdr:colOff>485775</xdr:colOff>
                    <xdr:row>28</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28</xdr:row>
                    <xdr:rowOff>0</xdr:rowOff>
                  </from>
                  <to>
                    <xdr:col>9</xdr:col>
                    <xdr:colOff>485775</xdr:colOff>
                    <xdr:row>29</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30</xdr:row>
                    <xdr:rowOff>0</xdr:rowOff>
                  </from>
                  <to>
                    <xdr:col>9</xdr:col>
                    <xdr:colOff>485775</xdr:colOff>
                    <xdr:row>31</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31</xdr:row>
                    <xdr:rowOff>0</xdr:rowOff>
                  </from>
                  <to>
                    <xdr:col>9</xdr:col>
                    <xdr:colOff>485775</xdr:colOff>
                    <xdr:row>33</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123825</xdr:rowOff>
                  </from>
                  <to>
                    <xdr:col>9</xdr:col>
                    <xdr:colOff>485775</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view="pageBreakPreview" topLeftCell="A4" zoomScaleNormal="100" zoomScaleSheetLayoutView="100" workbookViewId="0">
      <selection activeCell="H7" sqref="H7"/>
    </sheetView>
  </sheetViews>
  <sheetFormatPr defaultColWidth="9" defaultRowHeight="13.5" x14ac:dyDescent="0.15"/>
  <cols>
    <col min="1" max="3" width="1.5" style="7" customWidth="1"/>
    <col min="4" max="4" width="26.75" style="7" customWidth="1"/>
    <col min="5" max="5" width="7.125" style="7" customWidth="1"/>
    <col min="6" max="17" width="8.75" style="7" customWidth="1"/>
    <col min="18" max="18" width="10" style="7" customWidth="1"/>
    <col min="19" max="19" width="1.25" style="7" customWidth="1"/>
    <col min="20" max="20" width="3.125" style="7" customWidth="1"/>
    <col min="21" max="16384" width="9" style="7"/>
  </cols>
  <sheetData>
    <row r="1" spans="1:21" ht="20.45" customHeight="1" x14ac:dyDescent="0.15">
      <c r="A1" s="294" t="s">
        <v>915</v>
      </c>
    </row>
    <row r="2" spans="1:21" ht="20.45" customHeight="1" x14ac:dyDescent="0.15">
      <c r="B2" s="7" t="s">
        <v>528</v>
      </c>
      <c r="D2" s="107"/>
      <c r="E2" s="107"/>
      <c r="F2" s="107"/>
      <c r="G2" s="107"/>
      <c r="H2" s="107"/>
      <c r="I2" s="107"/>
      <c r="J2" s="107"/>
      <c r="K2" s="107"/>
      <c r="L2" s="107"/>
      <c r="M2" s="107"/>
      <c r="N2" s="94"/>
    </row>
    <row r="3" spans="1:21" ht="21.6" customHeight="1" x14ac:dyDescent="0.15">
      <c r="C3" s="1145" t="str">
        <f>IF('別紙2-3'!D61="","",'別紙2-3'!D61&amp;"年度")</f>
        <v/>
      </c>
      <c r="D3" s="1145"/>
      <c r="E3" s="97" t="s">
        <v>187</v>
      </c>
      <c r="F3" s="97" t="s">
        <v>188</v>
      </c>
      <c r="G3" s="97" t="s">
        <v>189</v>
      </c>
      <c r="H3" s="97" t="s">
        <v>190</v>
      </c>
      <c r="I3" s="97" t="s">
        <v>191</v>
      </c>
      <c r="J3" s="97" t="s">
        <v>192</v>
      </c>
      <c r="K3" s="97" t="s">
        <v>193</v>
      </c>
      <c r="L3" s="97" t="s">
        <v>194</v>
      </c>
      <c r="M3" s="97" t="s">
        <v>195</v>
      </c>
      <c r="N3" s="97" t="s">
        <v>196</v>
      </c>
      <c r="O3" s="97" t="s">
        <v>197</v>
      </c>
      <c r="P3" s="97" t="s">
        <v>198</v>
      </c>
      <c r="Q3" s="97" t="s">
        <v>199</v>
      </c>
      <c r="R3" s="552" t="s">
        <v>151</v>
      </c>
    </row>
    <row r="4" spans="1:21" ht="21.6" customHeight="1" x14ac:dyDescent="0.15">
      <c r="C4" s="1104" t="s">
        <v>1000</v>
      </c>
      <c r="D4" s="992"/>
      <c r="E4" s="97" t="s">
        <v>278</v>
      </c>
      <c r="F4" s="412" t="str">
        <f>IF('別紙2-3'!D52="","",'別紙2-3'!D52)</f>
        <v/>
      </c>
      <c r="G4" s="412" t="str">
        <f>IF('別紙2-3'!E52="","",'別紙2-3'!E52)</f>
        <v/>
      </c>
      <c r="H4" s="412" t="str">
        <f>IF('別紙2-3'!F52="","",'別紙2-3'!F52)</f>
        <v/>
      </c>
      <c r="I4" s="412" t="str">
        <f>IF('別紙2-3'!G52="","",'別紙2-3'!G52)</f>
        <v/>
      </c>
      <c r="J4" s="412" t="str">
        <f>IF('別紙2-3'!H52="","",'別紙2-3'!H52)</f>
        <v/>
      </c>
      <c r="K4" s="412" t="str">
        <f>IF('別紙2-3'!I52="","",'別紙2-3'!I52)</f>
        <v/>
      </c>
      <c r="L4" s="412" t="str">
        <f>IF('別紙2-3'!J52="","",'別紙2-3'!J52)</f>
        <v/>
      </c>
      <c r="M4" s="412" t="str">
        <f>IF('別紙2-3'!K52="","",'別紙2-3'!K52)</f>
        <v/>
      </c>
      <c r="N4" s="412" t="str">
        <f>IF('別紙2-3'!L52="","",'別紙2-3'!L52)</f>
        <v/>
      </c>
      <c r="O4" s="412" t="str">
        <f>IF('別紙2-3'!M52="","",'別紙2-3'!M52)</f>
        <v/>
      </c>
      <c r="P4" s="412" t="str">
        <f>IF('別紙2-3'!N52="","",'別紙2-3'!N52)</f>
        <v/>
      </c>
      <c r="Q4" s="412" t="str">
        <f>IF('別紙2-3'!O52="","",'別紙2-3'!O52)</f>
        <v/>
      </c>
      <c r="R4" s="413" t="str">
        <f>IF(COUNT(F4:Q4)=0,"",SUM(F4:Q4))</f>
        <v/>
      </c>
      <c r="U4" s="7" t="s">
        <v>273</v>
      </c>
    </row>
    <row r="5" spans="1:21" ht="21.6" customHeight="1" x14ac:dyDescent="0.15">
      <c r="C5" s="1104" t="s">
        <v>950</v>
      </c>
      <c r="D5" s="992"/>
      <c r="E5" s="96" t="s">
        <v>322</v>
      </c>
      <c r="F5" s="412" t="str">
        <f>IF('別紙2-3'!D53="","",'別紙2-3'!D53)</f>
        <v/>
      </c>
      <c r="G5" s="412" t="str">
        <f>IF('別紙2-3'!E53="","",'別紙2-3'!E53)</f>
        <v/>
      </c>
      <c r="H5" s="412" t="str">
        <f>IF('別紙2-3'!F53="","",'別紙2-3'!F53)</f>
        <v/>
      </c>
      <c r="I5" s="412" t="str">
        <f>IF('別紙2-3'!G53="","",'別紙2-3'!G53)</f>
        <v/>
      </c>
      <c r="J5" s="412" t="str">
        <f>IF('別紙2-3'!H53="","",'別紙2-3'!H53)</f>
        <v/>
      </c>
      <c r="K5" s="412" t="str">
        <f>IF('別紙2-3'!I53="","",'別紙2-3'!I53)</f>
        <v/>
      </c>
      <c r="L5" s="412" t="str">
        <f>IF('別紙2-3'!J53="","",'別紙2-3'!J53)</f>
        <v/>
      </c>
      <c r="M5" s="412" t="str">
        <f>IF('別紙2-3'!K53="","",'別紙2-3'!K53)</f>
        <v/>
      </c>
      <c r="N5" s="412" t="str">
        <f>IF('別紙2-3'!L53="","",'別紙2-3'!L53)</f>
        <v/>
      </c>
      <c r="O5" s="412" t="str">
        <f>IF('別紙2-3'!M53="","",'別紙2-3'!M53)</f>
        <v/>
      </c>
      <c r="P5" s="412" t="str">
        <f>IF('別紙2-3'!N53="","",'別紙2-3'!N53)</f>
        <v/>
      </c>
      <c r="Q5" s="412" t="str">
        <f>IF('別紙2-3'!O53="","",'別紙2-3'!O53)</f>
        <v/>
      </c>
      <c r="R5" s="413" t="str">
        <f>IF(COUNT(F5:Q5)=0,"",SUM(F5:Q5))</f>
        <v/>
      </c>
      <c r="U5" s="88" t="s">
        <v>274</v>
      </c>
    </row>
    <row r="6" spans="1:21" ht="21.6" customHeight="1" x14ac:dyDescent="0.15">
      <c r="C6" s="1306" t="s">
        <v>272</v>
      </c>
      <c r="D6" s="1307"/>
      <c r="E6" s="97" t="s">
        <v>791</v>
      </c>
      <c r="F6" s="414" t="str">
        <f>IF('別紙2-3'!D51="","",'別紙2-3'!D51)</f>
        <v/>
      </c>
      <c r="G6" s="414" t="str">
        <f>IF('別紙2-3'!E51="","",'別紙2-3'!E51)</f>
        <v/>
      </c>
      <c r="H6" s="414" t="str">
        <f>IF('別紙2-3'!F51="","",'別紙2-3'!F51)</f>
        <v/>
      </c>
      <c r="I6" s="414" t="str">
        <f>IF('別紙2-3'!G51="","",'別紙2-3'!G51)</f>
        <v/>
      </c>
      <c r="J6" s="414" t="str">
        <f>IF('別紙2-3'!H51="","",'別紙2-3'!H51)</f>
        <v/>
      </c>
      <c r="K6" s="414" t="str">
        <f>IF('別紙2-3'!I51="","",'別紙2-3'!I51)</f>
        <v/>
      </c>
      <c r="L6" s="414" t="str">
        <f>IF('別紙2-3'!J51="","",'別紙2-3'!J51)</f>
        <v/>
      </c>
      <c r="M6" s="414" t="str">
        <f>IF('別紙2-3'!K51="","",'別紙2-3'!K51)</f>
        <v/>
      </c>
      <c r="N6" s="414" t="str">
        <f>IF('別紙2-3'!L51="","",'別紙2-3'!L51)</f>
        <v/>
      </c>
      <c r="O6" s="414" t="str">
        <f>IF('別紙2-3'!M51="","",'別紙2-3'!M51)</f>
        <v/>
      </c>
      <c r="P6" s="414" t="str">
        <f>IF('別紙2-3'!N51="","",'別紙2-3'!N51)</f>
        <v/>
      </c>
      <c r="Q6" s="414" t="str">
        <f>IF('別紙2-3'!O51="","",'別紙2-3'!O51)</f>
        <v/>
      </c>
      <c r="R6" s="414" t="str">
        <f>IF(COUNT(F6:Q6)=0,"",SUM(F6:Q6))</f>
        <v/>
      </c>
      <c r="U6" s="88" t="s">
        <v>274</v>
      </c>
    </row>
    <row r="7" spans="1:21" ht="21.6" customHeight="1" x14ac:dyDescent="0.15">
      <c r="C7" s="1310"/>
      <c r="D7" s="1311"/>
      <c r="E7" s="97" t="s">
        <v>278</v>
      </c>
      <c r="F7" s="413" t="str">
        <f>IF(F6="","",F6*45/3.6)</f>
        <v/>
      </c>
      <c r="G7" s="413" t="str">
        <f t="shared" ref="G7:Q7" si="0">IF(G6="","",G6*45/3.6)</f>
        <v/>
      </c>
      <c r="H7" s="413" t="str">
        <f t="shared" si="0"/>
        <v/>
      </c>
      <c r="I7" s="413" t="str">
        <f t="shared" si="0"/>
        <v/>
      </c>
      <c r="J7" s="413" t="str">
        <f t="shared" si="0"/>
        <v/>
      </c>
      <c r="K7" s="413" t="str">
        <f t="shared" si="0"/>
        <v/>
      </c>
      <c r="L7" s="413" t="str">
        <f t="shared" si="0"/>
        <v/>
      </c>
      <c r="M7" s="413" t="str">
        <f t="shared" si="0"/>
        <v/>
      </c>
      <c r="N7" s="413" t="str">
        <f t="shared" si="0"/>
        <v/>
      </c>
      <c r="O7" s="413" t="str">
        <f t="shared" si="0"/>
        <v/>
      </c>
      <c r="P7" s="413" t="str">
        <f t="shared" si="0"/>
        <v/>
      </c>
      <c r="Q7" s="413" t="str">
        <f t="shared" si="0"/>
        <v/>
      </c>
      <c r="R7" s="413" t="str">
        <f>IF(COUNT(F7:Q7)=0,"",SUM(F7:Q7))</f>
        <v/>
      </c>
      <c r="U7" s="88" t="s">
        <v>274</v>
      </c>
    </row>
    <row r="8" spans="1:21" ht="33.75" customHeight="1" x14ac:dyDescent="0.15">
      <c r="C8" s="1435" t="s">
        <v>279</v>
      </c>
      <c r="D8" s="1013"/>
      <c r="E8" s="97" t="s">
        <v>277</v>
      </c>
      <c r="F8" s="413" t="str">
        <f>IF('別紙2-3'!D50="","",'別紙2-3'!D50)</f>
        <v/>
      </c>
      <c r="G8" s="413" t="str">
        <f>IF('別紙2-3'!E50="","",'別紙2-3'!E50)</f>
        <v/>
      </c>
      <c r="H8" s="413" t="str">
        <f>IF('別紙2-3'!F50="","",'別紙2-3'!F50)</f>
        <v/>
      </c>
      <c r="I8" s="413" t="str">
        <f>IF('別紙2-3'!G50="","",'別紙2-3'!G50)</f>
        <v/>
      </c>
      <c r="J8" s="413" t="str">
        <f>IF('別紙2-3'!H50="","",'別紙2-3'!H50)</f>
        <v/>
      </c>
      <c r="K8" s="413" t="str">
        <f>IF('別紙2-3'!I50="","",'別紙2-3'!I50)</f>
        <v/>
      </c>
      <c r="L8" s="413" t="str">
        <f>IF('別紙2-3'!J50="","",'別紙2-3'!J50)</f>
        <v/>
      </c>
      <c r="M8" s="413" t="str">
        <f>IF('別紙2-3'!K50="","",'別紙2-3'!K50)</f>
        <v/>
      </c>
      <c r="N8" s="413" t="str">
        <f>IF('別紙2-3'!L50="","",'別紙2-3'!L50)</f>
        <v/>
      </c>
      <c r="O8" s="413" t="str">
        <f>IF('別紙2-3'!M50="","",'別紙2-3'!M50)</f>
        <v/>
      </c>
      <c r="P8" s="413" t="str">
        <f>IF('別紙2-3'!N50="","",'別紙2-3'!N50)</f>
        <v/>
      </c>
      <c r="Q8" s="413" t="str">
        <f>IF('別紙2-3'!O50="","",'別紙2-3'!O50)</f>
        <v/>
      </c>
      <c r="R8" s="413" t="str">
        <f>IF(F8="","",SUM(F8:Q8))</f>
        <v/>
      </c>
      <c r="U8" s="42" t="e">
        <f>F5/3.6</f>
        <v>#VALUE!</v>
      </c>
    </row>
    <row r="9" spans="1:21" ht="21" customHeight="1" x14ac:dyDescent="0.15">
      <c r="C9" s="1435" t="s">
        <v>1010</v>
      </c>
      <c r="D9" s="1436"/>
      <c r="E9" s="203" t="s">
        <v>491</v>
      </c>
      <c r="F9" s="414" t="str">
        <f>IF('別紙2-3'!D57="","",'別紙2-3'!D57)</f>
        <v/>
      </c>
      <c r="G9" s="414" t="str">
        <f>IF('別紙2-3'!E57="","",'別紙2-3'!E57)</f>
        <v/>
      </c>
      <c r="H9" s="414" t="str">
        <f>IF('別紙2-3'!F57="","",'別紙2-3'!F57)</f>
        <v/>
      </c>
      <c r="I9" s="414" t="str">
        <f>IF('別紙2-3'!G57="","",'別紙2-3'!G57)</f>
        <v/>
      </c>
      <c r="J9" s="414" t="str">
        <f>IF('別紙2-3'!H57="","",'別紙2-3'!H57)</f>
        <v/>
      </c>
      <c r="K9" s="414" t="str">
        <f>IF('別紙2-3'!I57="","",'別紙2-3'!I57)</f>
        <v/>
      </c>
      <c r="L9" s="414" t="str">
        <f>IF('別紙2-3'!J57="","",'別紙2-3'!J57)</f>
        <v/>
      </c>
      <c r="M9" s="414" t="str">
        <f>IF('別紙2-3'!K57="","",'別紙2-3'!K57)</f>
        <v/>
      </c>
      <c r="N9" s="414" t="str">
        <f>IF('別紙2-3'!L57="","",'別紙2-3'!L57)</f>
        <v/>
      </c>
      <c r="O9" s="414" t="str">
        <f>IF('別紙2-3'!M57="","",'別紙2-3'!M57)</f>
        <v/>
      </c>
      <c r="P9" s="414" t="str">
        <f>IF('別紙2-3'!N57="","",'別紙2-3'!N57)</f>
        <v/>
      </c>
      <c r="Q9" s="414" t="str">
        <f>IF('別紙2-3'!O57="","",'別紙2-3'!O57)</f>
        <v/>
      </c>
      <c r="R9" s="414" t="str">
        <f>IF('別紙2-3'!D70="","",'別紙2-3'!D70)</f>
        <v/>
      </c>
      <c r="U9" s="42"/>
    </row>
    <row r="10" spans="1:21" ht="21" customHeight="1" x14ac:dyDescent="0.15">
      <c r="C10" s="1435" t="s">
        <v>1018</v>
      </c>
      <c r="D10" s="1436"/>
      <c r="E10" s="203" t="s">
        <v>491</v>
      </c>
      <c r="F10" s="414" t="str">
        <f>IF('別紙2-3'!D58="","",'別紙2-3'!D58)</f>
        <v/>
      </c>
      <c r="G10" s="414" t="str">
        <f>IF('別紙2-3'!E58="","",'別紙2-3'!E58)</f>
        <v/>
      </c>
      <c r="H10" s="414" t="str">
        <f>IF('別紙2-3'!F58="","",'別紙2-3'!F58)</f>
        <v/>
      </c>
      <c r="I10" s="414" t="str">
        <f>IF('別紙2-3'!G58="","",'別紙2-3'!G58)</f>
        <v/>
      </c>
      <c r="J10" s="414" t="str">
        <f>IF('別紙2-3'!H58="","",'別紙2-3'!H58)</f>
        <v/>
      </c>
      <c r="K10" s="414" t="str">
        <f>IF('別紙2-3'!I58="","",'別紙2-3'!I58)</f>
        <v/>
      </c>
      <c r="L10" s="414" t="str">
        <f>IF('別紙2-3'!J58="","",'別紙2-3'!J58)</f>
        <v/>
      </c>
      <c r="M10" s="414" t="str">
        <f>IF('別紙2-3'!K58="","",'別紙2-3'!K58)</f>
        <v/>
      </c>
      <c r="N10" s="414" t="str">
        <f>IF('別紙2-3'!L58="","",'別紙2-3'!L58)</f>
        <v/>
      </c>
      <c r="O10" s="414" t="str">
        <f>IF('別紙2-3'!M58="","",'別紙2-3'!M58)</f>
        <v/>
      </c>
      <c r="P10" s="414" t="str">
        <f>IF('別紙2-3'!N58="","",'別紙2-3'!N58)</f>
        <v/>
      </c>
      <c r="Q10" s="414" t="str">
        <f>IF('別紙2-3'!O58="","",'別紙2-3'!O58)</f>
        <v/>
      </c>
      <c r="R10" s="414" t="str">
        <f>IF('別紙2-3'!D71="","",'別紙2-3'!D71)</f>
        <v/>
      </c>
      <c r="U10" s="42"/>
    </row>
    <row r="11" spans="1:21" ht="28.9" customHeight="1" x14ac:dyDescent="0.15">
      <c r="C11" s="1435" t="s">
        <v>1022</v>
      </c>
      <c r="D11" s="1436"/>
      <c r="E11" s="203" t="s">
        <v>491</v>
      </c>
      <c r="F11" s="414" t="str">
        <f>IF(F9="","",SUM(F9:F10))</f>
        <v/>
      </c>
      <c r="G11" s="414" t="str">
        <f t="shared" ref="G11:Q11" si="1">IF(G9="","",SUM(G9:G10))</f>
        <v/>
      </c>
      <c r="H11" s="414" t="str">
        <f t="shared" si="1"/>
        <v/>
      </c>
      <c r="I11" s="414" t="str">
        <f t="shared" si="1"/>
        <v/>
      </c>
      <c r="J11" s="414" t="str">
        <f t="shared" si="1"/>
        <v/>
      </c>
      <c r="K11" s="414" t="str">
        <f t="shared" si="1"/>
        <v/>
      </c>
      <c r="L11" s="414" t="str">
        <f t="shared" si="1"/>
        <v/>
      </c>
      <c r="M11" s="414" t="str">
        <f t="shared" si="1"/>
        <v/>
      </c>
      <c r="N11" s="414" t="str">
        <f t="shared" si="1"/>
        <v/>
      </c>
      <c r="O11" s="414" t="str">
        <f t="shared" si="1"/>
        <v/>
      </c>
      <c r="P11" s="414" t="str">
        <f t="shared" si="1"/>
        <v/>
      </c>
      <c r="Q11" s="414" t="str">
        <f t="shared" si="1"/>
        <v/>
      </c>
      <c r="R11" s="414" t="str">
        <f>IF(R9="","",SUM(R9:R10))</f>
        <v/>
      </c>
      <c r="U11" s="42"/>
    </row>
    <row r="12" spans="1:21" ht="31.15" customHeight="1" x14ac:dyDescent="0.15">
      <c r="C12" s="1435" t="s">
        <v>1038</v>
      </c>
      <c r="D12" s="1013"/>
      <c r="E12" s="203" t="s">
        <v>891</v>
      </c>
      <c r="F12" s="414" t="str">
        <f>IF('別紙2-3'!D59="","",'別紙2-3'!D59)</f>
        <v/>
      </c>
      <c r="G12" s="414" t="str">
        <f>IF('別紙2-3'!E59="","",'別紙2-3'!E59)</f>
        <v/>
      </c>
      <c r="H12" s="414" t="str">
        <f>IF('別紙2-3'!F59="","",'別紙2-3'!F59)</f>
        <v/>
      </c>
      <c r="I12" s="414" t="str">
        <f>IF('別紙2-3'!G59="","",'別紙2-3'!G59)</f>
        <v/>
      </c>
      <c r="J12" s="414" t="str">
        <f>IF('別紙2-3'!H59="","",'別紙2-3'!H59)</f>
        <v/>
      </c>
      <c r="K12" s="414" t="str">
        <f>IF('別紙2-3'!I59="","",'別紙2-3'!I59)</f>
        <v/>
      </c>
      <c r="L12" s="414" t="str">
        <f>IF('別紙2-3'!J59="","",'別紙2-3'!J59)</f>
        <v/>
      </c>
      <c r="M12" s="414" t="str">
        <f>IF('別紙2-3'!K59="","",'別紙2-3'!K59)</f>
        <v/>
      </c>
      <c r="N12" s="414" t="str">
        <f>IF('別紙2-3'!L59="","",'別紙2-3'!L59)</f>
        <v/>
      </c>
      <c r="O12" s="414" t="str">
        <f>IF('別紙2-3'!M59="","",'別紙2-3'!M59)</f>
        <v/>
      </c>
      <c r="P12" s="414" t="str">
        <f>IF('別紙2-3'!N59="","",'別紙2-3'!N59)</f>
        <v/>
      </c>
      <c r="Q12" s="414" t="str">
        <f>IF('別紙2-3'!O59="","",'別紙2-3'!O59)</f>
        <v/>
      </c>
      <c r="R12" s="414" t="str">
        <f>IF('別紙2-3'!D72="","",'別紙2-3'!D72)</f>
        <v/>
      </c>
      <c r="U12" s="88" t="e">
        <f>F8*F35/1000</f>
        <v>#VALUE!</v>
      </c>
    </row>
    <row r="13" spans="1:21" ht="21" customHeight="1" x14ac:dyDescent="0.15">
      <c r="C13" s="1435" t="s">
        <v>890</v>
      </c>
      <c r="D13" s="1013"/>
      <c r="E13" s="203" t="s">
        <v>892</v>
      </c>
      <c r="F13" s="555"/>
      <c r="G13" s="555"/>
      <c r="H13" s="555"/>
      <c r="I13" s="555"/>
      <c r="J13" s="555"/>
      <c r="K13" s="555"/>
      <c r="L13" s="555"/>
      <c r="M13" s="555"/>
      <c r="N13" s="555"/>
      <c r="O13" s="555"/>
      <c r="P13" s="555"/>
      <c r="Q13" s="555"/>
      <c r="R13" s="414" t="str">
        <f>IF(SUM(F13:Q13)&gt;0,SUM(F13:Q13),"")</f>
        <v/>
      </c>
      <c r="U13" s="503"/>
    </row>
    <row r="14" spans="1:21" ht="21" customHeight="1" x14ac:dyDescent="0.15">
      <c r="C14" s="1435" t="s">
        <v>1033</v>
      </c>
      <c r="D14" s="1436"/>
      <c r="E14" s="97" t="s">
        <v>371</v>
      </c>
      <c r="F14" s="555"/>
      <c r="G14" s="555"/>
      <c r="H14" s="555"/>
      <c r="I14" s="555"/>
      <c r="J14" s="555"/>
      <c r="K14" s="555"/>
      <c r="L14" s="555"/>
      <c r="M14" s="555"/>
      <c r="N14" s="555"/>
      <c r="O14" s="555"/>
      <c r="P14" s="555"/>
      <c r="Q14" s="555"/>
      <c r="R14" s="414" t="str">
        <f>IF(SUM(F14:Q14)&gt;0,SUM(F14:Q14),"")</f>
        <v/>
      </c>
      <c r="U14" s="88"/>
    </row>
    <row r="15" spans="1:21" ht="21" customHeight="1" x14ac:dyDescent="0.15">
      <c r="C15" s="1435" t="s">
        <v>1034</v>
      </c>
      <c r="D15" s="1436"/>
      <c r="E15" s="96" t="s">
        <v>132</v>
      </c>
      <c r="F15" s="415"/>
      <c r="G15" s="415"/>
      <c r="H15" s="415"/>
      <c r="I15" s="415"/>
      <c r="J15" s="415"/>
      <c r="K15" s="415"/>
      <c r="L15" s="415"/>
      <c r="M15" s="415"/>
      <c r="N15" s="415"/>
      <c r="O15" s="415"/>
      <c r="P15" s="415"/>
      <c r="Q15" s="415"/>
      <c r="R15" s="413" t="str">
        <f>IF(SUM(F15:Q15)&gt;0,SUM(F15:Q15),"")</f>
        <v/>
      </c>
      <c r="U15" s="88"/>
    </row>
    <row r="16" spans="1:21" ht="21" customHeight="1" x14ac:dyDescent="0.15">
      <c r="C16" s="1435" t="s">
        <v>541</v>
      </c>
      <c r="D16" s="1436"/>
      <c r="E16" s="96" t="s">
        <v>410</v>
      </c>
      <c r="F16" s="415"/>
      <c r="G16" s="415"/>
      <c r="H16" s="415"/>
      <c r="I16" s="415"/>
      <c r="J16" s="415"/>
      <c r="K16" s="415"/>
      <c r="L16" s="415"/>
      <c r="M16" s="415"/>
      <c r="N16" s="415"/>
      <c r="O16" s="415"/>
      <c r="P16" s="415"/>
      <c r="Q16" s="415"/>
      <c r="R16" s="413" t="str">
        <f>IF(SUM(F16:Q16)&gt;0,SUM(F16:Q16),"")</f>
        <v/>
      </c>
      <c r="U16" s="88"/>
    </row>
    <row r="17" spans="3:21" ht="21" customHeight="1" x14ac:dyDescent="0.15">
      <c r="C17" s="1435" t="s">
        <v>1011</v>
      </c>
      <c r="D17" s="1436"/>
      <c r="E17" s="556" t="s">
        <v>491</v>
      </c>
      <c r="F17" s="557" t="str">
        <f>IF(F14="","",F14/F4*100)</f>
        <v/>
      </c>
      <c r="G17" s="557" t="str">
        <f t="shared" ref="G17:Q17" si="2">IF(G14="","",G14/G4*100)</f>
        <v/>
      </c>
      <c r="H17" s="557" t="str">
        <f t="shared" si="2"/>
        <v/>
      </c>
      <c r="I17" s="557" t="str">
        <f t="shared" si="2"/>
        <v/>
      </c>
      <c r="J17" s="557" t="str">
        <f t="shared" si="2"/>
        <v/>
      </c>
      <c r="K17" s="557" t="str">
        <f t="shared" si="2"/>
        <v/>
      </c>
      <c r="L17" s="557" t="str">
        <f t="shared" si="2"/>
        <v/>
      </c>
      <c r="M17" s="557" t="str">
        <f t="shared" si="2"/>
        <v/>
      </c>
      <c r="N17" s="557" t="str">
        <f t="shared" si="2"/>
        <v/>
      </c>
      <c r="O17" s="557" t="str">
        <f t="shared" si="2"/>
        <v/>
      </c>
      <c r="P17" s="557" t="str">
        <f t="shared" si="2"/>
        <v/>
      </c>
      <c r="Q17" s="557" t="str">
        <f t="shared" si="2"/>
        <v/>
      </c>
      <c r="R17" s="414" t="str">
        <f>IF(R14="","",R14/R4*100)</f>
        <v/>
      </c>
      <c r="U17" s="550"/>
    </row>
    <row r="18" spans="3:21" ht="21" customHeight="1" x14ac:dyDescent="0.15">
      <c r="C18" s="1435" t="s">
        <v>1012</v>
      </c>
      <c r="D18" s="1436"/>
      <c r="E18" s="556" t="s">
        <v>491</v>
      </c>
      <c r="F18" s="557" t="str">
        <f>IF(F15="","",F15/F5*100)</f>
        <v/>
      </c>
      <c r="G18" s="557" t="str">
        <f t="shared" ref="G18:Q18" si="3">IF(G15="","",G15/G5*100)</f>
        <v/>
      </c>
      <c r="H18" s="557" t="str">
        <f t="shared" si="3"/>
        <v/>
      </c>
      <c r="I18" s="557" t="str">
        <f t="shared" si="3"/>
        <v/>
      </c>
      <c r="J18" s="557" t="str">
        <f t="shared" si="3"/>
        <v/>
      </c>
      <c r="K18" s="557" t="str">
        <f t="shared" si="3"/>
        <v/>
      </c>
      <c r="L18" s="557" t="str">
        <f t="shared" si="3"/>
        <v/>
      </c>
      <c r="M18" s="557" t="str">
        <f t="shared" si="3"/>
        <v/>
      </c>
      <c r="N18" s="557" t="str">
        <f t="shared" si="3"/>
        <v/>
      </c>
      <c r="O18" s="557" t="str">
        <f t="shared" si="3"/>
        <v/>
      </c>
      <c r="P18" s="557" t="str">
        <f t="shared" si="3"/>
        <v/>
      </c>
      <c r="Q18" s="557" t="str">
        <f t="shared" si="3"/>
        <v/>
      </c>
      <c r="R18" s="414" t="str">
        <f>IF(R15="","",R15/R5*100)</f>
        <v/>
      </c>
      <c r="U18" s="550"/>
    </row>
    <row r="19" spans="3:21" ht="19.899999999999999" customHeight="1" x14ac:dyDescent="0.15">
      <c r="D19" s="185" t="s">
        <v>1019</v>
      </c>
    </row>
    <row r="20" spans="3:21" ht="19.899999999999999" customHeight="1" x14ac:dyDescent="0.15">
      <c r="D20" s="14" t="s">
        <v>530</v>
      </c>
    </row>
    <row r="21" spans="3:21" ht="36" customHeight="1" x14ac:dyDescent="0.15">
      <c r="D21" s="1202" t="s">
        <v>1035</v>
      </c>
      <c r="E21" s="1437"/>
      <c r="F21" s="1437"/>
      <c r="G21" s="1437"/>
      <c r="H21" s="1437"/>
      <c r="I21" s="1437"/>
      <c r="J21" s="1437"/>
      <c r="K21" s="1437"/>
      <c r="L21" s="1437"/>
      <c r="M21" s="1437"/>
      <c r="N21" s="1437"/>
      <c r="O21" s="1437"/>
      <c r="P21" s="1437"/>
      <c r="Q21" s="1437"/>
      <c r="R21" s="1437"/>
    </row>
    <row r="22" spans="3:21" ht="36" customHeight="1" x14ac:dyDescent="0.15">
      <c r="D22" s="1202" t="s">
        <v>1036</v>
      </c>
      <c r="E22" s="1437"/>
      <c r="F22" s="1437"/>
      <c r="G22" s="1437"/>
      <c r="H22" s="1437"/>
      <c r="I22" s="1437"/>
      <c r="J22" s="1437"/>
      <c r="K22" s="1437"/>
      <c r="L22" s="1437"/>
      <c r="M22" s="1437"/>
      <c r="N22" s="1437"/>
      <c r="O22" s="1437"/>
      <c r="P22" s="1437"/>
      <c r="Q22" s="1437"/>
      <c r="R22" s="1437"/>
    </row>
    <row r="23" spans="3:21" ht="15" customHeight="1" x14ac:dyDescent="0.15">
      <c r="D23" s="11" t="s">
        <v>1021</v>
      </c>
      <c r="R23" s="326"/>
    </row>
    <row r="24" spans="3:21" ht="19.899999999999999" customHeight="1" x14ac:dyDescent="0.15">
      <c r="D24" s="11" t="s">
        <v>1020</v>
      </c>
      <c r="R24" s="326"/>
      <c r="U24" s="416" t="str">
        <f>IF(基本情報!J205="","",基本情報!J205)</f>
        <v/>
      </c>
    </row>
    <row r="25" spans="3:21" ht="15.75" customHeight="1" x14ac:dyDescent="0.15">
      <c r="D25" s="11"/>
      <c r="U25" s="416" t="str">
        <f>IF(基本情報!J207="","",基本情報!J207)</f>
        <v>項目名</v>
      </c>
    </row>
    <row r="26" spans="3:21" ht="15.75" customHeight="1" x14ac:dyDescent="0.15">
      <c r="F26" s="417"/>
      <c r="G26" s="417"/>
      <c r="H26" s="417"/>
      <c r="I26" s="417"/>
      <c r="J26" s="417"/>
      <c r="K26" s="417"/>
      <c r="L26" s="417"/>
      <c r="M26" s="417"/>
      <c r="N26" s="417"/>
      <c r="O26" s="417"/>
      <c r="P26" s="417"/>
      <c r="Q26" s="417"/>
      <c r="R26" s="326" t="s">
        <v>820</v>
      </c>
      <c r="U26" s="416" t="str">
        <f>IF(基本情報!J210="","",基本情報!J210)</f>
        <v/>
      </c>
    </row>
    <row r="27" spans="3:21" x14ac:dyDescent="0.15">
      <c r="F27" s="417"/>
      <c r="G27" s="417"/>
      <c r="H27" s="417"/>
      <c r="I27" s="417"/>
      <c r="J27" s="417"/>
      <c r="K27" s="417"/>
      <c r="L27" s="417"/>
      <c r="M27" s="417"/>
      <c r="N27" s="417"/>
      <c r="O27" s="417"/>
      <c r="P27" s="417"/>
      <c r="Q27" s="417"/>
      <c r="R27" s="417"/>
    </row>
    <row r="28" spans="3:21" x14ac:dyDescent="0.15">
      <c r="F28" s="417"/>
      <c r="G28" s="417"/>
      <c r="H28" s="417"/>
      <c r="I28" s="417"/>
      <c r="J28" s="417"/>
      <c r="K28" s="417"/>
      <c r="L28" s="417"/>
      <c r="M28" s="417"/>
      <c r="N28" s="417"/>
      <c r="O28" s="417"/>
      <c r="P28" s="417"/>
      <c r="Q28" s="417"/>
      <c r="R28" s="417"/>
    </row>
    <row r="29" spans="3:21" x14ac:dyDescent="0.15">
      <c r="F29" s="417"/>
      <c r="G29" s="417"/>
      <c r="H29" s="417"/>
      <c r="I29" s="417"/>
      <c r="J29" s="417"/>
      <c r="K29" s="417"/>
      <c r="L29" s="417"/>
      <c r="M29" s="417"/>
      <c r="N29" s="417"/>
      <c r="O29" s="417"/>
      <c r="P29" s="417"/>
      <c r="Q29" s="417"/>
      <c r="R29" s="417"/>
    </row>
    <row r="30" spans="3:21" x14ac:dyDescent="0.15">
      <c r="F30" s="417"/>
      <c r="G30" s="417"/>
      <c r="H30" s="417"/>
      <c r="I30" s="417"/>
      <c r="J30" s="417"/>
      <c r="K30" s="417"/>
      <c r="L30" s="417"/>
      <c r="M30" s="417"/>
      <c r="N30" s="417"/>
      <c r="O30" s="417"/>
      <c r="P30" s="417"/>
      <c r="Q30" s="417"/>
      <c r="R30" s="417"/>
    </row>
    <row r="31" spans="3:21" x14ac:dyDescent="0.15">
      <c r="F31" s="417"/>
      <c r="G31" s="417"/>
      <c r="H31" s="417"/>
      <c r="I31" s="417"/>
      <c r="J31" s="417"/>
      <c r="K31" s="417"/>
      <c r="L31" s="417"/>
      <c r="M31" s="417"/>
      <c r="N31" s="417"/>
      <c r="O31" s="417"/>
      <c r="P31" s="417"/>
      <c r="Q31" s="417"/>
      <c r="R31" s="417"/>
    </row>
    <row r="32" spans="3:21" x14ac:dyDescent="0.15">
      <c r="F32" s="417"/>
      <c r="G32" s="417"/>
      <c r="H32" s="417"/>
      <c r="I32" s="417"/>
      <c r="J32" s="417"/>
      <c r="K32" s="417"/>
      <c r="L32" s="417"/>
      <c r="M32" s="417"/>
      <c r="N32" s="417"/>
      <c r="O32" s="417"/>
      <c r="P32" s="417"/>
      <c r="Q32" s="417"/>
      <c r="R32" s="417"/>
    </row>
    <row r="33" spans="6:18" x14ac:dyDescent="0.15">
      <c r="F33" s="417"/>
      <c r="G33" s="417"/>
      <c r="H33" s="417"/>
      <c r="I33" s="417"/>
      <c r="J33" s="417"/>
      <c r="K33" s="417"/>
      <c r="L33" s="417"/>
      <c r="M33" s="417"/>
      <c r="N33" s="417"/>
      <c r="O33" s="417"/>
      <c r="P33" s="417"/>
      <c r="Q33" s="417"/>
      <c r="R33" s="417"/>
    </row>
    <row r="34" spans="6:18" x14ac:dyDescent="0.15">
      <c r="F34" s="417"/>
      <c r="G34" s="417"/>
      <c r="H34" s="417"/>
      <c r="I34" s="417"/>
      <c r="J34" s="417"/>
      <c r="K34" s="417"/>
      <c r="L34" s="417"/>
      <c r="M34" s="417"/>
      <c r="N34" s="417"/>
      <c r="O34" s="417"/>
      <c r="P34" s="417"/>
      <c r="Q34" s="417"/>
      <c r="R34" s="417"/>
    </row>
    <row r="35" spans="6:18" x14ac:dyDescent="0.15">
      <c r="F35" s="417"/>
      <c r="G35" s="417"/>
      <c r="H35" s="417"/>
      <c r="I35" s="417"/>
      <c r="J35" s="417"/>
      <c r="K35" s="417"/>
      <c r="L35" s="417"/>
      <c r="M35" s="417"/>
      <c r="N35" s="417"/>
      <c r="O35" s="417"/>
      <c r="P35" s="417"/>
      <c r="Q35" s="417"/>
      <c r="R35" s="417"/>
    </row>
  </sheetData>
  <sheetProtection algorithmName="SHA-512" hashValue="3X6GcV0URyF24GSyXYR6xEKjej1V6WUIiY7IIeaqfz5RRl5+A+1PwtOJniy/SZYKujgN62NdhamuPfglTCdXwA==" saltValue="m5A3jsjBsrJncgLsibFshA==" spinCount="100000" sheet="1" objects="1" scenarios="1"/>
  <mergeCells count="17">
    <mergeCell ref="D21:R21"/>
    <mergeCell ref="D22:R22"/>
    <mergeCell ref="C17:D17"/>
    <mergeCell ref="C14:D14"/>
    <mergeCell ref="C16:D16"/>
    <mergeCell ref="C18:D18"/>
    <mergeCell ref="C15:D15"/>
    <mergeCell ref="C3:D3"/>
    <mergeCell ref="C6:D7"/>
    <mergeCell ref="C12:D12"/>
    <mergeCell ref="C8:D8"/>
    <mergeCell ref="C13:D13"/>
    <mergeCell ref="C9:D9"/>
    <mergeCell ref="C10:D10"/>
    <mergeCell ref="C11:D11"/>
    <mergeCell ref="C4:D4"/>
    <mergeCell ref="C5:D5"/>
  </mergeCells>
  <phoneticPr fontId="2"/>
  <pageMargins left="0.19685039370078741" right="0.19685039370078741" top="0.98425196850393704" bottom="0.19685039370078741" header="0.31496062992125984" footer="0.31496062992125984"/>
  <pageSetup paperSize="9" scale="93"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view="pageBreakPreview" zoomScaleNormal="100" zoomScaleSheetLayoutView="100" workbookViewId="0">
      <selection activeCell="G11" sqref="G11"/>
    </sheetView>
  </sheetViews>
  <sheetFormatPr defaultColWidth="9" defaultRowHeight="13.5" x14ac:dyDescent="0.15"/>
  <cols>
    <col min="1" max="1" width="4.375" style="7" customWidth="1"/>
    <col min="2" max="2" width="1.75" style="7" customWidth="1"/>
    <col min="3" max="6" width="9" style="7"/>
    <col min="7" max="7" width="9.5" style="7" customWidth="1"/>
    <col min="8" max="8" width="6.5" style="7" customWidth="1"/>
    <col min="9" max="10" width="9.5" style="7" customWidth="1"/>
    <col min="11" max="11" width="6.5" style="7" customWidth="1"/>
    <col min="12" max="13" width="9.5" style="7" customWidth="1"/>
    <col min="14" max="14" width="6" style="7" customWidth="1"/>
    <col min="15" max="16" width="9.5" style="7" customWidth="1"/>
    <col min="17" max="17" width="6.875" style="7" customWidth="1"/>
    <col min="18" max="19" width="9" style="7"/>
    <col min="20" max="20" width="5.75" style="7" customWidth="1"/>
    <col min="21" max="16384" width="9" style="7"/>
  </cols>
  <sheetData>
    <row r="1" spans="1:21" x14ac:dyDescent="0.15">
      <c r="A1" s="294" t="s">
        <v>916</v>
      </c>
    </row>
    <row r="2" spans="1:21" ht="18" customHeight="1" x14ac:dyDescent="0.15"/>
    <row r="3" spans="1:21" ht="18" customHeight="1" x14ac:dyDescent="0.15">
      <c r="A3" s="294" t="s">
        <v>793</v>
      </c>
    </row>
    <row r="4" spans="1:21" ht="18" customHeight="1" x14ac:dyDescent="0.15"/>
    <row r="5" spans="1:21" ht="18" customHeight="1" x14ac:dyDescent="0.15">
      <c r="A5" s="1438"/>
      <c r="B5" s="1439"/>
      <c r="C5" s="1439"/>
      <c r="D5" s="1439"/>
      <c r="E5" s="1439"/>
      <c r="F5" s="1440"/>
      <c r="G5" s="1256" t="s">
        <v>372</v>
      </c>
      <c r="H5" s="999"/>
      <c r="I5" s="1184"/>
      <c r="J5" s="1256" t="s">
        <v>386</v>
      </c>
      <c r="K5" s="999"/>
      <c r="L5" s="1184"/>
      <c r="M5" s="1256"/>
      <c r="N5" s="999"/>
      <c r="O5" s="1184"/>
      <c r="P5" s="1256"/>
      <c r="Q5" s="999"/>
      <c r="R5" s="1184"/>
      <c r="S5" s="1256"/>
      <c r="T5" s="999"/>
      <c r="U5" s="1184"/>
    </row>
    <row r="6" spans="1:21" ht="64.5" customHeight="1" x14ac:dyDescent="0.15">
      <c r="A6" s="1441"/>
      <c r="B6" s="1442"/>
      <c r="C6" s="1442"/>
      <c r="D6" s="1442"/>
      <c r="E6" s="1442"/>
      <c r="F6" s="1443"/>
      <c r="G6" s="95" t="s">
        <v>373</v>
      </c>
      <c r="H6" s="95" t="s">
        <v>374</v>
      </c>
      <c r="I6" s="95" t="s">
        <v>375</v>
      </c>
      <c r="J6" s="95" t="s">
        <v>373</v>
      </c>
      <c r="K6" s="95" t="s">
        <v>374</v>
      </c>
      <c r="L6" s="95" t="s">
        <v>375</v>
      </c>
      <c r="M6" s="95" t="s">
        <v>373</v>
      </c>
      <c r="N6" s="95" t="s">
        <v>374</v>
      </c>
      <c r="O6" s="95" t="s">
        <v>375</v>
      </c>
      <c r="P6" s="95" t="s">
        <v>373</v>
      </c>
      <c r="Q6" s="95" t="s">
        <v>374</v>
      </c>
      <c r="R6" s="95" t="s">
        <v>375</v>
      </c>
      <c r="S6" s="95" t="s">
        <v>373</v>
      </c>
      <c r="T6" s="95" t="s">
        <v>374</v>
      </c>
      <c r="U6" s="95" t="s">
        <v>375</v>
      </c>
    </row>
    <row r="7" spans="1:21" ht="18" customHeight="1" x14ac:dyDescent="0.15">
      <c r="A7" s="1441"/>
      <c r="B7" s="1442"/>
      <c r="C7" s="1442"/>
      <c r="D7" s="1442"/>
      <c r="E7" s="1442"/>
      <c r="F7" s="1443"/>
      <c r="G7" s="97" t="s">
        <v>376</v>
      </c>
      <c r="H7" s="97"/>
      <c r="I7" s="97" t="s">
        <v>376</v>
      </c>
      <c r="J7" s="97" t="s">
        <v>376</v>
      </c>
      <c r="K7" s="97"/>
      <c r="L7" s="97" t="s">
        <v>376</v>
      </c>
      <c r="M7" s="97" t="s">
        <v>376</v>
      </c>
      <c r="N7" s="97"/>
      <c r="O7" s="97" t="s">
        <v>376</v>
      </c>
      <c r="P7" s="97" t="s">
        <v>376</v>
      </c>
      <c r="Q7" s="97"/>
      <c r="R7" s="97" t="s">
        <v>376</v>
      </c>
      <c r="S7" s="97" t="s">
        <v>376</v>
      </c>
      <c r="T7" s="97"/>
      <c r="U7" s="97" t="s">
        <v>376</v>
      </c>
    </row>
    <row r="8" spans="1:21" ht="18" customHeight="1" x14ac:dyDescent="0.15">
      <c r="A8" s="1444"/>
      <c r="B8" s="1445"/>
      <c r="C8" s="1445"/>
      <c r="D8" s="1445"/>
      <c r="E8" s="1445"/>
      <c r="F8" s="1446"/>
      <c r="G8" s="137" t="s">
        <v>796</v>
      </c>
      <c r="H8" s="137" t="s">
        <v>797</v>
      </c>
      <c r="I8" s="137" t="s">
        <v>798</v>
      </c>
      <c r="J8" s="137" t="s">
        <v>796</v>
      </c>
      <c r="K8" s="137" t="s">
        <v>797</v>
      </c>
      <c r="L8" s="137" t="s">
        <v>798</v>
      </c>
      <c r="M8" s="137" t="s">
        <v>796</v>
      </c>
      <c r="N8" s="137" t="s">
        <v>797</v>
      </c>
      <c r="O8" s="137" t="s">
        <v>798</v>
      </c>
      <c r="P8" s="137" t="s">
        <v>796</v>
      </c>
      <c r="Q8" s="137" t="s">
        <v>797</v>
      </c>
      <c r="R8" s="137" t="s">
        <v>798</v>
      </c>
      <c r="S8" s="137" t="s">
        <v>796</v>
      </c>
      <c r="T8" s="137" t="s">
        <v>797</v>
      </c>
      <c r="U8" s="137" t="s">
        <v>798</v>
      </c>
    </row>
    <row r="9" spans="1:21" ht="24" customHeight="1" x14ac:dyDescent="0.15">
      <c r="A9" s="1121" t="s">
        <v>377</v>
      </c>
      <c r="B9" s="1248"/>
      <c r="C9" s="1449" t="s">
        <v>799</v>
      </c>
      <c r="D9" s="1449"/>
      <c r="E9" s="1449"/>
      <c r="F9" s="1449"/>
      <c r="G9" s="418"/>
      <c r="H9" s="419"/>
      <c r="I9" s="420" t="str">
        <f>IF(G9&gt;0,ROUND(G9*H9,-2),"")</f>
        <v/>
      </c>
      <c r="J9" s="418"/>
      <c r="K9" s="419"/>
      <c r="L9" s="420" t="str">
        <f>IF(J9&gt;0,ROUND(J9*K9,-2),"")</f>
        <v/>
      </c>
      <c r="M9" s="418"/>
      <c r="N9" s="419"/>
      <c r="O9" s="420" t="str">
        <f>IF(M9&gt;0,M9*N9,"")</f>
        <v/>
      </c>
      <c r="P9" s="418"/>
      <c r="Q9" s="421"/>
      <c r="R9" s="420" t="str">
        <f>IF(P9&gt;0,P9*Q9,"")</f>
        <v/>
      </c>
      <c r="S9" s="415"/>
      <c r="T9" s="421"/>
      <c r="U9" s="420" t="str">
        <f>IF(S9&gt;0,S9*T9,"")</f>
        <v/>
      </c>
    </row>
    <row r="10" spans="1:21" ht="24" customHeight="1" x14ac:dyDescent="0.15">
      <c r="A10" s="1447"/>
      <c r="B10" s="1448"/>
      <c r="C10" s="1449" t="s">
        <v>805</v>
      </c>
      <c r="D10" s="1449"/>
      <c r="E10" s="1449"/>
      <c r="F10" s="1449"/>
      <c r="G10" s="418"/>
      <c r="H10" s="419"/>
      <c r="I10" s="420" t="str">
        <f t="shared" ref="I10:I17" si="0">IF(G10&gt;0,ROUND(G10*H10,-2),"")</f>
        <v/>
      </c>
      <c r="J10" s="418"/>
      <c r="K10" s="419"/>
      <c r="L10" s="420" t="str">
        <f t="shared" ref="L10:L17" si="1">IF(J10&gt;0,ROUND(J10*K10,-2),"")</f>
        <v/>
      </c>
      <c r="M10" s="418"/>
      <c r="N10" s="419"/>
      <c r="O10" s="420" t="str">
        <f t="shared" ref="O10:O17" si="2">IF(M10&gt;0,M10*N10,"")</f>
        <v/>
      </c>
      <c r="P10" s="418"/>
      <c r="Q10" s="421"/>
      <c r="R10" s="420" t="str">
        <f t="shared" ref="R10:R17" si="3">IF(P10&gt;0,P10*Q10,"")</f>
        <v/>
      </c>
      <c r="S10" s="415"/>
      <c r="T10" s="421"/>
      <c r="U10" s="420" t="str">
        <f t="shared" ref="U10:U17" si="4">IF(S10&gt;0,S10*T10,"")</f>
        <v/>
      </c>
    </row>
    <row r="11" spans="1:21" ht="24" customHeight="1" x14ac:dyDescent="0.15">
      <c r="A11" s="1447"/>
      <c r="B11" s="1448"/>
      <c r="C11" s="1449" t="s">
        <v>806</v>
      </c>
      <c r="D11" s="1449"/>
      <c r="E11" s="1449"/>
      <c r="F11" s="1449"/>
      <c r="G11" s="418"/>
      <c r="H11" s="419"/>
      <c r="I11" s="420" t="str">
        <f t="shared" si="0"/>
        <v/>
      </c>
      <c r="J11" s="418"/>
      <c r="K11" s="419"/>
      <c r="L11" s="420" t="str">
        <f t="shared" si="1"/>
        <v/>
      </c>
      <c r="M11" s="418"/>
      <c r="N11" s="419"/>
      <c r="O11" s="420" t="str">
        <f t="shared" si="2"/>
        <v/>
      </c>
      <c r="P11" s="418"/>
      <c r="Q11" s="421"/>
      <c r="R11" s="420" t="str">
        <f t="shared" si="3"/>
        <v/>
      </c>
      <c r="S11" s="415"/>
      <c r="T11" s="421"/>
      <c r="U11" s="420" t="str">
        <f t="shared" si="4"/>
        <v/>
      </c>
    </row>
    <row r="12" spans="1:21" ht="24" customHeight="1" x14ac:dyDescent="0.15">
      <c r="A12" s="1447"/>
      <c r="B12" s="1448"/>
      <c r="C12" s="1449" t="s">
        <v>800</v>
      </c>
      <c r="D12" s="1449"/>
      <c r="E12" s="1449"/>
      <c r="F12" s="1449"/>
      <c r="G12" s="418"/>
      <c r="H12" s="419"/>
      <c r="I12" s="420" t="str">
        <f t="shared" si="0"/>
        <v/>
      </c>
      <c r="J12" s="418"/>
      <c r="K12" s="419"/>
      <c r="L12" s="420" t="str">
        <f t="shared" si="1"/>
        <v/>
      </c>
      <c r="M12" s="418"/>
      <c r="N12" s="419"/>
      <c r="O12" s="420" t="str">
        <f t="shared" si="2"/>
        <v/>
      </c>
      <c r="P12" s="418"/>
      <c r="Q12" s="421"/>
      <c r="R12" s="420" t="str">
        <f t="shared" si="3"/>
        <v/>
      </c>
      <c r="S12" s="415"/>
      <c r="T12" s="421"/>
      <c r="U12" s="420" t="str">
        <f t="shared" si="4"/>
        <v/>
      </c>
    </row>
    <row r="13" spans="1:21" ht="24" customHeight="1" x14ac:dyDescent="0.15">
      <c r="A13" s="1447"/>
      <c r="B13" s="1448"/>
      <c r="C13" s="1449" t="s">
        <v>801</v>
      </c>
      <c r="D13" s="1449"/>
      <c r="E13" s="1449"/>
      <c r="F13" s="1449"/>
      <c r="G13" s="418"/>
      <c r="H13" s="419"/>
      <c r="I13" s="420" t="str">
        <f t="shared" si="0"/>
        <v/>
      </c>
      <c r="J13" s="418"/>
      <c r="K13" s="419"/>
      <c r="L13" s="420" t="str">
        <f t="shared" si="1"/>
        <v/>
      </c>
      <c r="M13" s="418"/>
      <c r="N13" s="419"/>
      <c r="O13" s="420" t="str">
        <f t="shared" si="2"/>
        <v/>
      </c>
      <c r="P13" s="418"/>
      <c r="Q13" s="421"/>
      <c r="R13" s="420" t="str">
        <f t="shared" si="3"/>
        <v/>
      </c>
      <c r="S13" s="415"/>
      <c r="T13" s="421"/>
      <c r="U13" s="420" t="str">
        <f t="shared" si="4"/>
        <v/>
      </c>
    </row>
    <row r="14" spans="1:21" ht="24" customHeight="1" x14ac:dyDescent="0.15">
      <c r="A14" s="1447"/>
      <c r="B14" s="1448"/>
      <c r="C14" s="1449" t="s">
        <v>802</v>
      </c>
      <c r="D14" s="1449"/>
      <c r="E14" s="1449"/>
      <c r="F14" s="1449"/>
      <c r="G14" s="418"/>
      <c r="H14" s="419"/>
      <c r="I14" s="420" t="str">
        <f t="shared" si="0"/>
        <v/>
      </c>
      <c r="J14" s="418"/>
      <c r="K14" s="419"/>
      <c r="L14" s="420" t="str">
        <f t="shared" si="1"/>
        <v/>
      </c>
      <c r="M14" s="418"/>
      <c r="N14" s="419"/>
      <c r="O14" s="420" t="str">
        <f t="shared" si="2"/>
        <v/>
      </c>
      <c r="P14" s="418"/>
      <c r="Q14" s="421"/>
      <c r="R14" s="420" t="str">
        <f t="shared" si="3"/>
        <v/>
      </c>
      <c r="S14" s="415"/>
      <c r="T14" s="421"/>
      <c r="U14" s="420" t="str">
        <f t="shared" si="4"/>
        <v/>
      </c>
    </row>
    <row r="15" spans="1:21" ht="24" customHeight="1" x14ac:dyDescent="0.15">
      <c r="A15" s="1121" t="s">
        <v>378</v>
      </c>
      <c r="B15" s="1248"/>
      <c r="C15" s="1449" t="s">
        <v>379</v>
      </c>
      <c r="D15" s="1449"/>
      <c r="E15" s="1449"/>
      <c r="F15" s="1449"/>
      <c r="G15" s="418"/>
      <c r="H15" s="419"/>
      <c r="I15" s="420" t="str">
        <f t="shared" si="0"/>
        <v/>
      </c>
      <c r="J15" s="418"/>
      <c r="K15" s="419"/>
      <c r="L15" s="420" t="str">
        <f t="shared" si="1"/>
        <v/>
      </c>
      <c r="M15" s="418"/>
      <c r="N15" s="419"/>
      <c r="O15" s="420" t="str">
        <f t="shared" si="2"/>
        <v/>
      </c>
      <c r="P15" s="418"/>
      <c r="Q15" s="421"/>
      <c r="R15" s="420" t="str">
        <f t="shared" si="3"/>
        <v/>
      </c>
      <c r="S15" s="415"/>
      <c r="T15" s="421"/>
      <c r="U15" s="420" t="str">
        <f t="shared" si="4"/>
        <v/>
      </c>
    </row>
    <row r="16" spans="1:21" ht="24" customHeight="1" x14ac:dyDescent="0.15">
      <c r="A16" s="1447"/>
      <c r="B16" s="1448"/>
      <c r="C16" s="1449" t="s">
        <v>803</v>
      </c>
      <c r="D16" s="1449"/>
      <c r="E16" s="1449"/>
      <c r="F16" s="1449"/>
      <c r="G16" s="418"/>
      <c r="H16" s="419"/>
      <c r="I16" s="420" t="str">
        <f t="shared" si="0"/>
        <v/>
      </c>
      <c r="J16" s="418"/>
      <c r="K16" s="419"/>
      <c r="L16" s="420" t="str">
        <f t="shared" si="1"/>
        <v/>
      </c>
      <c r="M16" s="418"/>
      <c r="N16" s="419"/>
      <c r="O16" s="420" t="str">
        <f t="shared" si="2"/>
        <v/>
      </c>
      <c r="P16" s="418"/>
      <c r="Q16" s="421"/>
      <c r="R16" s="420" t="str">
        <f t="shared" si="3"/>
        <v/>
      </c>
      <c r="S16" s="415"/>
      <c r="T16" s="421"/>
      <c r="U16" s="420" t="str">
        <f t="shared" si="4"/>
        <v/>
      </c>
    </row>
    <row r="17" spans="1:21" ht="24" customHeight="1" x14ac:dyDescent="0.15">
      <c r="A17" s="1447"/>
      <c r="B17" s="1448"/>
      <c r="C17" s="1449" t="s">
        <v>380</v>
      </c>
      <c r="D17" s="1449"/>
      <c r="E17" s="1449"/>
      <c r="F17" s="1449"/>
      <c r="G17" s="418"/>
      <c r="H17" s="419"/>
      <c r="I17" s="420" t="str">
        <f t="shared" si="0"/>
        <v/>
      </c>
      <c r="J17" s="418"/>
      <c r="K17" s="419"/>
      <c r="L17" s="420" t="str">
        <f t="shared" si="1"/>
        <v/>
      </c>
      <c r="M17" s="418"/>
      <c r="N17" s="419"/>
      <c r="O17" s="420" t="str">
        <f t="shared" si="2"/>
        <v/>
      </c>
      <c r="P17" s="418"/>
      <c r="Q17" s="421"/>
      <c r="R17" s="420" t="str">
        <f t="shared" si="3"/>
        <v/>
      </c>
      <c r="S17" s="415"/>
      <c r="T17" s="421"/>
      <c r="U17" s="420" t="str">
        <f t="shared" si="4"/>
        <v/>
      </c>
    </row>
    <row r="18" spans="1:21" ht="24" customHeight="1" x14ac:dyDescent="0.15">
      <c r="A18" s="1256" t="s">
        <v>804</v>
      </c>
      <c r="B18" s="999"/>
      <c r="C18" s="999"/>
      <c r="D18" s="999"/>
      <c r="E18" s="999"/>
      <c r="F18" s="1184"/>
      <c r="G18" s="1264" t="s">
        <v>792</v>
      </c>
      <c r="H18" s="1184"/>
      <c r="I18" s="422" t="str">
        <f>IF(COUNT(I9:I17)&gt;0,ROUND(SUM(I9:I17),-2),"")</f>
        <v/>
      </c>
      <c r="J18" s="1264" t="s">
        <v>792</v>
      </c>
      <c r="K18" s="1184"/>
      <c r="L18" s="422" t="str">
        <f>IF(COUNT(L9:L17)&gt;0,ROUND(SUM(L9:L17),-2),"")</f>
        <v/>
      </c>
      <c r="M18" s="1264" t="s">
        <v>792</v>
      </c>
      <c r="N18" s="1184"/>
      <c r="O18" s="422" t="str">
        <f>IF(COUNT(O9:O17)&gt;0,ROUND(SUM(O9:O17),-2),"")</f>
        <v/>
      </c>
      <c r="P18" s="1264" t="s">
        <v>792</v>
      </c>
      <c r="Q18" s="1184"/>
      <c r="R18" s="422" t="str">
        <f>IF(COUNT(R9:R17)&gt;0,ROUND(SUM(R9:R17),-2),"")</f>
        <v/>
      </c>
      <c r="S18" s="1264" t="s">
        <v>792</v>
      </c>
      <c r="T18" s="1184"/>
      <c r="U18" s="422" t="str">
        <f>IF(COUNT(U9:U17)&gt;0,ROUND(SUM(U9:U17),-2),"")</f>
        <v/>
      </c>
    </row>
    <row r="19" spans="1:21" ht="38.25" customHeight="1" x14ac:dyDescent="0.15">
      <c r="A19" s="51" t="s">
        <v>381</v>
      </c>
      <c r="B19" s="1450" t="s">
        <v>794</v>
      </c>
      <c r="C19" s="1451"/>
      <c r="D19" s="1451"/>
      <c r="E19" s="1451"/>
      <c r="F19" s="1451"/>
      <c r="G19" s="1451"/>
      <c r="H19" s="1451"/>
      <c r="I19" s="1451"/>
      <c r="J19" s="1451"/>
      <c r="K19" s="1451"/>
      <c r="L19" s="1451"/>
      <c r="M19" s="1451"/>
      <c r="N19" s="1451"/>
      <c r="O19" s="1451"/>
      <c r="P19" s="1451"/>
      <c r="Q19" s="1451"/>
      <c r="R19" s="1451"/>
      <c r="S19" s="1451"/>
      <c r="T19" s="1451"/>
      <c r="U19" s="1451"/>
    </row>
    <row r="20" spans="1:21" ht="16.5" customHeight="1" x14ac:dyDescent="0.15">
      <c r="B20" s="1452" t="s">
        <v>795</v>
      </c>
      <c r="C20" s="1032"/>
      <c r="D20" s="1032"/>
      <c r="E20" s="1032"/>
      <c r="F20" s="1032"/>
      <c r="G20" s="1032"/>
      <c r="H20" s="1032"/>
      <c r="I20" s="1032"/>
      <c r="J20" s="1032"/>
      <c r="K20" s="1032"/>
      <c r="L20" s="1032"/>
      <c r="M20" s="1032"/>
      <c r="N20" s="1032"/>
      <c r="O20" s="1032"/>
      <c r="P20" s="1032"/>
    </row>
    <row r="21" spans="1:21" ht="18" customHeight="1" x14ac:dyDescent="0.15">
      <c r="B21" s="1452" t="s">
        <v>529</v>
      </c>
      <c r="C21" s="1032"/>
      <c r="D21" s="1032"/>
      <c r="E21" s="1032"/>
      <c r="F21" s="1032"/>
      <c r="G21" s="1032"/>
      <c r="H21" s="1032"/>
      <c r="I21" s="1032"/>
      <c r="J21" s="1032"/>
      <c r="K21" s="1032"/>
      <c r="L21" s="1032"/>
      <c r="M21" s="1032"/>
      <c r="N21" s="1032"/>
      <c r="O21" s="1032"/>
      <c r="P21" s="1032"/>
    </row>
    <row r="22" spans="1:21" ht="18" customHeight="1" x14ac:dyDescent="0.15">
      <c r="B22" s="1452" t="s">
        <v>532</v>
      </c>
      <c r="C22" s="1032"/>
      <c r="D22" s="1032"/>
      <c r="E22" s="1032"/>
      <c r="F22" s="1032"/>
      <c r="G22" s="1032"/>
      <c r="H22" s="1032"/>
      <c r="I22" s="1032"/>
      <c r="J22" s="1032"/>
      <c r="K22" s="1032"/>
      <c r="L22" s="1032"/>
      <c r="M22" s="1032"/>
      <c r="N22" s="1032"/>
      <c r="O22" s="1032"/>
      <c r="P22" s="1032"/>
    </row>
    <row r="23" spans="1:21" ht="18" customHeight="1" x14ac:dyDescent="0.15">
      <c r="B23" s="1032" t="s">
        <v>382</v>
      </c>
      <c r="C23" s="1032"/>
      <c r="D23" s="1032"/>
      <c r="E23" s="1032"/>
      <c r="F23" s="1032"/>
      <c r="G23" s="1032"/>
      <c r="H23" s="1032"/>
      <c r="I23" s="1032"/>
      <c r="J23" s="1032"/>
      <c r="K23" s="1032"/>
      <c r="L23" s="1032"/>
      <c r="M23" s="1032"/>
      <c r="N23" s="1032"/>
      <c r="O23" s="1032"/>
      <c r="P23" s="1032"/>
    </row>
    <row r="24" spans="1:21" ht="18" customHeight="1" x14ac:dyDescent="0.15">
      <c r="U24" s="443" t="s">
        <v>823</v>
      </c>
    </row>
  </sheetData>
  <sheetProtection algorithmName="SHA-512" hashValue="jKTxz9nTCEb50t7nNT2DQ3amiwnuZw0bnw2om9LG6Cxu21VvEmjUWCU7LGKferYTo1PE61MvsMCigi6zOp6Dug==" saltValue="JdctxKhbzsHOTyvoH4vSsA==" spinCount="100000" sheet="1" objects="1" scenarios="1"/>
  <mergeCells count="28">
    <mergeCell ref="S18:T18"/>
    <mergeCell ref="B19:U19"/>
    <mergeCell ref="B20:P20"/>
    <mergeCell ref="B21:P21"/>
    <mergeCell ref="B22:P22"/>
    <mergeCell ref="B23:P23"/>
    <mergeCell ref="J18:K18"/>
    <mergeCell ref="M18:N18"/>
    <mergeCell ref="P18:Q18"/>
    <mergeCell ref="A15:B17"/>
    <mergeCell ref="C15:F15"/>
    <mergeCell ref="C16:F16"/>
    <mergeCell ref="C17:F17"/>
    <mergeCell ref="A18:F18"/>
    <mergeCell ref="G18:H18"/>
    <mergeCell ref="A9:B14"/>
    <mergeCell ref="C9:F9"/>
    <mergeCell ref="C10:F10"/>
    <mergeCell ref="C11:F11"/>
    <mergeCell ref="C12:F12"/>
    <mergeCell ref="C13:F13"/>
    <mergeCell ref="C14:F14"/>
    <mergeCell ref="S5:U5"/>
    <mergeCell ref="A5:F8"/>
    <mergeCell ref="G5:I5"/>
    <mergeCell ref="J5:L5"/>
    <mergeCell ref="M5:O5"/>
    <mergeCell ref="P5:R5"/>
  </mergeCells>
  <phoneticPr fontId="21"/>
  <pageMargins left="0.31496062992125984" right="0.31496062992125984" top="1.3385826771653544"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view="pageBreakPreview" zoomScaleNormal="100" zoomScaleSheetLayoutView="100" workbookViewId="0">
      <selection activeCell="G19" sqref="G19"/>
    </sheetView>
  </sheetViews>
  <sheetFormatPr defaultColWidth="9" defaultRowHeight="13.5" x14ac:dyDescent="0.15"/>
  <cols>
    <col min="1" max="1" width="5.375" style="7" customWidth="1"/>
    <col min="2" max="2" width="37.5" style="7" customWidth="1"/>
    <col min="3" max="3" width="11.5" style="88" customWidth="1"/>
    <col min="4" max="15" width="8" style="7" customWidth="1"/>
    <col min="16" max="16384" width="9" style="7"/>
  </cols>
  <sheetData>
    <row r="1" spans="1:16" x14ac:dyDescent="0.15">
      <c r="A1" s="94"/>
      <c r="B1" s="94"/>
      <c r="C1" s="94"/>
      <c r="D1" s="94"/>
      <c r="E1" s="94"/>
      <c r="F1" s="94"/>
      <c r="G1" s="94"/>
      <c r="H1" s="94"/>
      <c r="I1" s="94"/>
      <c r="J1" s="94"/>
      <c r="K1" s="94"/>
      <c r="L1" s="94"/>
      <c r="M1" s="94"/>
      <c r="N1" s="94"/>
      <c r="O1" s="94"/>
    </row>
    <row r="2" spans="1:16" x14ac:dyDescent="0.15">
      <c r="A2" s="94" t="s">
        <v>917</v>
      </c>
    </row>
    <row r="3" spans="1:16" x14ac:dyDescent="0.15">
      <c r="A3" s="7" t="s">
        <v>531</v>
      </c>
    </row>
    <row r="4" spans="1:16" ht="13.15" customHeight="1" x14ac:dyDescent="0.15"/>
    <row r="5" spans="1:16" ht="19.899999999999999" customHeight="1" x14ac:dyDescent="0.15">
      <c r="B5" s="7" t="s">
        <v>1006</v>
      </c>
      <c r="C5" s="554" t="str">
        <f>IF(D8="","",基本情報!F113)</f>
        <v/>
      </c>
      <c r="D5" s="7" t="s">
        <v>1007</v>
      </c>
    </row>
    <row r="6" spans="1:16" ht="13.15" customHeight="1" x14ac:dyDescent="0.15">
      <c r="C6" s="550"/>
    </row>
    <row r="7" spans="1:16" x14ac:dyDescent="0.15">
      <c r="A7" s="423" t="s">
        <v>298</v>
      </c>
      <c r="B7" s="97" t="s">
        <v>299</v>
      </c>
      <c r="C7" s="97" t="s">
        <v>300</v>
      </c>
      <c r="D7" s="111" t="s">
        <v>825</v>
      </c>
      <c r="E7" s="444" t="s">
        <v>826</v>
      </c>
      <c r="F7" s="444" t="s">
        <v>827</v>
      </c>
      <c r="G7" s="444" t="s">
        <v>828</v>
      </c>
      <c r="H7" s="444" t="s">
        <v>829</v>
      </c>
      <c r="I7" s="444" t="s">
        <v>830</v>
      </c>
      <c r="J7" s="444" t="s">
        <v>831</v>
      </c>
      <c r="K7" s="444" t="s">
        <v>832</v>
      </c>
      <c r="L7" s="444" t="s">
        <v>833</v>
      </c>
      <c r="M7" s="444" t="s">
        <v>834</v>
      </c>
      <c r="N7" s="444" t="s">
        <v>835</v>
      </c>
      <c r="O7" s="444" t="s">
        <v>836</v>
      </c>
      <c r="P7" s="620" t="s">
        <v>151</v>
      </c>
    </row>
    <row r="8" spans="1:16" x14ac:dyDescent="0.15">
      <c r="A8" s="1145" t="s">
        <v>301</v>
      </c>
      <c r="B8" s="423" t="s">
        <v>302</v>
      </c>
      <c r="C8" s="97" t="s">
        <v>303</v>
      </c>
      <c r="D8" s="415"/>
      <c r="E8" s="415"/>
      <c r="F8" s="415"/>
      <c r="G8" s="415"/>
      <c r="H8" s="415"/>
      <c r="I8" s="415"/>
      <c r="J8" s="415"/>
      <c r="K8" s="415"/>
      <c r="L8" s="415"/>
      <c r="M8" s="415"/>
      <c r="N8" s="415"/>
      <c r="O8" s="415"/>
      <c r="P8" s="575" t="str">
        <f>IF(D8="","",SUM(D8:O8))</f>
        <v/>
      </c>
    </row>
    <row r="9" spans="1:16" x14ac:dyDescent="0.15">
      <c r="A9" s="1145"/>
      <c r="B9" s="423" t="s">
        <v>946</v>
      </c>
      <c r="C9" s="97" t="s">
        <v>925</v>
      </c>
      <c r="D9" s="415"/>
      <c r="E9" s="424" t="str">
        <f>IF(D9="","",D9)</f>
        <v/>
      </c>
      <c r="F9" s="424" t="str">
        <f t="shared" ref="F9:N10" si="0">E9</f>
        <v/>
      </c>
      <c r="G9" s="424" t="str">
        <f t="shared" si="0"/>
        <v/>
      </c>
      <c r="H9" s="424" t="str">
        <f t="shared" si="0"/>
        <v/>
      </c>
      <c r="I9" s="424" t="str">
        <f t="shared" si="0"/>
        <v/>
      </c>
      <c r="J9" s="424" t="str">
        <f t="shared" si="0"/>
        <v/>
      </c>
      <c r="K9" s="424" t="str">
        <f t="shared" si="0"/>
        <v/>
      </c>
      <c r="L9" s="424" t="str">
        <f t="shared" si="0"/>
        <v/>
      </c>
      <c r="M9" s="424" t="str">
        <f t="shared" si="0"/>
        <v/>
      </c>
      <c r="N9" s="424" t="str">
        <f t="shared" si="0"/>
        <v/>
      </c>
      <c r="O9" s="424" t="str">
        <f>N9</f>
        <v/>
      </c>
      <c r="P9" s="575" t="str">
        <f>IF(D9="","",SUM(D9:O9))</f>
        <v/>
      </c>
    </row>
    <row r="10" spans="1:16" x14ac:dyDescent="0.15">
      <c r="A10" s="1145"/>
      <c r="B10" s="423" t="s">
        <v>304</v>
      </c>
      <c r="C10" s="97" t="s">
        <v>318</v>
      </c>
      <c r="D10" s="415"/>
      <c r="E10" s="424" t="str">
        <f>IF(D10="","",D10)</f>
        <v/>
      </c>
      <c r="F10" s="424" t="str">
        <f t="shared" si="0"/>
        <v/>
      </c>
      <c r="G10" s="424" t="str">
        <f t="shared" si="0"/>
        <v/>
      </c>
      <c r="H10" s="424" t="str">
        <f t="shared" si="0"/>
        <v/>
      </c>
      <c r="I10" s="424" t="str">
        <f t="shared" si="0"/>
        <v/>
      </c>
      <c r="J10" s="424" t="str">
        <f t="shared" si="0"/>
        <v/>
      </c>
      <c r="K10" s="424" t="str">
        <f t="shared" si="0"/>
        <v/>
      </c>
      <c r="L10" s="424" t="str">
        <f t="shared" si="0"/>
        <v/>
      </c>
      <c r="M10" s="424" t="str">
        <f t="shared" si="0"/>
        <v/>
      </c>
      <c r="N10" s="424" t="str">
        <f t="shared" si="0"/>
        <v/>
      </c>
      <c r="O10" s="424" t="str">
        <f>N10</f>
        <v/>
      </c>
      <c r="P10" s="575" t="str">
        <f>IF(D10="","",SUM(D10:O10))</f>
        <v/>
      </c>
    </row>
    <row r="11" spans="1:16" x14ac:dyDescent="0.15">
      <c r="A11" s="1145"/>
      <c r="B11" s="423" t="s">
        <v>305</v>
      </c>
      <c r="C11" s="97" t="s">
        <v>306</v>
      </c>
      <c r="D11" s="555"/>
      <c r="E11" s="555"/>
      <c r="F11" s="555"/>
      <c r="G11" s="555"/>
      <c r="H11" s="555"/>
      <c r="I11" s="555"/>
      <c r="J11" s="555"/>
      <c r="K11" s="555"/>
      <c r="L11" s="555"/>
      <c r="M11" s="555"/>
      <c r="N11" s="555"/>
      <c r="O11" s="555"/>
      <c r="P11" s="576" t="str">
        <f>IF(D11="","",AVERAGE(D11:O11))</f>
        <v/>
      </c>
    </row>
    <row r="12" spans="1:16" ht="16.5" x14ac:dyDescent="0.15">
      <c r="A12" s="1145"/>
      <c r="B12" s="423" t="s">
        <v>307</v>
      </c>
      <c r="C12" s="97" t="s">
        <v>807</v>
      </c>
      <c r="D12" s="415"/>
      <c r="E12" s="424" t="str">
        <f>IF(D12="","",D12)</f>
        <v/>
      </c>
      <c r="F12" s="424" t="str">
        <f t="shared" ref="F12:N12" si="1">IF(E12="","",E12)</f>
        <v/>
      </c>
      <c r="G12" s="424" t="str">
        <f t="shared" si="1"/>
        <v/>
      </c>
      <c r="H12" s="424" t="str">
        <f t="shared" si="1"/>
        <v/>
      </c>
      <c r="I12" s="424" t="str">
        <f t="shared" si="1"/>
        <v/>
      </c>
      <c r="J12" s="424" t="str">
        <f t="shared" si="1"/>
        <v/>
      </c>
      <c r="K12" s="424" t="str">
        <f t="shared" si="1"/>
        <v/>
      </c>
      <c r="L12" s="424" t="str">
        <f t="shared" si="1"/>
        <v/>
      </c>
      <c r="M12" s="424" t="str">
        <f t="shared" si="1"/>
        <v/>
      </c>
      <c r="N12" s="424" t="str">
        <f t="shared" si="1"/>
        <v/>
      </c>
      <c r="O12" s="424" t="str">
        <f>IF(N12="","",N12)</f>
        <v/>
      </c>
      <c r="P12" s="575" t="str">
        <f t="shared" ref="P12:P18" si="2">IF(D12="","",SUM(D12:O12))</f>
        <v/>
      </c>
    </row>
    <row r="13" spans="1:16" ht="16.5" x14ac:dyDescent="0.15">
      <c r="A13" s="1145"/>
      <c r="B13" s="423" t="s">
        <v>308</v>
      </c>
      <c r="C13" s="97" t="s">
        <v>808</v>
      </c>
      <c r="D13" s="424" t="str">
        <f>IF(D8="","",IF(D8=0,0,D12*D8/1000))</f>
        <v/>
      </c>
      <c r="E13" s="424" t="str">
        <f t="shared" ref="E13:K13" si="3">IF(E8="","",IF(E8=0,0,E12*E8/1000))</f>
        <v/>
      </c>
      <c r="F13" s="424" t="str">
        <f t="shared" si="3"/>
        <v/>
      </c>
      <c r="G13" s="424" t="str">
        <f t="shared" si="3"/>
        <v/>
      </c>
      <c r="H13" s="424" t="str">
        <f t="shared" si="3"/>
        <v/>
      </c>
      <c r="I13" s="424" t="str">
        <f t="shared" si="3"/>
        <v/>
      </c>
      <c r="J13" s="424" t="str">
        <f t="shared" si="3"/>
        <v/>
      </c>
      <c r="K13" s="424" t="str">
        <f t="shared" si="3"/>
        <v/>
      </c>
      <c r="L13" s="424" t="str">
        <f>IF(L8="","",IF(L8=0,0,L12*L8/1000))</f>
        <v/>
      </c>
      <c r="M13" s="424" t="str">
        <f t="shared" ref="M13:O13" si="4">IF(M8="","",IF(M8=0,0,M12*M8/1000))</f>
        <v/>
      </c>
      <c r="N13" s="424" t="str">
        <f t="shared" si="4"/>
        <v/>
      </c>
      <c r="O13" s="424" t="str">
        <f t="shared" si="4"/>
        <v/>
      </c>
      <c r="P13" s="575" t="str">
        <f t="shared" si="2"/>
        <v/>
      </c>
    </row>
    <row r="14" spans="1:16" x14ac:dyDescent="0.15">
      <c r="A14" s="1145"/>
      <c r="B14" s="423" t="s">
        <v>991</v>
      </c>
      <c r="C14" s="97" t="s">
        <v>310</v>
      </c>
      <c r="D14" s="424" t="str">
        <f>IF(D8="","",IF(D8=0,0,D9*D8/1000))</f>
        <v/>
      </c>
      <c r="E14" s="424" t="str">
        <f t="shared" ref="E14:K14" si="5">IF(E8="","",IF(E8=0,0,E9*E8/1000))</f>
        <v/>
      </c>
      <c r="F14" s="424" t="str">
        <f t="shared" si="5"/>
        <v/>
      </c>
      <c r="G14" s="424" t="str">
        <f t="shared" si="5"/>
        <v/>
      </c>
      <c r="H14" s="424" t="str">
        <f t="shared" si="5"/>
        <v/>
      </c>
      <c r="I14" s="424" t="str">
        <f t="shared" si="5"/>
        <v/>
      </c>
      <c r="J14" s="424" t="str">
        <f t="shared" si="5"/>
        <v/>
      </c>
      <c r="K14" s="424" t="str">
        <f t="shared" si="5"/>
        <v/>
      </c>
      <c r="L14" s="424" t="str">
        <f>IF(L8="","",IF(L8=0,0,L9*L8/1000))</f>
        <v/>
      </c>
      <c r="M14" s="424" t="str">
        <f t="shared" ref="M14:O14" si="6">IF(M8="","",IF(M8=0,0,M9*M8/1000))</f>
        <v/>
      </c>
      <c r="N14" s="424" t="str">
        <f t="shared" si="6"/>
        <v/>
      </c>
      <c r="O14" s="424" t="str">
        <f t="shared" si="6"/>
        <v/>
      </c>
      <c r="P14" s="575" t="str">
        <f t="shared" si="2"/>
        <v/>
      </c>
    </row>
    <row r="15" spans="1:16" x14ac:dyDescent="0.15">
      <c r="A15" s="1145"/>
      <c r="B15" s="423" t="s">
        <v>1002</v>
      </c>
      <c r="C15" s="97" t="s">
        <v>319</v>
      </c>
      <c r="D15" s="424" t="str">
        <f>IF(D8="","",IF(D8=0,0,D10*D8*D11/100/1000))</f>
        <v/>
      </c>
      <c r="E15" s="424" t="str">
        <f>IF(E8="","",IF(E8=0,0,E10*E8*E11/100/1000))</f>
        <v/>
      </c>
      <c r="F15" s="424" t="str">
        <f t="shared" ref="F15:K15" si="7">IF(F8="","",IF(F8=0,0,F10*F8*F11/100/1000))</f>
        <v/>
      </c>
      <c r="G15" s="424" t="str">
        <f t="shared" si="7"/>
        <v/>
      </c>
      <c r="H15" s="424" t="str">
        <f t="shared" si="7"/>
        <v/>
      </c>
      <c r="I15" s="424" t="str">
        <f t="shared" si="7"/>
        <v/>
      </c>
      <c r="J15" s="424" t="str">
        <f t="shared" si="7"/>
        <v/>
      </c>
      <c r="K15" s="424" t="str">
        <f t="shared" si="7"/>
        <v/>
      </c>
      <c r="L15" s="424" t="str">
        <f>IF(L8="","",IF(L8=0,0,L10*L8*L11/100/1000))</f>
        <v/>
      </c>
      <c r="M15" s="424" t="str">
        <f t="shared" ref="M15:O15" si="8">IF(M8="","",IF(M8=0,0,M10*M8*M11/100/1000))</f>
        <v/>
      </c>
      <c r="N15" s="424" t="str">
        <f t="shared" si="8"/>
        <v/>
      </c>
      <c r="O15" s="424" t="str">
        <f t="shared" si="8"/>
        <v/>
      </c>
      <c r="P15" s="575" t="str">
        <f t="shared" si="2"/>
        <v/>
      </c>
    </row>
    <row r="16" spans="1:16" ht="16.5" customHeight="1" x14ac:dyDescent="0.15">
      <c r="A16" s="1145"/>
      <c r="B16" s="423" t="s">
        <v>992</v>
      </c>
      <c r="C16" s="97" t="s">
        <v>319</v>
      </c>
      <c r="D16" s="424" t="str">
        <f t="shared" ref="D16:O16" si="9">IF(D14="","",D14*3.6)</f>
        <v/>
      </c>
      <c r="E16" s="424" t="str">
        <f t="shared" si="9"/>
        <v/>
      </c>
      <c r="F16" s="424" t="str">
        <f t="shared" si="9"/>
        <v/>
      </c>
      <c r="G16" s="424" t="str">
        <f t="shared" si="9"/>
        <v/>
      </c>
      <c r="H16" s="424" t="str">
        <f t="shared" si="9"/>
        <v/>
      </c>
      <c r="I16" s="424" t="str">
        <f t="shared" si="9"/>
        <v/>
      </c>
      <c r="J16" s="424" t="str">
        <f t="shared" si="9"/>
        <v/>
      </c>
      <c r="K16" s="424" t="str">
        <f t="shared" si="9"/>
        <v/>
      </c>
      <c r="L16" s="424" t="str">
        <f t="shared" si="9"/>
        <v/>
      </c>
      <c r="M16" s="424" t="str">
        <f t="shared" si="9"/>
        <v/>
      </c>
      <c r="N16" s="424" t="str">
        <f t="shared" si="9"/>
        <v/>
      </c>
      <c r="O16" s="424" t="str">
        <f t="shared" si="9"/>
        <v/>
      </c>
      <c r="P16" s="575" t="str">
        <f t="shared" si="2"/>
        <v/>
      </c>
    </row>
    <row r="17" spans="1:16" ht="16.5" customHeight="1" x14ac:dyDescent="0.15">
      <c r="A17" s="1145"/>
      <c r="B17" s="423" t="s">
        <v>313</v>
      </c>
      <c r="C17" s="97" t="s">
        <v>319</v>
      </c>
      <c r="D17" s="424" t="str">
        <f t="shared" ref="D17:O17" si="10">IF(D8="","",SUM(D15,D16))</f>
        <v/>
      </c>
      <c r="E17" s="424" t="str">
        <f t="shared" si="10"/>
        <v/>
      </c>
      <c r="F17" s="424" t="str">
        <f t="shared" si="10"/>
        <v/>
      </c>
      <c r="G17" s="424" t="str">
        <f t="shared" si="10"/>
        <v/>
      </c>
      <c r="H17" s="424" t="str">
        <f t="shared" si="10"/>
        <v/>
      </c>
      <c r="I17" s="424" t="str">
        <f t="shared" si="10"/>
        <v/>
      </c>
      <c r="J17" s="424" t="str">
        <f t="shared" si="10"/>
        <v/>
      </c>
      <c r="K17" s="424" t="str">
        <f t="shared" si="10"/>
        <v/>
      </c>
      <c r="L17" s="424" t="str">
        <f t="shared" si="10"/>
        <v/>
      </c>
      <c r="M17" s="424" t="str">
        <f t="shared" si="10"/>
        <v/>
      </c>
      <c r="N17" s="424" t="str">
        <f t="shared" si="10"/>
        <v/>
      </c>
      <c r="O17" s="424" t="str">
        <f t="shared" si="10"/>
        <v/>
      </c>
      <c r="P17" s="575" t="str">
        <f t="shared" si="2"/>
        <v/>
      </c>
    </row>
    <row r="18" spans="1:16" ht="16.5" customHeight="1" x14ac:dyDescent="0.15">
      <c r="A18" s="1145"/>
      <c r="B18" s="423" t="s">
        <v>314</v>
      </c>
      <c r="C18" s="97" t="s">
        <v>319</v>
      </c>
      <c r="D18" s="424" t="str">
        <f t="shared" ref="D18:O18" si="11">IF(D8="","",D13*$C$5)</f>
        <v/>
      </c>
      <c r="E18" s="424" t="str">
        <f t="shared" si="11"/>
        <v/>
      </c>
      <c r="F18" s="424" t="str">
        <f t="shared" si="11"/>
        <v/>
      </c>
      <c r="G18" s="424" t="str">
        <f t="shared" si="11"/>
        <v/>
      </c>
      <c r="H18" s="424" t="str">
        <f t="shared" si="11"/>
        <v/>
      </c>
      <c r="I18" s="424" t="str">
        <f t="shared" si="11"/>
        <v/>
      </c>
      <c r="J18" s="424" t="str">
        <f t="shared" si="11"/>
        <v/>
      </c>
      <c r="K18" s="424" t="str">
        <f t="shared" si="11"/>
        <v/>
      </c>
      <c r="L18" s="424" t="str">
        <f t="shared" si="11"/>
        <v/>
      </c>
      <c r="M18" s="424" t="str">
        <f t="shared" si="11"/>
        <v/>
      </c>
      <c r="N18" s="424" t="str">
        <f t="shared" si="11"/>
        <v/>
      </c>
      <c r="O18" s="424" t="str">
        <f t="shared" si="11"/>
        <v/>
      </c>
      <c r="P18" s="575" t="str">
        <f t="shared" si="2"/>
        <v/>
      </c>
    </row>
    <row r="19" spans="1:16" ht="16.5" customHeight="1" x14ac:dyDescent="0.15">
      <c r="A19" s="1145"/>
      <c r="B19" s="423" t="s">
        <v>1008</v>
      </c>
      <c r="C19" s="551" t="s">
        <v>306</v>
      </c>
      <c r="D19" s="425" t="str">
        <f t="shared" ref="D19:O19" si="12">IF(D8="","",D16/D18*100)</f>
        <v/>
      </c>
      <c r="E19" s="425" t="str">
        <f t="shared" si="12"/>
        <v/>
      </c>
      <c r="F19" s="425" t="str">
        <f t="shared" si="12"/>
        <v/>
      </c>
      <c r="G19" s="425" t="str">
        <f t="shared" si="12"/>
        <v/>
      </c>
      <c r="H19" s="425" t="str">
        <f t="shared" si="12"/>
        <v/>
      </c>
      <c r="I19" s="425" t="str">
        <f t="shared" si="12"/>
        <v/>
      </c>
      <c r="J19" s="425" t="str">
        <f t="shared" si="12"/>
        <v/>
      </c>
      <c r="K19" s="425" t="str">
        <f t="shared" si="12"/>
        <v/>
      </c>
      <c r="L19" s="425" t="str">
        <f t="shared" si="12"/>
        <v/>
      </c>
      <c r="M19" s="425" t="str">
        <f t="shared" si="12"/>
        <v/>
      </c>
      <c r="N19" s="425" t="str">
        <f t="shared" si="12"/>
        <v/>
      </c>
      <c r="O19" s="425" t="str">
        <f t="shared" si="12"/>
        <v/>
      </c>
      <c r="P19" s="425" t="str">
        <f>IF(D19="","",AVERAGE(D19:O19))</f>
        <v/>
      </c>
    </row>
    <row r="20" spans="1:16" ht="16.5" customHeight="1" x14ac:dyDescent="0.15">
      <c r="A20" s="1145"/>
      <c r="B20" s="423" t="s">
        <v>1009</v>
      </c>
      <c r="C20" s="551" t="s">
        <v>306</v>
      </c>
      <c r="D20" s="425" t="str">
        <f t="shared" ref="D20:O20" si="13">IF(D8="","",D15/D18*100)</f>
        <v/>
      </c>
      <c r="E20" s="425" t="str">
        <f t="shared" si="13"/>
        <v/>
      </c>
      <c r="F20" s="425" t="str">
        <f t="shared" si="13"/>
        <v/>
      </c>
      <c r="G20" s="425" t="str">
        <f t="shared" si="13"/>
        <v/>
      </c>
      <c r="H20" s="425" t="str">
        <f t="shared" si="13"/>
        <v/>
      </c>
      <c r="I20" s="425" t="str">
        <f t="shared" si="13"/>
        <v/>
      </c>
      <c r="J20" s="425" t="str">
        <f t="shared" si="13"/>
        <v/>
      </c>
      <c r="K20" s="425" t="str">
        <f t="shared" si="13"/>
        <v/>
      </c>
      <c r="L20" s="425" t="str">
        <f t="shared" si="13"/>
        <v/>
      </c>
      <c r="M20" s="425" t="str">
        <f t="shared" si="13"/>
        <v/>
      </c>
      <c r="N20" s="425" t="str">
        <f t="shared" si="13"/>
        <v/>
      </c>
      <c r="O20" s="425" t="str">
        <f t="shared" si="13"/>
        <v/>
      </c>
      <c r="P20" s="425" t="str">
        <f>IF(D20="","",AVERAGE(D20:O20))</f>
        <v/>
      </c>
    </row>
    <row r="21" spans="1:16" ht="16.5" customHeight="1" x14ac:dyDescent="0.15">
      <c r="A21" s="1145"/>
      <c r="B21" s="549" t="s">
        <v>1037</v>
      </c>
      <c r="C21" s="97" t="s">
        <v>315</v>
      </c>
      <c r="D21" s="425" t="str">
        <f t="shared" ref="D21:O21" si="14">IF(D8="","",IF(D8=0,"",2.17*D16/D18*100+D15/D18*100))</f>
        <v/>
      </c>
      <c r="E21" s="425" t="str">
        <f t="shared" si="14"/>
        <v/>
      </c>
      <c r="F21" s="425" t="str">
        <f t="shared" si="14"/>
        <v/>
      </c>
      <c r="G21" s="425" t="str">
        <f t="shared" si="14"/>
        <v/>
      </c>
      <c r="H21" s="425" t="str">
        <f t="shared" si="14"/>
        <v/>
      </c>
      <c r="I21" s="425" t="str">
        <f t="shared" si="14"/>
        <v/>
      </c>
      <c r="J21" s="425" t="str">
        <f t="shared" si="14"/>
        <v/>
      </c>
      <c r="K21" s="425" t="str">
        <f t="shared" si="14"/>
        <v/>
      </c>
      <c r="L21" s="425" t="str">
        <f t="shared" si="14"/>
        <v/>
      </c>
      <c r="M21" s="425" t="str">
        <f t="shared" si="14"/>
        <v/>
      </c>
      <c r="N21" s="425" t="str">
        <f t="shared" si="14"/>
        <v/>
      </c>
      <c r="O21" s="425" t="str">
        <f t="shared" si="14"/>
        <v/>
      </c>
      <c r="P21" s="425" t="str">
        <f>IF(D21="","",AVERAGE(D21:O21))</f>
        <v/>
      </c>
    </row>
    <row r="22" spans="1:16" x14ac:dyDescent="0.15">
      <c r="A22" s="1145" t="s">
        <v>22</v>
      </c>
      <c r="B22" s="423" t="s">
        <v>302</v>
      </c>
      <c r="C22" s="97" t="s">
        <v>303</v>
      </c>
      <c r="D22" s="415"/>
      <c r="E22" s="415"/>
      <c r="F22" s="415"/>
      <c r="G22" s="415"/>
      <c r="H22" s="415"/>
      <c r="I22" s="415"/>
      <c r="J22" s="415"/>
      <c r="K22" s="415"/>
      <c r="L22" s="415"/>
      <c r="M22" s="415"/>
      <c r="N22" s="415"/>
      <c r="O22" s="415"/>
      <c r="P22" s="575" t="str">
        <f>IF(D22="","",SUM(D22:O22))</f>
        <v/>
      </c>
    </row>
    <row r="23" spans="1:16" x14ac:dyDescent="0.15">
      <c r="A23" s="1145"/>
      <c r="B23" s="423" t="s">
        <v>946</v>
      </c>
      <c r="C23" s="97" t="s">
        <v>925</v>
      </c>
      <c r="D23" s="415"/>
      <c r="E23" s="424" t="str">
        <f>IF(D23="","",D23)</f>
        <v/>
      </c>
      <c r="F23" s="424" t="str">
        <f t="shared" ref="F23:N24" si="15">E23</f>
        <v/>
      </c>
      <c r="G23" s="424" t="str">
        <f t="shared" si="15"/>
        <v/>
      </c>
      <c r="H23" s="424" t="str">
        <f t="shared" si="15"/>
        <v/>
      </c>
      <c r="I23" s="424" t="str">
        <f t="shared" si="15"/>
        <v/>
      </c>
      <c r="J23" s="424" t="str">
        <f t="shared" si="15"/>
        <v/>
      </c>
      <c r="K23" s="424" t="str">
        <f t="shared" si="15"/>
        <v/>
      </c>
      <c r="L23" s="424" t="str">
        <f t="shared" si="15"/>
        <v/>
      </c>
      <c r="M23" s="424" t="str">
        <f t="shared" si="15"/>
        <v/>
      </c>
      <c r="N23" s="424" t="str">
        <f t="shared" si="15"/>
        <v/>
      </c>
      <c r="O23" s="424" t="str">
        <f>N23</f>
        <v/>
      </c>
      <c r="P23" s="575" t="str">
        <f>IF(D23="","",SUM(D23:O23))</f>
        <v/>
      </c>
    </row>
    <row r="24" spans="1:16" x14ac:dyDescent="0.15">
      <c r="A24" s="1145"/>
      <c r="B24" s="423" t="s">
        <v>304</v>
      </c>
      <c r="C24" s="97" t="s">
        <v>321</v>
      </c>
      <c r="D24" s="415"/>
      <c r="E24" s="424" t="str">
        <f>IF(D24="","",D24)</f>
        <v/>
      </c>
      <c r="F24" s="424" t="str">
        <f t="shared" si="15"/>
        <v/>
      </c>
      <c r="G24" s="424" t="str">
        <f t="shared" si="15"/>
        <v/>
      </c>
      <c r="H24" s="424" t="str">
        <f t="shared" si="15"/>
        <v/>
      </c>
      <c r="I24" s="424" t="str">
        <f t="shared" si="15"/>
        <v/>
      </c>
      <c r="J24" s="424" t="str">
        <f t="shared" si="15"/>
        <v/>
      </c>
      <c r="K24" s="424" t="str">
        <f t="shared" si="15"/>
        <v/>
      </c>
      <c r="L24" s="424" t="str">
        <f t="shared" si="15"/>
        <v/>
      </c>
      <c r="M24" s="424" t="str">
        <f t="shared" si="15"/>
        <v/>
      </c>
      <c r="N24" s="424" t="str">
        <f t="shared" si="15"/>
        <v/>
      </c>
      <c r="O24" s="424" t="str">
        <f>N24</f>
        <v/>
      </c>
      <c r="P24" s="575" t="str">
        <f>IF(D24="","",SUM(D24:O24))</f>
        <v/>
      </c>
    </row>
    <row r="25" spans="1:16" x14ac:dyDescent="0.15">
      <c r="A25" s="1145"/>
      <c r="B25" s="423" t="s">
        <v>305</v>
      </c>
      <c r="C25" s="97" t="s">
        <v>306</v>
      </c>
      <c r="D25" s="555"/>
      <c r="E25" s="555"/>
      <c r="F25" s="555"/>
      <c r="G25" s="555"/>
      <c r="H25" s="555"/>
      <c r="I25" s="555"/>
      <c r="J25" s="555"/>
      <c r="K25" s="555"/>
      <c r="L25" s="555"/>
      <c r="M25" s="555"/>
      <c r="N25" s="555"/>
      <c r="O25" s="555"/>
      <c r="P25" s="576" t="str">
        <f>IF(D25="","",AVERAGE(D25:O25))</f>
        <v/>
      </c>
    </row>
    <row r="26" spans="1:16" ht="16.5" x14ac:dyDescent="0.15">
      <c r="A26" s="1145"/>
      <c r="B26" s="423" t="s">
        <v>307</v>
      </c>
      <c r="C26" s="97" t="s">
        <v>809</v>
      </c>
      <c r="D26" s="415"/>
      <c r="E26" s="424" t="str">
        <f>IF(D26="","",D26)</f>
        <v/>
      </c>
      <c r="F26" s="424" t="str">
        <f t="shared" ref="F26:N26" si="16">IF(E26="","",E26)</f>
        <v/>
      </c>
      <c r="G26" s="424" t="str">
        <f t="shared" si="16"/>
        <v/>
      </c>
      <c r="H26" s="424" t="str">
        <f t="shared" si="16"/>
        <v/>
      </c>
      <c r="I26" s="424" t="str">
        <f t="shared" si="16"/>
        <v/>
      </c>
      <c r="J26" s="424" t="str">
        <f t="shared" si="16"/>
        <v/>
      </c>
      <c r="K26" s="424" t="str">
        <f t="shared" si="16"/>
        <v/>
      </c>
      <c r="L26" s="424" t="str">
        <f t="shared" si="16"/>
        <v/>
      </c>
      <c r="M26" s="424" t="str">
        <f t="shared" si="16"/>
        <v/>
      </c>
      <c r="N26" s="424" t="str">
        <f t="shared" si="16"/>
        <v/>
      </c>
      <c r="O26" s="424" t="str">
        <f>IF(N26="","",N26)</f>
        <v/>
      </c>
      <c r="P26" s="575" t="str">
        <f t="shared" ref="P26:P32" si="17">IF(D26="","",SUM(D26:O26))</f>
        <v/>
      </c>
    </row>
    <row r="27" spans="1:16" ht="16.5" x14ac:dyDescent="0.15">
      <c r="A27" s="1145"/>
      <c r="B27" s="423" t="s">
        <v>308</v>
      </c>
      <c r="C27" s="97" t="s">
        <v>808</v>
      </c>
      <c r="D27" s="424" t="str">
        <f>IF(D22="","",IF(D22=0,0,D26*D22/1000))</f>
        <v/>
      </c>
      <c r="E27" s="424" t="str">
        <f t="shared" ref="E27:K27" si="18">IF(E22="","",IF(E22=0,0,E26*E22/1000))</f>
        <v/>
      </c>
      <c r="F27" s="424" t="str">
        <f t="shared" si="18"/>
        <v/>
      </c>
      <c r="G27" s="424" t="str">
        <f t="shared" si="18"/>
        <v/>
      </c>
      <c r="H27" s="424" t="str">
        <f t="shared" si="18"/>
        <v/>
      </c>
      <c r="I27" s="424" t="str">
        <f t="shared" si="18"/>
        <v/>
      </c>
      <c r="J27" s="424" t="str">
        <f t="shared" si="18"/>
        <v/>
      </c>
      <c r="K27" s="424" t="str">
        <f t="shared" si="18"/>
        <v/>
      </c>
      <c r="L27" s="424" t="str">
        <f>IF(L22="","",IF(L22=0,0,L26*L22/1000))</f>
        <v/>
      </c>
      <c r="M27" s="424" t="str">
        <f t="shared" ref="M27:O27" si="19">IF(M22="","",IF(M22=0,0,M26*M22/1000))</f>
        <v/>
      </c>
      <c r="N27" s="424" t="str">
        <f t="shared" si="19"/>
        <v/>
      </c>
      <c r="O27" s="424" t="str">
        <f t="shared" si="19"/>
        <v/>
      </c>
      <c r="P27" s="575" t="str">
        <f t="shared" si="17"/>
        <v/>
      </c>
    </row>
    <row r="28" spans="1:16" x14ac:dyDescent="0.15">
      <c r="A28" s="1145"/>
      <c r="B28" s="423" t="s">
        <v>991</v>
      </c>
      <c r="C28" s="97" t="s">
        <v>310</v>
      </c>
      <c r="D28" s="424" t="str">
        <f>IF(D23="","",IF(D23=0,0,D27*D23/1000))</f>
        <v/>
      </c>
      <c r="E28" s="424" t="str">
        <f t="shared" ref="E28:K28" si="20">IF(E22="","",IF(E22=0,0,E23*E22/1000))</f>
        <v/>
      </c>
      <c r="F28" s="424" t="str">
        <f t="shared" si="20"/>
        <v/>
      </c>
      <c r="G28" s="424" t="str">
        <f t="shared" si="20"/>
        <v/>
      </c>
      <c r="H28" s="424" t="str">
        <f t="shared" si="20"/>
        <v/>
      </c>
      <c r="I28" s="424" t="str">
        <f t="shared" si="20"/>
        <v/>
      </c>
      <c r="J28" s="424" t="str">
        <f t="shared" si="20"/>
        <v/>
      </c>
      <c r="K28" s="424" t="str">
        <f t="shared" si="20"/>
        <v/>
      </c>
      <c r="L28" s="424" t="str">
        <f>IF(L22="","",IF(L22=0,0,L23*L22/1000))</f>
        <v/>
      </c>
      <c r="M28" s="424" t="str">
        <f t="shared" ref="M28:O28" si="21">IF(M22="","",IF(M22=0,0,M23*M22/1000))</f>
        <v/>
      </c>
      <c r="N28" s="424" t="str">
        <f t="shared" si="21"/>
        <v/>
      </c>
      <c r="O28" s="424" t="str">
        <f t="shared" si="21"/>
        <v/>
      </c>
      <c r="P28" s="575" t="str">
        <f t="shared" si="17"/>
        <v/>
      </c>
    </row>
    <row r="29" spans="1:16" x14ac:dyDescent="0.15">
      <c r="A29" s="1145"/>
      <c r="B29" s="423" t="s">
        <v>1002</v>
      </c>
      <c r="C29" s="97" t="s">
        <v>319</v>
      </c>
      <c r="D29" s="424" t="str">
        <f>IF(D24="","",IF(D24=0,0,D28*D24/1000))</f>
        <v/>
      </c>
      <c r="E29" s="424" t="str">
        <f t="shared" ref="E29:K29" si="22">IF(E22="","",IF(E22=0,0,E24*E22*E25/100/1000))</f>
        <v/>
      </c>
      <c r="F29" s="424" t="str">
        <f t="shared" si="22"/>
        <v/>
      </c>
      <c r="G29" s="424" t="str">
        <f t="shared" si="22"/>
        <v/>
      </c>
      <c r="H29" s="424" t="str">
        <f t="shared" si="22"/>
        <v/>
      </c>
      <c r="I29" s="424" t="str">
        <f t="shared" si="22"/>
        <v/>
      </c>
      <c r="J29" s="424" t="str">
        <f t="shared" si="22"/>
        <v/>
      </c>
      <c r="K29" s="424" t="str">
        <f t="shared" si="22"/>
        <v/>
      </c>
      <c r="L29" s="424" t="str">
        <f>IF(L22="","",IF(L22=0,0,L24*L22*L25/100/1000))</f>
        <v/>
      </c>
      <c r="M29" s="424" t="str">
        <f t="shared" ref="M29:O29" si="23">IF(M22="","",IF(M22=0,0,M24*M22*M25/100/1000))</f>
        <v/>
      </c>
      <c r="N29" s="424" t="str">
        <f t="shared" si="23"/>
        <v/>
      </c>
      <c r="O29" s="424" t="str">
        <f t="shared" si="23"/>
        <v/>
      </c>
      <c r="P29" s="575" t="str">
        <f t="shared" si="17"/>
        <v/>
      </c>
    </row>
    <row r="30" spans="1:16" x14ac:dyDescent="0.15">
      <c r="A30" s="1145"/>
      <c r="B30" s="423" t="s">
        <v>992</v>
      </c>
      <c r="C30" s="97" t="s">
        <v>319</v>
      </c>
      <c r="D30" s="424" t="str">
        <f>IF(D26="","",IF(D26=0,0,#REF!*D26/1000))</f>
        <v/>
      </c>
      <c r="E30" s="424" t="str">
        <f t="shared" ref="E30:O30" si="24">IF(E28="","",E28*3.6)</f>
        <v/>
      </c>
      <c r="F30" s="424" t="str">
        <f t="shared" si="24"/>
        <v/>
      </c>
      <c r="G30" s="424" t="str">
        <f t="shared" si="24"/>
        <v/>
      </c>
      <c r="H30" s="424" t="str">
        <f t="shared" si="24"/>
        <v/>
      </c>
      <c r="I30" s="424" t="str">
        <f t="shared" si="24"/>
        <v/>
      </c>
      <c r="J30" s="424" t="str">
        <f t="shared" si="24"/>
        <v/>
      </c>
      <c r="K30" s="424" t="str">
        <f t="shared" si="24"/>
        <v/>
      </c>
      <c r="L30" s="424" t="str">
        <f t="shared" si="24"/>
        <v/>
      </c>
      <c r="M30" s="424" t="str">
        <f t="shared" si="24"/>
        <v/>
      </c>
      <c r="N30" s="424" t="str">
        <f t="shared" si="24"/>
        <v/>
      </c>
      <c r="O30" s="424" t="str">
        <f t="shared" si="24"/>
        <v/>
      </c>
      <c r="P30" s="575" t="str">
        <f t="shared" si="17"/>
        <v/>
      </c>
    </row>
    <row r="31" spans="1:16" x14ac:dyDescent="0.15">
      <c r="A31" s="1145"/>
      <c r="B31" s="423" t="s">
        <v>313</v>
      </c>
      <c r="C31" s="97" t="s">
        <v>319</v>
      </c>
      <c r="D31" s="424" t="str">
        <f>IF(D27="","",IF(D27=0,0,D30*D27/1000))</f>
        <v/>
      </c>
      <c r="E31" s="424" t="str">
        <f t="shared" ref="E31:O31" si="25">IF(E22="","",SUM(E29,E30))</f>
        <v/>
      </c>
      <c r="F31" s="424" t="str">
        <f t="shared" si="25"/>
        <v/>
      </c>
      <c r="G31" s="424" t="str">
        <f t="shared" si="25"/>
        <v/>
      </c>
      <c r="H31" s="424" t="str">
        <f t="shared" si="25"/>
        <v/>
      </c>
      <c r="I31" s="424" t="str">
        <f t="shared" si="25"/>
        <v/>
      </c>
      <c r="J31" s="424" t="str">
        <f t="shared" si="25"/>
        <v/>
      </c>
      <c r="K31" s="424" t="str">
        <f t="shared" si="25"/>
        <v/>
      </c>
      <c r="L31" s="424" t="str">
        <f t="shared" si="25"/>
        <v/>
      </c>
      <c r="M31" s="424" t="str">
        <f t="shared" si="25"/>
        <v/>
      </c>
      <c r="N31" s="424" t="str">
        <f t="shared" si="25"/>
        <v/>
      </c>
      <c r="O31" s="424" t="str">
        <f t="shared" si="25"/>
        <v/>
      </c>
      <c r="P31" s="575" t="str">
        <f t="shared" si="17"/>
        <v/>
      </c>
    </row>
    <row r="32" spans="1:16" x14ac:dyDescent="0.15">
      <c r="A32" s="1145"/>
      <c r="B32" s="423" t="s">
        <v>314</v>
      </c>
      <c r="C32" s="97" t="s">
        <v>319</v>
      </c>
      <c r="D32" s="424" t="str">
        <f t="shared" ref="D32:O32" si="26">IF(D22="","",D27*$C$5)</f>
        <v/>
      </c>
      <c r="E32" s="424" t="str">
        <f t="shared" si="26"/>
        <v/>
      </c>
      <c r="F32" s="424" t="str">
        <f t="shared" si="26"/>
        <v/>
      </c>
      <c r="G32" s="424" t="str">
        <f t="shared" si="26"/>
        <v/>
      </c>
      <c r="H32" s="424" t="str">
        <f t="shared" si="26"/>
        <v/>
      </c>
      <c r="I32" s="424" t="str">
        <f t="shared" si="26"/>
        <v/>
      </c>
      <c r="J32" s="424" t="str">
        <f t="shared" si="26"/>
        <v/>
      </c>
      <c r="K32" s="424" t="str">
        <f t="shared" si="26"/>
        <v/>
      </c>
      <c r="L32" s="424" t="str">
        <f t="shared" si="26"/>
        <v/>
      </c>
      <c r="M32" s="424" t="str">
        <f t="shared" si="26"/>
        <v/>
      </c>
      <c r="N32" s="424" t="str">
        <f t="shared" si="26"/>
        <v/>
      </c>
      <c r="O32" s="424" t="str">
        <f t="shared" si="26"/>
        <v/>
      </c>
      <c r="P32" s="575" t="str">
        <f t="shared" si="17"/>
        <v/>
      </c>
    </row>
    <row r="33" spans="1:16" x14ac:dyDescent="0.15">
      <c r="A33" s="1145"/>
      <c r="B33" s="423" t="s">
        <v>1008</v>
      </c>
      <c r="C33" s="551" t="s">
        <v>306</v>
      </c>
      <c r="D33" s="425" t="str">
        <f t="shared" ref="D33:O33" si="27">IF(D22="","",D30/D32*100)</f>
        <v/>
      </c>
      <c r="E33" s="425" t="str">
        <f t="shared" si="27"/>
        <v/>
      </c>
      <c r="F33" s="425" t="str">
        <f t="shared" si="27"/>
        <v/>
      </c>
      <c r="G33" s="425" t="str">
        <f t="shared" si="27"/>
        <v/>
      </c>
      <c r="H33" s="425" t="str">
        <f t="shared" si="27"/>
        <v/>
      </c>
      <c r="I33" s="425" t="str">
        <f t="shared" si="27"/>
        <v/>
      </c>
      <c r="J33" s="425" t="str">
        <f t="shared" si="27"/>
        <v/>
      </c>
      <c r="K33" s="425" t="str">
        <f t="shared" si="27"/>
        <v/>
      </c>
      <c r="L33" s="425" t="str">
        <f t="shared" si="27"/>
        <v/>
      </c>
      <c r="M33" s="425" t="str">
        <f t="shared" si="27"/>
        <v/>
      </c>
      <c r="N33" s="425" t="str">
        <f t="shared" si="27"/>
        <v/>
      </c>
      <c r="O33" s="425" t="str">
        <f t="shared" si="27"/>
        <v/>
      </c>
      <c r="P33" s="425" t="str">
        <f>IF(D33="","",AVERAGE(D33:O33))</f>
        <v/>
      </c>
    </row>
    <row r="34" spans="1:16" x14ac:dyDescent="0.15">
      <c r="A34" s="1145"/>
      <c r="B34" s="423" t="s">
        <v>1009</v>
      </c>
      <c r="C34" s="551" t="s">
        <v>306</v>
      </c>
      <c r="D34" s="425" t="str">
        <f t="shared" ref="D34:O34" si="28">IF(D22="","",D29/D32*100)</f>
        <v/>
      </c>
      <c r="E34" s="425" t="str">
        <f t="shared" si="28"/>
        <v/>
      </c>
      <c r="F34" s="425" t="str">
        <f t="shared" si="28"/>
        <v/>
      </c>
      <c r="G34" s="425" t="str">
        <f t="shared" si="28"/>
        <v/>
      </c>
      <c r="H34" s="425" t="str">
        <f t="shared" si="28"/>
        <v/>
      </c>
      <c r="I34" s="425" t="str">
        <f t="shared" si="28"/>
        <v/>
      </c>
      <c r="J34" s="425" t="str">
        <f t="shared" si="28"/>
        <v/>
      </c>
      <c r="K34" s="425" t="str">
        <f t="shared" si="28"/>
        <v/>
      </c>
      <c r="L34" s="425" t="str">
        <f t="shared" si="28"/>
        <v/>
      </c>
      <c r="M34" s="425" t="str">
        <f t="shared" si="28"/>
        <v/>
      </c>
      <c r="N34" s="425" t="str">
        <f t="shared" si="28"/>
        <v/>
      </c>
      <c r="O34" s="425" t="str">
        <f t="shared" si="28"/>
        <v/>
      </c>
      <c r="P34" s="425" t="str">
        <f>IF(D34="","",AVERAGE(D34:O34))</f>
        <v/>
      </c>
    </row>
    <row r="35" spans="1:16" ht="15.75" customHeight="1" x14ac:dyDescent="0.15">
      <c r="A35" s="1145"/>
      <c r="B35" s="549" t="s">
        <v>1037</v>
      </c>
      <c r="C35" s="97" t="s">
        <v>306</v>
      </c>
      <c r="D35" s="425" t="str">
        <f>IF(D29="","",IF(D29=0,0,D32*D29/1000))</f>
        <v/>
      </c>
      <c r="E35" s="425" t="str">
        <f t="shared" ref="E35:O35" si="29">IF(E22="","",IF(E22=0,"",2.17*E30/E32*100+E29/E32*100))</f>
        <v/>
      </c>
      <c r="F35" s="425" t="str">
        <f t="shared" si="29"/>
        <v/>
      </c>
      <c r="G35" s="425" t="str">
        <f t="shared" si="29"/>
        <v/>
      </c>
      <c r="H35" s="425" t="str">
        <f t="shared" si="29"/>
        <v/>
      </c>
      <c r="I35" s="425" t="str">
        <f t="shared" si="29"/>
        <v/>
      </c>
      <c r="J35" s="425" t="str">
        <f t="shared" si="29"/>
        <v/>
      </c>
      <c r="K35" s="425" t="str">
        <f t="shared" si="29"/>
        <v/>
      </c>
      <c r="L35" s="425" t="str">
        <f t="shared" si="29"/>
        <v/>
      </c>
      <c r="M35" s="425" t="str">
        <f t="shared" si="29"/>
        <v/>
      </c>
      <c r="N35" s="425" t="str">
        <f t="shared" si="29"/>
        <v/>
      </c>
      <c r="O35" s="425" t="str">
        <f t="shared" si="29"/>
        <v/>
      </c>
      <c r="P35" s="425" t="str">
        <f>IF(D35="","",AVERAGE(D35:O35))</f>
        <v/>
      </c>
    </row>
    <row r="36" spans="1:16" ht="15.75" customHeight="1" x14ac:dyDescent="0.15">
      <c r="A36" s="1145" t="s">
        <v>23</v>
      </c>
      <c r="B36" s="423" t="s">
        <v>302</v>
      </c>
      <c r="C36" s="97" t="s">
        <v>303</v>
      </c>
      <c r="D36" s="421"/>
      <c r="E36" s="421"/>
      <c r="F36" s="421"/>
      <c r="G36" s="421"/>
      <c r="H36" s="421"/>
      <c r="I36" s="421"/>
      <c r="J36" s="421"/>
      <c r="K36" s="421"/>
      <c r="L36" s="421"/>
      <c r="M36" s="421"/>
      <c r="N36" s="421"/>
      <c r="O36" s="421"/>
      <c r="P36" s="575" t="str">
        <f>IF(D36="","",SUM(D36:O36))</f>
        <v/>
      </c>
    </row>
    <row r="37" spans="1:16" ht="15.75" customHeight="1" x14ac:dyDescent="0.15">
      <c r="A37" s="1145"/>
      <c r="B37" s="423" t="s">
        <v>946</v>
      </c>
      <c r="C37" s="97" t="s">
        <v>926</v>
      </c>
      <c r="D37" s="421"/>
      <c r="E37" s="426" t="str">
        <f>IF(D37="","",D37)</f>
        <v/>
      </c>
      <c r="F37" s="426" t="str">
        <f t="shared" ref="F37:N38" si="30">E37</f>
        <v/>
      </c>
      <c r="G37" s="426" t="str">
        <f t="shared" si="30"/>
        <v/>
      </c>
      <c r="H37" s="426" t="str">
        <f t="shared" si="30"/>
        <v/>
      </c>
      <c r="I37" s="426" t="str">
        <f t="shared" si="30"/>
        <v/>
      </c>
      <c r="J37" s="426" t="str">
        <f t="shared" si="30"/>
        <v/>
      </c>
      <c r="K37" s="426" t="str">
        <f t="shared" si="30"/>
        <v/>
      </c>
      <c r="L37" s="426" t="str">
        <f t="shared" si="30"/>
        <v/>
      </c>
      <c r="M37" s="426" t="str">
        <f t="shared" si="30"/>
        <v/>
      </c>
      <c r="N37" s="426" t="str">
        <f t="shared" si="30"/>
        <v/>
      </c>
      <c r="O37" s="426" t="str">
        <f>N37</f>
        <v/>
      </c>
      <c r="P37" s="575" t="str">
        <f>IF(D37="","",SUM(D37:O37))</f>
        <v/>
      </c>
    </row>
    <row r="38" spans="1:16" ht="15.75" customHeight="1" x14ac:dyDescent="0.15">
      <c r="A38" s="1145"/>
      <c r="B38" s="423" t="s">
        <v>304</v>
      </c>
      <c r="C38" s="97" t="s">
        <v>320</v>
      </c>
      <c r="D38" s="421"/>
      <c r="E38" s="426" t="str">
        <f>IF(D38="","",D38)</f>
        <v/>
      </c>
      <c r="F38" s="426" t="str">
        <f t="shared" si="30"/>
        <v/>
      </c>
      <c r="G38" s="426" t="str">
        <f t="shared" si="30"/>
        <v/>
      </c>
      <c r="H38" s="426" t="str">
        <f t="shared" si="30"/>
        <v/>
      </c>
      <c r="I38" s="426" t="str">
        <f t="shared" si="30"/>
        <v/>
      </c>
      <c r="J38" s="426" t="str">
        <f t="shared" si="30"/>
        <v/>
      </c>
      <c r="K38" s="426" t="str">
        <f t="shared" si="30"/>
        <v/>
      </c>
      <c r="L38" s="426" t="str">
        <f t="shared" si="30"/>
        <v/>
      </c>
      <c r="M38" s="426" t="str">
        <f t="shared" si="30"/>
        <v/>
      </c>
      <c r="N38" s="426" t="str">
        <f t="shared" si="30"/>
        <v/>
      </c>
      <c r="O38" s="426" t="str">
        <f>N38</f>
        <v/>
      </c>
      <c r="P38" s="575" t="str">
        <f>IF(D38="","",SUM(D38:O38))</f>
        <v/>
      </c>
    </row>
    <row r="39" spans="1:16" ht="15.75" customHeight="1" x14ac:dyDescent="0.15">
      <c r="A39" s="1145"/>
      <c r="B39" s="423" t="s">
        <v>305</v>
      </c>
      <c r="C39" s="97" t="s">
        <v>316</v>
      </c>
      <c r="D39" s="555"/>
      <c r="E39" s="555"/>
      <c r="F39" s="555"/>
      <c r="G39" s="555"/>
      <c r="H39" s="555"/>
      <c r="I39" s="555"/>
      <c r="J39" s="555"/>
      <c r="K39" s="555"/>
      <c r="L39" s="555"/>
      <c r="M39" s="555"/>
      <c r="N39" s="555"/>
      <c r="O39" s="555"/>
      <c r="P39" s="576" t="str">
        <f>IF(D39="","",AVERAGE(D39:O39))</f>
        <v/>
      </c>
    </row>
    <row r="40" spans="1:16" ht="15.75" customHeight="1" x14ac:dyDescent="0.15">
      <c r="A40" s="1145"/>
      <c r="B40" s="423" t="s">
        <v>307</v>
      </c>
      <c r="C40" s="97" t="s">
        <v>809</v>
      </c>
      <c r="D40" s="555"/>
      <c r="E40" s="425" t="str">
        <f>IF(D40="","",D40)</f>
        <v/>
      </c>
      <c r="F40" s="425" t="str">
        <f t="shared" ref="F40:N40" si="31">IF(E40="","",E40)</f>
        <v/>
      </c>
      <c r="G40" s="425" t="str">
        <f t="shared" si="31"/>
        <v/>
      </c>
      <c r="H40" s="425" t="str">
        <f t="shared" si="31"/>
        <v/>
      </c>
      <c r="I40" s="425" t="str">
        <f t="shared" si="31"/>
        <v/>
      </c>
      <c r="J40" s="425" t="str">
        <f t="shared" si="31"/>
        <v/>
      </c>
      <c r="K40" s="425" t="str">
        <f t="shared" si="31"/>
        <v/>
      </c>
      <c r="L40" s="425" t="str">
        <f t="shared" si="31"/>
        <v/>
      </c>
      <c r="M40" s="425" t="str">
        <f t="shared" si="31"/>
        <v/>
      </c>
      <c r="N40" s="425" t="str">
        <f t="shared" si="31"/>
        <v/>
      </c>
      <c r="O40" s="425" t="str">
        <f>IF(N40="","",N40)</f>
        <v/>
      </c>
      <c r="P40" s="575" t="str">
        <f t="shared" ref="P40:P46" si="32">IF(D40="","",SUM(D40:O40))</f>
        <v/>
      </c>
    </row>
    <row r="41" spans="1:16" ht="15.75" customHeight="1" x14ac:dyDescent="0.15">
      <c r="A41" s="1145"/>
      <c r="B41" s="423" t="s">
        <v>308</v>
      </c>
      <c r="C41" s="97" t="s">
        <v>808</v>
      </c>
      <c r="D41" s="426" t="str">
        <f t="shared" ref="D41:K41" si="33">IF(D36="","",IF(D36=0,0,D40*D36/1000))</f>
        <v/>
      </c>
      <c r="E41" s="426" t="str">
        <f t="shared" si="33"/>
        <v/>
      </c>
      <c r="F41" s="426" t="str">
        <f t="shared" si="33"/>
        <v/>
      </c>
      <c r="G41" s="426" t="str">
        <f t="shared" si="33"/>
        <v/>
      </c>
      <c r="H41" s="426" t="str">
        <f t="shared" si="33"/>
        <v/>
      </c>
      <c r="I41" s="426" t="str">
        <f t="shared" si="33"/>
        <v/>
      </c>
      <c r="J41" s="426" t="str">
        <f t="shared" si="33"/>
        <v/>
      </c>
      <c r="K41" s="426" t="str">
        <f t="shared" si="33"/>
        <v/>
      </c>
      <c r="L41" s="426" t="str">
        <f>IF(L36="","",IF(L36=0,0,L40*L36/1000))</f>
        <v/>
      </c>
      <c r="M41" s="426" t="str">
        <f t="shared" ref="M41:O41" si="34">IF(M36="","",IF(M36=0,0,M40*M36/1000))</f>
        <v/>
      </c>
      <c r="N41" s="426" t="str">
        <f t="shared" si="34"/>
        <v/>
      </c>
      <c r="O41" s="426" t="str">
        <f t="shared" si="34"/>
        <v/>
      </c>
      <c r="P41" s="575" t="str">
        <f t="shared" si="32"/>
        <v/>
      </c>
    </row>
    <row r="42" spans="1:16" ht="15.75" customHeight="1" x14ac:dyDescent="0.15">
      <c r="A42" s="1145"/>
      <c r="B42" s="423" t="s">
        <v>991</v>
      </c>
      <c r="C42" s="97" t="s">
        <v>310</v>
      </c>
      <c r="D42" s="426" t="str">
        <f t="shared" ref="D42:K42" si="35">IF(D36="","",IF(D36=0,0,D37*D36/1000))</f>
        <v/>
      </c>
      <c r="E42" s="426" t="str">
        <f t="shared" si="35"/>
        <v/>
      </c>
      <c r="F42" s="426" t="str">
        <f t="shared" si="35"/>
        <v/>
      </c>
      <c r="G42" s="426" t="str">
        <f t="shared" si="35"/>
        <v/>
      </c>
      <c r="H42" s="426" t="str">
        <f t="shared" si="35"/>
        <v/>
      </c>
      <c r="I42" s="426" t="str">
        <f t="shared" si="35"/>
        <v/>
      </c>
      <c r="J42" s="426" t="str">
        <f t="shared" si="35"/>
        <v/>
      </c>
      <c r="K42" s="426" t="str">
        <f t="shared" si="35"/>
        <v/>
      </c>
      <c r="L42" s="426" t="str">
        <f>IF(L36="","",IF(L36=0,0,L37*L36/1000))</f>
        <v/>
      </c>
      <c r="M42" s="426" t="str">
        <f t="shared" ref="M42:O42" si="36">IF(M36="","",IF(M36=0,0,M37*M36/1000))</f>
        <v/>
      </c>
      <c r="N42" s="426" t="str">
        <f t="shared" si="36"/>
        <v/>
      </c>
      <c r="O42" s="426" t="str">
        <f t="shared" si="36"/>
        <v/>
      </c>
      <c r="P42" s="575" t="str">
        <f t="shared" si="32"/>
        <v/>
      </c>
    </row>
    <row r="43" spans="1:16" ht="15.75" customHeight="1" x14ac:dyDescent="0.15">
      <c r="A43" s="1145"/>
      <c r="B43" s="423" t="s">
        <v>1002</v>
      </c>
      <c r="C43" s="97" t="s">
        <v>319</v>
      </c>
      <c r="D43" s="426" t="str">
        <f t="shared" ref="D43:K43" si="37">IF(D36="","",IF(D36=0,0,D38*D36*D39/100/1000))</f>
        <v/>
      </c>
      <c r="E43" s="426" t="str">
        <f t="shared" si="37"/>
        <v/>
      </c>
      <c r="F43" s="426" t="str">
        <f t="shared" si="37"/>
        <v/>
      </c>
      <c r="G43" s="426" t="str">
        <f t="shared" si="37"/>
        <v/>
      </c>
      <c r="H43" s="426" t="str">
        <f t="shared" si="37"/>
        <v/>
      </c>
      <c r="I43" s="426" t="str">
        <f t="shared" si="37"/>
        <v/>
      </c>
      <c r="J43" s="426" t="str">
        <f t="shared" si="37"/>
        <v/>
      </c>
      <c r="K43" s="426" t="str">
        <f t="shared" si="37"/>
        <v/>
      </c>
      <c r="L43" s="426" t="str">
        <f>IF(L36="","",IF(L36=0,0,L38*L36*L39/100/1000))</f>
        <v/>
      </c>
      <c r="M43" s="426" t="str">
        <f t="shared" ref="M43:O43" si="38">IF(M36="","",IF(M36=0,0,M38*M36*M39/100/1000))</f>
        <v/>
      </c>
      <c r="N43" s="426" t="str">
        <f t="shared" si="38"/>
        <v/>
      </c>
      <c r="O43" s="426" t="str">
        <f t="shared" si="38"/>
        <v/>
      </c>
      <c r="P43" s="575" t="str">
        <f t="shared" si="32"/>
        <v/>
      </c>
    </row>
    <row r="44" spans="1:16" ht="15.75" customHeight="1" x14ac:dyDescent="0.15">
      <c r="A44" s="1145"/>
      <c r="B44" s="423" t="s">
        <v>992</v>
      </c>
      <c r="C44" s="97" t="s">
        <v>319</v>
      </c>
      <c r="D44" s="426" t="str">
        <f t="shared" ref="D44:O44" si="39">IF(D42="","",D42*3.6)</f>
        <v/>
      </c>
      <c r="E44" s="426" t="str">
        <f t="shared" si="39"/>
        <v/>
      </c>
      <c r="F44" s="426" t="str">
        <f t="shared" si="39"/>
        <v/>
      </c>
      <c r="G44" s="426" t="str">
        <f t="shared" si="39"/>
        <v/>
      </c>
      <c r="H44" s="426" t="str">
        <f t="shared" si="39"/>
        <v/>
      </c>
      <c r="I44" s="426" t="str">
        <f t="shared" si="39"/>
        <v/>
      </c>
      <c r="J44" s="426" t="str">
        <f t="shared" si="39"/>
        <v/>
      </c>
      <c r="K44" s="426" t="str">
        <f t="shared" si="39"/>
        <v/>
      </c>
      <c r="L44" s="426" t="str">
        <f t="shared" si="39"/>
        <v/>
      </c>
      <c r="M44" s="426" t="str">
        <f t="shared" si="39"/>
        <v/>
      </c>
      <c r="N44" s="426" t="str">
        <f t="shared" si="39"/>
        <v/>
      </c>
      <c r="O44" s="426" t="str">
        <f t="shared" si="39"/>
        <v/>
      </c>
      <c r="P44" s="575" t="str">
        <f t="shared" si="32"/>
        <v/>
      </c>
    </row>
    <row r="45" spans="1:16" ht="15.75" customHeight="1" x14ac:dyDescent="0.15">
      <c r="A45" s="1145"/>
      <c r="B45" s="423" t="s">
        <v>313</v>
      </c>
      <c r="C45" s="97" t="s">
        <v>319</v>
      </c>
      <c r="D45" s="426" t="str">
        <f t="shared" ref="D45:O45" si="40">IF(D36="","",SUM(D43,D44))</f>
        <v/>
      </c>
      <c r="E45" s="426" t="str">
        <f t="shared" si="40"/>
        <v/>
      </c>
      <c r="F45" s="426" t="str">
        <f t="shared" si="40"/>
        <v/>
      </c>
      <c r="G45" s="426" t="str">
        <f t="shared" si="40"/>
        <v/>
      </c>
      <c r="H45" s="426" t="str">
        <f t="shared" si="40"/>
        <v/>
      </c>
      <c r="I45" s="426" t="str">
        <f t="shared" si="40"/>
        <v/>
      </c>
      <c r="J45" s="426" t="str">
        <f t="shared" si="40"/>
        <v/>
      </c>
      <c r="K45" s="426" t="str">
        <f t="shared" si="40"/>
        <v/>
      </c>
      <c r="L45" s="426" t="str">
        <f t="shared" si="40"/>
        <v/>
      </c>
      <c r="M45" s="426" t="str">
        <f t="shared" si="40"/>
        <v/>
      </c>
      <c r="N45" s="426" t="str">
        <f t="shared" si="40"/>
        <v/>
      </c>
      <c r="O45" s="426" t="str">
        <f t="shared" si="40"/>
        <v/>
      </c>
      <c r="P45" s="575" t="str">
        <f t="shared" si="32"/>
        <v/>
      </c>
    </row>
    <row r="46" spans="1:16" ht="15.6" customHeight="1" x14ac:dyDescent="0.15">
      <c r="A46" s="1145"/>
      <c r="B46" s="423" t="s">
        <v>314</v>
      </c>
      <c r="C46" s="97" t="s">
        <v>319</v>
      </c>
      <c r="D46" s="424" t="str">
        <f t="shared" ref="D46:O46" si="41">IF(D36="","",D41*$C$5)</f>
        <v/>
      </c>
      <c r="E46" s="424" t="str">
        <f t="shared" si="41"/>
        <v/>
      </c>
      <c r="F46" s="424" t="str">
        <f t="shared" si="41"/>
        <v/>
      </c>
      <c r="G46" s="424" t="str">
        <f t="shared" si="41"/>
        <v/>
      </c>
      <c r="H46" s="424" t="str">
        <f t="shared" si="41"/>
        <v/>
      </c>
      <c r="I46" s="424" t="str">
        <f t="shared" si="41"/>
        <v/>
      </c>
      <c r="J46" s="424" t="str">
        <f t="shared" si="41"/>
        <v/>
      </c>
      <c r="K46" s="424" t="str">
        <f t="shared" si="41"/>
        <v/>
      </c>
      <c r="L46" s="424" t="str">
        <f t="shared" si="41"/>
        <v/>
      </c>
      <c r="M46" s="424" t="str">
        <f t="shared" si="41"/>
        <v/>
      </c>
      <c r="N46" s="424" t="str">
        <f t="shared" si="41"/>
        <v/>
      </c>
      <c r="O46" s="424" t="str">
        <f t="shared" si="41"/>
        <v/>
      </c>
      <c r="P46" s="575" t="str">
        <f t="shared" si="32"/>
        <v/>
      </c>
    </row>
    <row r="47" spans="1:16" ht="15.75" customHeight="1" x14ac:dyDescent="0.15">
      <c r="A47" s="1145"/>
      <c r="B47" s="423" t="s">
        <v>1008</v>
      </c>
      <c r="C47" s="551" t="s">
        <v>306</v>
      </c>
      <c r="D47" s="425" t="str">
        <f t="shared" ref="D47:O47" si="42">IF(D36="","",D44/D46*100)</f>
        <v/>
      </c>
      <c r="E47" s="425" t="str">
        <f t="shared" si="42"/>
        <v/>
      </c>
      <c r="F47" s="425" t="str">
        <f t="shared" si="42"/>
        <v/>
      </c>
      <c r="G47" s="425" t="str">
        <f t="shared" si="42"/>
        <v/>
      </c>
      <c r="H47" s="425" t="str">
        <f t="shared" si="42"/>
        <v/>
      </c>
      <c r="I47" s="425" t="str">
        <f t="shared" si="42"/>
        <v/>
      </c>
      <c r="J47" s="425" t="str">
        <f t="shared" si="42"/>
        <v/>
      </c>
      <c r="K47" s="425" t="str">
        <f t="shared" si="42"/>
        <v/>
      </c>
      <c r="L47" s="425" t="str">
        <f t="shared" si="42"/>
        <v/>
      </c>
      <c r="M47" s="425" t="str">
        <f t="shared" si="42"/>
        <v/>
      </c>
      <c r="N47" s="425" t="str">
        <f t="shared" si="42"/>
        <v/>
      </c>
      <c r="O47" s="425" t="str">
        <f t="shared" si="42"/>
        <v/>
      </c>
      <c r="P47" s="425" t="str">
        <f>IF(D47="","",AVERAGE(D47:O47))</f>
        <v/>
      </c>
    </row>
    <row r="48" spans="1:16" ht="15.75" customHeight="1" x14ac:dyDescent="0.15">
      <c r="A48" s="1145"/>
      <c r="B48" s="423" t="s">
        <v>1009</v>
      </c>
      <c r="C48" s="551" t="s">
        <v>306</v>
      </c>
      <c r="D48" s="425" t="str">
        <f t="shared" ref="D48:O48" si="43">IF(D36="","",D43/D46*100)</f>
        <v/>
      </c>
      <c r="E48" s="425" t="str">
        <f t="shared" si="43"/>
        <v/>
      </c>
      <c r="F48" s="425" t="str">
        <f t="shared" si="43"/>
        <v/>
      </c>
      <c r="G48" s="425" t="str">
        <f t="shared" si="43"/>
        <v/>
      </c>
      <c r="H48" s="425" t="str">
        <f t="shared" si="43"/>
        <v/>
      </c>
      <c r="I48" s="425" t="str">
        <f t="shared" si="43"/>
        <v/>
      </c>
      <c r="J48" s="425" t="str">
        <f t="shared" si="43"/>
        <v/>
      </c>
      <c r="K48" s="425" t="str">
        <f t="shared" si="43"/>
        <v/>
      </c>
      <c r="L48" s="425" t="str">
        <f t="shared" si="43"/>
        <v/>
      </c>
      <c r="M48" s="425" t="str">
        <f t="shared" si="43"/>
        <v/>
      </c>
      <c r="N48" s="425" t="str">
        <f t="shared" si="43"/>
        <v/>
      </c>
      <c r="O48" s="425" t="str">
        <f t="shared" si="43"/>
        <v/>
      </c>
      <c r="P48" s="425" t="str">
        <f>IF(D48="","",AVERAGE(D48:O48))</f>
        <v/>
      </c>
    </row>
    <row r="49" spans="1:16" ht="13.15" customHeight="1" x14ac:dyDescent="0.15">
      <c r="A49" s="1145"/>
      <c r="B49" s="549" t="s">
        <v>1037</v>
      </c>
      <c r="C49" s="97" t="s">
        <v>316</v>
      </c>
      <c r="D49" s="425" t="str">
        <f t="shared" ref="D49:O49" si="44">IF(D36="","",IF(D36=0,"",2.17*D44/D46*100+D43/D46*100))</f>
        <v/>
      </c>
      <c r="E49" s="425" t="str">
        <f t="shared" si="44"/>
        <v/>
      </c>
      <c r="F49" s="425" t="str">
        <f t="shared" si="44"/>
        <v/>
      </c>
      <c r="G49" s="425" t="str">
        <f t="shared" si="44"/>
        <v/>
      </c>
      <c r="H49" s="425" t="str">
        <f t="shared" si="44"/>
        <v/>
      </c>
      <c r="I49" s="425" t="str">
        <f t="shared" si="44"/>
        <v/>
      </c>
      <c r="J49" s="425" t="str">
        <f t="shared" si="44"/>
        <v/>
      </c>
      <c r="K49" s="425" t="str">
        <f t="shared" si="44"/>
        <v/>
      </c>
      <c r="L49" s="425" t="str">
        <f t="shared" si="44"/>
        <v/>
      </c>
      <c r="M49" s="425" t="str">
        <f t="shared" si="44"/>
        <v/>
      </c>
      <c r="N49" s="425" t="str">
        <f t="shared" si="44"/>
        <v/>
      </c>
      <c r="O49" s="425" t="str">
        <f t="shared" si="44"/>
        <v/>
      </c>
      <c r="P49" s="425" t="str">
        <f>IF(D49="","",AVERAGE(D49:O49))</f>
        <v/>
      </c>
    </row>
    <row r="50" spans="1:16" ht="13.15" customHeight="1" x14ac:dyDescent="0.15">
      <c r="A50" s="1144" t="s">
        <v>317</v>
      </c>
      <c r="B50" s="423" t="s">
        <v>302</v>
      </c>
      <c r="C50" s="97" t="s">
        <v>303</v>
      </c>
      <c r="D50" s="424" t="str">
        <f t="shared" ref="D50:O50" si="45">IF(D8="","",IF(OR(SUM(D8,D22,D36)=0,AND(D8="",D22="",D36="")=TRUE),0,D51*1000/SUM(D12,D26,D40)))</f>
        <v/>
      </c>
      <c r="E50" s="424" t="str">
        <f t="shared" si="45"/>
        <v/>
      </c>
      <c r="F50" s="424" t="str">
        <f t="shared" si="45"/>
        <v/>
      </c>
      <c r="G50" s="424" t="str">
        <f t="shared" si="45"/>
        <v/>
      </c>
      <c r="H50" s="424" t="str">
        <f t="shared" si="45"/>
        <v/>
      </c>
      <c r="I50" s="424" t="str">
        <f t="shared" si="45"/>
        <v/>
      </c>
      <c r="J50" s="424" t="str">
        <f t="shared" si="45"/>
        <v/>
      </c>
      <c r="K50" s="424" t="str">
        <f t="shared" si="45"/>
        <v/>
      </c>
      <c r="L50" s="424" t="str">
        <f t="shared" si="45"/>
        <v/>
      </c>
      <c r="M50" s="424" t="str">
        <f t="shared" si="45"/>
        <v/>
      </c>
      <c r="N50" s="424" t="str">
        <f t="shared" si="45"/>
        <v/>
      </c>
      <c r="O50" s="424" t="str">
        <f t="shared" si="45"/>
        <v/>
      </c>
      <c r="P50" s="577"/>
    </row>
    <row r="51" spans="1:16" ht="16.5" x14ac:dyDescent="0.15">
      <c r="A51" s="1145"/>
      <c r="B51" s="423" t="s">
        <v>308</v>
      </c>
      <c r="C51" s="97" t="s">
        <v>808</v>
      </c>
      <c r="D51" s="424" t="str">
        <f t="shared" ref="D51:O51" si="46">IF(D13="","",SUM(D13,D27,D41))</f>
        <v/>
      </c>
      <c r="E51" s="424" t="str">
        <f t="shared" si="46"/>
        <v/>
      </c>
      <c r="F51" s="424" t="str">
        <f t="shared" si="46"/>
        <v/>
      </c>
      <c r="G51" s="424" t="str">
        <f t="shared" si="46"/>
        <v/>
      </c>
      <c r="H51" s="424" t="str">
        <f t="shared" si="46"/>
        <v/>
      </c>
      <c r="I51" s="424" t="str">
        <f t="shared" si="46"/>
        <v/>
      </c>
      <c r="J51" s="424" t="str">
        <f t="shared" si="46"/>
        <v/>
      </c>
      <c r="K51" s="424" t="str">
        <f t="shared" si="46"/>
        <v/>
      </c>
      <c r="L51" s="424" t="str">
        <f t="shared" si="46"/>
        <v/>
      </c>
      <c r="M51" s="424" t="str">
        <f t="shared" si="46"/>
        <v/>
      </c>
      <c r="N51" s="424" t="str">
        <f t="shared" si="46"/>
        <v/>
      </c>
      <c r="O51" s="424" t="str">
        <f t="shared" si="46"/>
        <v/>
      </c>
      <c r="P51" s="577"/>
    </row>
    <row r="52" spans="1:16" x14ac:dyDescent="0.15">
      <c r="A52" s="1145"/>
      <c r="B52" s="423" t="s">
        <v>991</v>
      </c>
      <c r="C52" s="97" t="s">
        <v>310</v>
      </c>
      <c r="D52" s="424" t="str">
        <f>IF(D8="","",SUM(D14,D28,D42))</f>
        <v/>
      </c>
      <c r="E52" s="424" t="str">
        <f t="shared" ref="E52:O52" si="47">IF(E8="","",SUM(E14,E28,E42))</f>
        <v/>
      </c>
      <c r="F52" s="424" t="str">
        <f t="shared" si="47"/>
        <v/>
      </c>
      <c r="G52" s="424" t="str">
        <f t="shared" si="47"/>
        <v/>
      </c>
      <c r="H52" s="424" t="str">
        <f t="shared" si="47"/>
        <v/>
      </c>
      <c r="I52" s="424" t="str">
        <f t="shared" si="47"/>
        <v/>
      </c>
      <c r="J52" s="424" t="str">
        <f t="shared" si="47"/>
        <v/>
      </c>
      <c r="K52" s="424" t="str">
        <f t="shared" si="47"/>
        <v/>
      </c>
      <c r="L52" s="424" t="str">
        <f t="shared" si="47"/>
        <v/>
      </c>
      <c r="M52" s="424" t="str">
        <f t="shared" si="47"/>
        <v/>
      </c>
      <c r="N52" s="424" t="str">
        <f t="shared" si="47"/>
        <v/>
      </c>
      <c r="O52" s="424" t="str">
        <f t="shared" si="47"/>
        <v/>
      </c>
      <c r="P52" s="577"/>
    </row>
    <row r="53" spans="1:16" x14ac:dyDescent="0.15">
      <c r="A53" s="1145"/>
      <c r="B53" s="423" t="s">
        <v>1002</v>
      </c>
      <c r="C53" s="97" t="s">
        <v>319</v>
      </c>
      <c r="D53" s="424" t="str">
        <f>IF(D8="","",SUM(D15,D29,D43))</f>
        <v/>
      </c>
      <c r="E53" s="424" t="str">
        <f t="shared" ref="E53:O53" si="48">IF(E8="","",SUM(E15,E29,E43))</f>
        <v/>
      </c>
      <c r="F53" s="424" t="str">
        <f t="shared" si="48"/>
        <v/>
      </c>
      <c r="G53" s="424" t="str">
        <f t="shared" si="48"/>
        <v/>
      </c>
      <c r="H53" s="424" t="str">
        <f t="shared" si="48"/>
        <v/>
      </c>
      <c r="I53" s="424" t="str">
        <f t="shared" si="48"/>
        <v/>
      </c>
      <c r="J53" s="424" t="str">
        <f t="shared" si="48"/>
        <v/>
      </c>
      <c r="K53" s="424" t="str">
        <f t="shared" si="48"/>
        <v/>
      </c>
      <c r="L53" s="424" t="str">
        <f t="shared" si="48"/>
        <v/>
      </c>
      <c r="M53" s="424" t="str">
        <f t="shared" si="48"/>
        <v/>
      </c>
      <c r="N53" s="424" t="str">
        <f t="shared" si="48"/>
        <v/>
      </c>
      <c r="O53" s="424" t="str">
        <f t="shared" si="48"/>
        <v/>
      </c>
      <c r="P53" s="577"/>
    </row>
    <row r="54" spans="1:16" x14ac:dyDescent="0.15">
      <c r="A54" s="1145"/>
      <c r="B54" s="423" t="s">
        <v>992</v>
      </c>
      <c r="C54" s="97" t="s">
        <v>319</v>
      </c>
      <c r="D54" s="424" t="str">
        <f>IF(D8="","",SUM(D16,D30,D44))</f>
        <v/>
      </c>
      <c r="E54" s="424" t="str">
        <f t="shared" ref="E54:O54" si="49">IF(E8="","",SUM(E16,E30,E44))</f>
        <v/>
      </c>
      <c r="F54" s="424" t="str">
        <f t="shared" si="49"/>
        <v/>
      </c>
      <c r="G54" s="424" t="str">
        <f t="shared" si="49"/>
        <v/>
      </c>
      <c r="H54" s="424" t="str">
        <f t="shared" si="49"/>
        <v/>
      </c>
      <c r="I54" s="424" t="str">
        <f t="shared" si="49"/>
        <v/>
      </c>
      <c r="J54" s="424" t="str">
        <f t="shared" si="49"/>
        <v/>
      </c>
      <c r="K54" s="424" t="str">
        <f t="shared" si="49"/>
        <v/>
      </c>
      <c r="L54" s="424" t="str">
        <f t="shared" si="49"/>
        <v/>
      </c>
      <c r="M54" s="424" t="str">
        <f t="shared" si="49"/>
        <v/>
      </c>
      <c r="N54" s="424" t="str">
        <f t="shared" si="49"/>
        <v/>
      </c>
      <c r="O54" s="424" t="str">
        <f t="shared" si="49"/>
        <v/>
      </c>
      <c r="P54" s="577"/>
    </row>
    <row r="55" spans="1:16" x14ac:dyDescent="0.15">
      <c r="A55" s="1145"/>
      <c r="B55" s="423" t="s">
        <v>313</v>
      </c>
      <c r="C55" s="97" t="s">
        <v>319</v>
      </c>
      <c r="D55" s="424" t="str">
        <f>IF(D8="","",SUM(D17,D31,D45))</f>
        <v/>
      </c>
      <c r="E55" s="424" t="str">
        <f t="shared" ref="E55:O55" si="50">IF(E8="","",SUM(E17,E31,E45))</f>
        <v/>
      </c>
      <c r="F55" s="424" t="str">
        <f t="shared" si="50"/>
        <v/>
      </c>
      <c r="G55" s="424" t="str">
        <f t="shared" si="50"/>
        <v/>
      </c>
      <c r="H55" s="424" t="str">
        <f t="shared" si="50"/>
        <v/>
      </c>
      <c r="I55" s="424" t="str">
        <f t="shared" si="50"/>
        <v/>
      </c>
      <c r="J55" s="424" t="str">
        <f t="shared" si="50"/>
        <v/>
      </c>
      <c r="K55" s="424" t="str">
        <f t="shared" si="50"/>
        <v/>
      </c>
      <c r="L55" s="424" t="str">
        <f t="shared" si="50"/>
        <v/>
      </c>
      <c r="M55" s="424" t="str">
        <f t="shared" si="50"/>
        <v/>
      </c>
      <c r="N55" s="424" t="str">
        <f t="shared" si="50"/>
        <v/>
      </c>
      <c r="O55" s="424" t="str">
        <f t="shared" si="50"/>
        <v/>
      </c>
      <c r="P55" s="577"/>
    </row>
    <row r="56" spans="1:16" x14ac:dyDescent="0.15">
      <c r="A56" s="1145"/>
      <c r="B56" s="423" t="s">
        <v>314</v>
      </c>
      <c r="C56" s="97" t="s">
        <v>319</v>
      </c>
      <c r="D56" s="424" t="str">
        <f>IF(D8="","",SUM(D18,D32,D46))</f>
        <v/>
      </c>
      <c r="E56" s="424" t="str">
        <f t="shared" ref="E56:O56" si="51">IF(E8="","",SUM(E18,E32,E46))</f>
        <v/>
      </c>
      <c r="F56" s="424" t="str">
        <f t="shared" si="51"/>
        <v/>
      </c>
      <c r="G56" s="424" t="str">
        <f t="shared" si="51"/>
        <v/>
      </c>
      <c r="H56" s="424" t="str">
        <f t="shared" si="51"/>
        <v/>
      </c>
      <c r="I56" s="424" t="str">
        <f t="shared" si="51"/>
        <v/>
      </c>
      <c r="J56" s="424" t="str">
        <f t="shared" si="51"/>
        <v/>
      </c>
      <c r="K56" s="424" t="str">
        <f t="shared" si="51"/>
        <v/>
      </c>
      <c r="L56" s="424" t="str">
        <f t="shared" si="51"/>
        <v/>
      </c>
      <c r="M56" s="424" t="str">
        <f t="shared" si="51"/>
        <v/>
      </c>
      <c r="N56" s="424" t="str">
        <f t="shared" si="51"/>
        <v/>
      </c>
      <c r="O56" s="424" t="str">
        <f t="shared" si="51"/>
        <v/>
      </c>
      <c r="P56" s="577"/>
    </row>
    <row r="57" spans="1:16" x14ac:dyDescent="0.15">
      <c r="A57" s="1145"/>
      <c r="B57" s="423" t="s">
        <v>1008</v>
      </c>
      <c r="C57" s="551" t="s">
        <v>306</v>
      </c>
      <c r="D57" s="425" t="str">
        <f t="shared" ref="D57:O57" si="52">IF(D50="","",D54/D56*100)</f>
        <v/>
      </c>
      <c r="E57" s="425" t="str">
        <f t="shared" si="52"/>
        <v/>
      </c>
      <c r="F57" s="425" t="str">
        <f t="shared" si="52"/>
        <v/>
      </c>
      <c r="G57" s="425" t="str">
        <f t="shared" si="52"/>
        <v/>
      </c>
      <c r="H57" s="425" t="str">
        <f t="shared" si="52"/>
        <v/>
      </c>
      <c r="I57" s="425" t="str">
        <f t="shared" si="52"/>
        <v/>
      </c>
      <c r="J57" s="425" t="str">
        <f t="shared" si="52"/>
        <v/>
      </c>
      <c r="K57" s="425" t="str">
        <f t="shared" si="52"/>
        <v/>
      </c>
      <c r="L57" s="425" t="str">
        <f t="shared" si="52"/>
        <v/>
      </c>
      <c r="M57" s="425" t="str">
        <f t="shared" si="52"/>
        <v/>
      </c>
      <c r="N57" s="425" t="str">
        <f t="shared" si="52"/>
        <v/>
      </c>
      <c r="O57" s="425" t="str">
        <f t="shared" si="52"/>
        <v/>
      </c>
      <c r="P57" s="577"/>
    </row>
    <row r="58" spans="1:16" x14ac:dyDescent="0.15">
      <c r="A58" s="1145"/>
      <c r="B58" s="423" t="s">
        <v>1009</v>
      </c>
      <c r="C58" s="551" t="s">
        <v>306</v>
      </c>
      <c r="D58" s="425" t="str">
        <f t="shared" ref="D58:O58" si="53">IF(D50="","",D53/D56*100)</f>
        <v/>
      </c>
      <c r="E58" s="425" t="str">
        <f t="shared" si="53"/>
        <v/>
      </c>
      <c r="F58" s="425" t="str">
        <f t="shared" si="53"/>
        <v/>
      </c>
      <c r="G58" s="425" t="str">
        <f t="shared" si="53"/>
        <v/>
      </c>
      <c r="H58" s="425" t="str">
        <f t="shared" si="53"/>
        <v/>
      </c>
      <c r="I58" s="425" t="str">
        <f t="shared" si="53"/>
        <v/>
      </c>
      <c r="J58" s="425" t="str">
        <f t="shared" si="53"/>
        <v/>
      </c>
      <c r="K58" s="425" t="str">
        <f t="shared" si="53"/>
        <v/>
      </c>
      <c r="L58" s="425" t="str">
        <f t="shared" si="53"/>
        <v/>
      </c>
      <c r="M58" s="425" t="str">
        <f t="shared" si="53"/>
        <v/>
      </c>
      <c r="N58" s="425" t="str">
        <f t="shared" si="53"/>
        <v/>
      </c>
      <c r="O58" s="425" t="str">
        <f t="shared" si="53"/>
        <v/>
      </c>
      <c r="P58" s="577"/>
    </row>
    <row r="59" spans="1:16" x14ac:dyDescent="0.15">
      <c r="A59" s="1145"/>
      <c r="B59" s="549" t="s">
        <v>1001</v>
      </c>
      <c r="C59" s="97" t="s">
        <v>306</v>
      </c>
      <c r="D59" s="425" t="str">
        <f>IF(D8="","",IF(AND(D21="",D35="",D49="")=TRUE,0,2.17*D54/D56*100+D53/D56*100))</f>
        <v/>
      </c>
      <c r="E59" s="425" t="str">
        <f t="shared" ref="E59:O59" si="54">IF(E8="","",IF(AND(E21="",E35="",E49="")=TRUE,0,2.17*E54/E56*100+E53/E56*100))</f>
        <v/>
      </c>
      <c r="F59" s="425" t="str">
        <f t="shared" si="54"/>
        <v/>
      </c>
      <c r="G59" s="425" t="str">
        <f t="shared" si="54"/>
        <v/>
      </c>
      <c r="H59" s="425" t="str">
        <f t="shared" si="54"/>
        <v/>
      </c>
      <c r="I59" s="425" t="str">
        <f t="shared" si="54"/>
        <v/>
      </c>
      <c r="J59" s="425" t="str">
        <f t="shared" si="54"/>
        <v/>
      </c>
      <c r="K59" s="425" t="str">
        <f t="shared" si="54"/>
        <v/>
      </c>
      <c r="L59" s="425" t="str">
        <f t="shared" si="54"/>
        <v/>
      </c>
      <c r="M59" s="425" t="str">
        <f t="shared" si="54"/>
        <v/>
      </c>
      <c r="N59" s="425" t="str">
        <f t="shared" si="54"/>
        <v/>
      </c>
      <c r="O59" s="425" t="str">
        <f t="shared" si="54"/>
        <v/>
      </c>
      <c r="P59" s="577"/>
    </row>
    <row r="61" spans="1:16" x14ac:dyDescent="0.15">
      <c r="A61" s="1453"/>
      <c r="B61" s="1454"/>
      <c r="C61" s="97"/>
      <c r="D61" s="553"/>
      <c r="E61" s="7" t="str">
        <f>IF(D61="","←年度を記載すること","")</f>
        <v>←年度を記載すること</v>
      </c>
    </row>
    <row r="62" spans="1:16" x14ac:dyDescent="0.15">
      <c r="A62" s="1455" t="s">
        <v>317</v>
      </c>
      <c r="B62" s="423" t="s">
        <v>302</v>
      </c>
      <c r="C62" s="97" t="s">
        <v>303</v>
      </c>
      <c r="D62" s="575" t="str">
        <f>IF(D8="","",SUM(D50:O50))</f>
        <v/>
      </c>
    </row>
    <row r="63" spans="1:16" ht="16.5" x14ac:dyDescent="0.15">
      <c r="A63" s="1456"/>
      <c r="B63" s="423" t="s">
        <v>308</v>
      </c>
      <c r="C63" s="97" t="s">
        <v>811</v>
      </c>
      <c r="D63" s="575" t="str">
        <f>IF(D8="","",SUM(D51:O51))</f>
        <v/>
      </c>
    </row>
    <row r="64" spans="1:16" x14ac:dyDescent="0.15">
      <c r="A64" s="1456"/>
      <c r="B64" s="423" t="s">
        <v>309</v>
      </c>
      <c r="C64" s="97" t="s">
        <v>408</v>
      </c>
      <c r="D64" s="575" t="str">
        <f>IF(D8="","",SUM(D52:O52))</f>
        <v/>
      </c>
    </row>
    <row r="65" spans="1:4" x14ac:dyDescent="0.15">
      <c r="A65" s="1456"/>
      <c r="B65" s="423" t="s">
        <v>1002</v>
      </c>
      <c r="C65" s="97" t="s">
        <v>409</v>
      </c>
      <c r="D65" s="575" t="str">
        <f>IF(D8="","",SUM(D53:O53))</f>
        <v/>
      </c>
    </row>
    <row r="66" spans="1:4" ht="16.5" x14ac:dyDescent="0.15">
      <c r="A66" s="1456"/>
      <c r="B66" s="423" t="s">
        <v>311</v>
      </c>
      <c r="C66" s="97" t="s">
        <v>810</v>
      </c>
      <c r="D66" s="576" t="str">
        <f>IF(D8="","",C5)</f>
        <v/>
      </c>
    </row>
    <row r="67" spans="1:4" x14ac:dyDescent="0.15">
      <c r="A67" s="1456"/>
      <c r="B67" s="423" t="s">
        <v>312</v>
      </c>
      <c r="C67" s="97" t="s">
        <v>409</v>
      </c>
      <c r="D67" s="575" t="str">
        <f>IF(D8="","",SUM(D54:O54))</f>
        <v/>
      </c>
    </row>
    <row r="68" spans="1:4" x14ac:dyDescent="0.15">
      <c r="A68" s="1456"/>
      <c r="B68" s="423" t="s">
        <v>313</v>
      </c>
      <c r="C68" s="97" t="s">
        <v>409</v>
      </c>
      <c r="D68" s="575" t="str">
        <f>IF(D8="","",SUM(D54:O54))</f>
        <v/>
      </c>
    </row>
    <row r="69" spans="1:4" x14ac:dyDescent="0.15">
      <c r="A69" s="1456"/>
      <c r="B69" s="423" t="s">
        <v>314</v>
      </c>
      <c r="C69" s="97" t="s">
        <v>409</v>
      </c>
      <c r="D69" s="575" t="str">
        <f>IF(D8="","",SUM(D56:O56))</f>
        <v/>
      </c>
    </row>
    <row r="70" spans="1:4" x14ac:dyDescent="0.15">
      <c r="A70" s="1456"/>
      <c r="B70" s="423" t="s">
        <v>1008</v>
      </c>
      <c r="C70" s="551" t="s">
        <v>306</v>
      </c>
      <c r="D70" s="425" t="str">
        <f>IF(D62="","",D67/D69*100)</f>
        <v/>
      </c>
    </row>
    <row r="71" spans="1:4" x14ac:dyDescent="0.15">
      <c r="A71" s="1456"/>
      <c r="B71" s="423" t="s">
        <v>1009</v>
      </c>
      <c r="C71" s="551" t="s">
        <v>306</v>
      </c>
      <c r="D71" s="425" t="str">
        <f>IF(D62="","",D65/D69*100)</f>
        <v/>
      </c>
    </row>
    <row r="72" spans="1:4" x14ac:dyDescent="0.15">
      <c r="A72" s="1457"/>
      <c r="B72" s="549" t="s">
        <v>1001</v>
      </c>
      <c r="C72" s="97" t="s">
        <v>306</v>
      </c>
      <c r="D72" s="621" t="str">
        <f>IF(D8="","",IF(D62&gt;0,2.17*D67/D69*100+D65/D69*100,""))</f>
        <v/>
      </c>
    </row>
  </sheetData>
  <sheetProtection algorithmName="SHA-512" hashValue="rzb+Wb6Hpcczgi91b2ckd9QU/eSZON44HJWAn/C4hw524QXUgxQO1tiFrbhpGYVgcLRPQzkLNo1FE0YH1Kw+/g==" saltValue="0dNRRWpTqLWk9/Fo6+5etA==" spinCount="100000" sheet="1" objects="1" scenarios="1"/>
  <mergeCells count="6">
    <mergeCell ref="A61:B61"/>
    <mergeCell ref="A62:A72"/>
    <mergeCell ref="A8:A21"/>
    <mergeCell ref="A22:A35"/>
    <mergeCell ref="A36:A49"/>
    <mergeCell ref="A50:A59"/>
  </mergeCells>
  <phoneticPr fontId="22"/>
  <pageMargins left="0.19685039370078741" right="0.19685039370078741" top="0.94488188976377963" bottom="0.35433070866141736" header="0.31496062992125984" footer="0.31496062992125984"/>
  <pageSetup paperSize="8"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showGridLines="0" tabSelected="1" view="pageBreakPreview" zoomScaleNormal="100" zoomScaleSheetLayoutView="100" workbookViewId="0">
      <selection activeCell="E4" sqref="E4:Z4"/>
    </sheetView>
  </sheetViews>
  <sheetFormatPr defaultColWidth="9" defaultRowHeight="13.5" x14ac:dyDescent="0.15"/>
  <cols>
    <col min="1" max="2" width="1.5" style="7" customWidth="1"/>
    <col min="3" max="4" width="9" style="7"/>
    <col min="5" max="40" width="3.375" style="7" customWidth="1"/>
    <col min="41" max="42" width="3.125" style="7" customWidth="1"/>
    <col min="43" max="16384" width="9" style="7"/>
  </cols>
  <sheetData>
    <row r="1" spans="1:43" ht="16.5" customHeight="1" x14ac:dyDescent="0.15"/>
    <row r="2" spans="1:43" ht="16.5" customHeight="1" x14ac:dyDescent="0.15">
      <c r="A2" s="294" t="s">
        <v>918</v>
      </c>
    </row>
    <row r="3" spans="1:43" ht="16.5" customHeight="1" x14ac:dyDescent="0.15">
      <c r="B3" s="7" t="s">
        <v>200</v>
      </c>
      <c r="D3" s="94"/>
      <c r="E3" s="94"/>
      <c r="F3" s="94"/>
      <c r="G3" s="94"/>
      <c r="H3" s="94"/>
      <c r="I3" s="94"/>
      <c r="J3" s="94"/>
      <c r="K3" s="94"/>
      <c r="L3" s="94"/>
      <c r="M3" s="94"/>
      <c r="N3" s="94"/>
    </row>
    <row r="4" spans="1:43" ht="16.5" customHeight="1" x14ac:dyDescent="0.15">
      <c r="C4" s="7" t="s">
        <v>201</v>
      </c>
      <c r="E4" s="1460" t="str">
        <f>IF(基本情報!F24="","",基本情報!F24)</f>
        <v/>
      </c>
      <c r="F4" s="1460"/>
      <c r="G4" s="1460"/>
      <c r="H4" s="1460"/>
      <c r="I4" s="1460"/>
      <c r="J4" s="1460"/>
      <c r="K4" s="1460"/>
      <c r="L4" s="1460"/>
      <c r="M4" s="1460"/>
      <c r="N4" s="1460"/>
      <c r="O4" s="1460"/>
      <c r="P4" s="1460"/>
      <c r="Q4" s="1460"/>
      <c r="R4" s="1460"/>
      <c r="S4" s="1460"/>
      <c r="T4" s="1460"/>
      <c r="U4" s="1460"/>
      <c r="V4" s="1460"/>
      <c r="W4" s="1460"/>
      <c r="X4" s="1460"/>
      <c r="Y4" s="1460"/>
      <c r="Z4" s="1460"/>
      <c r="AA4" s="15" t="s">
        <v>413</v>
      </c>
    </row>
    <row r="5" spans="1:43" ht="16.5" customHeight="1" x14ac:dyDescent="0.15"/>
    <row r="6" spans="1:43" ht="20.25" customHeight="1" x14ac:dyDescent="0.15">
      <c r="B6" s="1145" t="s">
        <v>202</v>
      </c>
      <c r="C6" s="1145"/>
      <c r="D6" s="1145"/>
      <c r="E6" s="1458"/>
      <c r="F6" s="1458"/>
      <c r="G6" s="1458"/>
      <c r="H6" s="1458"/>
      <c r="I6" s="1458"/>
      <c r="J6" s="1458"/>
      <c r="K6" s="1458"/>
      <c r="L6" s="1458"/>
      <c r="M6" s="1458"/>
      <c r="N6" s="1458"/>
      <c r="O6" s="1458"/>
      <c r="P6" s="1458"/>
      <c r="Q6" s="1464"/>
      <c r="R6" s="1465"/>
      <c r="S6" s="1465"/>
      <c r="T6" s="1465"/>
      <c r="U6" s="1465"/>
      <c r="V6" s="1466"/>
      <c r="W6" s="1458"/>
      <c r="X6" s="1458"/>
      <c r="Y6" s="1458"/>
      <c r="Z6" s="1458"/>
      <c r="AA6" s="1458"/>
      <c r="AB6" s="1458"/>
      <c r="AC6" s="1458"/>
      <c r="AD6" s="1458"/>
      <c r="AE6" s="1458"/>
      <c r="AF6" s="1458"/>
      <c r="AG6" s="1458"/>
      <c r="AH6" s="1458"/>
      <c r="AI6" s="1458"/>
      <c r="AJ6" s="1458"/>
      <c r="AK6" s="1458"/>
      <c r="AL6" s="1458"/>
      <c r="AM6" s="1458"/>
      <c r="AN6" s="1458"/>
      <c r="AQ6" s="40" t="s">
        <v>235</v>
      </c>
    </row>
    <row r="7" spans="1:43" ht="20.25" customHeight="1" x14ac:dyDescent="0.15">
      <c r="B7" s="1145"/>
      <c r="C7" s="1145"/>
      <c r="D7" s="1145"/>
      <c r="E7" s="1292"/>
      <c r="F7" s="1293"/>
      <c r="G7" s="1294"/>
      <c r="H7" s="1292"/>
      <c r="I7" s="1293"/>
      <c r="J7" s="1294"/>
      <c r="K7" s="1292"/>
      <c r="L7" s="1293"/>
      <c r="M7" s="1293"/>
      <c r="N7" s="1293"/>
      <c r="O7" s="1293"/>
      <c r="P7" s="1294"/>
      <c r="Q7" s="1292"/>
      <c r="R7" s="1293"/>
      <c r="S7" s="1293"/>
      <c r="T7" s="1293"/>
      <c r="U7" s="1293"/>
      <c r="V7" s="1294"/>
      <c r="W7" s="1459"/>
      <c r="X7" s="1459"/>
      <c r="Y7" s="1459"/>
      <c r="Z7" s="1459"/>
      <c r="AA7" s="1459"/>
      <c r="AB7" s="1459"/>
      <c r="AC7" s="1459"/>
      <c r="AD7" s="1459"/>
      <c r="AE7" s="1459"/>
      <c r="AF7" s="1459"/>
      <c r="AG7" s="1459"/>
      <c r="AH7" s="1459"/>
      <c r="AI7" s="1459"/>
      <c r="AJ7" s="1459"/>
      <c r="AK7" s="1459"/>
      <c r="AL7" s="1459"/>
      <c r="AM7" s="1459"/>
      <c r="AN7" s="1459"/>
      <c r="AQ7" s="40" t="s">
        <v>235</v>
      </c>
    </row>
    <row r="8" spans="1:43" ht="18.75" customHeight="1" x14ac:dyDescent="0.15">
      <c r="B8" s="1461" t="s">
        <v>205</v>
      </c>
      <c r="C8" s="1462"/>
      <c r="D8" s="1463"/>
      <c r="E8" s="16"/>
      <c r="F8" s="17"/>
      <c r="G8" s="18"/>
      <c r="H8" s="16"/>
      <c r="I8" s="17"/>
      <c r="J8" s="18"/>
      <c r="K8" s="16"/>
      <c r="L8" s="17"/>
      <c r="M8" s="18"/>
      <c r="N8" s="16"/>
      <c r="O8" s="17"/>
      <c r="P8" s="18"/>
      <c r="Q8" s="16"/>
      <c r="R8" s="17"/>
      <c r="S8" s="18"/>
      <c r="T8" s="16"/>
      <c r="U8" s="17"/>
      <c r="V8" s="18"/>
      <c r="W8" s="16"/>
      <c r="X8" s="17"/>
      <c r="Y8" s="18"/>
      <c r="Z8" s="16"/>
      <c r="AA8" s="17"/>
      <c r="AB8" s="18"/>
      <c r="AC8" s="16"/>
      <c r="AD8" s="17"/>
      <c r="AE8" s="18"/>
      <c r="AF8" s="16"/>
      <c r="AG8" s="17"/>
      <c r="AH8" s="18"/>
      <c r="AI8" s="16"/>
      <c r="AJ8" s="17"/>
      <c r="AK8" s="18"/>
      <c r="AL8" s="16"/>
      <c r="AM8" s="17"/>
      <c r="AN8" s="18"/>
      <c r="AQ8" s="40" t="s">
        <v>235</v>
      </c>
    </row>
    <row r="9" spans="1:43" ht="18.75" customHeight="1" x14ac:dyDescent="0.15">
      <c r="B9" s="1461"/>
      <c r="C9" s="1462"/>
      <c r="D9" s="1463"/>
      <c r="E9" s="16"/>
      <c r="F9" s="17"/>
      <c r="G9" s="18"/>
      <c r="H9" s="16"/>
      <c r="I9" s="17"/>
      <c r="J9" s="18"/>
      <c r="K9" s="16"/>
      <c r="L9" s="17"/>
      <c r="M9" s="18"/>
      <c r="N9" s="16"/>
      <c r="O9" s="17"/>
      <c r="P9" s="18"/>
      <c r="Q9" s="16"/>
      <c r="R9" s="17"/>
      <c r="S9" s="18"/>
      <c r="T9" s="16"/>
      <c r="U9" s="17"/>
      <c r="V9" s="18"/>
      <c r="W9" s="16"/>
      <c r="X9" s="17"/>
      <c r="Y9" s="18"/>
      <c r="Z9" s="16"/>
      <c r="AA9" s="17"/>
      <c r="AB9" s="18"/>
      <c r="AC9" s="16"/>
      <c r="AD9" s="17"/>
      <c r="AE9" s="18"/>
      <c r="AF9" s="16"/>
      <c r="AG9" s="17"/>
      <c r="AH9" s="18"/>
      <c r="AI9" s="16"/>
      <c r="AJ9" s="17"/>
      <c r="AK9" s="18"/>
      <c r="AL9" s="16"/>
      <c r="AM9" s="17"/>
      <c r="AN9" s="18"/>
      <c r="AQ9" s="40" t="s">
        <v>235</v>
      </c>
    </row>
    <row r="10" spans="1:43" ht="18.75" customHeight="1" x14ac:dyDescent="0.15">
      <c r="B10" s="1461" t="s">
        <v>411</v>
      </c>
      <c r="C10" s="1462"/>
      <c r="D10" s="1463"/>
      <c r="E10" s="16"/>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16"/>
      <c r="AG10" s="17"/>
      <c r="AH10" s="18"/>
      <c r="AI10" s="16"/>
      <c r="AJ10" s="17"/>
      <c r="AK10" s="18"/>
      <c r="AL10" s="16"/>
      <c r="AM10" s="17"/>
      <c r="AN10" s="18"/>
      <c r="AQ10" s="40" t="s">
        <v>235</v>
      </c>
    </row>
    <row r="11" spans="1:43" ht="18.75" customHeight="1" x14ac:dyDescent="0.15">
      <c r="B11" s="1461"/>
      <c r="C11" s="1462"/>
      <c r="D11" s="1463"/>
      <c r="E11" s="16"/>
      <c r="F11" s="17"/>
      <c r="G11" s="18"/>
      <c r="H11" s="16"/>
      <c r="I11" s="17"/>
      <c r="J11" s="18"/>
      <c r="K11" s="16"/>
      <c r="L11" s="17"/>
      <c r="M11" s="18"/>
      <c r="N11" s="16"/>
      <c r="O11" s="17"/>
      <c r="P11" s="18"/>
      <c r="Q11" s="16"/>
      <c r="R11" s="17"/>
      <c r="S11" s="18"/>
      <c r="T11" s="16"/>
      <c r="U11" s="17"/>
      <c r="V11" s="18"/>
      <c r="W11" s="16"/>
      <c r="X11" s="17"/>
      <c r="Y11" s="18"/>
      <c r="Z11" s="16"/>
      <c r="AA11" s="17"/>
      <c r="AB11" s="18"/>
      <c r="AC11" s="16"/>
      <c r="AD11" s="17"/>
      <c r="AE11" s="18"/>
      <c r="AF11" s="16"/>
      <c r="AG11" s="17"/>
      <c r="AH11" s="18"/>
      <c r="AI11" s="16"/>
      <c r="AJ11" s="17"/>
      <c r="AK11" s="18"/>
      <c r="AL11" s="16"/>
      <c r="AM11" s="17"/>
      <c r="AN11" s="18"/>
      <c r="AQ11" s="40" t="s">
        <v>235</v>
      </c>
    </row>
    <row r="12" spans="1:43" ht="18.75" customHeight="1" x14ac:dyDescent="0.15">
      <c r="B12" s="1461" t="s">
        <v>412</v>
      </c>
      <c r="C12" s="1462"/>
      <c r="D12" s="1463"/>
      <c r="E12" s="16"/>
      <c r="F12" s="17"/>
      <c r="G12" s="18"/>
      <c r="H12" s="16"/>
      <c r="I12" s="17"/>
      <c r="J12" s="18"/>
      <c r="K12" s="16"/>
      <c r="L12" s="17"/>
      <c r="M12" s="18"/>
      <c r="N12" s="16"/>
      <c r="O12" s="17"/>
      <c r="P12" s="18"/>
      <c r="Q12" s="16"/>
      <c r="R12" s="17"/>
      <c r="S12" s="18"/>
      <c r="T12" s="16"/>
      <c r="U12" s="17"/>
      <c r="V12" s="18"/>
      <c r="W12" s="16"/>
      <c r="X12" s="17"/>
      <c r="Y12" s="18"/>
      <c r="Z12" s="16"/>
      <c r="AA12" s="17"/>
      <c r="AB12" s="18"/>
      <c r="AC12" s="16"/>
      <c r="AD12" s="17"/>
      <c r="AE12" s="18"/>
      <c r="AF12" s="16"/>
      <c r="AG12" s="17"/>
      <c r="AH12" s="18"/>
      <c r="AI12" s="16"/>
      <c r="AJ12" s="17"/>
      <c r="AK12" s="18"/>
      <c r="AL12" s="16"/>
      <c r="AM12" s="17"/>
      <c r="AN12" s="18"/>
      <c r="AQ12" s="40" t="s">
        <v>235</v>
      </c>
    </row>
    <row r="13" spans="1:43" ht="18.75" customHeight="1" x14ac:dyDescent="0.15">
      <c r="B13" s="1461"/>
      <c r="C13" s="1462"/>
      <c r="D13" s="1463"/>
      <c r="E13" s="16"/>
      <c r="F13" s="17"/>
      <c r="G13" s="18"/>
      <c r="H13" s="16"/>
      <c r="I13" s="17"/>
      <c r="J13" s="18"/>
      <c r="K13" s="16"/>
      <c r="L13" s="17"/>
      <c r="M13" s="18"/>
      <c r="N13" s="16"/>
      <c r="O13" s="17"/>
      <c r="P13" s="18"/>
      <c r="Q13" s="16"/>
      <c r="R13" s="17"/>
      <c r="S13" s="18"/>
      <c r="T13" s="16"/>
      <c r="U13" s="17"/>
      <c r="V13" s="18"/>
      <c r="W13" s="16"/>
      <c r="X13" s="17"/>
      <c r="Y13" s="18"/>
      <c r="Z13" s="16"/>
      <c r="AA13" s="17"/>
      <c r="AB13" s="18"/>
      <c r="AC13" s="16"/>
      <c r="AD13" s="17"/>
      <c r="AE13" s="18"/>
      <c r="AF13" s="16"/>
      <c r="AG13" s="17"/>
      <c r="AH13" s="18"/>
      <c r="AI13" s="16"/>
      <c r="AJ13" s="17"/>
      <c r="AK13" s="18"/>
      <c r="AL13" s="16"/>
      <c r="AM13" s="17"/>
      <c r="AN13" s="18"/>
      <c r="AQ13" s="40" t="s">
        <v>235</v>
      </c>
    </row>
    <row r="14" spans="1:43" ht="18.75" customHeight="1" x14ac:dyDescent="0.15">
      <c r="B14" s="1461" t="s">
        <v>206</v>
      </c>
      <c r="C14" s="1462"/>
      <c r="D14" s="1463"/>
      <c r="E14" s="16"/>
      <c r="F14" s="17"/>
      <c r="G14" s="18"/>
      <c r="H14" s="16"/>
      <c r="I14" s="17"/>
      <c r="J14" s="18"/>
      <c r="K14" s="16"/>
      <c r="L14" s="17"/>
      <c r="M14" s="18"/>
      <c r="N14" s="16"/>
      <c r="O14" s="17"/>
      <c r="P14" s="18"/>
      <c r="Q14" s="16"/>
      <c r="R14" s="17"/>
      <c r="S14" s="18"/>
      <c r="T14" s="16"/>
      <c r="U14" s="17"/>
      <c r="V14" s="18"/>
      <c r="W14" s="16"/>
      <c r="X14" s="17"/>
      <c r="Y14" s="18"/>
      <c r="Z14" s="16"/>
      <c r="AA14" s="17"/>
      <c r="AB14" s="18"/>
      <c r="AC14" s="16"/>
      <c r="AD14" s="17"/>
      <c r="AE14" s="18"/>
      <c r="AF14" s="16"/>
      <c r="AG14" s="17"/>
      <c r="AH14" s="18"/>
      <c r="AI14" s="16"/>
      <c r="AJ14" s="17"/>
      <c r="AK14" s="18"/>
      <c r="AL14" s="16"/>
      <c r="AM14" s="17"/>
      <c r="AN14" s="18"/>
      <c r="AQ14" s="40" t="s">
        <v>235</v>
      </c>
    </row>
    <row r="15" spans="1:43" ht="18.75" customHeight="1" x14ac:dyDescent="0.15">
      <c r="B15" s="1461"/>
      <c r="C15" s="1462"/>
      <c r="D15" s="1463"/>
      <c r="E15" s="16"/>
      <c r="F15" s="17"/>
      <c r="G15" s="18"/>
      <c r="H15" s="16"/>
      <c r="I15" s="17"/>
      <c r="J15" s="18"/>
      <c r="K15" s="16"/>
      <c r="L15" s="17"/>
      <c r="M15" s="18"/>
      <c r="N15" s="16"/>
      <c r="O15" s="17"/>
      <c r="P15" s="18"/>
      <c r="Q15" s="16"/>
      <c r="R15" s="17"/>
      <c r="S15" s="18"/>
      <c r="T15" s="16"/>
      <c r="U15" s="17"/>
      <c r="V15" s="18"/>
      <c r="W15" s="16"/>
      <c r="X15" s="17"/>
      <c r="Y15" s="18"/>
      <c r="Z15" s="16"/>
      <c r="AA15" s="17"/>
      <c r="AB15" s="18"/>
      <c r="AC15" s="16"/>
      <c r="AD15" s="17"/>
      <c r="AE15" s="18"/>
      <c r="AF15" s="16"/>
      <c r="AG15" s="17"/>
      <c r="AH15" s="18"/>
      <c r="AI15" s="16"/>
      <c r="AJ15" s="17"/>
      <c r="AK15" s="18"/>
      <c r="AL15" s="16"/>
      <c r="AM15" s="17"/>
      <c r="AN15" s="18"/>
      <c r="AQ15" s="40" t="s">
        <v>235</v>
      </c>
    </row>
    <row r="16" spans="1:43" ht="18.75" customHeight="1" x14ac:dyDescent="0.15">
      <c r="B16" s="1461" t="s">
        <v>207</v>
      </c>
      <c r="C16" s="1462"/>
      <c r="D16" s="1463"/>
      <c r="E16" s="16"/>
      <c r="F16" s="17"/>
      <c r="G16" s="18"/>
      <c r="H16" s="16"/>
      <c r="I16" s="17"/>
      <c r="J16" s="18"/>
      <c r="K16" s="16"/>
      <c r="L16" s="17"/>
      <c r="M16" s="18"/>
      <c r="N16" s="16"/>
      <c r="O16" s="17"/>
      <c r="P16" s="18"/>
      <c r="Q16" s="16"/>
      <c r="R16" s="17"/>
      <c r="S16" s="18"/>
      <c r="T16" s="16"/>
      <c r="U16" s="17"/>
      <c r="V16" s="18"/>
      <c r="W16" s="16"/>
      <c r="X16" s="17"/>
      <c r="Y16" s="18"/>
      <c r="Z16" s="16"/>
      <c r="AA16" s="17"/>
      <c r="AB16" s="18"/>
      <c r="AC16" s="16"/>
      <c r="AD16" s="17"/>
      <c r="AE16" s="18"/>
      <c r="AF16" s="16"/>
      <c r="AG16" s="17"/>
      <c r="AH16" s="18"/>
      <c r="AI16" s="16"/>
      <c r="AJ16" s="17"/>
      <c r="AK16" s="18"/>
      <c r="AL16" s="16"/>
      <c r="AM16" s="17"/>
      <c r="AN16" s="18"/>
      <c r="AQ16" s="40" t="s">
        <v>235</v>
      </c>
    </row>
    <row r="17" spans="2:43" ht="18.75" customHeight="1" x14ac:dyDescent="0.15">
      <c r="B17" s="1461"/>
      <c r="C17" s="1462"/>
      <c r="D17" s="1463"/>
      <c r="E17" s="16"/>
      <c r="F17" s="17"/>
      <c r="G17" s="18"/>
      <c r="H17" s="16"/>
      <c r="I17" s="17"/>
      <c r="J17" s="18"/>
      <c r="K17" s="16"/>
      <c r="L17" s="17"/>
      <c r="M17" s="18"/>
      <c r="N17" s="16"/>
      <c r="O17" s="17"/>
      <c r="P17" s="18"/>
      <c r="Q17" s="16"/>
      <c r="R17" s="17"/>
      <c r="S17" s="18"/>
      <c r="T17" s="16"/>
      <c r="U17" s="17"/>
      <c r="V17" s="18"/>
      <c r="W17" s="16"/>
      <c r="X17" s="17"/>
      <c r="Y17" s="18"/>
      <c r="Z17" s="16"/>
      <c r="AA17" s="17"/>
      <c r="AB17" s="18"/>
      <c r="AC17" s="16"/>
      <c r="AD17" s="17"/>
      <c r="AE17" s="18"/>
      <c r="AF17" s="16"/>
      <c r="AG17" s="17"/>
      <c r="AH17" s="18"/>
      <c r="AI17" s="16"/>
      <c r="AJ17" s="17"/>
      <c r="AK17" s="18"/>
      <c r="AL17" s="16"/>
      <c r="AM17" s="17"/>
      <c r="AN17" s="18"/>
      <c r="AQ17" s="40" t="s">
        <v>235</v>
      </c>
    </row>
    <row r="18" spans="2:43" ht="18.75" customHeight="1" x14ac:dyDescent="0.15">
      <c r="B18" s="1461"/>
      <c r="C18" s="1462"/>
      <c r="D18" s="1463"/>
      <c r="E18" s="16"/>
      <c r="F18" s="17"/>
      <c r="G18" s="18"/>
      <c r="H18" s="16"/>
      <c r="I18" s="17"/>
      <c r="J18" s="18"/>
      <c r="K18" s="16"/>
      <c r="L18" s="17"/>
      <c r="M18" s="18"/>
      <c r="N18" s="16"/>
      <c r="O18" s="17"/>
      <c r="P18" s="18"/>
      <c r="Q18" s="16"/>
      <c r="R18" s="17"/>
      <c r="S18" s="18"/>
      <c r="T18" s="16"/>
      <c r="U18" s="17"/>
      <c r="V18" s="18"/>
      <c r="W18" s="16"/>
      <c r="X18" s="17"/>
      <c r="Y18" s="18"/>
      <c r="Z18" s="16"/>
      <c r="AA18" s="17"/>
      <c r="AB18" s="18"/>
      <c r="AC18" s="16"/>
      <c r="AD18" s="17"/>
      <c r="AE18" s="18"/>
      <c r="AF18" s="16"/>
      <c r="AG18" s="17"/>
      <c r="AH18" s="18"/>
      <c r="AI18" s="16"/>
      <c r="AJ18" s="17"/>
      <c r="AK18" s="18"/>
      <c r="AL18" s="16"/>
      <c r="AM18" s="17"/>
      <c r="AN18" s="18"/>
      <c r="AQ18" s="40" t="s">
        <v>235</v>
      </c>
    </row>
    <row r="19" spans="2:43" ht="18.75" customHeight="1" x14ac:dyDescent="0.15">
      <c r="B19" s="1461" t="s">
        <v>208</v>
      </c>
      <c r="C19" s="1462"/>
      <c r="D19" s="1463"/>
      <c r="E19" s="16"/>
      <c r="F19" s="17"/>
      <c r="G19" s="18"/>
      <c r="H19" s="16"/>
      <c r="I19" s="17"/>
      <c r="J19" s="18"/>
      <c r="K19" s="16"/>
      <c r="L19" s="17"/>
      <c r="M19" s="18"/>
      <c r="N19" s="16"/>
      <c r="O19" s="17"/>
      <c r="P19" s="18"/>
      <c r="Q19" s="16"/>
      <c r="R19" s="17"/>
      <c r="S19" s="18"/>
      <c r="T19" s="16"/>
      <c r="U19" s="17"/>
      <c r="V19" s="18"/>
      <c r="W19" s="16"/>
      <c r="X19" s="17"/>
      <c r="Y19" s="18"/>
      <c r="Z19" s="16"/>
      <c r="AA19" s="17"/>
      <c r="AB19" s="18"/>
      <c r="AC19" s="16"/>
      <c r="AD19" s="17"/>
      <c r="AE19" s="18"/>
      <c r="AF19" s="16"/>
      <c r="AG19" s="17"/>
      <c r="AH19" s="18"/>
      <c r="AI19" s="16"/>
      <c r="AJ19" s="17"/>
      <c r="AK19" s="18"/>
      <c r="AL19" s="16"/>
      <c r="AM19" s="17"/>
      <c r="AN19" s="18"/>
      <c r="AQ19" s="40" t="s">
        <v>235</v>
      </c>
    </row>
    <row r="20" spans="2:43" ht="18.75" customHeight="1" x14ac:dyDescent="0.15">
      <c r="B20" s="1461"/>
      <c r="C20" s="1462"/>
      <c r="D20" s="1463"/>
      <c r="E20" s="16"/>
      <c r="F20" s="17"/>
      <c r="G20" s="18"/>
      <c r="H20" s="16"/>
      <c r="I20" s="17"/>
      <c r="J20" s="18"/>
      <c r="K20" s="16"/>
      <c r="L20" s="17"/>
      <c r="M20" s="18"/>
      <c r="N20" s="16"/>
      <c r="O20" s="17"/>
      <c r="P20" s="18"/>
      <c r="Q20" s="16"/>
      <c r="R20" s="17"/>
      <c r="S20" s="18"/>
      <c r="T20" s="16"/>
      <c r="U20" s="17"/>
      <c r="V20" s="18"/>
      <c r="W20" s="16"/>
      <c r="X20" s="17"/>
      <c r="Y20" s="18"/>
      <c r="Z20" s="16"/>
      <c r="AA20" s="17"/>
      <c r="AB20" s="18"/>
      <c r="AC20" s="16"/>
      <c r="AD20" s="17"/>
      <c r="AE20" s="18"/>
      <c r="AF20" s="16"/>
      <c r="AG20" s="17"/>
      <c r="AH20" s="18"/>
      <c r="AI20" s="16"/>
      <c r="AJ20" s="17"/>
      <c r="AK20" s="18"/>
      <c r="AL20" s="16"/>
      <c r="AM20" s="17"/>
      <c r="AN20" s="18"/>
      <c r="AQ20" s="40" t="s">
        <v>235</v>
      </c>
    </row>
    <row r="21" spans="2:43" ht="18.75" customHeight="1" x14ac:dyDescent="0.15">
      <c r="B21" s="1461"/>
      <c r="C21" s="1462"/>
      <c r="D21" s="1463"/>
      <c r="E21" s="16"/>
      <c r="F21" s="17"/>
      <c r="G21" s="18"/>
      <c r="H21" s="16"/>
      <c r="I21" s="17"/>
      <c r="J21" s="18"/>
      <c r="K21" s="16"/>
      <c r="L21" s="17"/>
      <c r="M21" s="18"/>
      <c r="N21" s="16"/>
      <c r="O21" s="17"/>
      <c r="P21" s="18"/>
      <c r="Q21" s="16"/>
      <c r="R21" s="17"/>
      <c r="S21" s="18"/>
      <c r="T21" s="16"/>
      <c r="U21" s="17"/>
      <c r="V21" s="18"/>
      <c r="W21" s="16"/>
      <c r="X21" s="17"/>
      <c r="Y21" s="18"/>
      <c r="Z21" s="16"/>
      <c r="AA21" s="17"/>
      <c r="AB21" s="18"/>
      <c r="AC21" s="16"/>
      <c r="AD21" s="17"/>
      <c r="AE21" s="18"/>
      <c r="AF21" s="16"/>
      <c r="AG21" s="17"/>
      <c r="AH21" s="18"/>
      <c r="AI21" s="16"/>
      <c r="AJ21" s="17"/>
      <c r="AK21" s="18"/>
      <c r="AL21" s="16"/>
      <c r="AM21" s="17"/>
      <c r="AN21" s="18"/>
      <c r="AQ21" s="40" t="s">
        <v>235</v>
      </c>
    </row>
    <row r="22" spans="2:43" ht="18.75" customHeight="1" x14ac:dyDescent="0.15">
      <c r="B22" s="1461" t="s">
        <v>209</v>
      </c>
      <c r="C22" s="1462"/>
      <c r="D22" s="1463"/>
      <c r="E22" s="16"/>
      <c r="F22" s="17"/>
      <c r="G22" s="18"/>
      <c r="H22" s="16"/>
      <c r="I22" s="17"/>
      <c r="J22" s="18"/>
      <c r="K22" s="16"/>
      <c r="L22" s="17"/>
      <c r="M22" s="18"/>
      <c r="N22" s="16"/>
      <c r="O22" s="17"/>
      <c r="P22" s="18"/>
      <c r="Q22" s="16"/>
      <c r="R22" s="17"/>
      <c r="S22" s="18"/>
      <c r="T22" s="16"/>
      <c r="U22" s="17"/>
      <c r="V22" s="18"/>
      <c r="W22" s="16"/>
      <c r="X22" s="17"/>
      <c r="Y22" s="18"/>
      <c r="Z22" s="16"/>
      <c r="AA22" s="17"/>
      <c r="AB22" s="18"/>
      <c r="AC22" s="16"/>
      <c r="AD22" s="17"/>
      <c r="AE22" s="18"/>
      <c r="AF22" s="16"/>
      <c r="AG22" s="17"/>
      <c r="AH22" s="18"/>
      <c r="AI22" s="16"/>
      <c r="AJ22" s="17"/>
      <c r="AK22" s="18"/>
      <c r="AL22" s="16"/>
      <c r="AM22" s="17"/>
      <c r="AN22" s="18"/>
      <c r="AQ22" s="40" t="s">
        <v>235</v>
      </c>
    </row>
    <row r="23" spans="2:43" ht="18.75" customHeight="1" x14ac:dyDescent="0.15">
      <c r="B23" s="516"/>
      <c r="C23" s="517"/>
      <c r="D23" s="518"/>
      <c r="E23" s="16"/>
      <c r="F23" s="17"/>
      <c r="G23" s="18"/>
      <c r="H23" s="16"/>
      <c r="I23" s="17"/>
      <c r="J23" s="18"/>
      <c r="K23" s="16"/>
      <c r="L23" s="17"/>
      <c r="M23" s="18"/>
      <c r="N23" s="16"/>
      <c r="O23" s="17"/>
      <c r="P23" s="18"/>
      <c r="Q23" s="16"/>
      <c r="R23" s="17"/>
      <c r="S23" s="18"/>
      <c r="T23" s="16"/>
      <c r="U23" s="17"/>
      <c r="V23" s="18"/>
      <c r="W23" s="16"/>
      <c r="X23" s="17"/>
      <c r="Y23" s="18"/>
      <c r="Z23" s="16"/>
      <c r="AA23" s="17"/>
      <c r="AB23" s="18"/>
      <c r="AC23" s="16"/>
      <c r="AD23" s="17"/>
      <c r="AE23" s="18"/>
      <c r="AF23" s="16"/>
      <c r="AG23" s="17"/>
      <c r="AH23" s="18"/>
      <c r="AI23" s="16"/>
      <c r="AJ23" s="17"/>
      <c r="AK23" s="18"/>
      <c r="AL23" s="16"/>
      <c r="AM23" s="17"/>
      <c r="AN23" s="18"/>
      <c r="AQ23" s="40"/>
    </row>
    <row r="24" spans="2:43" ht="18.75" customHeight="1" x14ac:dyDescent="0.15">
      <c r="B24" s="1461"/>
      <c r="C24" s="1462"/>
      <c r="D24" s="1463"/>
      <c r="E24" s="16"/>
      <c r="F24" s="17"/>
      <c r="G24" s="18"/>
      <c r="H24" s="16"/>
      <c r="I24" s="17"/>
      <c r="J24" s="18"/>
      <c r="K24" s="16"/>
      <c r="L24" s="17"/>
      <c r="M24" s="18"/>
      <c r="N24" s="16"/>
      <c r="O24" s="17"/>
      <c r="P24" s="18"/>
      <c r="Q24" s="16"/>
      <c r="R24" s="17"/>
      <c r="S24" s="18"/>
      <c r="T24" s="16"/>
      <c r="U24" s="17"/>
      <c r="V24" s="18"/>
      <c r="W24" s="16"/>
      <c r="X24" s="17"/>
      <c r="Y24" s="18"/>
      <c r="Z24" s="16"/>
      <c r="AA24" s="17"/>
      <c r="AB24" s="18"/>
      <c r="AC24" s="16"/>
      <c r="AD24" s="17"/>
      <c r="AE24" s="18"/>
      <c r="AF24" s="16"/>
      <c r="AG24" s="17"/>
      <c r="AH24" s="18"/>
      <c r="AI24" s="16"/>
      <c r="AJ24" s="17"/>
      <c r="AK24" s="18"/>
      <c r="AL24" s="16"/>
      <c r="AM24" s="17"/>
      <c r="AN24" s="18"/>
      <c r="AQ24" s="40" t="s">
        <v>235</v>
      </c>
    </row>
    <row r="25" spans="2:43" ht="18.75" customHeight="1" x14ac:dyDescent="0.15">
      <c r="B25" s="1461" t="s">
        <v>210</v>
      </c>
      <c r="C25" s="1462"/>
      <c r="D25" s="1463"/>
      <c r="E25" s="16"/>
      <c r="F25" s="17"/>
      <c r="G25" s="18"/>
      <c r="H25" s="16"/>
      <c r="I25" s="17"/>
      <c r="J25" s="18"/>
      <c r="K25" s="16"/>
      <c r="L25" s="17"/>
      <c r="M25" s="18"/>
      <c r="N25" s="16"/>
      <c r="O25" s="17"/>
      <c r="P25" s="18"/>
      <c r="Q25" s="16"/>
      <c r="R25" s="17"/>
      <c r="S25" s="18"/>
      <c r="T25" s="16"/>
      <c r="U25" s="17"/>
      <c r="V25" s="18"/>
      <c r="W25" s="16"/>
      <c r="X25" s="17"/>
      <c r="Y25" s="18"/>
      <c r="Z25" s="16"/>
      <c r="AA25" s="17"/>
      <c r="AB25" s="18"/>
      <c r="AC25" s="16"/>
      <c r="AD25" s="17"/>
      <c r="AE25" s="18"/>
      <c r="AF25" s="16"/>
      <c r="AG25" s="17"/>
      <c r="AH25" s="18"/>
      <c r="AI25" s="16"/>
      <c r="AJ25" s="17"/>
      <c r="AK25" s="18"/>
      <c r="AL25" s="16"/>
      <c r="AM25" s="17"/>
      <c r="AN25" s="18"/>
      <c r="AQ25" s="40" t="s">
        <v>235</v>
      </c>
    </row>
    <row r="26" spans="2:43" ht="18.75" customHeight="1" x14ac:dyDescent="0.15">
      <c r="B26" s="1461"/>
      <c r="C26" s="1462"/>
      <c r="D26" s="1463"/>
      <c r="E26" s="16"/>
      <c r="F26" s="17"/>
      <c r="G26" s="18"/>
      <c r="H26" s="16"/>
      <c r="I26" s="17"/>
      <c r="J26" s="18"/>
      <c r="K26" s="16"/>
      <c r="L26" s="17"/>
      <c r="M26" s="18"/>
      <c r="N26" s="16"/>
      <c r="O26" s="17"/>
      <c r="P26" s="18"/>
      <c r="Q26" s="16"/>
      <c r="R26" s="17"/>
      <c r="S26" s="18"/>
      <c r="T26" s="16"/>
      <c r="U26" s="17"/>
      <c r="V26" s="18"/>
      <c r="W26" s="16"/>
      <c r="X26" s="17"/>
      <c r="Y26" s="18"/>
      <c r="Z26" s="16"/>
      <c r="AA26" s="17"/>
      <c r="AB26" s="18"/>
      <c r="AC26" s="16"/>
      <c r="AD26" s="17"/>
      <c r="AE26" s="18"/>
      <c r="AF26" s="16"/>
      <c r="AG26" s="17"/>
      <c r="AH26" s="18"/>
      <c r="AI26" s="16"/>
      <c r="AJ26" s="17"/>
      <c r="AK26" s="18"/>
      <c r="AL26" s="16"/>
      <c r="AM26" s="17"/>
      <c r="AN26" s="18"/>
      <c r="AQ26" s="40" t="s">
        <v>235</v>
      </c>
    </row>
    <row r="27" spans="2:43" ht="16.5" customHeight="1" x14ac:dyDescent="0.15">
      <c r="C27" s="14" t="s">
        <v>203</v>
      </c>
    </row>
    <row r="28" spans="2:43" ht="16.5" customHeight="1" x14ac:dyDescent="0.15">
      <c r="C28" s="14" t="s">
        <v>204</v>
      </c>
    </row>
    <row r="29" spans="2:43" ht="16.5" customHeight="1" x14ac:dyDescent="0.15">
      <c r="AN29" s="326" t="s">
        <v>824</v>
      </c>
    </row>
    <row r="30" spans="2:43" ht="16.5" customHeight="1" x14ac:dyDescent="0.15"/>
    <row r="31" spans="2:43" ht="16.5" customHeight="1" x14ac:dyDescent="0.15"/>
  </sheetData>
  <sheetProtection algorithmName="SHA-512" hashValue="LO0lfjy3kECGjPKhmvvsFuEs93OmJ+4E87p1Do3E+pKJ9ST4qGghwhphCzcgYywiy7gJERkkA+TkNjCktNjcqw==" saltValue="7cWzw8sPI9OlGJVRI441lQ==" spinCount="100000" sheet="1" objects="1" scenarios="1"/>
  <mergeCells count="35">
    <mergeCell ref="K6:P6"/>
    <mergeCell ref="Q6:V6"/>
    <mergeCell ref="Q7:V7"/>
    <mergeCell ref="K7:P7"/>
    <mergeCell ref="B25:D25"/>
    <mergeCell ref="B18:D18"/>
    <mergeCell ref="B19:D19"/>
    <mergeCell ref="H7:J7"/>
    <mergeCell ref="B22:D22"/>
    <mergeCell ref="B24:D24"/>
    <mergeCell ref="B20:D20"/>
    <mergeCell ref="E4:Z4"/>
    <mergeCell ref="B26:D26"/>
    <mergeCell ref="B8:D8"/>
    <mergeCell ref="B9:D9"/>
    <mergeCell ref="B10:D10"/>
    <mergeCell ref="B11:D11"/>
    <mergeCell ref="B12:D12"/>
    <mergeCell ref="B13:D13"/>
    <mergeCell ref="B14:D14"/>
    <mergeCell ref="B15:D15"/>
    <mergeCell ref="B21:D21"/>
    <mergeCell ref="B16:D16"/>
    <mergeCell ref="B17:D17"/>
    <mergeCell ref="B6:D7"/>
    <mergeCell ref="E7:G7"/>
    <mergeCell ref="E6:J6"/>
    <mergeCell ref="W6:AE6"/>
    <mergeCell ref="AL7:AN7"/>
    <mergeCell ref="W7:Y7"/>
    <mergeCell ref="Z7:AB7"/>
    <mergeCell ref="AC7:AE7"/>
    <mergeCell ref="AF7:AH7"/>
    <mergeCell ref="AF6:AN6"/>
    <mergeCell ref="AI7:AK7"/>
  </mergeCells>
  <phoneticPr fontId="2"/>
  <pageMargins left="0.39370078740157483" right="0.39370078740157483" top="0.98425196850393704"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記載要領</vt:lpstr>
      <vt:lpstr>基本情報</vt:lpstr>
      <vt:lpstr>第1号</vt:lpstr>
      <vt:lpstr>第1号別紙</vt:lpstr>
      <vt:lpstr>第24号</vt:lpstr>
      <vt:lpstr>第24号 (融通先用)</vt:lpstr>
      <vt:lpstr>第25号</vt:lpstr>
      <vt:lpstr>22-1</vt:lpstr>
      <vt:lpstr>22-2</vt:lpstr>
      <vt:lpstr>22-3</vt:lpstr>
      <vt:lpstr>22-4</vt:lpstr>
      <vt:lpstr>22-5</vt:lpstr>
      <vt:lpstr>22-6</vt:lpstr>
      <vt:lpstr>別紙1-1</vt:lpstr>
      <vt:lpstr>別紙1-2</vt:lpstr>
      <vt:lpstr>別紙1-3</vt:lpstr>
      <vt:lpstr>別紙1-4</vt:lpstr>
      <vt:lpstr>別紙2-1</vt:lpstr>
      <vt:lpstr>別紙2-2</vt:lpstr>
      <vt:lpstr>別紙2-3</vt:lpstr>
      <vt:lpstr>別紙3</vt:lpstr>
      <vt:lpstr>'22-1'!Print_Area</vt:lpstr>
      <vt:lpstr>'22-2'!Print_Area</vt:lpstr>
      <vt:lpstr>'22-3'!Print_Area</vt:lpstr>
      <vt:lpstr>'22-4'!Print_Area</vt:lpstr>
      <vt:lpstr>'22-5'!Print_Area</vt:lpstr>
      <vt:lpstr>'22-6'!Print_Area</vt:lpstr>
      <vt:lpstr>基本情報!Print_Area</vt:lpstr>
      <vt:lpstr>記載要領!Print_Area</vt:lpstr>
      <vt:lpstr>第1号!Print_Area</vt:lpstr>
      <vt:lpstr>第1号別紙!Print_Area</vt:lpstr>
      <vt:lpstr>第24号!Print_Area</vt:lpstr>
      <vt:lpstr>'第24号 (融通先用)'!Print_Area</vt:lpstr>
      <vt:lpstr>第25号!Print_Area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PC19B60JS005</cp:lastModifiedBy>
  <cp:lastPrinted>2020-08-21T07:17:29Z</cp:lastPrinted>
  <dcterms:created xsi:type="dcterms:W3CDTF">2013-04-17T01:56:44Z</dcterms:created>
  <dcterms:modified xsi:type="dcterms:W3CDTF">2021-04-19T06:23:48Z</dcterms:modified>
</cp:coreProperties>
</file>