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スマートエネルギー都市推進担当\Ｒ４\06-1_蓄電池導入促進（R4新規）\05_手引き／QA\99_小野WORK\修正作業\"/>
    </mc:Choice>
  </mc:AlternateContent>
  <bookViews>
    <workbookView xWindow="-108" yWindow="-108" windowWidth="23256" windowHeight="12576"/>
  </bookViews>
  <sheets>
    <sheet name="蓄電池計算シート（太陽光申請あり）" sheetId="1" r:id="rId1"/>
    <sheet name="蓄電池計算シート（蓄電池のみ）" sheetId="2" r:id="rId2"/>
  </sheets>
  <definedNames>
    <definedName name="_xlnm.Print_Area" localSheetId="0">'蓄電池計算シート（太陽光申請あり）'!$A$1:$K$40</definedName>
    <definedName name="_xlnm.Print_Area" localSheetId="1">'蓄電池計算シート（蓄電池のみ）'!$A$1:$K$37</definedName>
    <definedName name="アンフィニ株式会社" localSheetId="0">#REF!</definedName>
    <definedName name="アンフィニ株式会社" localSheetId="1">#REF!</definedName>
    <definedName name="アンフィニ株式会社">#REF!</definedName>
    <definedName name="エリーパワー株式会社" comment="エリーパワーの機器一覧" localSheetId="0">#REF!</definedName>
    <definedName name="エリーパワー株式会社" comment="エリーパワーの機器一覧" localSheetId="1">#REF!</definedName>
    <definedName name="エリーパワー株式会社" comment="エリーパワーの機器一覧">#REF!</definedName>
    <definedName name="オムロンソーシアルソリューションズ株式会社" comment="オムロンの機器一覧" localSheetId="0">#REF!</definedName>
    <definedName name="オムロンソーシアルソリューションズ株式会社" comment="オムロンの機器一覧" localSheetId="1">#REF!</definedName>
    <definedName name="オムロンソーシアルソリューションズ株式会社" comment="オムロンの機器一覧">#REF!</definedName>
    <definedName name="カナディアン・ソーラー・ジャパン株式会社" comment="カナディアンの機器一覧" localSheetId="0">#REF!</definedName>
    <definedName name="カナディアン・ソーラー・ジャパン株式会社" comment="カナディアンの機器一覧" localSheetId="1">#REF!</definedName>
    <definedName name="カナディアン・ソーラー・ジャパン株式会社" comment="カナディアンの機器一覧">#REF!</definedName>
    <definedName name="サンテックパワージャパン株式会社" localSheetId="0">#REF!</definedName>
    <definedName name="サンテックパワージャパン株式会社" localSheetId="1">#REF!</definedName>
    <definedName name="サンテックパワージャパン株式会社">#REF!</definedName>
    <definedName name="シャープ株式会社" comment="シャープの機器一覧" localSheetId="0">#REF!</definedName>
    <definedName name="シャープ株式会社" comment="シャープの機器一覧" localSheetId="1">#REF!</definedName>
    <definedName name="シャープ株式会社" comment="シャープの機器一覧">#REF!</definedName>
    <definedName name="スマートソーラー株式会社" comment="スマートソーラーの機器一覧" localSheetId="0">#REF!</definedName>
    <definedName name="スマートソーラー株式会社" comment="スマートソーラーの機器一覧" localSheetId="1">#REF!</definedName>
    <definedName name="スマートソーラー株式会社" comment="スマートソーラーの機器一覧">#REF!</definedName>
    <definedName name="ダイヤゼブラ電機株式会社＿旧田淵電機株式会社" localSheetId="0">#REF!</definedName>
    <definedName name="ダイヤゼブラ電機株式会社＿旧田淵電機株式会社" localSheetId="1">#REF!</definedName>
    <definedName name="ダイヤゼブラ電機株式会社＿旧田淵電機株式会社">#REF!</definedName>
    <definedName name="デルタ電子株式会社" comment="デルタ電子の機器一覧" localSheetId="0">#REF!</definedName>
    <definedName name="デルタ電子株式会社" comment="デルタ電子の機器一覧" localSheetId="1">#REF!</definedName>
    <definedName name="デルタ電子株式会社" comment="デルタ電子の機器一覧">#REF!</definedName>
    <definedName name="ニチコン株式会社" comment="ニチコンの機器一覧" localSheetId="0">#REF!</definedName>
    <definedName name="ニチコン株式会社" comment="ニチコンの機器一覧" localSheetId="1">#REF!</definedName>
    <definedName name="ニチコン株式会社" comment="ニチコンの機器一覧">#REF!</definedName>
    <definedName name="ネクストエナジー・アンド・リソース株式会社" comment="ネクストエナジーの機器一覧" localSheetId="0">#REF!</definedName>
    <definedName name="ネクストエナジー・アンド・リソース株式会社" comment="ネクストエナジーの機器一覧" localSheetId="1">#REF!</definedName>
    <definedName name="ネクストエナジー・アンド・リソース株式会社" comment="ネクストエナジーの機器一覧">#REF!</definedName>
    <definedName name="パッケージ型番" localSheetId="0">#REF!</definedName>
    <definedName name="パッケージ型番" localSheetId="1">#REF!</definedName>
    <definedName name="パッケージ型番">#REF!</definedName>
    <definedName name="パナソニック株式会社" comment="パナソニックの機器一覧" localSheetId="0">#REF!</definedName>
    <definedName name="パナソニック株式会社" comment="パナソニックの機器一覧" localSheetId="1">#REF!</definedName>
    <definedName name="パナソニック株式会社" comment="パナソニックの機器一覧">#REF!</definedName>
    <definedName name="ハンファQセルズジャパン株式会社" localSheetId="0">#REF!</definedName>
    <definedName name="ハンファQセルズジャパン株式会社" localSheetId="1">#REF!</definedName>
    <definedName name="ハンファQセルズジャパン株式会社">#REF!</definedName>
    <definedName name="荏原実業パワー株式会社" localSheetId="0">#REF!</definedName>
    <definedName name="荏原実業パワー株式会社" localSheetId="1">#REF!</definedName>
    <definedName name="荏原実業パワー株式会社">#REF!</definedName>
    <definedName name="華為技術日本株式会社＿ファーウェイ・ジャパン" comment="ファーウェイの機器一覧" localSheetId="0">#REF!</definedName>
    <definedName name="華為技術日本株式会社＿ファーウェイ・ジャパン" comment="ファーウェイの機器一覧" localSheetId="1">#REF!</definedName>
    <definedName name="華為技術日本株式会社＿ファーウェイ・ジャパン" comment="ファーウェイの機器一覧">#REF!</definedName>
    <definedName name="株式会社Looop" comment="Looopの機器一覧" localSheetId="0">#REF!</definedName>
    <definedName name="株式会社Looop" comment="Looopの機器一覧" localSheetId="1">#REF!</definedName>
    <definedName name="株式会社Looop" comment="Looopの機器一覧">#REF!</definedName>
    <definedName name="株式会社NFブロッサムテクノロジーズ" comment="NFの機器一覧" localSheetId="0">#REF!</definedName>
    <definedName name="株式会社NFブロッサムテクノロジーズ" comment="NFの機器一覧" localSheetId="1">#REF!</definedName>
    <definedName name="株式会社NFブロッサムテクノロジーズ" comment="NFの機器一覧">#REF!</definedName>
    <definedName name="株式会社エクソル" comment="エクソルの機器一覧" localSheetId="0">#REF!</definedName>
    <definedName name="株式会社エクソル" comment="エクソルの機器一覧" localSheetId="1">#REF!</definedName>
    <definedName name="株式会社エクソル" comment="エクソルの機器一覧">#REF!</definedName>
    <definedName name="株式会社エヌエフ回路設計ブロック" localSheetId="0">#REF!</definedName>
    <definedName name="株式会社エヌエフ回路設計ブロック" localSheetId="1">#REF!</definedName>
    <definedName name="株式会社エヌエフ回路設計ブロック">#REF!</definedName>
    <definedName name="株式会社エネルギーギャップ" localSheetId="0">#REF!</definedName>
    <definedName name="株式会社エネルギーギャップ" localSheetId="1">#REF!</definedName>
    <definedName name="株式会社エネルギーギャップ">#REF!</definedName>
    <definedName name="株式会社サニックス" localSheetId="0">#REF!</definedName>
    <definedName name="株式会社サニックス" localSheetId="1">#REF!</definedName>
    <definedName name="株式会社サニックス">#REF!</definedName>
    <definedName name="株式会社正興電機製作所" comment="正興電機の機器一覧" localSheetId="0">#REF!</definedName>
    <definedName name="株式会社正興電機製作所" comment="正興電機の機器一覧" localSheetId="1">#REF!</definedName>
    <definedName name="株式会社正興電機製作所" comment="正興電機の機器一覧">#REF!</definedName>
    <definedName name="株式会社村田製作所" comment="村田製作所の機器一覧" localSheetId="0">#REF!</definedName>
    <definedName name="株式会社村田製作所" comment="村田製作所の機器一覧" localSheetId="1">#REF!</definedName>
    <definedName name="株式会社村田製作所" comment="村田製作所の機器一覧">#REF!</definedName>
    <definedName name="株式会社日本産業" comment="日本産業の機器一覧" localSheetId="0">#REF!</definedName>
    <definedName name="株式会社日本産業" comment="日本産業の機器一覧" localSheetId="1">#REF!</definedName>
    <definedName name="株式会社日本産業" comment="日本産業の機器一覧">#REF!</definedName>
    <definedName name="京セラ株式会社" comment="京セラの機器一覧" localSheetId="0">#REF!</definedName>
    <definedName name="京セラ株式会社" comment="京セラの機器一覧" localSheetId="1">#REF!</definedName>
    <definedName name="京セラ株式会社" comment="京セラの機器一覧">#REF!</definedName>
    <definedName name="合同会社DMM.com" comment="DMMの機器一覧" localSheetId="0">#REF!</definedName>
    <definedName name="合同会社DMM.com" comment="DMMの機器一覧" localSheetId="1">#REF!</definedName>
    <definedName name="合同会社DMM.com" comment="DMMの機器一覧">#REF!</definedName>
    <definedName name="住友電気工業株式会社" comment="住友電気工業の機器一覧" localSheetId="0">#REF!</definedName>
    <definedName name="住友電気工業株式会社" comment="住友電気工業の機器一覧" localSheetId="1">#REF!</definedName>
    <definedName name="住友電気工業株式会社" comment="住友電気工業の機器一覧">#REF!</definedName>
    <definedName name="日本エネルギー総合システム株式会社" localSheetId="0">#REF!</definedName>
    <definedName name="日本エネルギー総合システム株式会社" localSheetId="1">#REF!</definedName>
    <definedName name="日本エネルギー総合システム株式会社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AA35" i="1"/>
  <c r="AA32" i="1"/>
  <c r="X32" i="1"/>
  <c r="AA21" i="1"/>
  <c r="AA19" i="1"/>
  <c r="AA16" i="1"/>
  <c r="AA31" i="1" s="1"/>
  <c r="X29" i="2"/>
  <c r="AA39" i="1" l="1"/>
  <c r="X34" i="2" l="1"/>
  <c r="X36" i="2" s="1"/>
  <c r="X32" i="2"/>
  <c r="U29" i="2"/>
  <c r="X18" i="2"/>
  <c r="X16" i="2"/>
  <c r="X13" i="2"/>
  <c r="X28" i="2" s="1"/>
  <c r="I34" i="2" l="1"/>
  <c r="I32" i="2"/>
  <c r="I13" i="2"/>
  <c r="I28" i="2" s="1"/>
  <c r="I37" i="1"/>
  <c r="I35" i="1"/>
  <c r="I32" i="1"/>
  <c r="F32" i="1"/>
  <c r="I31" i="1"/>
  <c r="H39" i="1" s="1"/>
  <c r="I21" i="1"/>
  <c r="I19" i="1"/>
  <c r="I16" i="1"/>
  <c r="I16" i="2" l="1"/>
  <c r="I29" i="2"/>
  <c r="H36" i="2" s="1"/>
  <c r="F29" i="2"/>
  <c r="I18" i="2"/>
</calcChain>
</file>

<file path=xl/sharedStrings.xml><?xml version="1.0" encoding="utf-8"?>
<sst xmlns="http://schemas.openxmlformats.org/spreadsheetml/2006/main" count="151" uniqueCount="41">
  <si>
    <t>水色のセルに該当する金額（単位：円）・蓄電容量値を入力してください。</t>
    <phoneticPr fontId="4"/>
  </si>
  <si>
    <t>蓄電池システムの工事費</t>
    <rPh sb="8" eb="11">
      <t>コウジヒ</t>
    </rPh>
    <phoneticPr fontId="4"/>
  </si>
  <si>
    <t>円</t>
    <rPh sb="0" eb="1">
      <t>エン</t>
    </rPh>
    <phoneticPr fontId="4"/>
  </si>
  <si>
    <t>蓄電池システムの購入額（機器本体費・税抜）　</t>
    <phoneticPr fontId="4"/>
  </si>
  <si>
    <t>← 購入金額を入力してください。</t>
    <phoneticPr fontId="4"/>
  </si>
  <si>
    <r>
      <t>蓄電池システムの購入額（機器本体費・税抜）
※按分したパワコン(</t>
    </r>
    <r>
      <rPr>
        <b/>
        <sz val="11"/>
        <color theme="1"/>
        <rFont val="Meiryo UI"/>
        <family val="3"/>
        <charset val="128"/>
      </rPr>
      <t>太陽光・V2H</t>
    </r>
    <r>
      <rPr>
        <sz val="11"/>
        <color theme="1"/>
        <rFont val="Meiryo UI"/>
        <family val="3"/>
        <charset val="128"/>
      </rPr>
      <t>)代金を</t>
    </r>
    <r>
      <rPr>
        <b/>
        <sz val="11"/>
        <color rgb="FFFF0000"/>
        <rFont val="Meiryo UI"/>
        <family val="3"/>
        <charset val="128"/>
      </rPr>
      <t>除いた</t>
    </r>
    <r>
      <rPr>
        <sz val="11"/>
        <color theme="1"/>
        <rFont val="Meiryo UI"/>
        <family val="3"/>
        <charset val="128"/>
      </rPr>
      <t>機器費です</t>
    </r>
    <rPh sb="23" eb="25">
      <t>アンブン</t>
    </rPh>
    <rPh sb="32" eb="35">
      <t>タイヨウコウ</t>
    </rPh>
    <rPh sb="43" eb="44">
      <t>ノゾ</t>
    </rPh>
    <phoneticPr fontId="4"/>
  </si>
  <si>
    <t>■助成対象経費</t>
    <rPh sb="1" eb="7">
      <t>ジョセイタイショウケイヒ</t>
    </rPh>
    <phoneticPr fontId="4"/>
  </si>
  <si>
    <t>■購入予定金額/設備容量</t>
    <phoneticPr fontId="4"/>
  </si>
  <si>
    <t>SII登録　蓄電容量</t>
    <rPh sb="3" eb="5">
      <t>トウロク</t>
    </rPh>
    <rPh sb="6" eb="10">
      <t>チクデンヨウリョウ</t>
    </rPh>
    <phoneticPr fontId="4"/>
  </si>
  <si>
    <t>ｋWｈ</t>
    <phoneticPr fontId="4"/>
  </si>
  <si>
    <t>円/kWh</t>
  </si>
  <si>
    <t>水色のセルに太陽光の発電出力を入力してください。</t>
    <rPh sb="0" eb="1">
      <t>ミズ</t>
    </rPh>
    <rPh sb="6" eb="9">
      <t>タイヨウコウ</t>
    </rPh>
    <rPh sb="10" eb="12">
      <t>ハツデン</t>
    </rPh>
    <rPh sb="12" eb="14">
      <t>シュツリョク</t>
    </rPh>
    <phoneticPr fontId="4"/>
  </si>
  <si>
    <t>②太陽光発電出力</t>
    <rPh sb="1" eb="4">
      <t>タイヨウコウ</t>
    </rPh>
    <rPh sb="4" eb="6">
      <t>ハツデン</t>
    </rPh>
    <rPh sb="6" eb="8">
      <t>シュツリョク</t>
    </rPh>
    <phoneticPr fontId="4"/>
  </si>
  <si>
    <t>kW</t>
    <phoneticPr fontId="4"/>
  </si>
  <si>
    <r>
      <t xml:space="preserve">1）太陽光発電システムの公称最大出力
2）パワーコンディショナーの定格出力の合計値の小数点以下第３位を四捨五入した値
</t>
    </r>
    <r>
      <rPr>
        <b/>
        <u/>
        <sz val="11"/>
        <rFont val="Meiryo UI"/>
        <family val="3"/>
        <charset val="128"/>
      </rPr>
      <t>1～2のうち、いずれか小さい値を入力してください。</t>
    </r>
    <phoneticPr fontId="4"/>
  </si>
  <si>
    <t>■助成額の計算</t>
    <rPh sb="1" eb="3">
      <t>ジョセイ</t>
    </rPh>
    <rPh sb="3" eb="4">
      <t>ガク</t>
    </rPh>
    <rPh sb="5" eb="7">
      <t>ケイサン</t>
    </rPh>
    <phoneticPr fontId="4"/>
  </si>
  <si>
    <t>以下のいずれか小さい額</t>
    <rPh sb="0" eb="2">
      <t>イカ</t>
    </rPh>
    <rPh sb="7" eb="8">
      <t>チイ</t>
    </rPh>
    <rPh sb="10" eb="11">
      <t>ガク</t>
    </rPh>
    <phoneticPr fontId="4"/>
  </si>
  <si>
    <t>①助成対象経費×3/4の額</t>
    <rPh sb="1" eb="7">
      <t>ジョセイタイショウケイヒ</t>
    </rPh>
    <rPh sb="12" eb="13">
      <t>ガク</t>
    </rPh>
    <phoneticPr fontId="4"/>
  </si>
  <si>
    <t>②蓄電容量（kWh）×150,000円</t>
    <rPh sb="1" eb="5">
      <t>チクデンヨウリョウ</t>
    </rPh>
    <rPh sb="18" eb="19">
      <t>エン</t>
    </rPh>
    <phoneticPr fontId="4"/>
  </si>
  <si>
    <t>kWh</t>
    <phoneticPr fontId="4"/>
  </si>
  <si>
    <t>　(6.34kWh未満は×190,000円　上限950,000円)</t>
    <rPh sb="22" eb="24">
      <t>ジョウゲン</t>
    </rPh>
    <rPh sb="31" eb="32">
      <t>エン</t>
    </rPh>
    <phoneticPr fontId="4"/>
  </si>
  <si>
    <t>・太陽光発電出力</t>
    <rPh sb="1" eb="4">
      <t>タイヨウコウ</t>
    </rPh>
    <rPh sb="4" eb="8">
      <t>ハツデンシュツリョク</t>
    </rPh>
    <phoneticPr fontId="4"/>
  </si>
  <si>
    <t>　</t>
    <phoneticPr fontId="4"/>
  </si>
  <si>
    <t>③4kW以上の場合（kW）×300,000円　</t>
    <rPh sb="4" eb="6">
      <t>イジョウ</t>
    </rPh>
    <rPh sb="7" eb="9">
      <t>バアイ</t>
    </rPh>
    <rPh sb="21" eb="22">
      <t>エン</t>
    </rPh>
    <phoneticPr fontId="4"/>
  </si>
  <si>
    <t>※発電出力が50kW以上の場合は対象外です。</t>
    <rPh sb="1" eb="3">
      <t>ハツデン</t>
    </rPh>
    <rPh sb="3" eb="5">
      <t>シュツリョク</t>
    </rPh>
    <rPh sb="10" eb="12">
      <t>イジョウ</t>
    </rPh>
    <rPh sb="13" eb="15">
      <t>バアイ</t>
    </rPh>
    <rPh sb="16" eb="18">
      <t>タイショウ</t>
    </rPh>
    <rPh sb="18" eb="19">
      <t>ガイ</t>
    </rPh>
    <phoneticPr fontId="4"/>
  </si>
  <si>
    <t>④4kW未満、太陽光なしの場合　上限額（1,200,000円）</t>
    <rPh sb="4" eb="6">
      <t>ミマン</t>
    </rPh>
    <rPh sb="7" eb="10">
      <t>タイヨウコウ</t>
    </rPh>
    <phoneticPr fontId="4"/>
  </si>
  <si>
    <t>助成額</t>
    <rPh sb="0" eb="3">
      <t>ジョセイガク</t>
    </rPh>
    <phoneticPr fontId="4"/>
  </si>
  <si>
    <r>
      <t xml:space="preserve">1）太陽光発電システムの公称最大出力
2）パワーコンディショナの定格出力の合計値の小数点以下第３位を四捨五入した値
</t>
    </r>
    <r>
      <rPr>
        <b/>
        <u/>
        <sz val="11"/>
        <rFont val="Meiryo UI"/>
        <family val="3"/>
        <charset val="128"/>
      </rPr>
      <t>1～2のうち、いずれか小さい値を入力してください。</t>
    </r>
    <phoneticPr fontId="4"/>
  </si>
  <si>
    <t>)</t>
    <phoneticPr fontId="4"/>
  </si>
  <si>
    <t>蓄電池システム助成額計算式シート　(太陽光申請あり）</t>
    <rPh sb="7" eb="10">
      <t>ジョセイガク</t>
    </rPh>
    <rPh sb="18" eb="21">
      <t>タイヨウコウ</t>
    </rPh>
    <rPh sb="21" eb="23">
      <t>シンセイ</t>
    </rPh>
    <phoneticPr fontId="5"/>
  </si>
  <si>
    <t>蓄電池システム助成額計算式シート（蓄電池のみ）</t>
    <rPh sb="7" eb="10">
      <t>ジョセイガク</t>
    </rPh>
    <rPh sb="17" eb="20">
      <t>チクデンチ</t>
    </rPh>
    <phoneticPr fontId="5"/>
  </si>
  <si>
    <r>
      <rPr>
        <b/>
        <sz val="12"/>
        <color rgb="FFFF0000"/>
        <rFont val="Meiryo UI"/>
        <family val="3"/>
        <charset val="128"/>
      </rPr>
      <t>←</t>
    </r>
    <r>
      <rPr>
        <sz val="12"/>
        <color rgb="FFFF0000"/>
        <rFont val="Meiryo UI"/>
        <family val="3"/>
        <charset val="128"/>
      </rPr>
      <t xml:space="preserve"> 蓄電容量を入力してください。1kWh当たりの金額が表示されます。</t>
    </r>
    <phoneticPr fontId="4"/>
  </si>
  <si>
    <r>
      <rPr>
        <b/>
        <sz val="12"/>
        <color rgb="FFFF0000"/>
        <rFont val="Meiryo UI"/>
        <family val="3"/>
        <charset val="128"/>
      </rPr>
      <t xml:space="preserve">← </t>
    </r>
    <r>
      <rPr>
        <sz val="12"/>
        <color rgb="FFFF0000"/>
        <rFont val="Meiryo UI"/>
        <family val="3"/>
        <charset val="128"/>
      </rPr>
      <t>設置済み（予定）のkW数を入力してください。
設置なしは空欄のままにしてください。</t>
    </r>
    <rPh sb="2" eb="4">
      <t>セッチ</t>
    </rPh>
    <rPh sb="4" eb="5">
      <t>ズ</t>
    </rPh>
    <rPh sb="7" eb="9">
      <t>ヨテイ</t>
    </rPh>
    <rPh sb="13" eb="14">
      <t>スウ</t>
    </rPh>
    <rPh sb="15" eb="17">
      <t>ニュウリョク</t>
    </rPh>
    <rPh sb="25" eb="27">
      <t>セッチ</t>
    </rPh>
    <rPh sb="30" eb="32">
      <t>クウラン</t>
    </rPh>
    <phoneticPr fontId="4"/>
  </si>
  <si>
    <r>
      <rPr>
        <b/>
        <sz val="12"/>
        <color rgb="FFFF0000"/>
        <rFont val="Meiryo UI"/>
        <family val="3"/>
        <charset val="128"/>
      </rPr>
      <t>←</t>
    </r>
    <r>
      <rPr>
        <sz val="12"/>
        <color rgb="FFFF0000"/>
        <rFont val="Meiryo UI"/>
        <family val="3"/>
        <charset val="128"/>
      </rPr>
      <t xml:space="preserve"> 購入金額を入力してください。</t>
    </r>
    <phoneticPr fontId="4"/>
  </si>
  <si>
    <r>
      <rPr>
        <b/>
        <sz val="12"/>
        <color rgb="FFFF0000"/>
        <rFont val="Meiryo UI"/>
        <family val="3"/>
        <charset val="128"/>
      </rPr>
      <t>←</t>
    </r>
    <r>
      <rPr>
        <sz val="12"/>
        <color rgb="FFFF0000"/>
        <rFont val="Meiryo UI"/>
        <family val="3"/>
        <charset val="128"/>
      </rPr>
      <t xml:space="preserve"> 設置予定のkW数を入力してください。</t>
    </r>
    <rPh sb="2" eb="6">
      <t>セッチヨテイ</t>
    </rPh>
    <rPh sb="9" eb="10">
      <t>スウ</t>
    </rPh>
    <rPh sb="11" eb="13">
      <t>ニュウリョク</t>
    </rPh>
    <phoneticPr fontId="4"/>
  </si>
  <si>
    <t>①</t>
    <phoneticPr fontId="4"/>
  </si>
  <si>
    <t>②</t>
    <phoneticPr fontId="4"/>
  </si>
  <si>
    <t>③</t>
    <phoneticPr fontId="4"/>
  </si>
  <si>
    <r>
      <t>※按分したパワコン代金(蓄電池・太陽光・V2H）を</t>
    </r>
    <r>
      <rPr>
        <b/>
        <u val="double"/>
        <sz val="12"/>
        <color rgb="FFFF0000"/>
        <rFont val="Meiryo UI"/>
        <family val="3"/>
        <charset val="128"/>
      </rPr>
      <t>含む</t>
    </r>
    <r>
      <rPr>
        <b/>
        <sz val="12"/>
        <color rgb="FFFF0000"/>
        <rFont val="Meiryo UI"/>
        <family val="3"/>
        <charset val="128"/>
      </rPr>
      <t>機器全額です。</t>
    </r>
    <rPh sb="1" eb="3">
      <t>アンブン</t>
    </rPh>
    <rPh sb="9" eb="11">
      <t>ダイキン</t>
    </rPh>
    <rPh sb="12" eb="15">
      <t>チクデンチ</t>
    </rPh>
    <rPh sb="16" eb="19">
      <t>タイヨウコウ</t>
    </rPh>
    <rPh sb="25" eb="26">
      <t>フク</t>
    </rPh>
    <rPh sb="27" eb="31">
      <t>キキゼンガク</t>
    </rPh>
    <phoneticPr fontId="4"/>
  </si>
  <si>
    <t>※按分したパワコン代金(太陽光・V2H)を除いた機器費です。</t>
    <rPh sb="1" eb="3">
      <t>アンブン</t>
    </rPh>
    <rPh sb="9" eb="11">
      <t>ダイキン</t>
    </rPh>
    <rPh sb="12" eb="15">
      <t>タイヨウコウ</t>
    </rPh>
    <rPh sb="21" eb="22">
      <t>ノゾ</t>
    </rPh>
    <rPh sb="24" eb="26">
      <t>キキ</t>
    </rPh>
    <rPh sb="26" eb="27">
      <t>ヒ</t>
    </rPh>
    <phoneticPr fontId="4"/>
  </si>
  <si>
    <t>※200,000円を超える場合は、助成対象外となります。</t>
    <rPh sb="8" eb="9">
      <t>エン</t>
    </rPh>
    <rPh sb="10" eb="11">
      <t>コ</t>
    </rPh>
    <rPh sb="13" eb="15">
      <t>バアイ</t>
    </rPh>
    <rPh sb="17" eb="22">
      <t>ジョセイタイショウガイ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</si>
</sst>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&quot;¥&quot;#,##0_);[Red]\(&quot;¥&quot;#,##0\)"/>
    <numFmt numFmtId="179" formatCode="0.0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rgb="FF0033CC"/>
      <name val="Meiryo UI"/>
      <family val="3"/>
      <charset val="128"/>
    </font>
    <font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rgb="FF0033CC"/>
      <name val="Meiryo UI"/>
      <family val="3"/>
      <charset val="128"/>
    </font>
    <font>
      <sz val="11"/>
      <color rgb="FF0033CC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  <font>
      <b/>
      <sz val="15"/>
      <color theme="0"/>
      <name val="HG丸ｺﾞｼｯｸM-PRO"/>
      <family val="3"/>
      <charset val="128"/>
    </font>
    <font>
      <b/>
      <sz val="24"/>
      <color rgb="FF00206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4" xfId="0" applyFont="1" applyBorder="1">
      <alignment vertical="center"/>
    </xf>
    <xf numFmtId="0" fontId="7" fillId="3" borderId="0" xfId="0" applyFont="1" applyFill="1" applyAlignment="1">
      <alignment horizontal="left" vertical="center" wrapText="1"/>
    </xf>
    <xf numFmtId="176" fontId="7" fillId="4" borderId="5" xfId="0" applyNumberFormat="1" applyFont="1" applyFill="1" applyBorder="1" applyProtection="1">
      <alignment vertical="center"/>
      <protection locked="0"/>
    </xf>
    <xf numFmtId="0" fontId="7" fillId="3" borderId="6" xfId="0" applyFont="1" applyFill="1" applyBorder="1">
      <alignment vertical="center"/>
    </xf>
    <xf numFmtId="0" fontId="10" fillId="3" borderId="0" xfId="0" applyFont="1" applyFill="1" applyAlignment="1">
      <alignment horizontal="left" vertical="center"/>
    </xf>
    <xf numFmtId="0" fontId="7" fillId="0" borderId="7" xfId="0" applyFont="1" applyBorder="1">
      <alignment vertical="center"/>
    </xf>
    <xf numFmtId="0" fontId="8" fillId="3" borderId="8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8" fillId="3" borderId="14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176" fontId="7" fillId="4" borderId="5" xfId="0" applyNumberFormat="1" applyFont="1" applyFill="1" applyBorder="1">
      <alignment vertical="center"/>
    </xf>
    <xf numFmtId="177" fontId="7" fillId="3" borderId="0" xfId="0" applyNumberFormat="1" applyFont="1" applyFill="1">
      <alignment vertical="center"/>
    </xf>
    <xf numFmtId="0" fontId="12" fillId="0" borderId="0" xfId="0" applyFont="1" applyAlignment="1">
      <alignment horizontal="left" vertical="center"/>
    </xf>
    <xf numFmtId="0" fontId="8" fillId="3" borderId="0" xfId="0" applyFont="1" applyFill="1">
      <alignment vertical="center"/>
    </xf>
    <xf numFmtId="177" fontId="7" fillId="4" borderId="5" xfId="0" applyNumberFormat="1" applyFont="1" applyFill="1" applyBorder="1">
      <alignment vertical="center"/>
    </xf>
    <xf numFmtId="0" fontId="12" fillId="3" borderId="0" xfId="0" applyFont="1" applyFill="1">
      <alignment vertical="center"/>
    </xf>
    <xf numFmtId="177" fontId="12" fillId="3" borderId="0" xfId="0" applyNumberFormat="1" applyFont="1" applyFill="1">
      <alignment vertical="center"/>
    </xf>
    <xf numFmtId="0" fontId="7" fillId="0" borderId="16" xfId="0" applyFont="1" applyBorder="1">
      <alignment vertical="center"/>
    </xf>
    <xf numFmtId="0" fontId="7" fillId="3" borderId="16" xfId="0" applyFont="1" applyFill="1" applyBorder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2" fontId="7" fillId="0" borderId="0" xfId="0" applyNumberFormat="1" applyFont="1">
      <alignment vertical="center"/>
    </xf>
    <xf numFmtId="40" fontId="7" fillId="4" borderId="5" xfId="1" applyNumberFormat="1" applyFont="1" applyFill="1" applyBorder="1" applyProtection="1">
      <alignment vertical="center"/>
      <protection locked="0"/>
    </xf>
    <xf numFmtId="0" fontId="10" fillId="3" borderId="0" xfId="0" applyFont="1" applyFill="1" applyAlignment="1">
      <alignment horizontal="left" vertical="center" wrapText="1"/>
    </xf>
    <xf numFmtId="0" fontId="16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3" borderId="0" xfId="0" applyNumberFormat="1" applyFont="1" applyFill="1" applyAlignment="1">
      <alignment horizontal="left" vertical="center"/>
    </xf>
    <xf numFmtId="178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/>
    </xf>
    <xf numFmtId="176" fontId="17" fillId="0" borderId="16" xfId="0" applyNumberFormat="1" applyFont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7" fillId="6" borderId="5" xfId="0" applyNumberFormat="1" applyFont="1" applyFill="1" applyBorder="1">
      <alignment vertical="center"/>
    </xf>
    <xf numFmtId="0" fontId="10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179" fontId="7" fillId="4" borderId="5" xfId="0" applyNumberFormat="1" applyFont="1" applyFill="1" applyBorder="1" applyProtection="1">
      <alignment vertical="center"/>
      <protection locked="0"/>
    </xf>
    <xf numFmtId="0" fontId="19" fillId="3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176" fontId="17" fillId="0" borderId="0" xfId="0" applyNumberFormat="1" applyFont="1" applyBorder="1">
      <alignment vertical="center"/>
    </xf>
    <xf numFmtId="0" fontId="3" fillId="0" borderId="0" xfId="2" applyFont="1" applyFill="1" applyAlignment="1">
      <alignment vertical="center"/>
    </xf>
    <xf numFmtId="0" fontId="6" fillId="7" borderId="0" xfId="2" applyFont="1" applyFill="1">
      <alignment vertical="center"/>
    </xf>
    <xf numFmtId="0" fontId="7" fillId="7" borderId="0" xfId="0" applyFont="1" applyFill="1">
      <alignment vertical="center"/>
    </xf>
    <xf numFmtId="0" fontId="7" fillId="7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3" fillId="3" borderId="0" xfId="0" applyFont="1" applyFill="1">
      <alignment vertical="center"/>
    </xf>
    <xf numFmtId="0" fontId="23" fillId="3" borderId="16" xfId="0" applyFont="1" applyFill="1" applyBorder="1">
      <alignment vertical="center"/>
    </xf>
    <xf numFmtId="176" fontId="7" fillId="8" borderId="5" xfId="0" applyNumberFormat="1" applyFont="1" applyFill="1" applyBorder="1">
      <alignment vertical="center"/>
    </xf>
    <xf numFmtId="177" fontId="7" fillId="8" borderId="5" xfId="0" applyNumberFormat="1" applyFont="1" applyFill="1" applyBorder="1">
      <alignment vertical="center"/>
    </xf>
    <xf numFmtId="0" fontId="22" fillId="2" borderId="0" xfId="2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0" fontId="23" fillId="3" borderId="16" xfId="0" applyFont="1" applyFill="1" applyBorder="1" applyAlignment="1">
      <alignment horizontal="center" vertical="center"/>
    </xf>
    <xf numFmtId="176" fontId="17" fillId="0" borderId="16" xfId="0" applyNumberFormat="1" applyFont="1" applyBorder="1" applyAlignment="1">
      <alignment horizontal="center" vertical="center" shrinkToFit="1"/>
    </xf>
    <xf numFmtId="176" fontId="7" fillId="4" borderId="5" xfId="0" applyNumberFormat="1" applyFont="1" applyFill="1" applyBorder="1" applyProtection="1">
      <alignment vertical="center"/>
    </xf>
    <xf numFmtId="179" fontId="7" fillId="4" borderId="5" xfId="0" applyNumberFormat="1" applyFont="1" applyFill="1" applyBorder="1" applyProtection="1">
      <alignment vertical="center"/>
    </xf>
    <xf numFmtId="40" fontId="7" fillId="4" borderId="5" xfId="1" applyNumberFormat="1" applyFont="1" applyFill="1" applyBorder="1" applyProtection="1">
      <alignment vertical="center"/>
    </xf>
  </cellXfs>
  <cellStyles count="3">
    <cellStyle name="桁区切り" xfId="1" builtinId="6"/>
    <cellStyle name="標準" xfId="0" builtinId="0"/>
    <cellStyle name="標準 4" xfId="2"/>
  </cellStyles>
  <dxfs count="42"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ill>
        <patternFill>
          <bgColor rgb="FFFF0000"/>
        </patternFill>
      </fill>
    </dxf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ill>
        <patternFill>
          <bgColor rgb="FFFF0000"/>
        </patternFill>
      </fill>
    </dxf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0</xdr:row>
      <xdr:rowOff>60960</xdr:rowOff>
    </xdr:from>
    <xdr:to>
      <xdr:col>21</xdr:col>
      <xdr:colOff>396240</xdr:colOff>
      <xdr:row>2</xdr:row>
      <xdr:rowOff>19722</xdr:rowOff>
    </xdr:to>
    <xdr:sp macro="" textlink="">
      <xdr:nvSpPr>
        <xdr:cNvPr id="2" name="テキスト ボックス 1"/>
        <xdr:cNvSpPr txBox="1"/>
      </xdr:nvSpPr>
      <xdr:spPr>
        <a:xfrm>
          <a:off x="14203680" y="60960"/>
          <a:ext cx="1310640" cy="484542"/>
        </a:xfrm>
        <a:prstGeom prst="rect">
          <a:avLst/>
        </a:prstGeom>
        <a:solidFill>
          <a:sysClr val="window" lastClr="FFFFFF"/>
        </a:solidFill>
        <a:ln w="19050" cmpd="sng">
          <a:solidFill>
            <a:srgbClr val="0070C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入力例</a:t>
          </a:r>
        </a:p>
      </xdr:txBody>
    </xdr:sp>
    <xdr:clientData/>
  </xdr:twoCellAnchor>
  <xdr:twoCellAnchor>
    <xdr:from>
      <xdr:col>11</xdr:col>
      <xdr:colOff>32657</xdr:colOff>
      <xdr:row>14</xdr:row>
      <xdr:rowOff>107576</xdr:rowOff>
    </xdr:from>
    <xdr:to>
      <xdr:col>13</xdr:col>
      <xdr:colOff>229879</xdr:colOff>
      <xdr:row>17</xdr:row>
      <xdr:rowOff>43543</xdr:rowOff>
    </xdr:to>
    <xdr:sp macro="" textlink="">
      <xdr:nvSpPr>
        <xdr:cNvPr id="3" name="テキスト ボックス 2"/>
        <xdr:cNvSpPr txBox="1"/>
      </xdr:nvSpPr>
      <xdr:spPr>
        <a:xfrm>
          <a:off x="8656704" y="3307976"/>
          <a:ext cx="3092822" cy="635214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①の金額を申請書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）購入予定金額（税抜き）欄に記入してください。</a:t>
          </a:r>
        </a:p>
      </xdr:txBody>
    </xdr:sp>
    <xdr:clientData/>
  </xdr:twoCellAnchor>
  <xdr:twoCellAnchor>
    <xdr:from>
      <xdr:col>11</xdr:col>
      <xdr:colOff>97971</xdr:colOff>
      <xdr:row>35</xdr:row>
      <xdr:rowOff>228600</xdr:rowOff>
    </xdr:from>
    <xdr:to>
      <xdr:col>13</xdr:col>
      <xdr:colOff>268300</xdr:colOff>
      <xdr:row>39</xdr:row>
      <xdr:rowOff>17928</xdr:rowOff>
    </xdr:to>
    <xdr:sp macro="" textlink="">
      <xdr:nvSpPr>
        <xdr:cNvPr id="5" name="テキスト ボックス 4"/>
        <xdr:cNvSpPr txBox="1"/>
      </xdr:nvSpPr>
      <xdr:spPr>
        <a:xfrm>
          <a:off x="8719457" y="8828314"/>
          <a:ext cx="3065929" cy="779928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③の金額を申請書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）の助成申請金額欄に記入してください。</a:t>
          </a:r>
        </a:p>
      </xdr:txBody>
    </xdr:sp>
    <xdr:clientData/>
  </xdr:twoCellAnchor>
  <xdr:twoCellAnchor>
    <xdr:from>
      <xdr:col>11</xdr:col>
      <xdr:colOff>26894</xdr:colOff>
      <xdr:row>20</xdr:row>
      <xdr:rowOff>98612</xdr:rowOff>
    </xdr:from>
    <xdr:to>
      <xdr:col>13</xdr:col>
      <xdr:colOff>197223</xdr:colOff>
      <xdr:row>22</xdr:row>
      <xdr:rowOff>44823</xdr:rowOff>
    </xdr:to>
    <xdr:sp macro="" textlink="">
      <xdr:nvSpPr>
        <xdr:cNvPr id="6" name="テキスト ボックス 5"/>
        <xdr:cNvSpPr txBox="1"/>
      </xdr:nvSpPr>
      <xdr:spPr>
        <a:xfrm>
          <a:off x="8650941" y="4616824"/>
          <a:ext cx="3065929" cy="663387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②の金額を申請書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）購入予定金額</a:t>
          </a:r>
          <a:r>
            <a:rPr kumimoji="1" lang="en-US" altLang="ja-JP" sz="1200">
              <a:solidFill>
                <a:srgbClr val="002060"/>
              </a:solidFill>
            </a:rPr>
            <a:t>/</a:t>
          </a:r>
          <a:r>
            <a:rPr kumimoji="1" lang="ja-JP" altLang="en-US" sz="1200">
              <a:solidFill>
                <a:srgbClr val="002060"/>
              </a:solidFill>
            </a:rPr>
            <a:t>蓄電容量欄に記入してください。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</xdr:colOff>
      <xdr:row>0</xdr:row>
      <xdr:rowOff>45720</xdr:rowOff>
    </xdr:from>
    <xdr:to>
      <xdr:col>18</xdr:col>
      <xdr:colOff>266700</xdr:colOff>
      <xdr:row>2</xdr:row>
      <xdr:rowOff>4482</xdr:rowOff>
    </xdr:to>
    <xdr:sp macro="" textlink="">
      <xdr:nvSpPr>
        <xdr:cNvPr id="3" name="テキスト ボックス 2"/>
        <xdr:cNvSpPr txBox="1"/>
      </xdr:nvSpPr>
      <xdr:spPr>
        <a:xfrm>
          <a:off x="12123420" y="45720"/>
          <a:ext cx="1310640" cy="484542"/>
        </a:xfrm>
        <a:prstGeom prst="rect">
          <a:avLst/>
        </a:prstGeom>
        <a:solidFill>
          <a:sysClr val="window" lastClr="FFFFFF"/>
        </a:solidFill>
        <a:ln w="19050" cmpd="sng">
          <a:solidFill>
            <a:srgbClr val="0070C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入力例</a:t>
          </a:r>
        </a:p>
      </xdr:txBody>
    </xdr:sp>
    <xdr:clientData/>
  </xdr:twoCellAnchor>
  <xdr:twoCellAnchor>
    <xdr:from>
      <xdr:col>11</xdr:col>
      <xdr:colOff>89649</xdr:colOff>
      <xdr:row>11</xdr:row>
      <xdr:rowOff>107576</xdr:rowOff>
    </xdr:from>
    <xdr:to>
      <xdr:col>13</xdr:col>
      <xdr:colOff>286871</xdr:colOff>
      <xdr:row>14</xdr:row>
      <xdr:rowOff>98611</xdr:rowOff>
    </xdr:to>
    <xdr:sp macro="" textlink="">
      <xdr:nvSpPr>
        <xdr:cNvPr id="4" name="テキスト ボックス 3"/>
        <xdr:cNvSpPr txBox="1"/>
      </xdr:nvSpPr>
      <xdr:spPr>
        <a:xfrm>
          <a:off x="8615084" y="2644588"/>
          <a:ext cx="3092822" cy="690282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①の金額を申請書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）購入予定金額（税抜き）欄に記入してください。</a:t>
          </a:r>
        </a:p>
      </xdr:txBody>
    </xdr:sp>
    <xdr:clientData/>
  </xdr:twoCellAnchor>
  <xdr:twoCellAnchor>
    <xdr:from>
      <xdr:col>11</xdr:col>
      <xdr:colOff>71718</xdr:colOff>
      <xdr:row>18</xdr:row>
      <xdr:rowOff>89648</xdr:rowOff>
    </xdr:from>
    <xdr:to>
      <xdr:col>13</xdr:col>
      <xdr:colOff>242047</xdr:colOff>
      <xdr:row>21</xdr:row>
      <xdr:rowOff>8965</xdr:rowOff>
    </xdr:to>
    <xdr:sp macro="" textlink="">
      <xdr:nvSpPr>
        <xdr:cNvPr id="6" name="テキスト ボックス 5"/>
        <xdr:cNvSpPr txBox="1"/>
      </xdr:nvSpPr>
      <xdr:spPr>
        <a:xfrm>
          <a:off x="8597153" y="4303060"/>
          <a:ext cx="3065929" cy="663387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②の金額を申請書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）購入予定金額</a:t>
          </a:r>
          <a:r>
            <a:rPr kumimoji="1" lang="en-US" altLang="ja-JP" sz="1200">
              <a:solidFill>
                <a:srgbClr val="002060"/>
              </a:solidFill>
            </a:rPr>
            <a:t>/</a:t>
          </a:r>
          <a:r>
            <a:rPr kumimoji="1" lang="ja-JP" altLang="en-US" sz="1200">
              <a:solidFill>
                <a:srgbClr val="002060"/>
              </a:solidFill>
            </a:rPr>
            <a:t>蓄電容量欄に記入してください。</a:t>
          </a:r>
        </a:p>
      </xdr:txBody>
    </xdr:sp>
    <xdr:clientData/>
  </xdr:twoCellAnchor>
  <xdr:twoCellAnchor>
    <xdr:from>
      <xdr:col>11</xdr:col>
      <xdr:colOff>98612</xdr:colOff>
      <xdr:row>33</xdr:row>
      <xdr:rowOff>80682</xdr:rowOff>
    </xdr:from>
    <xdr:to>
      <xdr:col>13</xdr:col>
      <xdr:colOff>268941</xdr:colOff>
      <xdr:row>35</xdr:row>
      <xdr:rowOff>376516</xdr:rowOff>
    </xdr:to>
    <xdr:sp macro="" textlink="">
      <xdr:nvSpPr>
        <xdr:cNvPr id="11" name="テキスト ボックス 10"/>
        <xdr:cNvSpPr txBox="1"/>
      </xdr:nvSpPr>
      <xdr:spPr>
        <a:xfrm>
          <a:off x="8624047" y="8193741"/>
          <a:ext cx="3065929" cy="779928"/>
        </a:xfrm>
        <a:prstGeom prst="rect">
          <a:avLst/>
        </a:prstGeom>
        <a:solidFill>
          <a:schemeClr val="lt1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</a:rPr>
            <a:t>③の金額を申請書</a:t>
          </a:r>
          <a:r>
            <a:rPr kumimoji="1" lang="en-US" altLang="ja-JP" sz="1200">
              <a:solidFill>
                <a:srgbClr val="002060"/>
              </a:solidFill>
            </a:rPr>
            <a:t>2/3</a:t>
          </a:r>
          <a:r>
            <a:rPr kumimoji="1" lang="ja-JP" altLang="en-US" sz="1200">
              <a:solidFill>
                <a:srgbClr val="002060"/>
              </a:solidFill>
            </a:rPr>
            <a:t>ページ（</a:t>
          </a:r>
          <a:r>
            <a:rPr kumimoji="1" lang="en-US" altLang="ja-JP" sz="1200">
              <a:solidFill>
                <a:srgbClr val="002060"/>
              </a:solidFill>
            </a:rPr>
            <a:t>6</a:t>
          </a:r>
          <a:r>
            <a:rPr kumimoji="1" lang="ja-JP" altLang="en-US" sz="1200">
              <a:solidFill>
                <a:srgbClr val="002060"/>
              </a:solidFill>
            </a:rPr>
            <a:t>）の助成申請金額欄に記入してください。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C40"/>
  <sheetViews>
    <sheetView showGridLines="0" tabSelected="1" zoomScale="85" zoomScaleNormal="85" zoomScaleSheetLayoutView="100" workbookViewId="0">
      <selection activeCell="I5" sqref="I5"/>
    </sheetView>
  </sheetViews>
  <sheetFormatPr defaultRowHeight="15" x14ac:dyDescent="0.45"/>
  <cols>
    <col min="1" max="2" width="2.09765625" style="3" customWidth="1"/>
    <col min="3" max="4" width="11.8984375" style="3" customWidth="1"/>
    <col min="5" max="5" width="24.8984375" style="3" customWidth="1"/>
    <col min="6" max="6" width="11.8984375" style="3" customWidth="1"/>
    <col min="7" max="8" width="6.796875" style="3" customWidth="1"/>
    <col min="9" max="9" width="19.796875" style="3" bestFit="1" customWidth="1"/>
    <col min="10" max="10" width="11.8984375" style="3" bestFit="1" customWidth="1"/>
    <col min="11" max="11" width="3" style="3" customWidth="1"/>
    <col min="12" max="12" width="11.8984375" style="4" customWidth="1"/>
    <col min="13" max="13" width="26.09765625" style="3" customWidth="1"/>
    <col min="14" max="14" width="4.3984375" style="3" customWidth="1"/>
    <col min="15" max="15" width="7" style="3" customWidth="1"/>
    <col min="16" max="16" width="8.796875" style="3"/>
    <col min="17" max="17" width="0.8984375" style="3" customWidth="1"/>
    <col min="18" max="18" width="2.19921875" style="3" customWidth="1"/>
    <col min="19" max="20" width="2.09765625" style="3" customWidth="1"/>
    <col min="21" max="22" width="11.8984375" style="3" customWidth="1"/>
    <col min="23" max="23" width="24.8984375" style="3" customWidth="1"/>
    <col min="24" max="24" width="11.8984375" style="3" customWidth="1"/>
    <col min="25" max="26" width="6.796875" style="3" customWidth="1"/>
    <col min="27" max="27" width="19.796875" style="3" bestFit="1" customWidth="1"/>
    <col min="28" max="28" width="11.8984375" style="3" bestFit="1" customWidth="1"/>
    <col min="29" max="29" width="3" style="3" customWidth="1"/>
    <col min="30" max="16384" width="8.796875" style="3"/>
  </cols>
  <sheetData>
    <row r="1" spans="1:29" s="2" customFormat="1" ht="27.75" customHeight="1" x14ac:dyDescent="0.45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73" t="s">
        <v>28</v>
      </c>
      <c r="M1" s="1"/>
      <c r="R1" s="74"/>
      <c r="S1" s="86" t="s">
        <v>29</v>
      </c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13.8" customHeight="1" x14ac:dyDescent="0.45">
      <c r="R2" s="75"/>
    </row>
    <row r="3" spans="1:29" ht="27" customHeight="1" thickBot="1" x14ac:dyDescent="0.5">
      <c r="B3" s="5" t="s">
        <v>0</v>
      </c>
      <c r="C3" s="5"/>
      <c r="D3" s="6"/>
      <c r="E3" s="7"/>
      <c r="F3" s="7"/>
      <c r="G3" s="7"/>
      <c r="H3" s="7"/>
      <c r="I3" s="7"/>
      <c r="J3" s="7"/>
      <c r="K3" s="7"/>
      <c r="L3" s="8"/>
      <c r="M3" s="9"/>
      <c r="R3" s="75"/>
      <c r="T3" s="5" t="s">
        <v>0</v>
      </c>
      <c r="U3" s="5"/>
      <c r="V3" s="6"/>
      <c r="W3" s="7"/>
      <c r="X3" s="7"/>
      <c r="Y3" s="7"/>
      <c r="Z3" s="7"/>
      <c r="AA3" s="7"/>
      <c r="AB3" s="7"/>
      <c r="AC3" s="7"/>
    </row>
    <row r="4" spans="1:29" s="9" customFormat="1" ht="12" customHeight="1" thickBot="1" x14ac:dyDescent="0.5">
      <c r="B4" s="10"/>
      <c r="C4" s="11"/>
      <c r="D4" s="11"/>
      <c r="E4" s="11"/>
      <c r="F4" s="11"/>
      <c r="G4" s="11"/>
      <c r="H4" s="11"/>
      <c r="I4" s="11"/>
      <c r="J4" s="12"/>
      <c r="K4" s="70"/>
      <c r="L4" s="13"/>
      <c r="R4" s="76"/>
      <c r="T4" s="10"/>
      <c r="U4" s="11"/>
      <c r="V4" s="11"/>
      <c r="W4" s="11"/>
      <c r="X4" s="11"/>
      <c r="Y4" s="11"/>
      <c r="Z4" s="11"/>
      <c r="AA4" s="11"/>
      <c r="AB4" s="12"/>
      <c r="AC4" s="70"/>
    </row>
    <row r="5" spans="1:29" ht="28.2" customHeight="1" thickBot="1" x14ac:dyDescent="0.5">
      <c r="B5" s="14"/>
      <c r="C5" s="89" t="s">
        <v>1</v>
      </c>
      <c r="D5" s="89"/>
      <c r="E5" s="89"/>
      <c r="F5" s="89"/>
      <c r="G5" s="15"/>
      <c r="H5" s="15"/>
      <c r="I5" s="16"/>
      <c r="J5" s="17" t="s">
        <v>2</v>
      </c>
      <c r="K5" s="71"/>
      <c r="L5" s="18"/>
      <c r="R5" s="75"/>
      <c r="T5" s="14"/>
      <c r="U5" s="89" t="s">
        <v>1</v>
      </c>
      <c r="V5" s="89"/>
      <c r="W5" s="89"/>
      <c r="X5" s="89"/>
      <c r="Y5" s="65"/>
      <c r="Z5" s="65"/>
      <c r="AA5" s="96">
        <v>100000</v>
      </c>
      <c r="AB5" s="17" t="s">
        <v>2</v>
      </c>
      <c r="AC5" s="71"/>
    </row>
    <row r="6" spans="1:29" ht="12" customHeight="1" x14ac:dyDescent="0.45">
      <c r="B6" s="19"/>
      <c r="C6" s="20"/>
      <c r="D6" s="21"/>
      <c r="E6" s="21"/>
      <c r="F6" s="21"/>
      <c r="G6" s="21"/>
      <c r="H6" s="21"/>
      <c r="I6" s="21"/>
      <c r="J6" s="22"/>
      <c r="K6" s="71"/>
      <c r="L6" s="23"/>
      <c r="M6" s="24"/>
      <c r="R6" s="75"/>
      <c r="T6" s="19"/>
      <c r="U6" s="20"/>
      <c r="V6" s="21"/>
      <c r="W6" s="21"/>
      <c r="X6" s="21"/>
      <c r="Y6" s="21"/>
      <c r="Z6" s="21"/>
      <c r="AA6" s="21"/>
      <c r="AB6" s="22"/>
      <c r="AC6" s="71"/>
    </row>
    <row r="7" spans="1:29" s="9" customFormat="1" ht="12" customHeight="1" x14ac:dyDescent="0.45">
      <c r="C7" s="25"/>
      <c r="D7" s="25"/>
      <c r="E7" s="25"/>
      <c r="F7" s="25"/>
      <c r="G7" s="25"/>
      <c r="H7" s="25"/>
      <c r="I7" s="25"/>
      <c r="J7" s="25"/>
      <c r="K7" s="25"/>
      <c r="L7" s="13"/>
      <c r="R7" s="76"/>
      <c r="U7" s="25"/>
      <c r="V7" s="25"/>
      <c r="W7" s="25"/>
      <c r="X7" s="25"/>
      <c r="Y7" s="25"/>
      <c r="Z7" s="25"/>
      <c r="AA7" s="25"/>
      <c r="AB7" s="25"/>
      <c r="AC7" s="25"/>
    </row>
    <row r="8" spans="1:29" s="9" customFormat="1" ht="12" customHeight="1" thickBot="1" x14ac:dyDescent="0.5">
      <c r="B8" s="26"/>
      <c r="C8" s="27"/>
      <c r="D8" s="27"/>
      <c r="E8" s="27"/>
      <c r="F8" s="27"/>
      <c r="G8" s="27"/>
      <c r="H8" s="27"/>
      <c r="I8" s="27"/>
      <c r="J8" s="28"/>
      <c r="K8" s="70"/>
      <c r="L8" s="13"/>
      <c r="R8" s="76"/>
      <c r="T8" s="26"/>
      <c r="U8" s="27"/>
      <c r="V8" s="27"/>
      <c r="W8" s="27"/>
      <c r="X8" s="27"/>
      <c r="Y8" s="27"/>
      <c r="Z8" s="27"/>
      <c r="AA8" s="27"/>
      <c r="AB8" s="28"/>
      <c r="AC8" s="70"/>
    </row>
    <row r="9" spans="1:29" ht="28.2" customHeight="1" thickBot="1" x14ac:dyDescent="0.5">
      <c r="B9" s="14"/>
      <c r="C9" s="89" t="s">
        <v>3</v>
      </c>
      <c r="D9" s="89"/>
      <c r="E9" s="89"/>
      <c r="F9" s="89"/>
      <c r="G9" s="15"/>
      <c r="H9" s="15"/>
      <c r="I9" s="16"/>
      <c r="J9" s="17" t="s">
        <v>2</v>
      </c>
      <c r="K9" s="71"/>
      <c r="L9" s="67" t="s">
        <v>33</v>
      </c>
      <c r="R9" s="75"/>
      <c r="T9" s="14"/>
      <c r="U9" s="89" t="s">
        <v>3</v>
      </c>
      <c r="V9" s="89"/>
      <c r="W9" s="89"/>
      <c r="X9" s="89"/>
      <c r="Y9" s="65"/>
      <c r="Z9" s="65"/>
      <c r="AA9" s="96">
        <v>850000</v>
      </c>
      <c r="AB9" s="17" t="s">
        <v>2</v>
      </c>
      <c r="AC9" s="71"/>
    </row>
    <row r="10" spans="1:29" ht="12" customHeight="1" thickBot="1" x14ac:dyDescent="0.5">
      <c r="B10" s="29"/>
      <c r="C10" s="30"/>
      <c r="D10" s="31"/>
      <c r="E10" s="31"/>
      <c r="F10" s="31"/>
      <c r="G10" s="31"/>
      <c r="H10" s="31"/>
      <c r="I10" s="31"/>
      <c r="J10" s="32"/>
      <c r="K10" s="71"/>
      <c r="L10" s="68" t="s">
        <v>38</v>
      </c>
      <c r="M10" s="33"/>
      <c r="N10" s="34"/>
      <c r="O10" s="34"/>
      <c r="R10" s="75"/>
      <c r="T10" s="29"/>
      <c r="U10" s="30"/>
      <c r="V10" s="31"/>
      <c r="W10" s="31"/>
      <c r="X10" s="31"/>
      <c r="Y10" s="31"/>
      <c r="Z10" s="31"/>
      <c r="AA10" s="31"/>
      <c r="AB10" s="32"/>
      <c r="AC10" s="71"/>
    </row>
    <row r="11" spans="1:29" s="9" customFormat="1" ht="12" customHeight="1" thickBot="1" x14ac:dyDescent="0.5">
      <c r="B11" s="10"/>
      <c r="C11" s="11"/>
      <c r="D11" s="11"/>
      <c r="E11" s="11"/>
      <c r="F11" s="11"/>
      <c r="G11" s="11"/>
      <c r="H11" s="11"/>
      <c r="I11" s="11"/>
      <c r="J11" s="12"/>
      <c r="K11" s="70"/>
      <c r="L11" s="13"/>
      <c r="R11" s="76"/>
      <c r="T11" s="10"/>
      <c r="U11" s="11"/>
      <c r="V11" s="11"/>
      <c r="W11" s="11"/>
      <c r="X11" s="11"/>
      <c r="Y11" s="11"/>
      <c r="Z11" s="11"/>
      <c r="AA11" s="11"/>
      <c r="AB11" s="12"/>
      <c r="AC11" s="70"/>
    </row>
    <row r="12" spans="1:29" ht="28.2" customHeight="1" thickBot="1" x14ac:dyDescent="0.5">
      <c r="B12" s="14"/>
      <c r="C12" s="89" t="s">
        <v>5</v>
      </c>
      <c r="D12" s="89"/>
      <c r="E12" s="89"/>
      <c r="F12" s="89"/>
      <c r="G12" s="15"/>
      <c r="H12" s="15"/>
      <c r="I12" s="16"/>
      <c r="J12" s="17" t="s">
        <v>2</v>
      </c>
      <c r="K12" s="71"/>
      <c r="L12" s="67" t="s">
        <v>33</v>
      </c>
      <c r="R12" s="75"/>
      <c r="T12" s="14"/>
      <c r="U12" s="89" t="s">
        <v>5</v>
      </c>
      <c r="V12" s="89"/>
      <c r="W12" s="89"/>
      <c r="X12" s="89"/>
      <c r="Y12" s="65"/>
      <c r="Z12" s="65"/>
      <c r="AA12" s="96">
        <v>800000</v>
      </c>
      <c r="AB12" s="17" t="s">
        <v>2</v>
      </c>
      <c r="AC12" s="71"/>
    </row>
    <row r="13" spans="1:29" ht="12" customHeight="1" thickBot="1" x14ac:dyDescent="0.5">
      <c r="B13" s="29"/>
      <c r="C13" s="30"/>
      <c r="D13" s="31"/>
      <c r="E13" s="31"/>
      <c r="F13" s="31"/>
      <c r="G13" s="31"/>
      <c r="H13" s="31"/>
      <c r="I13" s="31"/>
      <c r="J13" s="32"/>
      <c r="K13" s="71"/>
      <c r="L13" s="68" t="s">
        <v>39</v>
      </c>
      <c r="M13" s="35"/>
      <c r="N13" s="34"/>
      <c r="R13" s="75"/>
      <c r="T13" s="29"/>
      <c r="U13" s="30"/>
      <c r="V13" s="31"/>
      <c r="W13" s="31"/>
      <c r="X13" s="31"/>
      <c r="Y13" s="31"/>
      <c r="Z13" s="31"/>
      <c r="AA13" s="31"/>
      <c r="AB13" s="32"/>
      <c r="AC13" s="71"/>
    </row>
    <row r="14" spans="1:29" x14ac:dyDescent="0.45">
      <c r="C14" s="4"/>
      <c r="M14" s="9"/>
      <c r="R14" s="75"/>
      <c r="U14" s="4"/>
    </row>
    <row r="15" spans="1:29" ht="15.6" thickBot="1" x14ac:dyDescent="0.5">
      <c r="B15" s="36" t="s">
        <v>6</v>
      </c>
      <c r="C15" s="4"/>
      <c r="M15" s="9"/>
      <c r="R15" s="75"/>
      <c r="T15" s="36" t="s">
        <v>6</v>
      </c>
      <c r="U15" s="4"/>
    </row>
    <row r="16" spans="1:29" ht="24.6" customHeight="1" thickBot="1" x14ac:dyDescent="0.5">
      <c r="C16" s="7"/>
      <c r="D16" s="7"/>
      <c r="E16" s="7"/>
      <c r="G16" s="7"/>
      <c r="H16" s="82" t="s">
        <v>35</v>
      </c>
      <c r="I16" s="62">
        <f>IF(I12="",I5+I9,I5+I12)</f>
        <v>0</v>
      </c>
      <c r="J16" s="38" t="s">
        <v>2</v>
      </c>
      <c r="K16" s="38"/>
      <c r="L16" s="90"/>
      <c r="M16" s="90"/>
      <c r="R16" s="75"/>
      <c r="U16" s="7"/>
      <c r="V16" s="7"/>
      <c r="W16" s="7"/>
      <c r="Y16" s="7"/>
      <c r="Z16" s="7"/>
      <c r="AA16" s="62">
        <f>IF(AA12="",AA5+AA9,AA5+AA12)</f>
        <v>900000</v>
      </c>
      <c r="AB16" s="38" t="s">
        <v>2</v>
      </c>
      <c r="AC16" s="38"/>
    </row>
    <row r="17" spans="2:29" x14ac:dyDescent="0.45">
      <c r="B17" s="39" t="s">
        <v>7</v>
      </c>
      <c r="C17" s="7"/>
      <c r="D17" s="7"/>
      <c r="E17" s="7"/>
      <c r="F17" s="7"/>
      <c r="G17" s="7"/>
      <c r="H17" s="7"/>
      <c r="I17" s="7"/>
      <c r="J17" s="7"/>
      <c r="K17" s="7"/>
      <c r="L17" s="40"/>
      <c r="M17" s="9"/>
      <c r="R17" s="75"/>
      <c r="T17" s="39" t="s">
        <v>7</v>
      </c>
      <c r="U17" s="7"/>
      <c r="V17" s="7"/>
      <c r="W17" s="7"/>
      <c r="X17" s="7"/>
      <c r="Y17" s="7"/>
      <c r="Z17" s="7"/>
      <c r="AA17" s="7"/>
      <c r="AB17" s="7"/>
      <c r="AC17" s="7"/>
    </row>
    <row r="18" spans="2:29" ht="9" customHeight="1" thickBot="1" x14ac:dyDescent="0.5">
      <c r="C18" s="7"/>
      <c r="D18" s="7"/>
      <c r="E18" s="7"/>
      <c r="F18" s="7"/>
      <c r="G18" s="7"/>
      <c r="H18" s="7"/>
      <c r="I18" s="7"/>
      <c r="J18" s="7"/>
      <c r="K18" s="7"/>
      <c r="L18" s="40"/>
      <c r="M18" s="9"/>
      <c r="R18" s="75"/>
      <c r="U18" s="7"/>
      <c r="V18" s="7"/>
      <c r="W18" s="7"/>
      <c r="X18" s="7"/>
      <c r="Y18" s="7"/>
      <c r="Z18" s="7"/>
      <c r="AA18" s="7"/>
      <c r="AB18" s="7"/>
      <c r="AC18" s="7"/>
    </row>
    <row r="19" spans="2:29" ht="24.6" customHeight="1" thickBot="1" x14ac:dyDescent="0.5">
      <c r="C19" s="7"/>
      <c r="D19" s="7"/>
      <c r="E19" s="7" t="s">
        <v>8</v>
      </c>
      <c r="F19" s="66"/>
      <c r="G19" s="7" t="s">
        <v>9</v>
      </c>
      <c r="H19" s="82" t="s">
        <v>36</v>
      </c>
      <c r="I19" s="63" t="str">
        <f>IF(F19="","",ROUNDDOWN(I9/F19,1))</f>
        <v/>
      </c>
      <c r="J19" s="38" t="s">
        <v>10</v>
      </c>
      <c r="K19" s="38"/>
      <c r="L19" s="69" t="s">
        <v>31</v>
      </c>
      <c r="M19" s="69"/>
      <c r="R19" s="75"/>
      <c r="U19" s="7"/>
      <c r="V19" s="7"/>
      <c r="W19" s="7" t="s">
        <v>8</v>
      </c>
      <c r="X19" s="97">
        <v>5</v>
      </c>
      <c r="Y19" s="7" t="s">
        <v>9</v>
      </c>
      <c r="Z19" s="7"/>
      <c r="AA19" s="63">
        <f>IF(X19="","",ROUNDDOWN(AA9/X19,1))</f>
        <v>170000</v>
      </c>
      <c r="AB19" s="38" t="s">
        <v>10</v>
      </c>
      <c r="AC19" s="38"/>
    </row>
    <row r="20" spans="2:29" ht="15" customHeight="1" x14ac:dyDescent="0.45">
      <c r="C20" s="7"/>
      <c r="D20" s="7"/>
      <c r="E20" s="7"/>
      <c r="F20" s="42"/>
      <c r="G20" s="42"/>
      <c r="H20" s="42"/>
      <c r="I20" s="7"/>
      <c r="J20" s="43"/>
      <c r="K20" s="43"/>
      <c r="L20" s="79" t="s">
        <v>40</v>
      </c>
      <c r="M20" s="81"/>
      <c r="R20" s="75"/>
      <c r="U20" s="7"/>
      <c r="V20" s="7"/>
      <c r="W20" s="7"/>
      <c r="X20" s="42"/>
      <c r="Y20" s="42"/>
      <c r="Z20" s="42"/>
      <c r="AA20" s="7"/>
      <c r="AB20" s="43"/>
      <c r="AC20" s="43"/>
    </row>
    <row r="21" spans="2:29" ht="28.2" customHeight="1" thickBot="1" x14ac:dyDescent="0.5">
      <c r="B21" s="44"/>
      <c r="C21" s="45"/>
      <c r="D21" s="45"/>
      <c r="E21" s="45"/>
      <c r="F21" s="45"/>
      <c r="G21" s="45"/>
      <c r="H21" s="45"/>
      <c r="I21" s="46" t="str">
        <f>IFERROR(IF(I9="","",IF(200000&gt;=I9/F19,"機器費上限OK","機器費上限オーバー")),"")</f>
        <v/>
      </c>
      <c r="J21" s="45"/>
      <c r="K21" s="71"/>
      <c r="M21" s="80"/>
      <c r="R21" s="75"/>
      <c r="T21" s="44"/>
      <c r="U21" s="45"/>
      <c r="V21" s="45"/>
      <c r="W21" s="45"/>
      <c r="X21" s="45"/>
      <c r="Y21" s="45"/>
      <c r="Z21" s="45"/>
      <c r="AA21" s="46" t="str">
        <f>IFERROR(IF(AA9="","",IF(200000&gt;=AA9/X19,"機器費上限OK","機器費上限オーバー")),"")</f>
        <v>機器費上限OK</v>
      </c>
      <c r="AB21" s="45"/>
      <c r="AC21" s="71"/>
    </row>
    <row r="22" spans="2:29" ht="28.2" customHeight="1" thickTop="1" x14ac:dyDescent="0.45">
      <c r="C22" s="7"/>
      <c r="D22" s="7"/>
      <c r="E22" s="7"/>
      <c r="F22" s="7"/>
      <c r="G22" s="7"/>
      <c r="H22" s="7"/>
      <c r="I22" s="47"/>
      <c r="J22" s="7"/>
      <c r="K22" s="7"/>
      <c r="L22" s="40"/>
      <c r="R22" s="75"/>
      <c r="U22" s="7"/>
      <c r="V22" s="7"/>
      <c r="W22" s="7"/>
      <c r="X22" s="7"/>
      <c r="Y22" s="7"/>
      <c r="Z22" s="7"/>
      <c r="AA22" s="47"/>
      <c r="AB22" s="7"/>
      <c r="AC22" s="7"/>
    </row>
    <row r="23" spans="2:29" x14ac:dyDescent="0.45">
      <c r="B23" s="5" t="s">
        <v>11</v>
      </c>
      <c r="C23" s="9"/>
      <c r="R23" s="75"/>
      <c r="T23" s="5" t="s">
        <v>11</v>
      </c>
      <c r="U23" s="9"/>
    </row>
    <row r="24" spans="2:29" ht="15.6" thickBot="1" x14ac:dyDescent="0.5">
      <c r="I24" s="48"/>
      <c r="R24" s="75"/>
      <c r="AA24" s="48"/>
    </row>
    <row r="25" spans="2:29" ht="28.8" customHeight="1" thickBot="1" x14ac:dyDescent="0.5">
      <c r="C25" s="3" t="s">
        <v>12</v>
      </c>
      <c r="E25" s="7"/>
      <c r="F25" s="7"/>
      <c r="G25" s="7"/>
      <c r="H25" s="7"/>
      <c r="I25" s="49"/>
      <c r="J25" s="3" t="s">
        <v>13</v>
      </c>
      <c r="L25" s="87" t="s">
        <v>34</v>
      </c>
      <c r="M25" s="87"/>
      <c r="R25" s="75"/>
      <c r="U25" s="3" t="s">
        <v>12</v>
      </c>
      <c r="W25" s="7"/>
      <c r="X25" s="7"/>
      <c r="Y25" s="7"/>
      <c r="Z25" s="7"/>
      <c r="AA25" s="98">
        <v>4.5</v>
      </c>
      <c r="AB25" s="3" t="s">
        <v>13</v>
      </c>
    </row>
    <row r="26" spans="2:29" ht="44.4" customHeight="1" x14ac:dyDescent="0.45">
      <c r="C26" s="88" t="s">
        <v>14</v>
      </c>
      <c r="D26" s="88"/>
      <c r="E26" s="88"/>
      <c r="F26" s="88"/>
      <c r="G26" s="88"/>
      <c r="H26" s="88"/>
      <c r="I26" s="88"/>
      <c r="L26" s="50"/>
      <c r="M26" s="50"/>
      <c r="R26" s="75"/>
      <c r="U26" s="88" t="s">
        <v>14</v>
      </c>
      <c r="V26" s="88"/>
      <c r="W26" s="88"/>
      <c r="X26" s="88"/>
      <c r="Y26" s="88"/>
      <c r="Z26" s="88"/>
      <c r="AA26" s="88"/>
    </row>
    <row r="27" spans="2:29" x14ac:dyDescent="0.45">
      <c r="J27" s="7"/>
      <c r="K27" s="7"/>
      <c r="R27" s="75"/>
      <c r="AB27" s="7"/>
      <c r="AC27" s="7"/>
    </row>
    <row r="28" spans="2:29" x14ac:dyDescent="0.45">
      <c r="B28" s="36" t="s">
        <v>15</v>
      </c>
      <c r="J28" s="7"/>
      <c r="K28" s="7"/>
      <c r="R28" s="75"/>
      <c r="T28" s="36" t="s">
        <v>15</v>
      </c>
      <c r="AB28" s="7"/>
      <c r="AC28" s="7"/>
    </row>
    <row r="29" spans="2:29" x14ac:dyDescent="0.45">
      <c r="J29" s="7"/>
      <c r="K29" s="7"/>
      <c r="R29" s="75"/>
      <c r="AB29" s="7"/>
      <c r="AC29" s="7"/>
    </row>
    <row r="30" spans="2:29" x14ac:dyDescent="0.45">
      <c r="C30" s="51" t="s">
        <v>16</v>
      </c>
      <c r="J30" s="7"/>
      <c r="K30" s="7"/>
      <c r="R30" s="75"/>
      <c r="U30" s="51" t="s">
        <v>16</v>
      </c>
      <c r="AB30" s="7"/>
      <c r="AC30" s="7"/>
    </row>
    <row r="31" spans="2:29" ht="19.8" customHeight="1" x14ac:dyDescent="0.45">
      <c r="C31" s="3" t="s">
        <v>17</v>
      </c>
      <c r="I31" s="52">
        <f>ROUNDDOWN(I16*3/4,-3)</f>
        <v>0</v>
      </c>
      <c r="J31" s="6" t="s">
        <v>2</v>
      </c>
      <c r="K31" s="6"/>
      <c r="R31" s="75"/>
      <c r="U31" s="3" t="s">
        <v>17</v>
      </c>
      <c r="AA31" s="52">
        <f>ROUNDDOWN(AA16*3/4,-3)</f>
        <v>675000</v>
      </c>
      <c r="AB31" s="6" t="s">
        <v>2</v>
      </c>
      <c r="AC31" s="6"/>
    </row>
    <row r="32" spans="2:29" ht="19.8" customHeight="1" x14ac:dyDescent="0.45">
      <c r="C32" s="3" t="s">
        <v>18</v>
      </c>
      <c r="F32" s="3" t="str">
        <f>IF(F19="","",F19)</f>
        <v/>
      </c>
      <c r="G32" s="3" t="s">
        <v>19</v>
      </c>
      <c r="I32" s="52">
        <f>ROUNDDOWN(IF(F19&lt;6.34,MIN(F19*190000,950000),F19*150000),-3)</f>
        <v>0</v>
      </c>
      <c r="J32" s="6" t="s">
        <v>2</v>
      </c>
      <c r="K32" s="6"/>
      <c r="R32" s="75"/>
      <c r="U32" s="3" t="s">
        <v>18</v>
      </c>
      <c r="X32" s="3">
        <f>IF(X19="","",X19)</f>
        <v>5</v>
      </c>
      <c r="Y32" s="3" t="s">
        <v>19</v>
      </c>
      <c r="AA32" s="52">
        <f>ROUNDDOWN(IF(X19&lt;6.34,MIN(X19*190000,950000),X19*150000),-3)</f>
        <v>950000</v>
      </c>
      <c r="AB32" s="6" t="s">
        <v>2</v>
      </c>
      <c r="AC32" s="6"/>
    </row>
    <row r="33" spans="3:29" ht="19.8" customHeight="1" x14ac:dyDescent="0.45">
      <c r="C33" s="3" t="s">
        <v>20</v>
      </c>
      <c r="I33" s="52"/>
      <c r="J33" s="6"/>
      <c r="K33" s="6"/>
      <c r="R33" s="75"/>
      <c r="U33" s="3" t="s">
        <v>20</v>
      </c>
      <c r="AA33" s="52"/>
      <c r="AB33" s="6"/>
      <c r="AC33" s="6"/>
    </row>
    <row r="34" spans="3:29" ht="16.8" customHeight="1" x14ac:dyDescent="0.45">
      <c r="C34" s="3" t="s">
        <v>21</v>
      </c>
      <c r="I34" s="9"/>
      <c r="J34" s="25"/>
      <c r="K34" s="25"/>
      <c r="M34" s="3" t="s">
        <v>22</v>
      </c>
      <c r="R34" s="75"/>
      <c r="U34" s="3" t="s">
        <v>21</v>
      </c>
      <c r="AA34" s="9"/>
      <c r="AB34" s="25"/>
      <c r="AC34" s="25"/>
    </row>
    <row r="35" spans="3:29" ht="19.8" customHeight="1" x14ac:dyDescent="0.45">
      <c r="C35" s="3" t="s">
        <v>23</v>
      </c>
      <c r="F35" s="48"/>
      <c r="I35" s="52" t="str">
        <f>IF(I25="","",IF(I25&gt;=4,I25*300000,""))</f>
        <v/>
      </c>
      <c r="J35" s="6" t="s">
        <v>2</v>
      </c>
      <c r="K35" s="6"/>
      <c r="R35" s="75"/>
      <c r="U35" s="3" t="s">
        <v>23</v>
      </c>
      <c r="X35" s="48"/>
      <c r="AA35" s="52">
        <f>IF(AA25="","",IF(AA25&gt;=4,AA25*300000,""))</f>
        <v>1350000</v>
      </c>
      <c r="AB35" s="6" t="s">
        <v>2</v>
      </c>
      <c r="AC35" s="6"/>
    </row>
    <row r="36" spans="3:29" ht="19.8" customHeight="1" x14ac:dyDescent="0.45">
      <c r="C36" s="3" t="s">
        <v>24</v>
      </c>
      <c r="I36" s="53"/>
      <c r="J36" s="54"/>
      <c r="K36" s="54"/>
      <c r="R36" s="75"/>
      <c r="U36" s="3" t="s">
        <v>24</v>
      </c>
      <c r="AA36" s="53"/>
      <c r="AB36" s="54"/>
      <c r="AC36" s="54"/>
    </row>
    <row r="37" spans="3:29" ht="19.8" customHeight="1" x14ac:dyDescent="0.45">
      <c r="C37" s="3" t="s">
        <v>25</v>
      </c>
      <c r="I37" s="55">
        <f>IF(I25="",1200000,IF(I25&lt;4,1200000,""))</f>
        <v>1200000</v>
      </c>
      <c r="J37" s="56" t="s">
        <v>2</v>
      </c>
      <c r="K37" s="56"/>
      <c r="R37" s="75"/>
      <c r="U37" s="3" t="s">
        <v>25</v>
      </c>
      <c r="AA37" s="55" t="str">
        <f>IF(AA25="",1200000,IF(AA25&lt;4,1200000,""))</f>
        <v/>
      </c>
      <c r="AB37" s="56" t="s">
        <v>2</v>
      </c>
      <c r="AC37" s="56"/>
    </row>
    <row r="38" spans="3:29" x14ac:dyDescent="0.45">
      <c r="R38" s="75"/>
    </row>
    <row r="39" spans="3:29" ht="23.4" customHeight="1" thickBot="1" x14ac:dyDescent="0.5">
      <c r="C39" s="57" t="s">
        <v>26</v>
      </c>
      <c r="D39" s="58"/>
      <c r="E39" s="58"/>
      <c r="F39" s="59"/>
      <c r="G39" s="83" t="s">
        <v>37</v>
      </c>
      <c r="H39" s="95" t="str">
        <f>IFERROR(IF(I25&gt;=50,"不交付　太陽光ワット数オーバー",IF(F19&gt;=100,"不交付　蓄電容量オーバー",IF(200000&lt;I9/F19,"不交付　機器費上限オーバー",MIN(I31,I32,I35,I37)))),"")</f>
        <v/>
      </c>
      <c r="I39" s="95"/>
      <c r="J39" s="61" t="s">
        <v>2</v>
      </c>
      <c r="K39" s="72"/>
      <c r="L39" s="69"/>
      <c r="M39" s="69"/>
      <c r="R39" s="75"/>
      <c r="U39" s="57" t="s">
        <v>26</v>
      </c>
      <c r="V39" s="58"/>
      <c r="W39" s="58"/>
      <c r="X39" s="59"/>
      <c r="Y39" s="44"/>
      <c r="Z39" s="44"/>
      <c r="AA39" s="60">
        <f>IFERROR(IF(AA25&gt;=50,"不交付　太陽光ワット数オーバー",IF(X19&gt;=100,"不交付　蓄電容量オーバー",IF(200000&lt;AA9/X19,"不交付　機器費上限オーバー",MIN(AA31,AA32,AA35,AA37)))),"")</f>
        <v>675000</v>
      </c>
      <c r="AB39" s="61" t="s">
        <v>2</v>
      </c>
      <c r="AC39" s="72"/>
    </row>
    <row r="40" spans="3:29" ht="28.8" customHeight="1" thickTop="1" x14ac:dyDescent="0.45">
      <c r="R40" s="75"/>
    </row>
  </sheetData>
  <sheetProtection sheet="1" selectLockedCells="1"/>
  <mergeCells count="13">
    <mergeCell ref="H39:I39"/>
    <mergeCell ref="S1:AC1"/>
    <mergeCell ref="U5:X5"/>
    <mergeCell ref="U9:X9"/>
    <mergeCell ref="U12:X12"/>
    <mergeCell ref="U26:AA26"/>
    <mergeCell ref="A1:K1"/>
    <mergeCell ref="L25:M25"/>
    <mergeCell ref="C26:I26"/>
    <mergeCell ref="C5:F5"/>
    <mergeCell ref="C9:F9"/>
    <mergeCell ref="C12:F12"/>
    <mergeCell ref="L16:M16"/>
  </mergeCells>
  <phoneticPr fontId="4"/>
  <conditionalFormatting sqref="F39">
    <cfRule type="expression" dxfId="41" priority="19">
      <formula>J19&lt;=200000</formula>
    </cfRule>
    <cfRule type="expression" dxfId="40" priority="20">
      <formula>J19&gt;200000</formula>
    </cfRule>
  </conditionalFormatting>
  <conditionalFormatting sqref="F39">
    <cfRule type="expression" dxfId="39" priority="17">
      <formula>I25&gt;=50</formula>
    </cfRule>
    <cfRule type="expression" dxfId="38" priority="18">
      <formula>$F$19&gt;=100</formula>
    </cfRule>
  </conditionalFormatting>
  <conditionalFormatting sqref="I21">
    <cfRule type="expression" dxfId="37" priority="21">
      <formula>I9/F19&lt;=200000</formula>
    </cfRule>
    <cfRule type="expression" dxfId="36" priority="22">
      <formula>I9/F19&gt;200000</formula>
    </cfRule>
  </conditionalFormatting>
  <conditionalFormatting sqref="H39">
    <cfRule type="expression" dxfId="35" priority="13">
      <formula>I9/F19&gt;200000</formula>
    </cfRule>
    <cfRule type="expression" dxfId="34" priority="14">
      <formula>F19&gt;=100</formula>
    </cfRule>
    <cfRule type="expression" dxfId="33" priority="15">
      <formula>I25&gt;=50</formula>
    </cfRule>
    <cfRule type="expression" dxfId="32" priority="16">
      <formula>MIN(I31,I32,I35,I37)</formula>
    </cfRule>
  </conditionalFormatting>
  <conditionalFormatting sqref="I12">
    <cfRule type="expression" dxfId="31" priority="12">
      <formula>$I$9&lt;$I$12</formula>
    </cfRule>
  </conditionalFormatting>
  <conditionalFormatting sqref="X39">
    <cfRule type="expression" dxfId="30" priority="8">
      <formula>AB19&lt;=200000</formula>
    </cfRule>
    <cfRule type="expression" dxfId="29" priority="9">
      <formula>AB19&gt;200000</formula>
    </cfRule>
  </conditionalFormatting>
  <conditionalFormatting sqref="X39">
    <cfRule type="expression" dxfId="28" priority="6">
      <formula>AA25&gt;=50</formula>
    </cfRule>
    <cfRule type="expression" dxfId="27" priority="7">
      <formula>$F$19&gt;=100</formula>
    </cfRule>
  </conditionalFormatting>
  <conditionalFormatting sqref="AA21">
    <cfRule type="expression" dxfId="26" priority="10">
      <formula>AA9/X19&lt;=200000</formula>
    </cfRule>
    <cfRule type="expression" dxfId="25" priority="11">
      <formula>AA9/X19&gt;200000</formula>
    </cfRule>
  </conditionalFormatting>
  <conditionalFormatting sqref="AA39">
    <cfRule type="expression" dxfId="24" priority="2">
      <formula>AA9/X19&gt;200000</formula>
    </cfRule>
    <cfRule type="expression" dxfId="23" priority="3">
      <formula>X19&gt;=100</formula>
    </cfRule>
    <cfRule type="expression" dxfId="22" priority="4">
      <formula>AA25&gt;=50</formula>
    </cfRule>
    <cfRule type="expression" dxfId="21" priority="5">
      <formula>MIN(AA31,AA32,AA35,AA37)</formula>
    </cfRule>
  </conditionalFormatting>
  <conditionalFormatting sqref="AA12">
    <cfRule type="expression" dxfId="20" priority="1">
      <formula>$I$9&lt;$I$12</formula>
    </cfRule>
  </conditionalFormatting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Z37"/>
  <sheetViews>
    <sheetView showGridLines="0" zoomScale="85" zoomScaleNormal="85" zoomScaleSheetLayoutView="100" workbookViewId="0">
      <selection activeCell="I22" sqref="I22"/>
    </sheetView>
  </sheetViews>
  <sheetFormatPr defaultRowHeight="15" x14ac:dyDescent="0.45"/>
  <cols>
    <col min="1" max="2" width="2.09765625" style="3" customWidth="1"/>
    <col min="3" max="4" width="11.8984375" style="3" customWidth="1"/>
    <col min="5" max="5" width="24.8984375" style="3" customWidth="1"/>
    <col min="6" max="6" width="11.8984375" style="3" customWidth="1"/>
    <col min="7" max="8" width="6.796875" style="3" customWidth="1"/>
    <col min="9" max="9" width="19.796875" style="3" bestFit="1" customWidth="1"/>
    <col min="10" max="10" width="11.8984375" style="3" bestFit="1" customWidth="1"/>
    <col min="11" max="11" width="1.796875" style="3" customWidth="1"/>
    <col min="12" max="12" width="11.8984375" style="4" customWidth="1"/>
    <col min="13" max="13" width="26.09765625" style="3" customWidth="1"/>
    <col min="14" max="14" width="4.09765625" style="3" customWidth="1"/>
    <col min="15" max="15" width="2.69921875" style="3" customWidth="1"/>
    <col min="16" max="17" width="2.09765625" style="3" customWidth="1"/>
    <col min="18" max="19" width="11.8984375" style="3" customWidth="1"/>
    <col min="20" max="20" width="24.8984375" style="3" customWidth="1"/>
    <col min="21" max="21" width="11.8984375" style="3" customWidth="1"/>
    <col min="22" max="23" width="6.796875" style="3" customWidth="1"/>
    <col min="24" max="24" width="19.796875" style="3" bestFit="1" customWidth="1"/>
    <col min="25" max="25" width="11.8984375" style="3" bestFit="1" customWidth="1"/>
    <col min="26" max="26" width="1.796875" style="3" customWidth="1"/>
    <col min="27" max="27" width="7" style="3" customWidth="1"/>
    <col min="28" max="16384" width="8.796875" style="3"/>
  </cols>
  <sheetData>
    <row r="1" spans="1:26" s="2" customFormat="1" ht="27.75" customHeight="1" x14ac:dyDescent="0.45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73"/>
      <c r="M1" s="1"/>
      <c r="N1" s="1"/>
      <c r="O1" s="74"/>
      <c r="P1" s="86" t="s">
        <v>30</v>
      </c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3.8" customHeight="1" x14ac:dyDescent="0.45">
      <c r="O2" s="75"/>
    </row>
    <row r="3" spans="1:26" ht="27" customHeight="1" thickBot="1" x14ac:dyDescent="0.5">
      <c r="B3" s="5" t="s">
        <v>0</v>
      </c>
      <c r="C3" s="5"/>
      <c r="D3" s="6"/>
      <c r="E3" s="7"/>
      <c r="F3" s="7"/>
      <c r="G3" s="7"/>
      <c r="H3" s="7"/>
      <c r="I3" s="7"/>
      <c r="J3" s="7"/>
      <c r="K3" s="7"/>
      <c r="L3" s="8"/>
      <c r="M3" s="9"/>
      <c r="N3" s="9"/>
      <c r="O3" s="75"/>
      <c r="Q3" s="5" t="s">
        <v>0</v>
      </c>
      <c r="R3" s="5"/>
      <c r="S3" s="6"/>
      <c r="T3" s="7"/>
      <c r="U3" s="7"/>
      <c r="V3" s="7"/>
      <c r="W3" s="7"/>
      <c r="X3" s="7"/>
      <c r="Y3" s="7"/>
      <c r="Z3" s="7"/>
    </row>
    <row r="4" spans="1:26" s="9" customFormat="1" ht="12" customHeight="1" thickBot="1" x14ac:dyDescent="0.5">
      <c r="B4" s="10"/>
      <c r="C4" s="11"/>
      <c r="D4" s="11"/>
      <c r="E4" s="11"/>
      <c r="F4" s="11"/>
      <c r="G4" s="11"/>
      <c r="H4" s="11"/>
      <c r="I4" s="11"/>
      <c r="J4" s="12"/>
      <c r="K4" s="70"/>
      <c r="L4" s="13"/>
      <c r="O4" s="76"/>
      <c r="Q4" s="10"/>
      <c r="R4" s="11"/>
      <c r="S4" s="11"/>
      <c r="T4" s="11"/>
      <c r="U4" s="11"/>
      <c r="V4" s="11"/>
      <c r="W4" s="11"/>
      <c r="X4" s="11"/>
      <c r="Y4" s="12"/>
      <c r="Z4" s="70"/>
    </row>
    <row r="5" spans="1:26" ht="28.2" customHeight="1" thickBot="1" x14ac:dyDescent="0.5">
      <c r="B5" s="14"/>
      <c r="C5" s="89" t="s">
        <v>1</v>
      </c>
      <c r="D5" s="89"/>
      <c r="E5" s="89"/>
      <c r="F5" s="89"/>
      <c r="G5" s="15"/>
      <c r="H5" s="15"/>
      <c r="I5" s="16"/>
      <c r="J5" s="17" t="s">
        <v>2</v>
      </c>
      <c r="K5" s="71"/>
      <c r="L5" s="18"/>
      <c r="O5" s="75"/>
      <c r="Q5" s="14"/>
      <c r="R5" s="89" t="s">
        <v>1</v>
      </c>
      <c r="S5" s="89"/>
      <c r="T5" s="89"/>
      <c r="U5" s="89"/>
      <c r="V5" s="65"/>
      <c r="W5" s="65"/>
      <c r="X5" s="96">
        <v>100000</v>
      </c>
      <c r="Y5" s="17" t="s">
        <v>2</v>
      </c>
      <c r="Z5" s="71"/>
    </row>
    <row r="6" spans="1:26" ht="12" customHeight="1" x14ac:dyDescent="0.45">
      <c r="B6" s="19"/>
      <c r="C6" s="20"/>
      <c r="D6" s="21"/>
      <c r="E6" s="21"/>
      <c r="F6" s="21"/>
      <c r="G6" s="21"/>
      <c r="H6" s="21"/>
      <c r="I6" s="21"/>
      <c r="J6" s="22"/>
      <c r="K6" s="71"/>
      <c r="L6" s="23"/>
      <c r="M6" s="24"/>
      <c r="N6" s="24"/>
      <c r="O6" s="75"/>
      <c r="Q6" s="19"/>
      <c r="R6" s="20"/>
      <c r="S6" s="21"/>
      <c r="T6" s="21"/>
      <c r="U6" s="21"/>
      <c r="V6" s="21"/>
      <c r="W6" s="21"/>
      <c r="X6" s="21"/>
      <c r="Y6" s="22"/>
      <c r="Z6" s="71"/>
    </row>
    <row r="7" spans="1:26" s="9" customFormat="1" ht="12" customHeight="1" x14ac:dyDescent="0.45">
      <c r="C7" s="25"/>
      <c r="D7" s="25"/>
      <c r="E7" s="25"/>
      <c r="F7" s="25"/>
      <c r="G7" s="25"/>
      <c r="H7" s="25"/>
      <c r="I7" s="25"/>
      <c r="J7" s="25"/>
      <c r="K7" s="25"/>
      <c r="L7" s="13"/>
      <c r="O7" s="76"/>
      <c r="R7" s="25"/>
      <c r="S7" s="25"/>
      <c r="T7" s="25"/>
      <c r="U7" s="25"/>
      <c r="V7" s="25"/>
      <c r="W7" s="25"/>
      <c r="X7" s="25"/>
      <c r="Y7" s="25"/>
      <c r="Z7" s="25"/>
    </row>
    <row r="8" spans="1:26" s="9" customFormat="1" ht="12" customHeight="1" thickBot="1" x14ac:dyDescent="0.5">
      <c r="B8" s="26"/>
      <c r="C8" s="27"/>
      <c r="D8" s="27"/>
      <c r="E8" s="27"/>
      <c r="F8" s="27"/>
      <c r="G8" s="27"/>
      <c r="H8" s="27"/>
      <c r="I8" s="27"/>
      <c r="J8" s="28"/>
      <c r="K8" s="70"/>
      <c r="L8" s="91" t="s">
        <v>4</v>
      </c>
      <c r="M8" s="91"/>
      <c r="N8" s="67"/>
      <c r="O8" s="76"/>
      <c r="Q8" s="26"/>
      <c r="R8" s="27"/>
      <c r="S8" s="27"/>
      <c r="T8" s="27"/>
      <c r="U8" s="27"/>
      <c r="V8" s="27"/>
      <c r="W8" s="27"/>
      <c r="X8" s="27"/>
      <c r="Y8" s="28"/>
      <c r="Z8" s="70"/>
    </row>
    <row r="9" spans="1:26" ht="28.2" customHeight="1" thickBot="1" x14ac:dyDescent="0.5">
      <c r="B9" s="14"/>
      <c r="C9" s="89" t="s">
        <v>3</v>
      </c>
      <c r="D9" s="89"/>
      <c r="E9" s="89"/>
      <c r="F9" s="89"/>
      <c r="G9" s="15"/>
      <c r="H9" s="15"/>
      <c r="I9" s="16"/>
      <c r="J9" s="17" t="s">
        <v>2</v>
      </c>
      <c r="K9" s="71"/>
      <c r="L9" s="91"/>
      <c r="M9" s="91"/>
      <c r="N9" s="67"/>
      <c r="O9" s="75"/>
      <c r="Q9" s="14"/>
      <c r="R9" s="89" t="s">
        <v>3</v>
      </c>
      <c r="S9" s="89"/>
      <c r="T9" s="89"/>
      <c r="U9" s="89"/>
      <c r="V9" s="65"/>
      <c r="W9" s="65"/>
      <c r="X9" s="96">
        <v>850000</v>
      </c>
      <c r="Y9" s="17" t="s">
        <v>2</v>
      </c>
      <c r="Z9" s="71"/>
    </row>
    <row r="10" spans="1:26" ht="12" customHeight="1" thickBot="1" x14ac:dyDescent="0.5">
      <c r="B10" s="29"/>
      <c r="C10" s="30"/>
      <c r="D10" s="31"/>
      <c r="E10" s="31"/>
      <c r="F10" s="31"/>
      <c r="G10" s="31"/>
      <c r="H10" s="31"/>
      <c r="I10" s="31"/>
      <c r="J10" s="32"/>
      <c r="K10" s="71"/>
      <c r="L10" s="23"/>
      <c r="M10" s="24"/>
      <c r="N10" s="24"/>
      <c r="O10" s="75"/>
      <c r="Q10" s="29"/>
      <c r="R10" s="30"/>
      <c r="S10" s="31"/>
      <c r="T10" s="31"/>
      <c r="U10" s="31"/>
      <c r="V10" s="31"/>
      <c r="W10" s="31"/>
      <c r="X10" s="31"/>
      <c r="Y10" s="32"/>
      <c r="Z10" s="71"/>
    </row>
    <row r="11" spans="1:26" x14ac:dyDescent="0.45">
      <c r="C11" s="4"/>
      <c r="M11" s="9"/>
      <c r="N11" s="9"/>
      <c r="O11" s="75"/>
      <c r="R11" s="4"/>
    </row>
    <row r="12" spans="1:26" ht="15.6" thickBot="1" x14ac:dyDescent="0.5">
      <c r="B12" s="36" t="s">
        <v>6</v>
      </c>
      <c r="C12" s="4"/>
      <c r="M12" s="9"/>
      <c r="N12" s="9"/>
      <c r="O12" s="75"/>
      <c r="Q12" s="36" t="s">
        <v>6</v>
      </c>
      <c r="R12" s="4"/>
    </row>
    <row r="13" spans="1:26" ht="24.6" customHeight="1" thickBot="1" x14ac:dyDescent="0.5">
      <c r="C13" s="7"/>
      <c r="D13" s="7"/>
      <c r="E13" s="7"/>
      <c r="G13" s="7"/>
      <c r="H13" s="82" t="s">
        <v>35</v>
      </c>
      <c r="I13" s="84">
        <f>I5+I9</f>
        <v>0</v>
      </c>
      <c r="J13" s="38"/>
      <c r="K13" s="38"/>
      <c r="L13" s="92"/>
      <c r="M13" s="92"/>
      <c r="N13" s="64"/>
      <c r="O13" s="75"/>
      <c r="R13" s="7"/>
      <c r="S13" s="7"/>
      <c r="T13" s="7"/>
      <c r="V13" s="7"/>
      <c r="W13" s="7"/>
      <c r="X13" s="37">
        <f>X5+X9</f>
        <v>950000</v>
      </c>
      <c r="Y13" s="38" t="s">
        <v>2</v>
      </c>
      <c r="Z13" s="38"/>
    </row>
    <row r="14" spans="1:26" x14ac:dyDescent="0.45">
      <c r="B14" s="39" t="s">
        <v>7</v>
      </c>
      <c r="C14" s="7"/>
      <c r="D14" s="7"/>
      <c r="E14" s="7"/>
      <c r="F14" s="7"/>
      <c r="G14" s="7"/>
      <c r="H14" s="7"/>
      <c r="I14" s="7"/>
      <c r="J14" s="7"/>
      <c r="K14" s="7"/>
      <c r="L14" s="92"/>
      <c r="M14" s="92"/>
      <c r="N14" s="9"/>
      <c r="O14" s="75"/>
      <c r="Q14" s="39" t="s">
        <v>7</v>
      </c>
      <c r="R14" s="7"/>
      <c r="S14" s="7"/>
      <c r="T14" s="7"/>
      <c r="U14" s="7"/>
      <c r="V14" s="7"/>
      <c r="W14" s="7"/>
      <c r="X14" s="7"/>
      <c r="Y14" s="7"/>
      <c r="Z14" s="7"/>
    </row>
    <row r="15" spans="1:26" ht="9" customHeight="1" thickBot="1" x14ac:dyDescent="0.5">
      <c r="C15" s="7"/>
      <c r="D15" s="7"/>
      <c r="E15" s="7"/>
      <c r="F15" s="7"/>
      <c r="G15" s="7"/>
      <c r="H15" s="7"/>
      <c r="I15" s="7"/>
      <c r="J15" s="7"/>
      <c r="K15" s="7"/>
      <c r="L15" s="40"/>
      <c r="M15" s="9"/>
      <c r="N15" s="9"/>
      <c r="O15" s="75"/>
      <c r="R15" s="7"/>
      <c r="S15" s="7"/>
      <c r="T15" s="7"/>
      <c r="U15" s="7"/>
      <c r="V15" s="7"/>
      <c r="W15" s="7"/>
      <c r="X15" s="7"/>
      <c r="Y15" s="7"/>
      <c r="Z15" s="7"/>
    </row>
    <row r="16" spans="1:26" ht="24.6" customHeight="1" thickBot="1" x14ac:dyDescent="0.5">
      <c r="C16" s="7"/>
      <c r="D16" s="7"/>
      <c r="E16" s="7" t="s">
        <v>8</v>
      </c>
      <c r="F16" s="66"/>
      <c r="G16" s="7" t="s">
        <v>9</v>
      </c>
      <c r="H16" s="82" t="s">
        <v>36</v>
      </c>
      <c r="I16" s="85" t="str">
        <f>IF(F16="","",ROUNDDOWN(I9/F16,1))</f>
        <v/>
      </c>
      <c r="J16" s="38" t="s">
        <v>10</v>
      </c>
      <c r="K16" s="38"/>
      <c r="L16" s="87" t="s">
        <v>31</v>
      </c>
      <c r="M16" s="87"/>
      <c r="N16" s="77"/>
      <c r="O16" s="75"/>
      <c r="R16" s="7"/>
      <c r="S16" s="7"/>
      <c r="T16" s="7" t="s">
        <v>8</v>
      </c>
      <c r="U16" s="97">
        <v>5.5</v>
      </c>
      <c r="V16" s="7" t="s">
        <v>9</v>
      </c>
      <c r="W16" s="7"/>
      <c r="X16" s="41">
        <f>IF(U16="","",ROUNDDOWN(X9/U16,1))</f>
        <v>154545.4</v>
      </c>
      <c r="Y16" s="38" t="s">
        <v>10</v>
      </c>
      <c r="Z16" s="38"/>
    </row>
    <row r="17" spans="2:26" ht="15" customHeight="1" x14ac:dyDescent="0.45">
      <c r="C17" s="7"/>
      <c r="D17" s="7"/>
      <c r="E17" s="7"/>
      <c r="F17" s="42"/>
      <c r="G17" s="42"/>
      <c r="H17" s="42"/>
      <c r="I17" s="7"/>
      <c r="J17" s="43"/>
      <c r="K17" s="43"/>
      <c r="L17" s="87"/>
      <c r="M17" s="87"/>
      <c r="N17" s="77"/>
      <c r="O17" s="75"/>
      <c r="R17" s="7"/>
      <c r="S17" s="7"/>
      <c r="T17" s="7"/>
      <c r="U17" s="42"/>
      <c r="V17" s="42"/>
      <c r="W17" s="42"/>
      <c r="X17" s="7"/>
      <c r="Y17" s="43"/>
      <c r="Z17" s="43"/>
    </row>
    <row r="18" spans="2:26" ht="28.2" customHeight="1" thickBot="1" x14ac:dyDescent="0.5">
      <c r="B18" s="44"/>
      <c r="C18" s="45"/>
      <c r="D18" s="45"/>
      <c r="E18" s="45"/>
      <c r="F18" s="45"/>
      <c r="G18" s="45"/>
      <c r="H18" s="45"/>
      <c r="I18" s="46" t="str">
        <f>IFERROR(IF(200000&gt;=I9/F16,"機器費上限OK","機器費上限オーバー"),"")</f>
        <v/>
      </c>
      <c r="J18" s="45"/>
      <c r="K18" s="71"/>
      <c r="L18" s="93" t="s">
        <v>40</v>
      </c>
      <c r="M18" s="93"/>
      <c r="N18" s="78"/>
      <c r="O18" s="75"/>
      <c r="Q18" s="44"/>
      <c r="R18" s="45"/>
      <c r="S18" s="45"/>
      <c r="T18" s="45"/>
      <c r="U18" s="45"/>
      <c r="V18" s="45"/>
      <c r="W18" s="45"/>
      <c r="X18" s="46" t="str">
        <f>IFERROR(IF(200000&gt;=X9/U16,"機器費上限OK","機器費上限オーバー"),"")</f>
        <v>機器費上限OK</v>
      </c>
      <c r="Y18" s="45"/>
      <c r="Z18" s="71"/>
    </row>
    <row r="19" spans="2:26" ht="28.2" customHeight="1" thickTop="1" x14ac:dyDescent="0.45">
      <c r="C19" s="7"/>
      <c r="D19" s="7"/>
      <c r="E19" s="7"/>
      <c r="F19" s="7"/>
      <c r="G19" s="7"/>
      <c r="H19" s="7"/>
      <c r="I19" s="47"/>
      <c r="J19" s="7"/>
      <c r="K19" s="7"/>
      <c r="L19" s="40"/>
      <c r="O19" s="75"/>
      <c r="R19" s="7"/>
      <c r="S19" s="7"/>
      <c r="T19" s="7"/>
      <c r="U19" s="7"/>
      <c r="V19" s="7"/>
      <c r="W19" s="7"/>
      <c r="X19" s="47"/>
      <c r="Y19" s="7"/>
      <c r="Z19" s="7"/>
    </row>
    <row r="20" spans="2:26" x14ac:dyDescent="0.45">
      <c r="B20" s="5" t="s">
        <v>11</v>
      </c>
      <c r="C20" s="9"/>
      <c r="O20" s="75"/>
      <c r="Q20" s="5" t="s">
        <v>11</v>
      </c>
      <c r="R20" s="9"/>
    </row>
    <row r="21" spans="2:26" ht="15.6" thickBot="1" x14ac:dyDescent="0.5">
      <c r="I21" s="48"/>
      <c r="O21" s="75"/>
      <c r="X21" s="48"/>
    </row>
    <row r="22" spans="2:26" ht="28.8" customHeight="1" thickBot="1" x14ac:dyDescent="0.5">
      <c r="C22" s="3" t="s">
        <v>12</v>
      </c>
      <c r="E22" s="7"/>
      <c r="F22" s="7"/>
      <c r="G22" s="7"/>
      <c r="H22" s="7"/>
      <c r="I22" s="49"/>
      <c r="J22" s="3" t="s">
        <v>13</v>
      </c>
      <c r="L22" s="87" t="s">
        <v>32</v>
      </c>
      <c r="M22" s="87"/>
      <c r="N22" s="77"/>
      <c r="O22" s="75"/>
      <c r="R22" s="3" t="s">
        <v>12</v>
      </c>
      <c r="T22" s="7"/>
      <c r="U22" s="7"/>
      <c r="V22" s="7"/>
      <c r="W22" s="7"/>
      <c r="X22" s="98">
        <v>4</v>
      </c>
      <c r="Y22" s="3" t="s">
        <v>13</v>
      </c>
    </row>
    <row r="23" spans="2:26" ht="44.4" customHeight="1" x14ac:dyDescent="0.45">
      <c r="C23" s="88" t="s">
        <v>27</v>
      </c>
      <c r="D23" s="88"/>
      <c r="E23" s="88"/>
      <c r="F23" s="88"/>
      <c r="G23" s="88"/>
      <c r="H23" s="88"/>
      <c r="I23" s="88"/>
      <c r="L23" s="87"/>
      <c r="M23" s="87"/>
      <c r="N23" s="64"/>
      <c r="O23" s="75"/>
      <c r="R23" s="88" t="s">
        <v>27</v>
      </c>
      <c r="S23" s="88"/>
      <c r="T23" s="88"/>
      <c r="U23" s="88"/>
      <c r="V23" s="88"/>
      <c r="W23" s="88"/>
      <c r="X23" s="88"/>
    </row>
    <row r="24" spans="2:26" x14ac:dyDescent="0.45">
      <c r="J24" s="7"/>
      <c r="K24" s="7"/>
      <c r="O24" s="75"/>
      <c r="Y24" s="7"/>
      <c r="Z24" s="7"/>
    </row>
    <row r="25" spans="2:26" x14ac:dyDescent="0.45">
      <c r="B25" s="36" t="s">
        <v>15</v>
      </c>
      <c r="J25" s="7"/>
      <c r="K25" s="7"/>
      <c r="O25" s="75"/>
      <c r="Q25" s="36" t="s">
        <v>15</v>
      </c>
      <c r="Y25" s="7"/>
      <c r="Z25" s="7"/>
    </row>
    <row r="26" spans="2:26" x14ac:dyDescent="0.45">
      <c r="J26" s="7"/>
      <c r="K26" s="7"/>
      <c r="O26" s="75"/>
      <c r="Y26" s="7"/>
      <c r="Z26" s="7"/>
    </row>
    <row r="27" spans="2:26" x14ac:dyDescent="0.45">
      <c r="C27" s="51" t="s">
        <v>16</v>
      </c>
      <c r="J27" s="7"/>
      <c r="K27" s="7"/>
      <c r="O27" s="75"/>
      <c r="R27" s="51" t="s">
        <v>16</v>
      </c>
      <c r="Y27" s="7"/>
      <c r="Z27" s="7"/>
    </row>
    <row r="28" spans="2:26" ht="19.8" customHeight="1" x14ac:dyDescent="0.45">
      <c r="C28" s="3" t="s">
        <v>17</v>
      </c>
      <c r="I28" s="52">
        <f>ROUNDDOWN(I13*3/4,-3)</f>
        <v>0</v>
      </c>
      <c r="J28" s="6" t="s">
        <v>2</v>
      </c>
      <c r="K28" s="6"/>
      <c r="O28" s="75"/>
      <c r="R28" s="3" t="s">
        <v>17</v>
      </c>
      <c r="X28" s="52">
        <f>ROUNDDOWN(X13*3/4,-3)</f>
        <v>712000</v>
      </c>
      <c r="Y28" s="6" t="s">
        <v>2</v>
      </c>
      <c r="Z28" s="6"/>
    </row>
    <row r="29" spans="2:26" ht="19.8" customHeight="1" x14ac:dyDescent="0.45">
      <c r="C29" s="3" t="s">
        <v>18</v>
      </c>
      <c r="F29" s="3" t="str">
        <f>IF(F16="","",F16)</f>
        <v/>
      </c>
      <c r="G29" s="3" t="s">
        <v>19</v>
      </c>
      <c r="I29" s="52">
        <f>IF(F16&lt;6.34,MIN(F16*190000,950000),F16*150000)</f>
        <v>0</v>
      </c>
      <c r="J29" s="6" t="s">
        <v>2</v>
      </c>
      <c r="K29" s="6"/>
      <c r="O29" s="75"/>
      <c r="R29" s="3" t="s">
        <v>18</v>
      </c>
      <c r="U29" s="3">
        <f>IF(U16="","",U16)</f>
        <v>5.5</v>
      </c>
      <c r="V29" s="3" t="s">
        <v>19</v>
      </c>
      <c r="X29" s="52">
        <f>IF(U16&lt;6.34,MIN(U16*190000,950000),U16*150000)</f>
        <v>950000</v>
      </c>
      <c r="Y29" s="6" t="s">
        <v>2</v>
      </c>
      <c r="Z29" s="6"/>
    </row>
    <row r="30" spans="2:26" ht="19.8" customHeight="1" x14ac:dyDescent="0.45">
      <c r="C30" s="3" t="s">
        <v>20</v>
      </c>
      <c r="I30" s="52"/>
      <c r="J30" s="6"/>
      <c r="K30" s="6"/>
      <c r="O30" s="75"/>
      <c r="R30" s="3" t="s">
        <v>20</v>
      </c>
      <c r="X30" s="52"/>
      <c r="Y30" s="6"/>
      <c r="Z30" s="6"/>
    </row>
    <row r="31" spans="2:26" ht="16.8" customHeight="1" x14ac:dyDescent="0.45">
      <c r="C31" s="3" t="s">
        <v>21</v>
      </c>
      <c r="I31" s="9"/>
      <c r="J31" s="25"/>
      <c r="K31" s="25"/>
      <c r="M31" s="3" t="s">
        <v>22</v>
      </c>
      <c r="O31" s="75"/>
      <c r="R31" s="3" t="s">
        <v>21</v>
      </c>
      <c r="X31" s="9"/>
      <c r="Y31" s="25"/>
      <c r="Z31" s="25"/>
    </row>
    <row r="32" spans="2:26" ht="19.8" customHeight="1" x14ac:dyDescent="0.45">
      <c r="C32" s="3" t="s">
        <v>23</v>
      </c>
      <c r="F32" s="48"/>
      <c r="I32" s="52" t="str">
        <f>IF(I22="","",IF(I22&gt;=4,I22*300000,""))</f>
        <v/>
      </c>
      <c r="J32" s="6" t="s">
        <v>2</v>
      </c>
      <c r="K32" s="6"/>
      <c r="O32" s="75"/>
      <c r="R32" s="3" t="s">
        <v>23</v>
      </c>
      <c r="U32" s="48"/>
      <c r="X32" s="52">
        <f>IF(X22="","",IF(X22&gt;=4,X22*300000,""))</f>
        <v>1200000</v>
      </c>
      <c r="Y32" s="6" t="s">
        <v>2</v>
      </c>
      <c r="Z32" s="6"/>
    </row>
    <row r="33" spans="3:26" ht="19.8" customHeight="1" x14ac:dyDescent="0.45">
      <c r="C33" s="3" t="s">
        <v>24</v>
      </c>
      <c r="I33" s="53"/>
      <c r="J33" s="54"/>
      <c r="K33" s="54"/>
      <c r="O33" s="75"/>
      <c r="R33" s="3" t="s">
        <v>24</v>
      </c>
      <c r="X33" s="53"/>
      <c r="Y33" s="54"/>
      <c r="Z33" s="54"/>
    </row>
    <row r="34" spans="3:26" ht="19.8" customHeight="1" x14ac:dyDescent="0.45">
      <c r="C34" s="3" t="s">
        <v>25</v>
      </c>
      <c r="I34" s="55">
        <f>IF(I22="",1200000,IF(I22&lt;4,1200000,""))</f>
        <v>1200000</v>
      </c>
      <c r="J34" s="56" t="s">
        <v>2</v>
      </c>
      <c r="K34" s="56"/>
      <c r="O34" s="75"/>
      <c r="R34" s="3" t="s">
        <v>25</v>
      </c>
      <c r="X34" s="55" t="str">
        <f>IF(X22="",1200000,IF(X22&lt;4,1200000,""))</f>
        <v/>
      </c>
      <c r="Y34" s="56" t="s">
        <v>2</v>
      </c>
      <c r="Z34" s="56"/>
    </row>
    <row r="35" spans="3:26" ht="18" customHeight="1" x14ac:dyDescent="0.45">
      <c r="L35" s="87"/>
      <c r="M35" s="87"/>
      <c r="N35" s="77"/>
      <c r="O35" s="75"/>
    </row>
    <row r="36" spans="3:26" ht="32.4" thickBot="1" x14ac:dyDescent="0.5">
      <c r="C36" s="57" t="s">
        <v>26</v>
      </c>
      <c r="D36" s="58"/>
      <c r="E36" s="58"/>
      <c r="F36" s="59"/>
      <c r="G36" s="94" t="s">
        <v>37</v>
      </c>
      <c r="H36" s="95" t="str">
        <f>IFERROR(IF(I22&gt;=50,"不交付　太陽光ワット数オーバー",IF(F16&gt;=100,"不交付　蓄電容量オーバー",IF(200000&lt;I9/F16,"不交付　機器費上限オーバー",MIN(I28,I29,I32,I34)))),"")</f>
        <v/>
      </c>
      <c r="I36" s="95"/>
      <c r="J36" s="61" t="s">
        <v>2</v>
      </c>
      <c r="K36" s="72"/>
      <c r="L36" s="87"/>
      <c r="M36" s="87"/>
      <c r="N36" s="77"/>
      <c r="O36" s="75"/>
      <c r="R36" s="57" t="s">
        <v>26</v>
      </c>
      <c r="S36" s="58"/>
      <c r="T36" s="58"/>
      <c r="U36" s="59"/>
      <c r="V36" s="44"/>
      <c r="W36" s="44"/>
      <c r="X36" s="60">
        <f>IFERROR(IF(X22&gt;=50,"不交付　太陽光ワット数オーバー",IF(U16&gt;=100,"不交付　蓄電容量オーバー",IF(200000&lt;X9/U16,"不交付　機器費上限オーバー",MIN(X28,X29,X32,X34)))),"")</f>
        <v>712000</v>
      </c>
      <c r="Y36" s="61" t="s">
        <v>2</v>
      </c>
      <c r="Z36" s="72"/>
    </row>
    <row r="37" spans="3:26" ht="15.6" thickTop="1" x14ac:dyDescent="0.45">
      <c r="O37" s="75"/>
    </row>
  </sheetData>
  <sheetProtection sheet="1" selectLockedCells="1"/>
  <mergeCells count="15">
    <mergeCell ref="H36:I36"/>
    <mergeCell ref="L35:M36"/>
    <mergeCell ref="L18:M18"/>
    <mergeCell ref="P1:Z1"/>
    <mergeCell ref="R5:U5"/>
    <mergeCell ref="R9:U9"/>
    <mergeCell ref="R23:X23"/>
    <mergeCell ref="L22:M23"/>
    <mergeCell ref="C23:I23"/>
    <mergeCell ref="C5:F5"/>
    <mergeCell ref="C9:F9"/>
    <mergeCell ref="A1:K1"/>
    <mergeCell ref="L8:M9"/>
    <mergeCell ref="L16:M17"/>
    <mergeCell ref="L13:M14"/>
  </mergeCells>
  <phoneticPr fontId="4"/>
  <conditionalFormatting sqref="F36">
    <cfRule type="expression" dxfId="19" priority="13">
      <formula>J16&lt;=200000</formula>
    </cfRule>
    <cfRule type="expression" dxfId="18" priority="14">
      <formula>J16&gt;200000</formula>
    </cfRule>
  </conditionalFormatting>
  <conditionalFormatting sqref="F36">
    <cfRule type="expression" dxfId="17" priority="11">
      <formula>I22&gt;=50</formula>
    </cfRule>
    <cfRule type="expression" dxfId="16" priority="12">
      <formula>$F$16&gt;=100</formula>
    </cfRule>
  </conditionalFormatting>
  <conditionalFormatting sqref="I18">
    <cfRule type="expression" dxfId="15" priority="15">
      <formula>I9/F16&lt;=200000</formula>
    </cfRule>
    <cfRule type="expression" dxfId="14" priority="16">
      <formula>I9/F16&gt;200000</formula>
    </cfRule>
  </conditionalFormatting>
  <conditionalFormatting sqref="H36">
    <cfRule type="expression" dxfId="13" priority="17">
      <formula>I9/F16&gt;200000</formula>
    </cfRule>
    <cfRule type="expression" dxfId="12" priority="18">
      <formula>F16&gt;=100</formula>
    </cfRule>
    <cfRule type="expression" dxfId="11" priority="19">
      <formula>I22&gt;=50</formula>
    </cfRule>
    <cfRule type="expression" dxfId="10" priority="20">
      <formula>MIN(I28,I29,I32,I34)</formula>
    </cfRule>
  </conditionalFormatting>
  <conditionalFormatting sqref="U36">
    <cfRule type="expression" dxfId="9" priority="3">
      <formula>Y16&lt;=200000</formula>
    </cfRule>
    <cfRule type="expression" dxfId="8" priority="4">
      <formula>Y16&gt;200000</formula>
    </cfRule>
  </conditionalFormatting>
  <conditionalFormatting sqref="U36">
    <cfRule type="expression" dxfId="7" priority="1">
      <formula>X22&gt;=50</formula>
    </cfRule>
    <cfRule type="expression" dxfId="6" priority="2">
      <formula>$F$16&gt;=100</formula>
    </cfRule>
  </conditionalFormatting>
  <conditionalFormatting sqref="X18">
    <cfRule type="expression" dxfId="5" priority="5">
      <formula>X9/U16&lt;=200000</formula>
    </cfRule>
    <cfRule type="expression" dxfId="4" priority="6">
      <formula>X9/U16&gt;200000</formula>
    </cfRule>
  </conditionalFormatting>
  <conditionalFormatting sqref="X36">
    <cfRule type="expression" dxfId="3" priority="7">
      <formula>X9/U16&gt;200000</formula>
    </cfRule>
    <cfRule type="expression" dxfId="2" priority="8">
      <formula>U16&gt;=100</formula>
    </cfRule>
    <cfRule type="expression" dxfId="1" priority="9">
      <formula>X22&gt;=50</formula>
    </cfRule>
    <cfRule type="expression" dxfId="0" priority="10">
      <formula>MIN(X28,X29,X32,X34)</formula>
    </cfRule>
  </conditionalFormatting>
  <pageMargins left="0.7" right="0.7" top="0.75" bottom="0.75" header="0.3" footer="0.3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蓄電池計算シート（太陽光申請あり）</vt:lpstr>
      <vt:lpstr>蓄電池計算シート（蓄電池のみ）</vt:lpstr>
      <vt:lpstr>'蓄電池計算シート（太陽光申請あり）'!Print_Area</vt:lpstr>
      <vt:lpstr>'蓄電池計算シート（蓄電池のみ）'!Print_Area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PC19B60JS081</dc:creator>
  <cp:lastModifiedBy>PC19B60JS081</cp:lastModifiedBy>
  <cp:lastPrinted>2023-01-19T06:03:19Z</cp:lastPrinted>
  <dcterms:created xsi:type="dcterms:W3CDTF">2022-12-27T02:22:46Z</dcterms:created>
  <dcterms:modified xsi:type="dcterms:W3CDTF">2023-01-26T01:57:16Z</dcterms:modified>
</cp:coreProperties>
</file>