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hidePivotFieldList="1"/>
  <mc:AlternateContent xmlns:mc="http://schemas.openxmlformats.org/markup-compatibility/2006">
    <mc:Choice Requires="x15">
      <x15ac:absPath xmlns:x15ac="http://schemas.microsoft.com/office/spreadsheetml/2010/11/ac" url="\\fs00001\総務部\東京都地球温暖化防止活動推進センター\スマートエネルギー都市推進担当\Ｒ４\06-1_蓄電池導入促進（R4新規）\05_手引き／QA\04_計算シート\"/>
    </mc:Choice>
  </mc:AlternateContent>
  <bookViews>
    <workbookView xWindow="-28920" yWindow="-120" windowWidth="29040" windowHeight="15840" tabRatio="602"/>
  </bookViews>
  <sheets>
    <sheet name="蓄電池計算シート（太陽光申請あり）" sheetId="35" r:id="rId1"/>
    <sheet name="蓄電池計算シート（蓄電池のみ）" sheetId="36" r:id="rId2"/>
  </sheets>
  <definedNames>
    <definedName name="アンフィニ株式会社">#REF!</definedName>
    <definedName name="エリーパワー株式会社" comment="エリーパワーの機器一覧">#REF!</definedName>
    <definedName name="オムロンソーシアルソリューションズ株式会社" comment="オムロンの機器一覧">#REF!</definedName>
    <definedName name="カナディアン・ソーラー・ジャパン株式会社" comment="カナディアンの機器一覧">#REF!</definedName>
    <definedName name="サンテックパワージャパン株式会社">#REF!</definedName>
    <definedName name="シャープ株式会社" comment="シャープの機器一覧">#REF!</definedName>
    <definedName name="スマートソーラー株式会社" comment="スマートソーラーの機器一覧">#REF!</definedName>
    <definedName name="ダイヤゼブラ電機株式会社＿旧田淵電機株式会社">#REF!</definedName>
    <definedName name="デルタ電子株式会社" comment="デルタ電子の機器一覧">#REF!</definedName>
    <definedName name="ニチコン株式会社" comment="ニチコンの機器一覧">#REF!</definedName>
    <definedName name="ネクストエナジー・アンド・リソース株式会社" comment="ネクストエナジーの機器一覧">#REF!</definedName>
    <definedName name="パッケージ型番">#REF!</definedName>
    <definedName name="パナソニック株式会社" comment="パナソニックの機器一覧">#REF!</definedName>
    <definedName name="ハンファQセルズジャパン株式会社">#REF!</definedName>
    <definedName name="荏原実業パワー株式会社">#REF!</definedName>
    <definedName name="華為技術日本株式会社＿ファーウェイ・ジャパン" comment="ファーウェイの機器一覧">#REF!</definedName>
    <definedName name="株式会社Looop" comment="Looopの機器一覧">#REF!</definedName>
    <definedName name="株式会社NFブロッサムテクノロジーズ" comment="NFの機器一覧">#REF!</definedName>
    <definedName name="株式会社エクソル" comment="エクソルの機器一覧">#REF!</definedName>
    <definedName name="株式会社エヌエフ回路設計ブロック">#REF!</definedName>
    <definedName name="株式会社エネルギーギャップ">#REF!</definedName>
    <definedName name="株式会社サニックス">#REF!</definedName>
    <definedName name="株式会社正興電機製作所" comment="正興電機の機器一覧">#REF!</definedName>
    <definedName name="株式会社村田製作所" comment="村田製作所の機器一覧">#REF!</definedName>
    <definedName name="株式会社日本産業" comment="日本産業の機器一覧">#REF!</definedName>
    <definedName name="京セラ株式会社" comment="京セラの機器一覧">#REF!</definedName>
    <definedName name="合同会社DMM.com" comment="DMMの機器一覧">#REF!</definedName>
    <definedName name="住友電気工業株式会社" comment="住友電気工業の機器一覧">#REF!</definedName>
    <definedName name="日本エネルギー総合システム株式会社">#REF!</definedName>
  </definedNames>
  <calcPr calcId="162913"/>
  <customWorkbookViews>
    <customWorkbookView name="PC19B60JS019 - 個人用ビュー" guid="{747E868C-EA97-4CDC-89D8-3FCECEDD4D6F}" mergeInterval="0" personalView="1" maximized="1" xWindow="-9" yWindow="-9" windowWidth="1938" windowHeight="1048" tabRatio="602" activeSheetId="2" showComments="commIndAndComment"/>
    <customWorkbookView name="PC19B60JS013 - 個人用ビュー" guid="{8F93EF4F-3F64-4E14-9F09-41719DBD5C22}" mergeInterval="0" personalView="1" maximized="1" xWindow="-9" yWindow="-9" windowWidth="1938" windowHeight="1048" tabRatio="602" activeSheetId="2"/>
    <customWorkbookView name="PC19B60JS014 - 個人用ビュー" guid="{585E1ADE-3B66-4D3C-94F1-F7B2FC98B696}" mergeInterval="0" personalView="1" maximized="1" xWindow="-9" yWindow="-9" windowWidth="1938" windowHeight="1048" tabRatio="602" activeSheetId="2"/>
    <customWorkbookView name="PC19B60JS054 - 個人用ビュー" guid="{E55DDAF7-EF46-471E-AB6D-E73F0F577BC5}" mergeInterval="0" personalView="1" minimized="1" windowWidth="0" windowHeight="0" activeSheetId="2"/>
    <customWorkbookView name="PC31360JP012 - 個人用ビュー" guid="{6F8EA8D5-3C14-45C2-BF47-91D3D92D88E3}" mergeInterval="0" personalView="1" maximized="1" xWindow="-9" yWindow="-9" windowWidth="1938" windowHeight="1048" tabRatio="602" activeSheetId="2"/>
    <customWorkbookView name="PC19B60JS095 - 個人用ビュー" guid="{E79E9F0C-036B-4414-8795-07B33802417E}" mergeInterval="0" personalView="1" maximized="1" xWindow="-9" yWindow="-9" windowWidth="1938" windowHeight="1048" tabRatio="602" activeSheetId="2"/>
    <customWorkbookView name="PC19B60JS026 - 個人用ビュー" guid="{4765ADBA-9A3D-4000-9C14-ECE128850472}" mergeInterval="0" personalView="1" maximized="1" xWindow="-9" yWindow="-9" windowWidth="1938" windowHeight="1048" tabRatio="602" activeSheetId="2"/>
    <customWorkbookView name="PC19B60JS070 - 個人用ビュー" guid="{AD7AD223-4077-4F4A-ADED-1ACA8BF735BF}" mergeInterval="0" personalView="1" maximized="1" xWindow="-9" yWindow="-9" windowWidth="1938" windowHeight="1048" tabRatio="602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36" l="1"/>
  <c r="F23" i="36"/>
  <c r="H22" i="36"/>
  <c r="J16" i="36"/>
  <c r="H25" i="36" s="1"/>
  <c r="I11" i="36"/>
  <c r="I10" i="36"/>
  <c r="H26" i="35"/>
  <c r="F26" i="35"/>
  <c r="H25" i="35"/>
  <c r="J19" i="35"/>
  <c r="H15" i="35" s="1"/>
  <c r="F33" i="35" s="1"/>
  <c r="I14" i="35"/>
  <c r="I13" i="35"/>
  <c r="H30" i="36" l="1"/>
  <c r="H28" i="36"/>
  <c r="H12" i="36"/>
  <c r="F30" i="36" s="1"/>
  <c r="H28" i="35"/>
  <c r="H31" i="35"/>
  <c r="H33" i="35" l="1"/>
</calcChain>
</file>

<file path=xl/sharedStrings.xml><?xml version="1.0" encoding="utf-8"?>
<sst xmlns="http://schemas.openxmlformats.org/spreadsheetml/2006/main" count="71" uniqueCount="32">
  <si>
    <t>kW</t>
    <phoneticPr fontId="1"/>
  </si>
  <si>
    <t>以下のいずれか小さい額</t>
    <rPh sb="0" eb="2">
      <t>イカ</t>
    </rPh>
    <rPh sb="7" eb="8">
      <t>チイ</t>
    </rPh>
    <rPh sb="10" eb="11">
      <t>ガク</t>
    </rPh>
    <phoneticPr fontId="1"/>
  </si>
  <si>
    <t>助成額</t>
    <rPh sb="0" eb="3">
      <t>ジョセイガク</t>
    </rPh>
    <phoneticPr fontId="1"/>
  </si>
  <si>
    <t>円</t>
    <rPh sb="0" eb="1">
      <t>エン</t>
    </rPh>
    <phoneticPr fontId="1"/>
  </si>
  <si>
    <t>蓄電池システム助成額計算式シート</t>
    <rPh sb="7" eb="10">
      <t>ジョセイガク</t>
    </rPh>
    <phoneticPr fontId="24"/>
  </si>
  <si>
    <t>水色のセルに該当する金額（単位：円）・蓄電容量値を入力してください。</t>
    <phoneticPr fontId="1"/>
  </si>
  <si>
    <t>蓄電池システムの購入額（機器本体費・税抜）</t>
    <phoneticPr fontId="1"/>
  </si>
  <si>
    <t>← 購入金額を入力してください。</t>
    <phoneticPr fontId="1"/>
  </si>
  <si>
    <t>■購入予定金額/設備容量の計算</t>
    <phoneticPr fontId="1"/>
  </si>
  <si>
    <t>①購入予定金額/蓄電容量</t>
    <rPh sb="1" eb="3">
      <t>コウニュウ</t>
    </rPh>
    <rPh sb="3" eb="5">
      <t>ヨテイ</t>
    </rPh>
    <rPh sb="5" eb="7">
      <t>キンガク</t>
    </rPh>
    <phoneticPr fontId="24"/>
  </si>
  <si>
    <t>ｋWｈ</t>
    <phoneticPr fontId="1"/>
  </si>
  <si>
    <t>円/kWh</t>
    <rPh sb="0" eb="1">
      <t>エン</t>
    </rPh>
    <phoneticPr fontId="1"/>
  </si>
  <si>
    <t>← 蓄電容量を入力してください。
1kWh当たりの金額が表示されます。</t>
    <phoneticPr fontId="1"/>
  </si>
  <si>
    <t>交付申請書へはこちらを記入→</t>
    <phoneticPr fontId="1"/>
  </si>
  <si>
    <t>水色のセルに太陽光の発電出力を入力してください。</t>
    <rPh sb="0" eb="1">
      <t>ミズ</t>
    </rPh>
    <rPh sb="6" eb="9">
      <t>タイヨウコウ</t>
    </rPh>
    <rPh sb="10" eb="12">
      <t>ハツデン</t>
    </rPh>
    <rPh sb="12" eb="14">
      <t>シュツリョク</t>
    </rPh>
    <phoneticPr fontId="1"/>
  </si>
  <si>
    <t>②太陽光発電出力</t>
    <rPh sb="1" eb="4">
      <t>タイヨウコウ</t>
    </rPh>
    <rPh sb="4" eb="6">
      <t>ハツデン</t>
    </rPh>
    <rPh sb="6" eb="8">
      <t>シュツリョク</t>
    </rPh>
    <phoneticPr fontId="1"/>
  </si>
  <si>
    <t>■助成額の計算</t>
    <rPh sb="1" eb="3">
      <t>ジョセイ</t>
    </rPh>
    <rPh sb="3" eb="4">
      <t>ガク</t>
    </rPh>
    <rPh sb="5" eb="7">
      <t>ケイサン</t>
    </rPh>
    <phoneticPr fontId="1"/>
  </si>
  <si>
    <t>③太陽光発電出力（kW）×200,000円　</t>
    <rPh sb="1" eb="4">
      <t>タイヨウコウ</t>
    </rPh>
    <rPh sb="4" eb="6">
      <t>ハツデン</t>
    </rPh>
    <rPh sb="6" eb="8">
      <t>シュツリョク</t>
    </rPh>
    <rPh sb="20" eb="21">
      <t>エン</t>
    </rPh>
    <phoneticPr fontId="1"/>
  </si>
  <si>
    <t>①購入額×1/2の額</t>
    <rPh sb="1" eb="4">
      <t>コウニュウガク</t>
    </rPh>
    <rPh sb="9" eb="10">
      <t>ガク</t>
    </rPh>
    <phoneticPr fontId="1"/>
  </si>
  <si>
    <t>kWh</t>
    <phoneticPr fontId="1"/>
  </si>
  <si>
    <t>②蓄電容量（kWh）×100,000円(100kWh未満)</t>
    <rPh sb="1" eb="5">
      <t>チクデンヨウリョウ</t>
    </rPh>
    <rPh sb="18" eb="19">
      <t>エン</t>
    </rPh>
    <rPh sb="26" eb="28">
      <t>ミマン</t>
    </rPh>
    <phoneticPr fontId="1"/>
  </si>
  <si>
    <t>※発電出力が50kW以上の場合は対象外です。</t>
    <rPh sb="1" eb="3">
      <t>ハツデン</t>
    </rPh>
    <rPh sb="3" eb="5">
      <t>シュツリョク</t>
    </rPh>
    <rPh sb="10" eb="12">
      <t>イジョウ</t>
    </rPh>
    <rPh sb="13" eb="15">
      <t>バアイ</t>
    </rPh>
    <rPh sb="16" eb="18">
      <t>タイショウ</t>
    </rPh>
    <rPh sb="18" eb="19">
      <t>ガイ</t>
    </rPh>
    <phoneticPr fontId="1"/>
  </si>
  <si>
    <t>　・4kW未満、太陽光なしの場合</t>
    <rPh sb="5" eb="7">
      <t>ミマン</t>
    </rPh>
    <rPh sb="8" eb="11">
      <t>タイヨウコウ</t>
    </rPh>
    <phoneticPr fontId="1"/>
  </si>
  <si>
    <t>　・4kW以上の場合</t>
    <phoneticPr fontId="1"/>
  </si>
  <si>
    <r>
      <t xml:space="preserve">1）太陽光発電システムの公称最大出力
2）パワーコンディショナーの定格出力の合計値の小数点以下第３位を四捨五入した値
</t>
    </r>
    <r>
      <rPr>
        <b/>
        <u/>
        <sz val="11"/>
        <rFont val="Meiryo UI"/>
        <family val="3"/>
        <charset val="128"/>
      </rPr>
      <t>1～2のうち、いずれか小さい値を入力してください。</t>
    </r>
    <phoneticPr fontId="1"/>
  </si>
  <si>
    <t>蓄電池システムの購入額（機器本体費・税抜）　</t>
    <phoneticPr fontId="1"/>
  </si>
  <si>
    <r>
      <t>蓄電池システムの購入額（機器本体費・税抜）
※按分したパワコン(</t>
    </r>
    <r>
      <rPr>
        <b/>
        <sz val="11"/>
        <color theme="1"/>
        <rFont val="Meiryo UI"/>
        <family val="3"/>
        <charset val="128"/>
      </rPr>
      <t>太陽光・V2H</t>
    </r>
    <r>
      <rPr>
        <sz val="11"/>
        <color theme="1"/>
        <rFont val="Meiryo UI"/>
        <family val="3"/>
        <charset val="128"/>
      </rPr>
      <t>)代金を</t>
    </r>
    <r>
      <rPr>
        <b/>
        <sz val="11"/>
        <color rgb="FFFF0000"/>
        <rFont val="Meiryo UI"/>
        <family val="3"/>
        <charset val="128"/>
      </rPr>
      <t>除いた</t>
    </r>
    <r>
      <rPr>
        <sz val="11"/>
        <color theme="1"/>
        <rFont val="Meiryo UI"/>
        <family val="3"/>
        <charset val="128"/>
      </rPr>
      <t>機器費です</t>
    </r>
    <rPh sb="23" eb="25">
      <t>アンブン</t>
    </rPh>
    <rPh sb="32" eb="35">
      <t>タイヨウコウ</t>
    </rPh>
    <rPh sb="43" eb="44">
      <t>ノゾ</t>
    </rPh>
    <phoneticPr fontId="1"/>
  </si>
  <si>
    <t>※按分したパワコン代金(蓄電池・太陽光・V2H）を含む機器全額です</t>
    <rPh sb="1" eb="3">
      <t>アンブン</t>
    </rPh>
    <rPh sb="9" eb="11">
      <t>ダイキン</t>
    </rPh>
    <rPh sb="12" eb="15">
      <t>チクデンチ</t>
    </rPh>
    <rPh sb="16" eb="19">
      <t>タイヨウコウ</t>
    </rPh>
    <rPh sb="25" eb="26">
      <t>フク</t>
    </rPh>
    <rPh sb="27" eb="31">
      <t>キキゼンガク</t>
    </rPh>
    <phoneticPr fontId="1"/>
  </si>
  <si>
    <t>※按分したパワコン代金(太陽光・V2H)を除いた機器費です</t>
    <rPh sb="1" eb="3">
      <t>アンブン</t>
    </rPh>
    <rPh sb="9" eb="11">
      <t>ダイキン</t>
    </rPh>
    <rPh sb="12" eb="15">
      <t>タイヨウコウ</t>
    </rPh>
    <rPh sb="21" eb="22">
      <t>ノゾ</t>
    </rPh>
    <rPh sb="24" eb="26">
      <t>キキ</t>
    </rPh>
    <rPh sb="26" eb="27">
      <t>ヒ</t>
    </rPh>
    <phoneticPr fontId="1"/>
  </si>
  <si>
    <t>④上限額（800,000円）</t>
    <rPh sb="1" eb="4">
      <t>ジョウゲンガク</t>
    </rPh>
    <rPh sb="12" eb="13">
      <t>エン</t>
    </rPh>
    <phoneticPr fontId="1"/>
  </si>
  <si>
    <t>← 設置予定のkW数を入力してください。</t>
    <rPh sb="2" eb="6">
      <t>セッチヨテイ</t>
    </rPh>
    <rPh sb="9" eb="10">
      <t>スウ</t>
    </rPh>
    <rPh sb="11" eb="13">
      <t>ニュウリョク</t>
    </rPh>
    <phoneticPr fontId="1"/>
  </si>
  <si>
    <t>← 設置なしは空欄のままにしてください。
設置ありは設置済み（予定）のkW数を
入力してください。</t>
    <rPh sb="2" eb="4">
      <t>セッチ</t>
    </rPh>
    <rPh sb="7" eb="9">
      <t>クウラン</t>
    </rPh>
    <rPh sb="21" eb="23">
      <t>セッチ</t>
    </rPh>
    <rPh sb="26" eb="29">
      <t>セッチズ</t>
    </rPh>
    <rPh sb="31" eb="33">
      <t>ヨテイ</t>
    </rPh>
    <rPh sb="37" eb="38">
      <t>スウ</t>
    </rPh>
    <rPh sb="40" eb="4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</si>
</sst>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5"/>
      <color theme="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8"/>
      <color rgb="FF0033CC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b/>
      <sz val="16"/>
      <color rgb="FF0033CC"/>
      <name val="Meiryo UI"/>
      <family val="3"/>
      <charset val="128"/>
    </font>
    <font>
      <sz val="11"/>
      <color rgb="FF0033CC"/>
      <name val="Meiryo UI"/>
      <family val="3"/>
      <charset val="128"/>
    </font>
    <font>
      <sz val="11"/>
      <name val="Meiryo UI"/>
      <family val="3"/>
      <charset val="128"/>
    </font>
    <font>
      <b/>
      <u/>
      <sz val="1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1"/>
      <color theme="0"/>
      <name val="Meiryo UI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7">
    <xf numFmtId="0" fontId="0" fillId="0" borderId="0">
      <alignment vertical="center"/>
    </xf>
    <xf numFmtId="0" fontId="2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1" fillId="0" borderId="0" xfId="0" applyFo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6" fillId="0" borderId="0" xfId="0" applyFont="1" applyProtection="1">
      <alignment vertical="center"/>
    </xf>
    <xf numFmtId="0" fontId="21" fillId="0" borderId="0" xfId="0" applyFont="1" applyBorder="1" applyProtection="1">
      <alignment vertical="center"/>
    </xf>
    <xf numFmtId="0" fontId="21" fillId="35" borderId="0" xfId="0" applyFont="1" applyFill="1" applyProtection="1">
      <alignment vertical="center"/>
    </xf>
    <xf numFmtId="0" fontId="21" fillId="35" borderId="0" xfId="0" applyFont="1" applyFill="1" applyAlignment="1" applyProtection="1">
      <alignment horizontal="center" vertical="center"/>
    </xf>
    <xf numFmtId="0" fontId="21" fillId="0" borderId="0" xfId="0" applyFont="1" applyFill="1" applyProtection="1">
      <alignment vertical="center"/>
    </xf>
    <xf numFmtId="0" fontId="21" fillId="34" borderId="0" xfId="0" applyFont="1" applyFill="1" applyProtection="1">
      <alignment vertical="center"/>
    </xf>
    <xf numFmtId="0" fontId="21" fillId="34" borderId="0" xfId="0" applyFont="1" applyFill="1" applyBorder="1" applyProtection="1">
      <alignment vertical="center"/>
    </xf>
    <xf numFmtId="0" fontId="27" fillId="34" borderId="0" xfId="0" applyFont="1" applyFill="1" applyBorder="1" applyAlignment="1" applyProtection="1">
      <alignment horizontal="left" vertical="center"/>
    </xf>
    <xf numFmtId="0" fontId="21" fillId="34" borderId="0" xfId="0" applyFont="1" applyFill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  <xf numFmtId="0" fontId="21" fillId="34" borderId="11" xfId="0" applyFont="1" applyFill="1" applyBorder="1" applyAlignment="1" applyProtection="1">
      <alignment horizontal="center" vertical="center"/>
    </xf>
    <xf numFmtId="0" fontId="21" fillId="34" borderId="12" xfId="0" applyFont="1" applyFill="1" applyBorder="1" applyAlignment="1" applyProtection="1">
      <alignment horizontal="center" vertical="center"/>
    </xf>
    <xf numFmtId="0" fontId="21" fillId="34" borderId="13" xfId="0" applyFont="1" applyFill="1" applyBorder="1" applyAlignment="1" applyProtection="1">
      <alignment horizontal="center" vertical="center"/>
    </xf>
    <xf numFmtId="0" fontId="26" fillId="34" borderId="0" xfId="0" applyFont="1" applyFill="1" applyBorder="1" applyAlignment="1" applyProtection="1">
      <alignment horizontal="center" vertical="center"/>
    </xf>
    <xf numFmtId="0" fontId="21" fillId="0" borderId="13" xfId="0" applyFont="1" applyBorder="1" applyProtection="1">
      <alignment vertical="center"/>
    </xf>
    <xf numFmtId="0" fontId="21" fillId="34" borderId="14" xfId="0" applyFont="1" applyFill="1" applyBorder="1" applyAlignment="1" applyProtection="1">
      <alignment vertical="center"/>
    </xf>
    <xf numFmtId="0" fontId="21" fillId="34" borderId="13" xfId="0" applyFont="1" applyFill="1" applyBorder="1" applyAlignment="1" applyProtection="1">
      <alignment vertical="center"/>
    </xf>
    <xf numFmtId="0" fontId="28" fillId="34" borderId="0" xfId="0" applyFont="1" applyFill="1" applyBorder="1" applyAlignment="1" applyProtection="1">
      <alignment horizontal="left" vertical="center"/>
    </xf>
    <xf numFmtId="0" fontId="21" fillId="0" borderId="15" xfId="0" applyFont="1" applyBorder="1" applyProtection="1">
      <alignment vertical="center"/>
    </xf>
    <xf numFmtId="0" fontId="26" fillId="34" borderId="16" xfId="0" applyFont="1" applyFill="1" applyBorder="1" applyProtection="1">
      <alignment vertical="center"/>
    </xf>
    <xf numFmtId="0" fontId="21" fillId="34" borderId="16" xfId="0" applyFont="1" applyFill="1" applyBorder="1" applyProtection="1">
      <alignment vertical="center"/>
    </xf>
    <xf numFmtId="0" fontId="21" fillId="34" borderId="17" xfId="0" applyFont="1" applyFill="1" applyBorder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29" fillId="0" borderId="0" xfId="0" applyFont="1" applyProtection="1">
      <alignment vertical="center"/>
    </xf>
    <xf numFmtId="0" fontId="21" fillId="34" borderId="0" xfId="0" applyFont="1" applyFill="1" applyAlignment="1" applyProtection="1">
      <alignment vertical="center"/>
    </xf>
    <xf numFmtId="0" fontId="26" fillId="34" borderId="0" xfId="0" applyFont="1" applyFill="1" applyAlignment="1" applyProtection="1">
      <alignment vertical="center"/>
    </xf>
    <xf numFmtId="177" fontId="21" fillId="34" borderId="0" xfId="0" applyNumberFormat="1" applyFont="1" applyFill="1" applyAlignment="1" applyProtection="1">
      <alignment vertical="center"/>
    </xf>
    <xf numFmtId="0" fontId="29" fillId="34" borderId="0" xfId="0" applyFont="1" applyFill="1" applyBorder="1" applyAlignment="1" applyProtection="1">
      <alignment vertical="center"/>
    </xf>
    <xf numFmtId="177" fontId="29" fillId="34" borderId="0" xfId="0" applyNumberFormat="1" applyFont="1" applyFill="1" applyAlignment="1" applyProtection="1">
      <alignment vertical="center"/>
    </xf>
    <xf numFmtId="0" fontId="28" fillId="34" borderId="0" xfId="0" applyFont="1" applyFill="1" applyAlignment="1" applyProtection="1">
      <alignment horizontal="center" vertical="center" wrapText="1"/>
    </xf>
    <xf numFmtId="0" fontId="30" fillId="34" borderId="0" xfId="0" applyFont="1" applyFill="1" applyAlignment="1" applyProtection="1">
      <alignment horizontal="center" vertical="center" wrapText="1"/>
    </xf>
    <xf numFmtId="0" fontId="21" fillId="0" borderId="18" xfId="0" applyFont="1" applyBorder="1" applyProtection="1">
      <alignment vertical="center"/>
    </xf>
    <xf numFmtId="0" fontId="21" fillId="34" borderId="18" xfId="0" applyFont="1" applyFill="1" applyBorder="1" applyAlignment="1" applyProtection="1">
      <alignment vertical="center"/>
    </xf>
    <xf numFmtId="0" fontId="31" fillId="34" borderId="18" xfId="0" applyFont="1" applyFill="1" applyBorder="1" applyAlignment="1" applyProtection="1">
      <alignment horizontal="center" vertical="center"/>
    </xf>
    <xf numFmtId="0" fontId="32" fillId="0" borderId="0" xfId="0" applyFont="1" applyProtection="1">
      <alignment vertical="center"/>
    </xf>
    <xf numFmtId="176" fontId="21" fillId="0" borderId="0" xfId="0" applyNumberFormat="1" applyFont="1" applyAlignment="1" applyProtection="1">
      <alignment horizontal="center" vertical="center"/>
    </xf>
    <xf numFmtId="0" fontId="21" fillId="34" borderId="0" xfId="0" applyFont="1" applyFill="1" applyAlignment="1" applyProtection="1">
      <alignment horizontal="center" vertical="center"/>
    </xf>
    <xf numFmtId="176" fontId="21" fillId="0" borderId="0" xfId="0" applyNumberFormat="1" applyFont="1" applyFill="1" applyAlignment="1" applyProtection="1">
      <alignment horizontal="center" vertical="center"/>
    </xf>
    <xf numFmtId="3" fontId="21" fillId="0" borderId="0" xfId="0" applyNumberFormat="1" applyFont="1" applyFill="1" applyAlignment="1" applyProtection="1">
      <alignment horizontal="center" vertical="center"/>
    </xf>
    <xf numFmtId="3" fontId="21" fillId="34" borderId="0" xfId="0" applyNumberFormat="1" applyFont="1" applyFill="1" applyAlignment="1" applyProtection="1">
      <alignment horizontal="left" vertical="center"/>
    </xf>
    <xf numFmtId="3" fontId="21" fillId="0" borderId="0" xfId="0" applyNumberFormat="1" applyFont="1" applyAlignment="1" applyProtection="1">
      <alignment horizontal="center" vertical="center"/>
    </xf>
    <xf numFmtId="3" fontId="21" fillId="0" borderId="0" xfId="0" applyNumberFormat="1" applyFont="1" applyAlignment="1" applyProtection="1">
      <alignment horizontal="left" vertical="center"/>
    </xf>
    <xf numFmtId="0" fontId="33" fillId="0" borderId="18" xfId="0" applyFont="1" applyBorder="1" applyProtection="1">
      <alignment vertical="center"/>
    </xf>
    <xf numFmtId="0" fontId="34" fillId="0" borderId="18" xfId="0" applyFont="1" applyBorder="1" applyProtection="1">
      <alignment vertical="center"/>
    </xf>
    <xf numFmtId="0" fontId="33" fillId="0" borderId="18" xfId="0" applyFont="1" applyBorder="1" applyAlignment="1" applyProtection="1">
      <alignment horizontal="center" vertical="center"/>
    </xf>
    <xf numFmtId="176" fontId="33" fillId="0" borderId="18" xfId="0" applyNumberFormat="1" applyFont="1" applyBorder="1" applyAlignment="1" applyProtection="1">
      <alignment vertical="center"/>
    </xf>
    <xf numFmtId="0" fontId="25" fillId="0" borderId="0" xfId="45" applyFont="1" applyProtection="1">
      <alignment vertical="center"/>
    </xf>
    <xf numFmtId="176" fontId="21" fillId="36" borderId="19" xfId="0" applyNumberFormat="1" applyFont="1" applyFill="1" applyBorder="1" applyAlignment="1" applyProtection="1">
      <alignment vertical="center"/>
      <protection locked="0"/>
    </xf>
    <xf numFmtId="0" fontId="21" fillId="36" borderId="19" xfId="0" applyFont="1" applyFill="1" applyBorder="1" applyAlignment="1" applyProtection="1">
      <alignment vertical="center"/>
      <protection locked="0"/>
    </xf>
    <xf numFmtId="0" fontId="21" fillId="34" borderId="0" xfId="0" applyFont="1" applyFill="1" applyBorder="1" applyAlignment="1" applyProtection="1">
      <alignment vertical="center"/>
    </xf>
    <xf numFmtId="0" fontId="31" fillId="34" borderId="0" xfId="0" applyFont="1" applyFill="1" applyBorder="1" applyAlignment="1" applyProtection="1">
      <alignment horizontal="center" vertical="center"/>
    </xf>
    <xf numFmtId="0" fontId="37" fillId="37" borderId="0" xfId="0" applyFont="1" applyFill="1" applyBorder="1" applyAlignment="1" applyProtection="1">
      <alignment horizontal="left" vertical="center"/>
    </xf>
    <xf numFmtId="0" fontId="27" fillId="37" borderId="0" xfId="0" applyFont="1" applyFill="1" applyProtection="1">
      <alignment vertical="center"/>
    </xf>
    <xf numFmtId="0" fontId="27" fillId="37" borderId="0" xfId="0" applyFont="1" applyFill="1" applyAlignment="1" applyProtection="1">
      <alignment horizontal="center" vertical="center"/>
    </xf>
    <xf numFmtId="0" fontId="21" fillId="37" borderId="0" xfId="0" applyFont="1" applyFill="1" applyProtection="1">
      <alignment vertical="center"/>
    </xf>
    <xf numFmtId="0" fontId="26" fillId="37" borderId="0" xfId="0" applyFont="1" applyFill="1" applyAlignment="1" applyProtection="1">
      <alignment horizontal="center" vertical="center"/>
    </xf>
    <xf numFmtId="0" fontId="21" fillId="34" borderId="0" xfId="0" applyFont="1" applyFill="1" applyBorder="1" applyAlignment="1" applyProtection="1">
      <alignment horizontal="left" vertical="center" wrapText="1"/>
    </xf>
    <xf numFmtId="0" fontId="28" fillId="34" borderId="0" xfId="0" applyFont="1" applyFill="1" applyBorder="1" applyAlignment="1" applyProtection="1">
      <alignment horizontal="left" vertical="center" wrapText="1"/>
    </xf>
    <xf numFmtId="2" fontId="21" fillId="0" borderId="0" xfId="0" applyNumberFormat="1" applyFont="1" applyProtection="1">
      <alignment vertical="center"/>
    </xf>
    <xf numFmtId="40" fontId="21" fillId="36" borderId="19" xfId="46" applyNumberFormat="1" applyFont="1" applyFill="1" applyBorder="1" applyProtection="1">
      <alignment vertical="center"/>
      <protection locked="0"/>
    </xf>
    <xf numFmtId="40" fontId="38" fillId="34" borderId="0" xfId="0" applyNumberFormat="1" applyFont="1" applyFill="1" applyBorder="1" applyProtection="1">
      <alignment vertical="center"/>
    </xf>
    <xf numFmtId="2" fontId="21" fillId="0" borderId="0" xfId="0" applyNumberFormat="1" applyFont="1" applyFill="1" applyProtection="1">
      <alignment vertical="center"/>
    </xf>
    <xf numFmtId="2" fontId="21" fillId="36" borderId="19" xfId="0" applyNumberFormat="1" applyFont="1" applyFill="1" applyBorder="1" applyProtection="1">
      <alignment vertical="center"/>
      <protection locked="0"/>
    </xf>
    <xf numFmtId="2" fontId="38" fillId="0" borderId="0" xfId="0" applyNumberFormat="1" applyFont="1" applyProtection="1">
      <alignment vertical="center"/>
    </xf>
    <xf numFmtId="0" fontId="35" fillId="0" borderId="0" xfId="0" applyFont="1" applyAlignment="1" applyProtection="1">
      <alignment horizontal="left" vertical="top" wrapText="1"/>
    </xf>
    <xf numFmtId="0" fontId="23" fillId="33" borderId="0" xfId="45" applyFont="1" applyFill="1" applyAlignment="1" applyProtection="1">
      <alignment horizontal="center" vertical="center"/>
    </xf>
    <xf numFmtId="0" fontId="21" fillId="34" borderId="0" xfId="0" applyFont="1" applyFill="1" applyBorder="1" applyAlignment="1" applyProtection="1">
      <alignment horizontal="left" vertical="center" wrapText="1"/>
    </xf>
    <xf numFmtId="0" fontId="28" fillId="34" borderId="0" xfId="0" applyFont="1" applyFill="1" applyAlignment="1" applyProtection="1">
      <alignment horizontal="left" vertical="center" wrapText="1"/>
    </xf>
    <xf numFmtId="0" fontId="28" fillId="34" borderId="0" xfId="0" applyFont="1" applyFill="1" applyBorder="1" applyAlignment="1" applyProtection="1">
      <alignment horizontal="left" vertical="center" wrapText="1"/>
    </xf>
  </cellXfs>
  <cellStyles count="47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46" builtinId="6"/>
    <cellStyle name="桁区切り 2" xfId="44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/>
    <cellStyle name="標準 3" xfId="1"/>
    <cellStyle name="標準 4" xfId="45"/>
    <cellStyle name="良い" xfId="7" builtinId="26" customBuiltin="1"/>
  </cellStyles>
  <dxfs count="1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33CC"/>
      </font>
    </dxf>
  </dxfs>
  <tableStyles count="0" defaultTableStyle="TableStyleMedium9" defaultPivotStyle="PivotStyleLight16"/>
  <colors>
    <mruColors>
      <color rgb="FF0033CC"/>
      <color rgb="FFCCFFCC"/>
      <color rgb="FFFFFFFF"/>
      <color rgb="FF81F18E"/>
      <color rgb="FF99FF66"/>
      <color rgb="FF99FF33"/>
      <color rgb="FFFDD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tabSelected="1" zoomScale="115" zoomScaleNormal="115" zoomScaleSheetLayoutView="100" workbookViewId="0">
      <selection activeCell="H5" sqref="H5"/>
    </sheetView>
  </sheetViews>
  <sheetFormatPr defaultRowHeight="15" x14ac:dyDescent="0.2"/>
  <cols>
    <col min="1" max="2" width="2.33203125" style="1" customWidth="1"/>
    <col min="3" max="4" width="13.21875" style="1" customWidth="1"/>
    <col min="5" max="5" width="27.6640625" style="1" customWidth="1"/>
    <col min="6" max="6" width="13.21875" style="1" customWidth="1"/>
    <col min="7" max="7" width="7.5546875" style="1" customWidth="1"/>
    <col min="8" max="8" width="22" style="1" bestFit="1" customWidth="1"/>
    <col min="9" max="9" width="13.21875" style="1" bestFit="1" customWidth="1"/>
    <col min="10" max="10" width="12" style="1" customWidth="1"/>
    <col min="11" max="11" width="13.21875" style="4" customWidth="1"/>
    <col min="12" max="12" width="1.33203125" style="1" customWidth="1"/>
    <col min="13" max="13" width="21.77734375" style="1" customWidth="1"/>
    <col min="14" max="16384" width="8.88671875" style="1"/>
  </cols>
  <sheetData>
    <row r="1" spans="1:15" s="51" customFormat="1" ht="27.75" customHeight="1" x14ac:dyDescent="0.2">
      <c r="A1" s="70" t="s">
        <v>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5" ht="13.8" customHeight="1" x14ac:dyDescent="0.2"/>
    <row r="3" spans="1:15" ht="27" customHeight="1" thickBot="1" x14ac:dyDescent="0.25">
      <c r="B3" s="11" t="s">
        <v>5</v>
      </c>
      <c r="C3" s="11"/>
      <c r="D3" s="12"/>
      <c r="E3" s="9"/>
      <c r="F3" s="9"/>
      <c r="G3" s="9"/>
      <c r="H3" s="9"/>
      <c r="I3" s="9"/>
      <c r="J3" s="9"/>
      <c r="K3" s="13"/>
      <c r="M3" s="3"/>
    </row>
    <row r="4" spans="1:15" s="2" customFormat="1" ht="12" customHeight="1" thickBot="1" x14ac:dyDescent="0.25">
      <c r="B4" s="14"/>
      <c r="C4" s="15"/>
      <c r="D4" s="15"/>
      <c r="E4" s="15"/>
      <c r="F4" s="15"/>
      <c r="G4" s="15"/>
      <c r="H4" s="15"/>
      <c r="I4" s="16"/>
      <c r="J4" s="17"/>
      <c r="K4" s="18"/>
    </row>
    <row r="5" spans="1:15" ht="28.2" customHeight="1" thickBot="1" x14ac:dyDescent="0.25">
      <c r="B5" s="19"/>
      <c r="C5" s="71" t="s">
        <v>25</v>
      </c>
      <c r="D5" s="71"/>
      <c r="E5" s="71"/>
      <c r="F5" s="71"/>
      <c r="G5" s="61"/>
      <c r="H5" s="52"/>
      <c r="I5" s="20" t="s">
        <v>3</v>
      </c>
      <c r="J5" s="21"/>
      <c r="K5" s="22" t="s">
        <v>7</v>
      </c>
    </row>
    <row r="6" spans="1:15" ht="12" customHeight="1" thickBot="1" x14ac:dyDescent="0.25">
      <c r="B6" s="23"/>
      <c r="C6" s="24"/>
      <c r="D6" s="25"/>
      <c r="E6" s="25"/>
      <c r="F6" s="25"/>
      <c r="G6" s="25"/>
      <c r="H6" s="25"/>
      <c r="I6" s="26"/>
      <c r="J6" s="17"/>
      <c r="K6" s="56" t="s">
        <v>27</v>
      </c>
      <c r="L6" s="57"/>
      <c r="M6" s="58"/>
      <c r="N6" s="59"/>
      <c r="O6" s="59"/>
    </row>
    <row r="7" spans="1:15" s="2" customFormat="1" ht="12" customHeight="1" thickBot="1" x14ac:dyDescent="0.25">
      <c r="B7" s="14"/>
      <c r="C7" s="15"/>
      <c r="D7" s="15"/>
      <c r="E7" s="15"/>
      <c r="F7" s="15"/>
      <c r="G7" s="15"/>
      <c r="H7" s="15"/>
      <c r="I7" s="16"/>
      <c r="J7" s="17"/>
      <c r="K7" s="18"/>
    </row>
    <row r="8" spans="1:15" ht="28.2" customHeight="1" thickBot="1" x14ac:dyDescent="0.25">
      <c r="B8" s="19"/>
      <c r="C8" s="71" t="s">
        <v>26</v>
      </c>
      <c r="D8" s="71"/>
      <c r="E8" s="71"/>
      <c r="F8" s="71"/>
      <c r="G8" s="61"/>
      <c r="H8" s="52"/>
      <c r="I8" s="20" t="s">
        <v>3</v>
      </c>
      <c r="J8" s="21"/>
      <c r="K8" s="22" t="s">
        <v>7</v>
      </c>
    </row>
    <row r="9" spans="1:15" ht="12" customHeight="1" thickBot="1" x14ac:dyDescent="0.25">
      <c r="B9" s="23"/>
      <c r="C9" s="24"/>
      <c r="D9" s="25"/>
      <c r="E9" s="25"/>
      <c r="F9" s="25"/>
      <c r="G9" s="25"/>
      <c r="H9" s="25"/>
      <c r="I9" s="26"/>
      <c r="J9" s="17"/>
      <c r="K9" s="56" t="s">
        <v>28</v>
      </c>
      <c r="L9" s="59"/>
      <c r="M9" s="60"/>
      <c r="N9" s="59"/>
    </row>
    <row r="10" spans="1:15" x14ac:dyDescent="0.2">
      <c r="C10" s="4"/>
      <c r="J10" s="2"/>
      <c r="M10" s="2"/>
    </row>
    <row r="11" spans="1:15" x14ac:dyDescent="0.2">
      <c r="B11" s="28" t="s">
        <v>8</v>
      </c>
      <c r="C11" s="29"/>
      <c r="D11" s="29"/>
      <c r="E11" s="29"/>
      <c r="F11" s="29"/>
      <c r="G11" s="29"/>
      <c r="H11" s="29"/>
      <c r="I11" s="29"/>
      <c r="J11" s="29"/>
      <c r="K11" s="30"/>
      <c r="M11" s="2"/>
    </row>
    <row r="12" spans="1:15" ht="9" customHeight="1" thickBot="1" x14ac:dyDescent="0.25">
      <c r="C12" s="29"/>
      <c r="D12" s="29"/>
      <c r="E12" s="29"/>
      <c r="F12" s="29"/>
      <c r="G12" s="29"/>
      <c r="H12" s="29"/>
      <c r="I12" s="29"/>
      <c r="J12" s="29"/>
      <c r="K12" s="30"/>
      <c r="M12" s="2"/>
    </row>
    <row r="13" spans="1:15" ht="24.6" customHeight="1" thickBot="1" x14ac:dyDescent="0.25">
      <c r="C13" s="29" t="s">
        <v>9</v>
      </c>
      <c r="D13" s="29"/>
      <c r="E13" s="29"/>
      <c r="F13" s="53"/>
      <c r="G13" s="29" t="s">
        <v>10</v>
      </c>
      <c r="I13" s="31" t="str">
        <f>IF(F13="","",ROUNDDOWN(H5/F13,1))</f>
        <v/>
      </c>
      <c r="J13" s="29" t="s">
        <v>11</v>
      </c>
      <c r="K13" s="72" t="s">
        <v>12</v>
      </c>
      <c r="L13" s="72"/>
      <c r="M13" s="72"/>
    </row>
    <row r="14" spans="1:15" ht="24.6" customHeight="1" x14ac:dyDescent="0.2">
      <c r="C14" s="29"/>
      <c r="D14" s="29"/>
      <c r="E14" s="29"/>
      <c r="F14" s="32" t="s">
        <v>13</v>
      </c>
      <c r="G14" s="32"/>
      <c r="H14" s="29"/>
      <c r="I14" s="33" t="str">
        <f>IF(F13="","",ROUNDDOWN(H5/F13,1))</f>
        <v/>
      </c>
      <c r="J14" s="29" t="s">
        <v>11</v>
      </c>
      <c r="K14" s="34"/>
      <c r="L14" s="35"/>
      <c r="M14" s="35"/>
    </row>
    <row r="15" spans="1:15" ht="28.2" customHeight="1" thickBot="1" x14ac:dyDescent="0.25">
      <c r="B15" s="36"/>
      <c r="C15" s="37"/>
      <c r="D15" s="37"/>
      <c r="E15" s="37"/>
      <c r="F15" s="37"/>
      <c r="G15" s="37"/>
      <c r="H15" s="38" t="str">
        <f>IFERROR(IF(J19&gt;=50,"対象外",IF(F13&gt;=100,"不交付",IF(200000&lt;H5/F13,"不交付",IF(200000&gt;=H5/F13,"交付","交付")))),"")</f>
        <v/>
      </c>
      <c r="I15" s="37"/>
      <c r="J15" s="29"/>
      <c r="K15" s="30"/>
    </row>
    <row r="16" spans="1:15" ht="28.2" customHeight="1" thickTop="1" x14ac:dyDescent="0.2">
      <c r="B16" s="5"/>
      <c r="C16" s="54"/>
      <c r="D16" s="54"/>
      <c r="E16" s="54"/>
      <c r="F16" s="54"/>
      <c r="G16" s="54"/>
      <c r="H16" s="55"/>
      <c r="I16" s="54"/>
      <c r="J16" s="29"/>
      <c r="K16" s="30"/>
    </row>
    <row r="17" spans="2:13" x14ac:dyDescent="0.2">
      <c r="B17" s="11" t="s">
        <v>14</v>
      </c>
      <c r="C17" s="2"/>
    </row>
    <row r="18" spans="2:13" ht="15.6" thickBot="1" x14ac:dyDescent="0.25">
      <c r="H18" s="63"/>
    </row>
    <row r="19" spans="2:13" ht="28.8" customHeight="1" thickBot="1" x14ac:dyDescent="0.25">
      <c r="C19" s="1" t="s">
        <v>15</v>
      </c>
      <c r="E19" s="10"/>
      <c r="F19" s="10"/>
      <c r="G19" s="10"/>
      <c r="H19" s="64"/>
      <c r="I19" s="1" t="s">
        <v>0</v>
      </c>
      <c r="J19" s="65">
        <f>ROUND(H19,2)</f>
        <v>0</v>
      </c>
      <c r="K19" s="73" t="s">
        <v>30</v>
      </c>
      <c r="L19" s="73"/>
      <c r="M19" s="73"/>
    </row>
    <row r="20" spans="2:13" ht="44.4" customHeight="1" x14ac:dyDescent="0.2">
      <c r="C20" s="69" t="s">
        <v>24</v>
      </c>
      <c r="D20" s="69"/>
      <c r="E20" s="69"/>
      <c r="F20" s="69"/>
      <c r="G20" s="69"/>
      <c r="H20" s="69"/>
      <c r="J20" s="10"/>
      <c r="K20" s="62"/>
      <c r="L20" s="62"/>
      <c r="M20" s="62"/>
    </row>
    <row r="21" spans="2:13" x14ac:dyDescent="0.2">
      <c r="I21" s="9"/>
    </row>
    <row r="22" spans="2:13" x14ac:dyDescent="0.2">
      <c r="B22" s="28" t="s">
        <v>16</v>
      </c>
      <c r="I22" s="9"/>
    </row>
    <row r="23" spans="2:13" x14ac:dyDescent="0.2">
      <c r="I23" s="9"/>
    </row>
    <row r="24" spans="2:13" x14ac:dyDescent="0.2">
      <c r="C24" s="39" t="s">
        <v>1</v>
      </c>
      <c r="I24" s="9"/>
    </row>
    <row r="25" spans="2:13" ht="19.8" customHeight="1" x14ac:dyDescent="0.2">
      <c r="C25" s="1" t="s">
        <v>18</v>
      </c>
      <c r="H25" s="40">
        <f>ROUNDDOWN(IF(H8="",H5*1/2,H8*1/2),-3)</f>
        <v>0</v>
      </c>
      <c r="I25" s="12" t="s">
        <v>3</v>
      </c>
    </row>
    <row r="26" spans="2:13" ht="19.8" customHeight="1" x14ac:dyDescent="0.2">
      <c r="C26" s="1" t="s">
        <v>20</v>
      </c>
      <c r="F26" s="1" t="str">
        <f>IF(F13="","",F13)</f>
        <v/>
      </c>
      <c r="G26" s="1" t="s">
        <v>19</v>
      </c>
      <c r="H26" s="40" t="str">
        <f>IF(F13="","",F13*100000)</f>
        <v/>
      </c>
      <c r="I26" s="12" t="s">
        <v>3</v>
      </c>
    </row>
    <row r="27" spans="2:13" ht="16.8" customHeight="1" x14ac:dyDescent="0.2">
      <c r="C27" s="6" t="s">
        <v>23</v>
      </c>
      <c r="D27" s="6"/>
      <c r="E27" s="6"/>
      <c r="F27" s="6"/>
      <c r="G27" s="6"/>
      <c r="H27" s="7"/>
      <c r="I27" s="41"/>
    </row>
    <row r="28" spans="2:13" ht="19.8" customHeight="1" x14ac:dyDescent="0.2">
      <c r="C28" s="8" t="s">
        <v>17</v>
      </c>
      <c r="D28" s="8"/>
      <c r="E28" s="8"/>
      <c r="F28" s="66"/>
      <c r="G28" s="8"/>
      <c r="H28" s="42" t="str">
        <f>IF(H19="","",IF(J19&gt;=4,J19*200000,""))</f>
        <v/>
      </c>
      <c r="I28" s="12" t="s">
        <v>3</v>
      </c>
    </row>
    <row r="29" spans="2:13" ht="19.8" customHeight="1" x14ac:dyDescent="0.2">
      <c r="C29" s="8" t="s">
        <v>21</v>
      </c>
      <c r="D29" s="8"/>
      <c r="E29" s="8"/>
      <c r="F29" s="8"/>
      <c r="G29" s="8"/>
      <c r="H29" s="43"/>
      <c r="I29" s="44"/>
    </row>
    <row r="30" spans="2:13" ht="19.8" customHeight="1" x14ac:dyDescent="0.2">
      <c r="C30" s="6" t="s">
        <v>22</v>
      </c>
      <c r="D30" s="6"/>
      <c r="E30" s="6"/>
      <c r="F30" s="6"/>
      <c r="G30" s="6"/>
      <c r="H30" s="7"/>
      <c r="I30" s="41"/>
    </row>
    <row r="31" spans="2:13" ht="19.8" customHeight="1" x14ac:dyDescent="0.2">
      <c r="C31" s="1" t="s">
        <v>29</v>
      </c>
      <c r="F31" s="66"/>
      <c r="G31" s="8"/>
      <c r="H31" s="45">
        <f>IF(H19="",800000,IF(J19&lt;4,800000,""))</f>
        <v>800000</v>
      </c>
      <c r="I31" s="46" t="s">
        <v>3</v>
      </c>
    </row>
    <row r="33" spans="3:13" ht="23.4" thickBot="1" x14ac:dyDescent="0.25">
      <c r="C33" s="47" t="s">
        <v>2</v>
      </c>
      <c r="D33" s="48"/>
      <c r="E33" s="48"/>
      <c r="F33" s="49" t="str">
        <f>H15</f>
        <v/>
      </c>
      <c r="G33" s="49"/>
      <c r="H33" s="50">
        <f>ROUNDDOWN(IF(J19&gt;=4,IF(MIN(H25:H28)&gt;10000000,10000000,MIN(H25:H28)),IF(MIN(H25:H26,H31)&gt;800000,800000,MIN(H25:H26,H31))),-3)</f>
        <v>0</v>
      </c>
      <c r="I33" s="50" t="s">
        <v>3</v>
      </c>
      <c r="M33" s="5"/>
    </row>
    <row r="34" spans="3:13" ht="15.6" thickTop="1" x14ac:dyDescent="0.2"/>
  </sheetData>
  <sheetProtection sheet="1" selectLockedCells="1"/>
  <mergeCells count="6">
    <mergeCell ref="C20:H20"/>
    <mergeCell ref="A1:M1"/>
    <mergeCell ref="C5:F5"/>
    <mergeCell ref="C8:F8"/>
    <mergeCell ref="K13:M13"/>
    <mergeCell ref="K19:M19"/>
  </mergeCells>
  <phoneticPr fontId="1"/>
  <conditionalFormatting sqref="F33:G33">
    <cfRule type="expression" dxfId="15" priority="3">
      <formula>I13&lt;=200000</formula>
    </cfRule>
    <cfRule type="expression" dxfId="14" priority="4">
      <formula>I13&gt;200000</formula>
    </cfRule>
  </conditionalFormatting>
  <conditionalFormatting sqref="F33">
    <cfRule type="expression" dxfId="13" priority="1">
      <formula>H19&gt;=50</formula>
    </cfRule>
    <cfRule type="expression" dxfId="12" priority="2">
      <formula>$F$13&gt;=100</formula>
    </cfRule>
  </conditionalFormatting>
  <conditionalFormatting sqref="H15:H16">
    <cfRule type="expression" dxfId="11" priority="5">
      <formula>$H$19&gt;=50</formula>
    </cfRule>
    <cfRule type="expression" dxfId="10" priority="6">
      <formula>$F$13&gt;=100</formula>
    </cfRule>
    <cfRule type="expression" dxfId="9" priority="7">
      <formula>H5/F13&lt;=200000</formula>
    </cfRule>
    <cfRule type="expression" dxfId="8" priority="8">
      <formula>H5/F13&gt;200000</formula>
    </cfRule>
  </conditionalFormatting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showGridLines="0" zoomScale="115" zoomScaleNormal="115" zoomScaleSheetLayoutView="100" workbookViewId="0">
      <selection activeCell="H5" sqref="H5"/>
    </sheetView>
  </sheetViews>
  <sheetFormatPr defaultRowHeight="15" x14ac:dyDescent="0.2"/>
  <cols>
    <col min="1" max="2" width="2.33203125" style="1" customWidth="1"/>
    <col min="3" max="4" width="13.21875" style="1" customWidth="1"/>
    <col min="5" max="5" width="27.6640625" style="1" customWidth="1"/>
    <col min="6" max="6" width="13.21875" style="1" customWidth="1"/>
    <col min="7" max="7" width="7.5546875" style="1" customWidth="1"/>
    <col min="8" max="8" width="22" style="1" bestFit="1" customWidth="1"/>
    <col min="9" max="9" width="13.21875" style="1" bestFit="1" customWidth="1"/>
    <col min="10" max="10" width="12" style="1" customWidth="1"/>
    <col min="11" max="11" width="13.21875" style="4" customWidth="1"/>
    <col min="12" max="12" width="1.33203125" style="1" customWidth="1"/>
    <col min="13" max="13" width="16.33203125" style="1" customWidth="1"/>
    <col min="14" max="16384" width="8.88671875" style="1"/>
  </cols>
  <sheetData>
    <row r="1" spans="1:13" s="51" customFormat="1" ht="27.75" customHeight="1" x14ac:dyDescent="0.2">
      <c r="A1" s="70" t="s">
        <v>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3.8" customHeight="1" x14ac:dyDescent="0.2"/>
    <row r="3" spans="1:13" ht="27" customHeight="1" thickBot="1" x14ac:dyDescent="0.25">
      <c r="B3" s="11" t="s">
        <v>5</v>
      </c>
      <c r="C3" s="11"/>
      <c r="D3" s="12"/>
      <c r="E3" s="9"/>
      <c r="F3" s="9"/>
      <c r="G3" s="9"/>
      <c r="H3" s="9"/>
      <c r="I3" s="9"/>
      <c r="J3" s="9"/>
      <c r="K3" s="13"/>
      <c r="M3" s="3"/>
    </row>
    <row r="4" spans="1:13" s="2" customFormat="1" ht="12" customHeight="1" thickBot="1" x14ac:dyDescent="0.25">
      <c r="B4" s="14"/>
      <c r="C4" s="15"/>
      <c r="D4" s="15"/>
      <c r="E4" s="15"/>
      <c r="F4" s="15"/>
      <c r="G4" s="15"/>
      <c r="H4" s="15"/>
      <c r="I4" s="16"/>
      <c r="J4" s="17"/>
      <c r="K4" s="18"/>
    </row>
    <row r="5" spans="1:13" ht="28.2" customHeight="1" thickBot="1" x14ac:dyDescent="0.25">
      <c r="B5" s="19"/>
      <c r="C5" s="71" t="s">
        <v>6</v>
      </c>
      <c r="D5" s="71"/>
      <c r="E5" s="71"/>
      <c r="F5" s="71"/>
      <c r="G5" s="61"/>
      <c r="H5" s="52"/>
      <c r="I5" s="20" t="s">
        <v>3</v>
      </c>
      <c r="J5" s="21"/>
      <c r="K5" s="22" t="s">
        <v>7</v>
      </c>
    </row>
    <row r="6" spans="1:13" ht="12" customHeight="1" thickBot="1" x14ac:dyDescent="0.25">
      <c r="B6" s="23"/>
      <c r="C6" s="24"/>
      <c r="D6" s="25"/>
      <c r="E6" s="25"/>
      <c r="F6" s="25"/>
      <c r="G6" s="25"/>
      <c r="H6" s="25"/>
      <c r="I6" s="26"/>
      <c r="J6" s="17"/>
      <c r="K6" s="18"/>
      <c r="M6" s="2"/>
    </row>
    <row r="7" spans="1:13" x14ac:dyDescent="0.2">
      <c r="C7" s="4"/>
      <c r="J7" s="2"/>
      <c r="K7" s="27"/>
      <c r="M7" s="2"/>
    </row>
    <row r="8" spans="1:13" x14ac:dyDescent="0.2">
      <c r="B8" s="28" t="s">
        <v>8</v>
      </c>
      <c r="C8" s="29"/>
      <c r="D8" s="29"/>
      <c r="E8" s="29"/>
      <c r="F8" s="29"/>
      <c r="G8" s="29"/>
      <c r="H8" s="29"/>
      <c r="I8" s="29"/>
      <c r="J8" s="29"/>
      <c r="K8" s="30"/>
      <c r="M8" s="2"/>
    </row>
    <row r="9" spans="1:13" ht="9" customHeight="1" thickBot="1" x14ac:dyDescent="0.25">
      <c r="C9" s="29"/>
      <c r="D9" s="29"/>
      <c r="E9" s="29"/>
      <c r="F9" s="29"/>
      <c r="G9" s="29"/>
      <c r="H9" s="29"/>
      <c r="I9" s="29"/>
      <c r="J9" s="29"/>
      <c r="K9" s="30"/>
      <c r="M9" s="2"/>
    </row>
    <row r="10" spans="1:13" ht="24.6" customHeight="1" thickBot="1" x14ac:dyDescent="0.25">
      <c r="C10" s="29" t="s">
        <v>9</v>
      </c>
      <c r="D10" s="29"/>
      <c r="E10" s="29"/>
      <c r="F10" s="53"/>
      <c r="G10" s="29" t="s">
        <v>10</v>
      </c>
      <c r="I10" s="31" t="str">
        <f>IF(F10="","",ROUNDDOWN(H5/F10,1))</f>
        <v/>
      </c>
      <c r="J10" s="29" t="s">
        <v>11</v>
      </c>
      <c r="K10" s="72" t="s">
        <v>12</v>
      </c>
      <c r="L10" s="72"/>
      <c r="M10" s="72"/>
    </row>
    <row r="11" spans="1:13" ht="24.6" customHeight="1" x14ac:dyDescent="0.2">
      <c r="C11" s="29"/>
      <c r="D11" s="29"/>
      <c r="E11" s="29"/>
      <c r="F11" s="32" t="s">
        <v>13</v>
      </c>
      <c r="G11" s="32"/>
      <c r="H11" s="29"/>
      <c r="I11" s="31" t="str">
        <f>IF(F10="","",ROUNDDOWN(H5/F10,1))</f>
        <v/>
      </c>
      <c r="J11" s="29" t="s">
        <v>11</v>
      </c>
      <c r="K11" s="34"/>
      <c r="L11" s="35"/>
      <c r="M11" s="35"/>
    </row>
    <row r="12" spans="1:13" ht="28.2" customHeight="1" thickBot="1" x14ac:dyDescent="0.25">
      <c r="B12" s="36"/>
      <c r="C12" s="37"/>
      <c r="D12" s="37"/>
      <c r="E12" s="37"/>
      <c r="F12" s="37"/>
      <c r="G12" s="37"/>
      <c r="H12" s="38" t="str">
        <f>IFERROR(IF(J16&gt;=50,"対象外",IF(F10&gt;=100,"不交付",IF(200000&lt;H5/F10,"不交付",IF(200000&gt;=H5/F10,"交付","交付")))),"")</f>
        <v/>
      </c>
      <c r="I12" s="37"/>
      <c r="J12" s="29"/>
      <c r="K12" s="30"/>
    </row>
    <row r="13" spans="1:13" ht="23.4" customHeight="1" thickTop="1" x14ac:dyDescent="0.2">
      <c r="C13" s="29"/>
      <c r="D13" s="29"/>
      <c r="E13" s="29"/>
      <c r="F13" s="29"/>
      <c r="G13" s="29"/>
      <c r="H13" s="29"/>
      <c r="I13" s="29"/>
      <c r="J13" s="29"/>
      <c r="K13" s="30"/>
    </row>
    <row r="14" spans="1:13" x14ac:dyDescent="0.2">
      <c r="B14" s="11" t="s">
        <v>14</v>
      </c>
      <c r="C14" s="2"/>
    </row>
    <row r="15" spans="1:13" ht="15.6" thickBot="1" x14ac:dyDescent="0.25"/>
    <row r="16" spans="1:13" ht="28.8" customHeight="1" thickBot="1" x14ac:dyDescent="0.25">
      <c r="C16" s="1" t="s">
        <v>15</v>
      </c>
      <c r="E16" s="10"/>
      <c r="F16" s="10"/>
      <c r="G16" s="10"/>
      <c r="H16" s="67"/>
      <c r="I16" s="1" t="s">
        <v>0</v>
      </c>
      <c r="J16" s="68">
        <f>ROUND(H16,2)</f>
        <v>0</v>
      </c>
      <c r="K16" s="73" t="s">
        <v>31</v>
      </c>
      <c r="L16" s="73"/>
      <c r="M16" s="73"/>
    </row>
    <row r="17" spans="2:13" ht="44.4" customHeight="1" x14ac:dyDescent="0.2">
      <c r="C17" s="69" t="s">
        <v>24</v>
      </c>
      <c r="D17" s="69"/>
      <c r="E17" s="69"/>
      <c r="F17" s="69"/>
      <c r="G17" s="69"/>
      <c r="H17" s="69"/>
      <c r="J17" s="10"/>
      <c r="K17" s="73"/>
      <c r="L17" s="73"/>
      <c r="M17" s="73"/>
    </row>
    <row r="18" spans="2:13" x14ac:dyDescent="0.2">
      <c r="I18" s="9"/>
    </row>
    <row r="19" spans="2:13" x14ac:dyDescent="0.2">
      <c r="B19" s="28" t="s">
        <v>16</v>
      </c>
      <c r="I19" s="9"/>
    </row>
    <row r="20" spans="2:13" x14ac:dyDescent="0.2">
      <c r="I20" s="9"/>
    </row>
    <row r="21" spans="2:13" x14ac:dyDescent="0.2">
      <c r="C21" s="39" t="s">
        <v>1</v>
      </c>
      <c r="I21" s="9"/>
    </row>
    <row r="22" spans="2:13" ht="19.8" customHeight="1" x14ac:dyDescent="0.2">
      <c r="C22" s="1" t="s">
        <v>18</v>
      </c>
      <c r="H22" s="40" t="str">
        <f>IFERROR(ROUNDDOWN(IF(H5="","",H5*1/2),-3),"")</f>
        <v/>
      </c>
      <c r="I22" s="12" t="s">
        <v>3</v>
      </c>
    </row>
    <row r="23" spans="2:13" ht="19.8" customHeight="1" x14ac:dyDescent="0.2">
      <c r="C23" s="1" t="s">
        <v>20</v>
      </c>
      <c r="F23" s="1" t="str">
        <f>IF(F10="","",F10)</f>
        <v/>
      </c>
      <c r="G23" s="1" t="s">
        <v>19</v>
      </c>
      <c r="H23" s="40" t="str">
        <f>IF(F10="","",F10*100000)</f>
        <v/>
      </c>
      <c r="I23" s="12" t="s">
        <v>3</v>
      </c>
    </row>
    <row r="24" spans="2:13" ht="16.8" customHeight="1" x14ac:dyDescent="0.2">
      <c r="C24" s="6" t="s">
        <v>23</v>
      </c>
      <c r="D24" s="6"/>
      <c r="E24" s="6"/>
      <c r="F24" s="6"/>
      <c r="G24" s="6"/>
      <c r="H24" s="7"/>
      <c r="I24" s="41"/>
    </row>
    <row r="25" spans="2:13" ht="19.8" customHeight="1" x14ac:dyDescent="0.2">
      <c r="C25" s="8" t="s">
        <v>17</v>
      </c>
      <c r="D25" s="8"/>
      <c r="E25" s="8"/>
      <c r="F25" s="66"/>
      <c r="G25" s="8"/>
      <c r="H25" s="42" t="str">
        <f>IF(H16="","",IF(J16&gt;=4,J16*200000,""))</f>
        <v/>
      </c>
      <c r="I25" s="12" t="s">
        <v>3</v>
      </c>
    </row>
    <row r="26" spans="2:13" ht="19.8" customHeight="1" x14ac:dyDescent="0.2">
      <c r="C26" s="8" t="s">
        <v>21</v>
      </c>
      <c r="D26" s="8"/>
      <c r="E26" s="8"/>
      <c r="F26" s="8"/>
      <c r="G26" s="8"/>
      <c r="H26" s="43"/>
      <c r="I26" s="44"/>
    </row>
    <row r="27" spans="2:13" ht="19.8" customHeight="1" x14ac:dyDescent="0.2">
      <c r="C27" s="6" t="s">
        <v>22</v>
      </c>
      <c r="D27" s="6"/>
      <c r="E27" s="6"/>
      <c r="F27" s="6"/>
      <c r="G27" s="6"/>
      <c r="H27" s="7"/>
      <c r="I27" s="41"/>
    </row>
    <row r="28" spans="2:13" ht="19.8" customHeight="1" x14ac:dyDescent="0.2">
      <c r="C28" s="1" t="s">
        <v>29</v>
      </c>
      <c r="F28" s="66"/>
      <c r="G28" s="8"/>
      <c r="H28" s="45">
        <f>IF(H16="",800000,IF(J16&lt;4,800000,""))</f>
        <v>800000</v>
      </c>
      <c r="I28" s="46" t="s">
        <v>3</v>
      </c>
    </row>
    <row r="30" spans="2:13" ht="23.4" thickBot="1" x14ac:dyDescent="0.25">
      <c r="C30" s="47" t="s">
        <v>2</v>
      </c>
      <c r="D30" s="48"/>
      <c r="E30" s="48"/>
      <c r="F30" s="49" t="str">
        <f>H12</f>
        <v/>
      </c>
      <c r="G30" s="49"/>
      <c r="H30" s="50">
        <f>ROUNDDOWN(IF(J16&gt;=4,IF(MIN(H22:H25)&gt;10000000,10000000,MIN(H22:H25)),IF(MIN(H22:H23,H28)&gt;800000,800000,MIN(H22:H23,H28))),-3)</f>
        <v>800000</v>
      </c>
      <c r="I30" s="50" t="s">
        <v>3</v>
      </c>
      <c r="M30" s="5"/>
    </row>
    <row r="31" spans="2:13" ht="15.6" thickTop="1" x14ac:dyDescent="0.2"/>
  </sheetData>
  <sheetProtection sheet="1" selectLockedCells="1"/>
  <mergeCells count="5">
    <mergeCell ref="A1:M1"/>
    <mergeCell ref="C5:F5"/>
    <mergeCell ref="K10:M10"/>
    <mergeCell ref="C17:H17"/>
    <mergeCell ref="K16:M17"/>
  </mergeCells>
  <phoneticPr fontId="1"/>
  <conditionalFormatting sqref="H12">
    <cfRule type="expression" dxfId="7" priority="2">
      <formula>$H$16&gt;=50</formula>
    </cfRule>
    <cfRule type="expression" dxfId="6" priority="4">
      <formula>$F$10&gt;=100</formula>
    </cfRule>
    <cfRule type="expression" dxfId="5" priority="7">
      <formula>H5/F10&lt;=200000</formula>
    </cfRule>
    <cfRule type="expression" dxfId="4" priority="8">
      <formula>H5/F10&gt;200000</formula>
    </cfRule>
  </conditionalFormatting>
  <conditionalFormatting sqref="F30:G30">
    <cfRule type="expression" dxfId="3" priority="5">
      <formula>I10&lt;=200000</formula>
    </cfRule>
    <cfRule type="expression" dxfId="2" priority="6">
      <formula>I10&gt;200000</formula>
    </cfRule>
  </conditionalFormatting>
  <conditionalFormatting sqref="F30">
    <cfRule type="expression" dxfId="1" priority="1">
      <formula>H16&gt;=50</formula>
    </cfRule>
    <cfRule type="expression" dxfId="0" priority="3">
      <formula>$F$10&gt;=100</formula>
    </cfRule>
  </conditionalFormatting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蓄電池計算シート（太陽光申請あり）</vt:lpstr>
      <vt:lpstr>蓄電池計算シート（蓄電池のみ）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PC19B60JS032</dc:creator>
  <cp:lastModifiedBy>PC19B60JS032</cp:lastModifiedBy>
  <cp:lastPrinted>2022-06-14T02:47:16Z</cp:lastPrinted>
  <dcterms:created xsi:type="dcterms:W3CDTF">2009-02-20T13:17:05Z</dcterms:created>
  <dcterms:modified xsi:type="dcterms:W3CDTF">2022-08-29T10:17:17Z</dcterms:modified>
</cp:coreProperties>
</file>