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updateLinks="never" codeName="ThisWorkbook"/>
  <xr:revisionPtr revIDLastSave="0" documentId="13_ncr:1_{1C4422E6-2237-4713-8252-D21A4DBCB122}" xr6:coauthVersionLast="41" xr6:coauthVersionMax="41" xr10:uidLastSave="{00000000-0000-0000-0000-000000000000}"/>
  <workbookProtection workbookPassword="DFA8" lockStructure="1"/>
  <bookViews>
    <workbookView xWindow="28692" yWindow="-108" windowWidth="29016" windowHeight="15816" tabRatio="795" xr2:uid="{00000000-000D-0000-FFFF-FFFF00000000}"/>
  </bookViews>
  <sheets>
    <sheet name="※注意事項" sheetId="37" r:id="rId1"/>
    <sheet name="入力シート" sheetId="31" r:id="rId2"/>
    <sheet name="第１号様式" sheetId="1" r:id="rId3"/>
    <sheet name="第１号その１" sheetId="25" r:id="rId4"/>
    <sheet name="第１号その２" sheetId="26" r:id="rId5"/>
    <sheet name="第１号別紙" sheetId="32" r:id="rId6"/>
    <sheet name="換気設備" sheetId="34" r:id="rId7"/>
    <sheet name="空調設備" sheetId="35" r:id="rId8"/>
    <sheet name="第2号様式" sheetId="28" r:id="rId9"/>
    <sheet name="選択肢" sheetId="27" state="hidden" r:id="rId10"/>
  </sheets>
  <externalReferences>
    <externalReference r:id="rId11"/>
  </externalReference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0">※注意事項!$A$1:$X$54</definedName>
    <definedName name="_xlnm.Print_Area" localSheetId="6">換気設備!$A$1:$L$46</definedName>
    <definedName name="_xlnm.Print_Area" localSheetId="7">空調設備!$A$1:$L$46</definedName>
    <definedName name="_xlnm.Print_Area" localSheetId="3">第１号その１!$A$1:$K$19</definedName>
    <definedName name="_xlnm.Print_Area" localSheetId="4">第１号その２!$B$3:$F$36</definedName>
    <definedName name="_xlnm.Print_Area" localSheetId="5">第１号別紙!$A$1:$P$32</definedName>
    <definedName name="_xlnm.Print_Area" localSheetId="2">第１号様式!$A$2:$J$40</definedName>
    <definedName name="_xlnm.Print_Area" localSheetId="8">第2号様式!$A$2:$N$34</definedName>
    <definedName name="_xlnm.Print_Area" localSheetId="1">入力シート!$A$1:$L$141</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 localSheetId="0">[1]選択肢!$A$2:$A$21</definedName>
    <definedName name="大分類">選択肢!$A$2:$A$21</definedName>
  </definedNames>
  <calcPr calcId="181029"/>
</workbook>
</file>

<file path=xl/calcChain.xml><?xml version="1.0" encoding="utf-8"?>
<calcChain xmlns="http://schemas.openxmlformats.org/spreadsheetml/2006/main">
  <c r="H34" i="35" l="1"/>
  <c r="H285" i="34" l="1"/>
  <c r="D81" i="31" l="1"/>
  <c r="C81" i="31"/>
  <c r="B81" i="31"/>
  <c r="E81" i="31" l="1"/>
  <c r="B80" i="31" s="1"/>
  <c r="D139" i="31"/>
  <c r="A373" i="34" l="1"/>
  <c r="A374" i="34"/>
  <c r="A375" i="34"/>
  <c r="A376" i="34"/>
  <c r="A377" i="34"/>
  <c r="A378" i="34"/>
  <c r="A379" i="34"/>
  <c r="A380" i="34"/>
  <c r="A381" i="34"/>
  <c r="A382" i="34"/>
  <c r="A383" i="34"/>
  <c r="A384" i="34"/>
  <c r="A385" i="34"/>
  <c r="A386" i="34"/>
  <c r="A387" i="34"/>
  <c r="A388" i="34"/>
  <c r="A389" i="34"/>
  <c r="A390" i="34"/>
  <c r="A391" i="34"/>
  <c r="A392" i="34"/>
  <c r="A393" i="34"/>
  <c r="A394" i="34"/>
  <c r="A395" i="34"/>
  <c r="A396" i="34"/>
  <c r="A397" i="34"/>
  <c r="A398" i="34"/>
  <c r="A399" i="34"/>
  <c r="A400" i="34"/>
  <c r="A401" i="34"/>
  <c r="A402" i="34"/>
  <c r="A403" i="34"/>
  <c r="A37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62" i="34"/>
  <c r="A363" i="34"/>
  <c r="A33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29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5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1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17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3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9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5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12" i="34"/>
  <c r="A373" i="35"/>
  <c r="A374" i="35"/>
  <c r="A375" i="35"/>
  <c r="A376" i="35"/>
  <c r="A377" i="35"/>
  <c r="A378" i="35"/>
  <c r="A379" i="35"/>
  <c r="A380" i="35"/>
  <c r="A381" i="35"/>
  <c r="A382" i="35"/>
  <c r="A383" i="35"/>
  <c r="A384" i="35"/>
  <c r="A385" i="35"/>
  <c r="A386" i="35"/>
  <c r="A387" i="35"/>
  <c r="A388" i="35"/>
  <c r="A389" i="35"/>
  <c r="A390" i="35"/>
  <c r="A391" i="35"/>
  <c r="A392" i="35"/>
  <c r="A393" i="35"/>
  <c r="A394" i="35"/>
  <c r="A395" i="35"/>
  <c r="A396" i="35"/>
  <c r="A397" i="35"/>
  <c r="A398" i="35"/>
  <c r="A399" i="35"/>
  <c r="A400" i="35"/>
  <c r="A401" i="35"/>
  <c r="A402" i="35"/>
  <c r="A403" i="35"/>
  <c r="A372" i="35"/>
  <c r="A333" i="35"/>
  <c r="A334" i="35"/>
  <c r="A335" i="35"/>
  <c r="A336" i="35"/>
  <c r="A337" i="35"/>
  <c r="A338" i="35"/>
  <c r="A339" i="35"/>
  <c r="A340" i="35"/>
  <c r="A341" i="35"/>
  <c r="A342" i="35"/>
  <c r="A343" i="35"/>
  <c r="A344" i="35"/>
  <c r="A345" i="35"/>
  <c r="A346" i="35"/>
  <c r="A347" i="35"/>
  <c r="A348" i="35"/>
  <c r="A349" i="35"/>
  <c r="A350" i="35"/>
  <c r="A351" i="35"/>
  <c r="A352" i="35"/>
  <c r="A353" i="35"/>
  <c r="A354" i="35"/>
  <c r="A355" i="35"/>
  <c r="A356" i="35"/>
  <c r="A357" i="35"/>
  <c r="A358" i="35"/>
  <c r="A359" i="35"/>
  <c r="A360" i="35"/>
  <c r="A361" i="35"/>
  <c r="A362" i="35"/>
  <c r="A363" i="35"/>
  <c r="A332" i="35"/>
  <c r="A293" i="35"/>
  <c r="A294" i="35"/>
  <c r="A295" i="35"/>
  <c r="A296" i="35"/>
  <c r="A297" i="35"/>
  <c r="A298" i="35"/>
  <c r="A299" i="35"/>
  <c r="A300" i="35"/>
  <c r="A301" i="35"/>
  <c r="A302" i="35"/>
  <c r="A303" i="35"/>
  <c r="A304" i="35"/>
  <c r="A305" i="35"/>
  <c r="A306" i="35"/>
  <c r="A307" i="35"/>
  <c r="A308" i="35"/>
  <c r="A309" i="35"/>
  <c r="A310" i="35"/>
  <c r="A311" i="35"/>
  <c r="A312" i="35"/>
  <c r="A313" i="35"/>
  <c r="A314" i="35"/>
  <c r="A315" i="35"/>
  <c r="A316" i="35"/>
  <c r="A317" i="35"/>
  <c r="A318" i="35"/>
  <c r="A319" i="35"/>
  <c r="A320" i="35"/>
  <c r="A321" i="35"/>
  <c r="A322" i="35"/>
  <c r="A323" i="35"/>
  <c r="A292" i="35"/>
  <c r="A253" i="35"/>
  <c r="A254" i="35"/>
  <c r="A255" i="35"/>
  <c r="A256" i="35"/>
  <c r="A257" i="35"/>
  <c r="A258" i="35"/>
  <c r="A259" i="35"/>
  <c r="A260" i="35"/>
  <c r="A261" i="35"/>
  <c r="A262" i="35"/>
  <c r="A263" i="35"/>
  <c r="A264" i="35"/>
  <c r="A265" i="35"/>
  <c r="A266" i="35"/>
  <c r="A267" i="35"/>
  <c r="A268" i="35"/>
  <c r="A269" i="35"/>
  <c r="A270" i="35"/>
  <c r="A271" i="35"/>
  <c r="A272" i="35"/>
  <c r="A273" i="35"/>
  <c r="A274" i="35"/>
  <c r="A275" i="35"/>
  <c r="A276" i="35"/>
  <c r="A277" i="35"/>
  <c r="A278" i="35"/>
  <c r="A279" i="35"/>
  <c r="A280" i="35"/>
  <c r="A281" i="35"/>
  <c r="A282" i="35"/>
  <c r="A283" i="35"/>
  <c r="A252" i="35"/>
  <c r="A213" i="35"/>
  <c r="A214" i="35"/>
  <c r="A215" i="35"/>
  <c r="A216" i="35"/>
  <c r="A217" i="35"/>
  <c r="A218" i="35"/>
  <c r="A219" i="35"/>
  <c r="A220" i="35"/>
  <c r="A221" i="35"/>
  <c r="A222" i="35"/>
  <c r="A223" i="35"/>
  <c r="A224" i="35"/>
  <c r="A225" i="35"/>
  <c r="A226" i="35"/>
  <c r="A227" i="35"/>
  <c r="A228" i="35"/>
  <c r="A229" i="35"/>
  <c r="A230" i="35"/>
  <c r="A231" i="35"/>
  <c r="A232" i="35"/>
  <c r="A233" i="35"/>
  <c r="A234" i="35"/>
  <c r="A235" i="35"/>
  <c r="A236" i="35"/>
  <c r="A237" i="35"/>
  <c r="A238" i="35"/>
  <c r="A239" i="35"/>
  <c r="A240" i="35"/>
  <c r="A241" i="35"/>
  <c r="A242" i="35"/>
  <c r="A243" i="35"/>
  <c r="A212" i="35"/>
  <c r="A173" i="35"/>
  <c r="A174" i="35"/>
  <c r="A175" i="35"/>
  <c r="A176" i="35"/>
  <c r="A177" i="35"/>
  <c r="A178" i="35"/>
  <c r="A179" i="35"/>
  <c r="A180" i="35"/>
  <c r="A181" i="35"/>
  <c r="A182" i="35"/>
  <c r="A183" i="35"/>
  <c r="A184" i="35"/>
  <c r="A185" i="35"/>
  <c r="A186" i="35"/>
  <c r="A187" i="35"/>
  <c r="A188" i="35"/>
  <c r="A189" i="35"/>
  <c r="A190" i="35"/>
  <c r="A191" i="35"/>
  <c r="A192" i="35"/>
  <c r="A193" i="35"/>
  <c r="A194" i="35"/>
  <c r="A195" i="35"/>
  <c r="A196" i="35"/>
  <c r="A197" i="35"/>
  <c r="A198" i="35"/>
  <c r="A199" i="35"/>
  <c r="A200" i="35"/>
  <c r="A201" i="35"/>
  <c r="A202" i="35"/>
  <c r="A203" i="35"/>
  <c r="A172" i="35"/>
  <c r="A133" i="35"/>
  <c r="A134" i="35"/>
  <c r="A135" i="35"/>
  <c r="A136" i="35"/>
  <c r="A137" i="35"/>
  <c r="A138" i="35"/>
  <c r="A139" i="35"/>
  <c r="A140" i="35"/>
  <c r="A141" i="35"/>
  <c r="A142" i="35"/>
  <c r="A143" i="35"/>
  <c r="A144" i="35"/>
  <c r="A145" i="35"/>
  <c r="A146" i="35"/>
  <c r="A147" i="35"/>
  <c r="A148" i="35"/>
  <c r="A149" i="35"/>
  <c r="A150" i="35"/>
  <c r="A151" i="35"/>
  <c r="A152" i="35"/>
  <c r="A153" i="35"/>
  <c r="A154" i="35"/>
  <c r="A155" i="35"/>
  <c r="A156" i="35"/>
  <c r="A157" i="35"/>
  <c r="A158" i="35"/>
  <c r="A159" i="35"/>
  <c r="A160" i="35"/>
  <c r="A161" i="35"/>
  <c r="A162" i="35"/>
  <c r="A163" i="35"/>
  <c r="A132" i="35"/>
  <c r="A93" i="35"/>
  <c r="A94" i="35"/>
  <c r="A95" i="35"/>
  <c r="A96" i="35"/>
  <c r="A97" i="35"/>
  <c r="A98" i="35"/>
  <c r="A99" i="35"/>
  <c r="A100" i="35"/>
  <c r="A101" i="35"/>
  <c r="A102" i="35"/>
  <c r="A103" i="35"/>
  <c r="A104" i="35"/>
  <c r="A105" i="35"/>
  <c r="A106" i="35"/>
  <c r="A107" i="35"/>
  <c r="A108" i="35"/>
  <c r="A109" i="35"/>
  <c r="A110" i="35"/>
  <c r="A111" i="35"/>
  <c r="A112" i="35"/>
  <c r="A113" i="35"/>
  <c r="A114" i="35"/>
  <c r="A115" i="35"/>
  <c r="A116" i="35"/>
  <c r="A117" i="35"/>
  <c r="A118" i="35"/>
  <c r="A119" i="35"/>
  <c r="A120" i="35"/>
  <c r="A121" i="35"/>
  <c r="A122" i="35"/>
  <c r="A123" i="35"/>
  <c r="A92" i="35"/>
  <c r="A53" i="35"/>
  <c r="A54" i="35"/>
  <c r="A55" i="35"/>
  <c r="A56" i="35"/>
  <c r="A57" i="35"/>
  <c r="A58" i="35"/>
  <c r="A59" i="35"/>
  <c r="A60" i="35"/>
  <c r="A61" i="35"/>
  <c r="A62" i="35"/>
  <c r="A63" i="35"/>
  <c r="A64" i="35"/>
  <c r="A65" i="35"/>
  <c r="A66" i="35"/>
  <c r="A67" i="35"/>
  <c r="A68" i="35"/>
  <c r="A69" i="35"/>
  <c r="A70" i="35"/>
  <c r="A71" i="35"/>
  <c r="A72" i="35"/>
  <c r="A73" i="35"/>
  <c r="A74" i="35"/>
  <c r="A75" i="35"/>
  <c r="A76" i="35"/>
  <c r="A77" i="35"/>
  <c r="A78" i="35"/>
  <c r="A79" i="35"/>
  <c r="A80" i="35"/>
  <c r="A81" i="35"/>
  <c r="A82" i="35"/>
  <c r="A83" i="35"/>
  <c r="A52" i="35"/>
  <c r="A13" i="35"/>
  <c r="A14" i="35"/>
  <c r="A15" i="35"/>
  <c r="A16" i="35"/>
  <c r="A17" i="35"/>
  <c r="A18" i="35"/>
  <c r="A19" i="35"/>
  <c r="A20" i="35"/>
  <c r="A21" i="35"/>
  <c r="A22" i="35"/>
  <c r="A23" i="35"/>
  <c r="A24" i="35"/>
  <c r="A25" i="35"/>
  <c r="A26" i="35"/>
  <c r="A27" i="35"/>
  <c r="A28" i="35"/>
  <c r="A29" i="35"/>
  <c r="A30" i="35"/>
  <c r="A31" i="35"/>
  <c r="A32" i="35"/>
  <c r="A33" i="35"/>
  <c r="A34" i="35"/>
  <c r="A35" i="35"/>
  <c r="A36" i="35"/>
  <c r="A37" i="35"/>
  <c r="A38" i="35"/>
  <c r="A39" i="35"/>
  <c r="A40" i="35"/>
  <c r="A41" i="35"/>
  <c r="A42" i="35"/>
  <c r="A43" i="35"/>
  <c r="A12" i="35"/>
  <c r="E6" i="31" l="1"/>
  <c r="N1" i="28"/>
  <c r="A91" i="31" l="1"/>
  <c r="A93" i="31" l="1"/>
  <c r="A94" i="31" s="1"/>
  <c r="A92" i="31"/>
  <c r="A84" i="31"/>
  <c r="A85" i="31" l="1"/>
  <c r="A95" i="31"/>
  <c r="A96" i="31" s="1"/>
  <c r="A86" i="31"/>
  <c r="D20" i="28"/>
  <c r="A97" i="31" l="1"/>
  <c r="A98" i="31" s="1"/>
  <c r="A99" i="31" s="1"/>
  <c r="M28" i="28" s="1"/>
  <c r="A87" i="31"/>
  <c r="L19" i="28" s="1"/>
  <c r="M16" i="28" l="1"/>
  <c r="D16" i="28"/>
  <c r="L16" i="28"/>
  <c r="M17" i="28"/>
  <c r="I16" i="28"/>
  <c r="I17" i="28"/>
  <c r="D17" i="28"/>
  <c r="L17" i="28"/>
  <c r="M21" i="28"/>
  <c r="L21" i="28"/>
  <c r="D21" i="28"/>
  <c r="J21" i="28"/>
  <c r="M22" i="28"/>
  <c r="J22" i="28"/>
  <c r="L22" i="28"/>
  <c r="J26" i="28"/>
  <c r="L26" i="28"/>
  <c r="D27" i="28"/>
  <c r="J23" i="28"/>
  <c r="M23" i="28"/>
  <c r="L25" i="28"/>
  <c r="L27" i="28"/>
  <c r="L23" i="28"/>
  <c r="D23" i="28"/>
  <c r="M24" i="28"/>
  <c r="D25" i="28"/>
  <c r="M29" i="28"/>
  <c r="M27" i="28"/>
  <c r="L24" i="28"/>
  <c r="M25" i="28"/>
  <c r="J29" i="28"/>
  <c r="D28" i="28"/>
  <c r="M26" i="28"/>
  <c r="J24" i="28"/>
  <c r="J25" i="28"/>
  <c r="L28" i="28"/>
  <c r="L29" i="28"/>
  <c r="J28" i="28"/>
  <c r="I19" i="28"/>
  <c r="I18" i="28"/>
  <c r="M19" i="28"/>
  <c r="M18" i="28"/>
  <c r="L18" i="28"/>
  <c r="D18" i="28"/>
  <c r="D19" i="28"/>
  <c r="J3" i="32"/>
  <c r="K8" i="35"/>
  <c r="E32" i="26" l="1"/>
  <c r="E31" i="26"/>
  <c r="E30" i="26"/>
  <c r="E29" i="26"/>
  <c r="E28" i="26"/>
  <c r="E27" i="26"/>
  <c r="E26" i="26"/>
  <c r="E25" i="26"/>
  <c r="E24" i="26"/>
  <c r="E23" i="26"/>
  <c r="E22" i="26"/>
  <c r="E21" i="26"/>
  <c r="E16" i="26"/>
  <c r="E15" i="26"/>
  <c r="E14" i="26"/>
  <c r="E13" i="26"/>
  <c r="E12" i="26"/>
  <c r="E11" i="26"/>
  <c r="E10" i="26"/>
  <c r="E9" i="26"/>
  <c r="E8" i="26"/>
  <c r="E7" i="26"/>
  <c r="E6" i="26"/>
  <c r="E36" i="1"/>
  <c r="E35" i="1"/>
  <c r="E34" i="1"/>
  <c r="E33" i="1"/>
  <c r="E32" i="1"/>
  <c r="E31" i="1"/>
  <c r="E30" i="1"/>
  <c r="D26" i="1"/>
  <c r="D25" i="1"/>
  <c r="D24" i="1"/>
  <c r="G12" i="1"/>
  <c r="G11" i="1"/>
  <c r="G10" i="1"/>
  <c r="G9" i="1"/>
  <c r="K8" i="34"/>
  <c r="C38" i="1" l="1"/>
  <c r="B33" i="28"/>
  <c r="B51" i="27" l="1"/>
  <c r="B50" i="27"/>
  <c r="B49" i="27"/>
  <c r="B48" i="27"/>
  <c r="B47" i="27"/>
  <c r="C69" i="31"/>
  <c r="H83" i="34" l="1"/>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5" i="34"/>
  <c r="H54" i="34"/>
  <c r="H53" i="34"/>
  <c r="H85" i="34" s="1"/>
  <c r="H52" i="34"/>
  <c r="H84" i="34" s="1"/>
  <c r="H123" i="34"/>
  <c r="H122" i="34"/>
  <c r="H121" i="34"/>
  <c r="H120" i="34"/>
  <c r="H119" i="34"/>
  <c r="H118" i="34"/>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125" i="34" s="1"/>
  <c r="H92" i="34"/>
  <c r="H124" i="34" s="1"/>
  <c r="H163" i="34"/>
  <c r="H162" i="34"/>
  <c r="H161" i="34"/>
  <c r="H160" i="34"/>
  <c r="H159" i="34"/>
  <c r="H158" i="34"/>
  <c r="H157" i="34"/>
  <c r="H156" i="34"/>
  <c r="H155" i="34"/>
  <c r="H154" i="34"/>
  <c r="H153" i="34"/>
  <c r="H152" i="34"/>
  <c r="H151" i="34"/>
  <c r="H150" i="34"/>
  <c r="H149" i="34"/>
  <c r="H148" i="34"/>
  <c r="H147" i="34"/>
  <c r="H146" i="34"/>
  <c r="H145" i="34"/>
  <c r="H144" i="34"/>
  <c r="H143" i="34"/>
  <c r="H142" i="34"/>
  <c r="H141" i="34"/>
  <c r="H140" i="34"/>
  <c r="H139" i="34"/>
  <c r="H138" i="34"/>
  <c r="H137" i="34"/>
  <c r="H136" i="34"/>
  <c r="H135" i="34"/>
  <c r="H134" i="34"/>
  <c r="H133" i="34"/>
  <c r="H165" i="34" s="1"/>
  <c r="H132" i="34"/>
  <c r="H164" i="34" s="1"/>
  <c r="H203" i="34"/>
  <c r="H202" i="34"/>
  <c r="H201" i="34"/>
  <c r="H200" i="34"/>
  <c r="H199" i="34"/>
  <c r="H198" i="34"/>
  <c r="H197" i="34"/>
  <c r="H196" i="34"/>
  <c r="H195" i="34"/>
  <c r="H194" i="34"/>
  <c r="H193" i="34"/>
  <c r="H192" i="34"/>
  <c r="H191" i="34"/>
  <c r="H190" i="34"/>
  <c r="H189" i="34"/>
  <c r="H188" i="34"/>
  <c r="H187" i="34"/>
  <c r="H186" i="34"/>
  <c r="H185" i="34"/>
  <c r="H184" i="34"/>
  <c r="H183" i="34"/>
  <c r="H182" i="34"/>
  <c r="H181" i="34"/>
  <c r="H180" i="34"/>
  <c r="H179" i="34"/>
  <c r="H178" i="34"/>
  <c r="H177" i="34"/>
  <c r="H176" i="34"/>
  <c r="H175" i="34"/>
  <c r="H174" i="34"/>
  <c r="H173" i="34"/>
  <c r="H205" i="34" s="1"/>
  <c r="H172" i="34"/>
  <c r="H204" i="34" s="1"/>
  <c r="H243" i="34"/>
  <c r="H242" i="34"/>
  <c r="H241" i="34"/>
  <c r="H240" i="34"/>
  <c r="H239" i="34"/>
  <c r="H238" i="34"/>
  <c r="H237" i="34"/>
  <c r="H236" i="34"/>
  <c r="H235" i="34"/>
  <c r="H234" i="34"/>
  <c r="H233" i="34"/>
  <c r="H232" i="34"/>
  <c r="H231" i="34"/>
  <c r="H230" i="34"/>
  <c r="H229" i="34"/>
  <c r="H228" i="34"/>
  <c r="H227" i="34"/>
  <c r="H226" i="34"/>
  <c r="H225" i="34"/>
  <c r="H224" i="34"/>
  <c r="H223" i="34"/>
  <c r="H222" i="34"/>
  <c r="H221" i="34"/>
  <c r="H220" i="34"/>
  <c r="H219" i="34"/>
  <c r="H218" i="34"/>
  <c r="H217" i="34"/>
  <c r="H216" i="34"/>
  <c r="H215" i="34"/>
  <c r="H214" i="34"/>
  <c r="H213" i="34"/>
  <c r="H245" i="34" s="1"/>
  <c r="H212" i="34"/>
  <c r="H244" i="34" s="1"/>
  <c r="H283" i="34"/>
  <c r="H282" i="34"/>
  <c r="H281" i="34"/>
  <c r="H280" i="34"/>
  <c r="H279" i="34"/>
  <c r="H278" i="34"/>
  <c r="H277" i="34"/>
  <c r="H276" i="34"/>
  <c r="H275" i="34"/>
  <c r="H274" i="34"/>
  <c r="H273" i="34"/>
  <c r="H272" i="34"/>
  <c r="H271" i="34"/>
  <c r="H270" i="34"/>
  <c r="H269" i="34"/>
  <c r="H268" i="34"/>
  <c r="H267" i="34"/>
  <c r="H266" i="34"/>
  <c r="H265" i="34"/>
  <c r="H264" i="34"/>
  <c r="H263" i="34"/>
  <c r="H262" i="34"/>
  <c r="H261" i="34"/>
  <c r="H260" i="34"/>
  <c r="H259" i="34"/>
  <c r="H258" i="34"/>
  <c r="H257" i="34"/>
  <c r="H256" i="34"/>
  <c r="H255" i="34"/>
  <c r="H254" i="34"/>
  <c r="H253" i="34"/>
  <c r="H252" i="34"/>
  <c r="H284" i="34" s="1"/>
  <c r="H323" i="34"/>
  <c r="H322" i="34"/>
  <c r="H321" i="34"/>
  <c r="H320" i="34"/>
  <c r="H319" i="34"/>
  <c r="H318" i="34"/>
  <c r="H317" i="34"/>
  <c r="H316" i="34"/>
  <c r="H315" i="34"/>
  <c r="H314" i="34"/>
  <c r="H313" i="34"/>
  <c r="H312" i="34"/>
  <c r="H311" i="34"/>
  <c r="H310" i="34"/>
  <c r="H309" i="34"/>
  <c r="H308" i="34"/>
  <c r="H307" i="34"/>
  <c r="H306" i="34"/>
  <c r="H305" i="34"/>
  <c r="H304" i="34"/>
  <c r="H303" i="34"/>
  <c r="H302" i="34"/>
  <c r="H301" i="34"/>
  <c r="H300" i="34"/>
  <c r="H299" i="34"/>
  <c r="H298" i="34"/>
  <c r="H297" i="34"/>
  <c r="H296" i="34"/>
  <c r="H295" i="34"/>
  <c r="H294" i="34"/>
  <c r="H293" i="34"/>
  <c r="H325" i="34" s="1"/>
  <c r="H292" i="34"/>
  <c r="H324" i="34" s="1"/>
  <c r="H363" i="34"/>
  <c r="H362" i="34"/>
  <c r="H361" i="34"/>
  <c r="H360" i="34"/>
  <c r="H359" i="34"/>
  <c r="H358" i="34"/>
  <c r="H357" i="34"/>
  <c r="H356" i="34"/>
  <c r="H355" i="34"/>
  <c r="H354" i="34"/>
  <c r="H353" i="34"/>
  <c r="H352" i="34"/>
  <c r="H351" i="34"/>
  <c r="H350" i="34"/>
  <c r="H349" i="34"/>
  <c r="H348" i="34"/>
  <c r="H347" i="34"/>
  <c r="H346" i="34"/>
  <c r="H345" i="34"/>
  <c r="H344" i="34"/>
  <c r="H343" i="34"/>
  <c r="H342" i="34"/>
  <c r="H341" i="34"/>
  <c r="H340" i="34"/>
  <c r="H339" i="34"/>
  <c r="H338" i="34"/>
  <c r="H337" i="34"/>
  <c r="H336" i="34"/>
  <c r="H335" i="34"/>
  <c r="H334" i="34"/>
  <c r="H333" i="34"/>
  <c r="H365" i="34" s="1"/>
  <c r="H332" i="34"/>
  <c r="H364" i="34" s="1"/>
  <c r="H403" i="34"/>
  <c r="H402" i="34"/>
  <c r="H401" i="34"/>
  <c r="H400" i="34"/>
  <c r="H399" i="34"/>
  <c r="H398" i="34"/>
  <c r="H397" i="34"/>
  <c r="H396" i="34"/>
  <c r="H395" i="34"/>
  <c r="H394" i="34"/>
  <c r="H393" i="34"/>
  <c r="H392" i="34"/>
  <c r="H391" i="34"/>
  <c r="H390" i="34"/>
  <c r="H389" i="34"/>
  <c r="H388" i="34"/>
  <c r="H387" i="34"/>
  <c r="H386" i="34"/>
  <c r="H385" i="34"/>
  <c r="H384" i="34"/>
  <c r="H383" i="34"/>
  <c r="H382" i="34"/>
  <c r="H381" i="34"/>
  <c r="H380" i="34"/>
  <c r="H379" i="34"/>
  <c r="H378" i="34"/>
  <c r="H377" i="34"/>
  <c r="H376" i="34"/>
  <c r="H375" i="34"/>
  <c r="H374" i="34"/>
  <c r="H373" i="34"/>
  <c r="H405" i="34" s="1"/>
  <c r="H372" i="34"/>
  <c r="H404" i="34" s="1"/>
  <c r="H403" i="35"/>
  <c r="H402" i="35"/>
  <c r="H401" i="35"/>
  <c r="H400" i="35"/>
  <c r="H399" i="35"/>
  <c r="H398" i="35"/>
  <c r="H397" i="35"/>
  <c r="H396" i="35"/>
  <c r="H395" i="35"/>
  <c r="H394" i="35"/>
  <c r="H393" i="35"/>
  <c r="H392" i="35"/>
  <c r="H391" i="35"/>
  <c r="H390" i="35"/>
  <c r="H389" i="35"/>
  <c r="H388" i="35"/>
  <c r="H387" i="35"/>
  <c r="H386" i="35"/>
  <c r="H385" i="35"/>
  <c r="H384" i="35"/>
  <c r="H383" i="35"/>
  <c r="H382" i="35"/>
  <c r="H381" i="35"/>
  <c r="H380" i="35"/>
  <c r="H379" i="35"/>
  <c r="H378" i="35"/>
  <c r="H377" i="35"/>
  <c r="H376" i="35"/>
  <c r="H375" i="35"/>
  <c r="H374" i="35"/>
  <c r="H373" i="35"/>
  <c r="H405" i="35" s="1"/>
  <c r="H372" i="35"/>
  <c r="H404" i="35" s="1"/>
  <c r="H363" i="35"/>
  <c r="H362" i="35"/>
  <c r="H361" i="35"/>
  <c r="H360" i="35"/>
  <c r="H359" i="35"/>
  <c r="H358" i="35"/>
  <c r="H357" i="35"/>
  <c r="H356" i="35"/>
  <c r="H355" i="35"/>
  <c r="H354" i="35"/>
  <c r="H353" i="35"/>
  <c r="H352" i="35"/>
  <c r="H351" i="35"/>
  <c r="H350" i="35"/>
  <c r="H349" i="35"/>
  <c r="H348" i="35"/>
  <c r="H347" i="35"/>
  <c r="H346" i="35"/>
  <c r="H345" i="35"/>
  <c r="H344" i="35"/>
  <c r="H343" i="35"/>
  <c r="H342" i="35"/>
  <c r="H341" i="35"/>
  <c r="H340" i="35"/>
  <c r="H339" i="35"/>
  <c r="H338" i="35"/>
  <c r="H337" i="35"/>
  <c r="H336" i="35"/>
  <c r="H335" i="35"/>
  <c r="H334" i="35"/>
  <c r="H333" i="35"/>
  <c r="H365" i="35" s="1"/>
  <c r="H332" i="35"/>
  <c r="H364" i="35" s="1"/>
  <c r="H323" i="35"/>
  <c r="H322" i="35"/>
  <c r="H321" i="35"/>
  <c r="H320" i="35"/>
  <c r="H319" i="35"/>
  <c r="H318" i="35"/>
  <c r="H317" i="35"/>
  <c r="H316" i="35"/>
  <c r="H315" i="35"/>
  <c r="H314" i="35"/>
  <c r="H313" i="35"/>
  <c r="H312" i="35"/>
  <c r="H311" i="35"/>
  <c r="H310" i="35"/>
  <c r="H309" i="35"/>
  <c r="H308" i="35"/>
  <c r="H307" i="35"/>
  <c r="H306" i="35"/>
  <c r="H305" i="35"/>
  <c r="H304" i="35"/>
  <c r="H303" i="35"/>
  <c r="H302" i="35"/>
  <c r="H301" i="35"/>
  <c r="H300" i="35"/>
  <c r="H299" i="35"/>
  <c r="H298" i="35"/>
  <c r="H297" i="35"/>
  <c r="H296" i="35"/>
  <c r="H295" i="35"/>
  <c r="H294" i="35"/>
  <c r="H293" i="35"/>
  <c r="H325" i="35" s="1"/>
  <c r="H292" i="35"/>
  <c r="H324" i="35" s="1"/>
  <c r="H283" i="35"/>
  <c r="H282" i="35"/>
  <c r="H281" i="35"/>
  <c r="H280" i="35"/>
  <c r="H279" i="35"/>
  <c r="H278" i="35"/>
  <c r="H277" i="35"/>
  <c r="H276" i="35"/>
  <c r="H275" i="35"/>
  <c r="H274" i="35"/>
  <c r="H273" i="35"/>
  <c r="H272" i="35"/>
  <c r="H271" i="35"/>
  <c r="H270" i="35"/>
  <c r="H269" i="35"/>
  <c r="H268" i="35"/>
  <c r="H267" i="35"/>
  <c r="H266" i="35"/>
  <c r="H265" i="35"/>
  <c r="H264" i="35"/>
  <c r="H263" i="35"/>
  <c r="H262" i="35"/>
  <c r="H261" i="35"/>
  <c r="H260" i="35"/>
  <c r="H259" i="35"/>
  <c r="H258" i="35"/>
  <c r="H257" i="35"/>
  <c r="H256" i="35"/>
  <c r="H255" i="35"/>
  <c r="H254" i="35"/>
  <c r="H253" i="35"/>
  <c r="H285" i="35" s="1"/>
  <c r="H252" i="35"/>
  <c r="H284" i="35" s="1"/>
  <c r="H243" i="35"/>
  <c r="H242" i="35"/>
  <c r="H241" i="35"/>
  <c r="H240" i="35"/>
  <c r="H239" i="35"/>
  <c r="H238" i="35"/>
  <c r="H237" i="35"/>
  <c r="H236" i="35"/>
  <c r="H235" i="35"/>
  <c r="H234" i="35"/>
  <c r="H233" i="35"/>
  <c r="H232" i="35"/>
  <c r="H231" i="35"/>
  <c r="H230" i="35"/>
  <c r="H229" i="35"/>
  <c r="H228" i="35"/>
  <c r="H227" i="35"/>
  <c r="H226" i="35"/>
  <c r="H225" i="35"/>
  <c r="H224" i="35"/>
  <c r="H223" i="35"/>
  <c r="H222" i="35"/>
  <c r="H221" i="35"/>
  <c r="H220" i="35"/>
  <c r="H219" i="35"/>
  <c r="H218" i="35"/>
  <c r="H217" i="35"/>
  <c r="H216" i="35"/>
  <c r="H215" i="35"/>
  <c r="H214" i="35"/>
  <c r="H213" i="35"/>
  <c r="H245" i="35" s="1"/>
  <c r="H212" i="35"/>
  <c r="H244" i="35" s="1"/>
  <c r="H203" i="35"/>
  <c r="H202" i="35"/>
  <c r="H201" i="35"/>
  <c r="H200" i="35"/>
  <c r="H199" i="35"/>
  <c r="H198" i="35"/>
  <c r="H197" i="35"/>
  <c r="H196" i="35"/>
  <c r="H195" i="35"/>
  <c r="H194" i="35"/>
  <c r="H193" i="35"/>
  <c r="H192" i="35"/>
  <c r="H191" i="35"/>
  <c r="H190" i="35"/>
  <c r="H189" i="35"/>
  <c r="H188" i="35"/>
  <c r="H187" i="35"/>
  <c r="H186" i="35"/>
  <c r="H185" i="35"/>
  <c r="H184" i="35"/>
  <c r="H183" i="35"/>
  <c r="H182" i="35"/>
  <c r="H181" i="35"/>
  <c r="H180" i="35"/>
  <c r="H179" i="35"/>
  <c r="H178" i="35"/>
  <c r="H177" i="35"/>
  <c r="H176" i="35"/>
  <c r="H175" i="35"/>
  <c r="H174" i="35"/>
  <c r="H173" i="35"/>
  <c r="H205" i="35" s="1"/>
  <c r="H172" i="35"/>
  <c r="H204" i="35" s="1"/>
  <c r="H163" i="35"/>
  <c r="H162" i="35"/>
  <c r="H161" i="35"/>
  <c r="H160" i="35"/>
  <c r="H159" i="35"/>
  <c r="H158" i="35"/>
  <c r="H157" i="35"/>
  <c r="H156" i="35"/>
  <c r="H155" i="35"/>
  <c r="H154" i="35"/>
  <c r="H153" i="35"/>
  <c r="H152" i="35"/>
  <c r="H151" i="35"/>
  <c r="H150" i="35"/>
  <c r="H149" i="35"/>
  <c r="H148" i="35"/>
  <c r="H147" i="35"/>
  <c r="H146" i="35"/>
  <c r="H145" i="35"/>
  <c r="H144" i="35"/>
  <c r="H143" i="35"/>
  <c r="H142" i="35"/>
  <c r="H141" i="35"/>
  <c r="H140" i="35"/>
  <c r="H139" i="35"/>
  <c r="H138" i="35"/>
  <c r="H137" i="35"/>
  <c r="H136" i="35"/>
  <c r="H135" i="35"/>
  <c r="H134" i="35"/>
  <c r="H133" i="35"/>
  <c r="H165" i="35" s="1"/>
  <c r="H132" i="35"/>
  <c r="H164" i="35" s="1"/>
  <c r="H123" i="35"/>
  <c r="H122" i="35"/>
  <c r="H121" i="35"/>
  <c r="H120" i="35"/>
  <c r="H119" i="35"/>
  <c r="H118" i="35"/>
  <c r="H117" i="35"/>
  <c r="H116" i="35"/>
  <c r="H115" i="35"/>
  <c r="H114" i="35"/>
  <c r="H113" i="35"/>
  <c r="H112" i="35"/>
  <c r="H111" i="35"/>
  <c r="H110" i="35"/>
  <c r="H109" i="35"/>
  <c r="H108" i="35"/>
  <c r="H107" i="35"/>
  <c r="H106" i="35"/>
  <c r="H105" i="35"/>
  <c r="H104" i="35"/>
  <c r="H103" i="35"/>
  <c r="H102" i="35"/>
  <c r="H101" i="35"/>
  <c r="H100" i="35"/>
  <c r="H99" i="35"/>
  <c r="H98" i="35"/>
  <c r="H97" i="35"/>
  <c r="H96" i="35"/>
  <c r="H95" i="35"/>
  <c r="H94" i="35"/>
  <c r="H93" i="35"/>
  <c r="H125" i="35" s="1"/>
  <c r="H92" i="35"/>
  <c r="H124" i="35" s="1"/>
  <c r="H83" i="35"/>
  <c r="H82" i="35"/>
  <c r="H81" i="35"/>
  <c r="H80" i="35"/>
  <c r="H79" i="35"/>
  <c r="H78" i="35"/>
  <c r="H77" i="35"/>
  <c r="H76" i="35"/>
  <c r="H75" i="35"/>
  <c r="H74" i="35"/>
  <c r="H73" i="35"/>
  <c r="H72" i="35"/>
  <c r="H71" i="35"/>
  <c r="H70" i="35"/>
  <c r="H69" i="35"/>
  <c r="H68" i="35"/>
  <c r="H67" i="35"/>
  <c r="H66" i="35"/>
  <c r="H65" i="35"/>
  <c r="H64" i="35"/>
  <c r="H63" i="35"/>
  <c r="H62" i="35"/>
  <c r="H61" i="35"/>
  <c r="H60" i="35"/>
  <c r="H59" i="35"/>
  <c r="H58" i="35"/>
  <c r="H57" i="35"/>
  <c r="H56" i="35"/>
  <c r="H55" i="35"/>
  <c r="H54" i="35"/>
  <c r="H53" i="35"/>
  <c r="H85" i="35" s="1"/>
  <c r="H52" i="35"/>
  <c r="H84" i="35" s="1"/>
  <c r="D368" i="35"/>
  <c r="D328" i="35"/>
  <c r="D288" i="35"/>
  <c r="D248" i="35"/>
  <c r="D208" i="35"/>
  <c r="D168" i="35"/>
  <c r="D128" i="35"/>
  <c r="D88" i="35"/>
  <c r="D48" i="35"/>
  <c r="D368" i="34"/>
  <c r="D328" i="34"/>
  <c r="D288" i="34"/>
  <c r="D248" i="34"/>
  <c r="D208" i="34"/>
  <c r="D168" i="34"/>
  <c r="D128" i="34"/>
  <c r="D88" i="34"/>
  <c r="D30" i="28" l="1"/>
  <c r="K13" i="28"/>
  <c r="F12" i="28"/>
  <c r="F11" i="28"/>
  <c r="F370" i="35"/>
  <c r="C370" i="35"/>
  <c r="B370" i="35"/>
  <c r="B368" i="35"/>
  <c r="F330" i="35"/>
  <c r="C330" i="35"/>
  <c r="B330" i="35"/>
  <c r="B328" i="35"/>
  <c r="F290" i="35"/>
  <c r="C290" i="35"/>
  <c r="B290" i="35"/>
  <c r="B288" i="35"/>
  <c r="F250" i="35"/>
  <c r="C250" i="35"/>
  <c r="B250" i="35"/>
  <c r="B248" i="35"/>
  <c r="F210" i="35"/>
  <c r="C210" i="35"/>
  <c r="B210" i="35"/>
  <c r="B208" i="35"/>
  <c r="F170" i="35"/>
  <c r="C170" i="35"/>
  <c r="B170" i="35"/>
  <c r="B168" i="35"/>
  <c r="F130" i="35"/>
  <c r="C130" i="35"/>
  <c r="B130" i="35"/>
  <c r="B128" i="35"/>
  <c r="F90" i="35"/>
  <c r="C90" i="35"/>
  <c r="B90" i="35"/>
  <c r="B88" i="35"/>
  <c r="F50" i="35"/>
  <c r="C50" i="35"/>
  <c r="B50" i="35"/>
  <c r="B48" i="35"/>
  <c r="H43" i="35"/>
  <c r="H42" i="35"/>
  <c r="H41" i="35"/>
  <c r="H40" i="35"/>
  <c r="H39" i="35"/>
  <c r="H38" i="35"/>
  <c r="H37" i="35"/>
  <c r="H36" i="35"/>
  <c r="H35" i="35"/>
  <c r="H33" i="35"/>
  <c r="H32" i="35"/>
  <c r="H31" i="35"/>
  <c r="H30" i="35"/>
  <c r="H29" i="35"/>
  <c r="H28" i="35"/>
  <c r="H27" i="35"/>
  <c r="H26" i="35"/>
  <c r="H25" i="35"/>
  <c r="H24" i="35"/>
  <c r="H23" i="35"/>
  <c r="H22" i="35"/>
  <c r="H21" i="35"/>
  <c r="H45" i="35" s="1"/>
  <c r="H20" i="35"/>
  <c r="H19" i="35"/>
  <c r="H18" i="35"/>
  <c r="H17" i="35"/>
  <c r="H16" i="35"/>
  <c r="H15" i="35"/>
  <c r="H14" i="35"/>
  <c r="H13" i="35"/>
  <c r="H12" i="35"/>
  <c r="F10" i="35"/>
  <c r="C10" i="35"/>
  <c r="B10" i="35"/>
  <c r="K208" i="35"/>
  <c r="F370" i="34"/>
  <c r="C370" i="34"/>
  <c r="B370" i="34"/>
  <c r="K368" i="34"/>
  <c r="F330" i="34"/>
  <c r="C330" i="34"/>
  <c r="B330" i="34"/>
  <c r="K328" i="34"/>
  <c r="F290" i="34"/>
  <c r="C290" i="34"/>
  <c r="B290" i="34"/>
  <c r="K288" i="34"/>
  <c r="F250" i="34"/>
  <c r="C250" i="34"/>
  <c r="B250" i="34"/>
  <c r="K248" i="34"/>
  <c r="F210" i="34"/>
  <c r="C210" i="34"/>
  <c r="B210" i="34"/>
  <c r="K208" i="34"/>
  <c r="F170" i="34"/>
  <c r="C170" i="34"/>
  <c r="B170" i="34"/>
  <c r="K168" i="34"/>
  <c r="F130" i="34"/>
  <c r="C130" i="34"/>
  <c r="B130" i="34"/>
  <c r="K128" i="34"/>
  <c r="F90" i="34"/>
  <c r="C90" i="34"/>
  <c r="B90" i="34"/>
  <c r="K88" i="34"/>
  <c r="F50" i="34"/>
  <c r="C50" i="34"/>
  <c r="B50" i="34"/>
  <c r="K48" i="34"/>
  <c r="B48" i="34"/>
  <c r="B88" i="34" s="1"/>
  <c r="B128" i="34" s="1"/>
  <c r="B168" i="34" s="1"/>
  <c r="B208" i="34" s="1"/>
  <c r="B248" i="34" s="1"/>
  <c r="B288" i="34" s="1"/>
  <c r="B328" i="34" s="1"/>
  <c r="B368" i="34" s="1"/>
  <c r="H43" i="34"/>
  <c r="H42" i="34"/>
  <c r="H41" i="34"/>
  <c r="H40" i="34"/>
  <c r="H39"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45" i="34" s="1"/>
  <c r="H12" i="34"/>
  <c r="H44" i="34" s="1"/>
  <c r="F10" i="34"/>
  <c r="C10" i="34"/>
  <c r="B10" i="34"/>
  <c r="D48" i="34"/>
  <c r="G27" i="32"/>
  <c r="H27" i="32" s="1"/>
  <c r="G26" i="32"/>
  <c r="H26" i="32" s="1"/>
  <c r="H25" i="32"/>
  <c r="G25" i="32"/>
  <c r="F2" i="26"/>
  <c r="C18" i="25"/>
  <c r="C17" i="25"/>
  <c r="C16" i="25"/>
  <c r="C15" i="25"/>
  <c r="C14" i="25"/>
  <c r="C13" i="25"/>
  <c r="C12" i="25"/>
  <c r="C11" i="25"/>
  <c r="C10" i="25"/>
  <c r="C9" i="25"/>
  <c r="C8" i="25"/>
  <c r="E3" i="25"/>
  <c r="G1" i="25"/>
  <c r="D10" i="28"/>
  <c r="C26" i="1"/>
  <c r="C10" i="28" s="1"/>
  <c r="D9" i="28"/>
  <c r="C25" i="1"/>
  <c r="C9" i="28" s="1"/>
  <c r="D8" i="28"/>
  <c r="C24" i="1"/>
  <c r="C8" i="28" s="1"/>
  <c r="H4" i="1"/>
  <c r="I1" i="1"/>
  <c r="D78" i="31"/>
  <c r="D79" i="31" s="1"/>
  <c r="H44" i="35" l="1"/>
  <c r="I10" i="32" s="1"/>
  <c r="E10" i="32" s="1"/>
  <c r="I23" i="32"/>
  <c r="I24" i="32"/>
  <c r="E24" i="32" s="1"/>
  <c r="K168" i="35"/>
  <c r="K128" i="35"/>
  <c r="K88" i="35"/>
  <c r="K48" i="35"/>
  <c r="K368" i="35"/>
  <c r="K328" i="35"/>
  <c r="K288" i="35"/>
  <c r="K248" i="35"/>
  <c r="F13" i="28"/>
  <c r="G14" i="28"/>
  <c r="G23" i="32" l="1"/>
  <c r="H23" i="32" s="1"/>
  <c r="I28" i="32"/>
  <c r="D137" i="31" s="1"/>
  <c r="I9" i="32"/>
  <c r="G9" i="32" s="1"/>
  <c r="G24" i="32"/>
  <c r="H24" i="32" s="1"/>
  <c r="E23" i="32"/>
  <c r="G10" i="32"/>
  <c r="H10" i="32" s="1"/>
  <c r="D6" i="32" l="1"/>
  <c r="H9" i="32"/>
  <c r="I19" i="32"/>
  <c r="G20" i="32" s="1"/>
  <c r="G22" i="32" s="1"/>
  <c r="G21" i="32" s="1"/>
  <c r="D135" i="31" l="1"/>
  <c r="D27" i="1"/>
  <c r="G29" i="32"/>
  <c r="G31" i="32" s="1"/>
  <c r="D140" i="31" s="1"/>
  <c r="D136" i="31"/>
  <c r="D28" i="1"/>
  <c r="D138"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100-000001000000}">
      <text>
        <r>
          <rPr>
            <sz val="12"/>
            <color indexed="10"/>
            <rFont val="メイリオ"/>
            <family val="3"/>
            <charset val="128"/>
          </rPr>
          <t>半角入力：000-0000</t>
        </r>
      </text>
    </comment>
    <comment ref="D11" authorId="0" shapeId="0" xr:uid="{00000000-0006-0000-0100-000002000000}">
      <text>
        <r>
          <rPr>
            <sz val="12"/>
            <color indexed="10"/>
            <rFont val="メイリオ"/>
            <family val="3"/>
            <charset val="128"/>
          </rPr>
          <t>個人事業主の場合、
法人名欄の入力は、不要です。</t>
        </r>
      </text>
    </comment>
    <comment ref="D14" authorId="0" shapeId="0" xr:uid="{00000000-0006-0000-0100-000003000000}">
      <text>
        <r>
          <rPr>
            <sz val="12"/>
            <color indexed="10"/>
            <rFont val="メイリオ"/>
            <family val="3"/>
            <charset val="128"/>
          </rPr>
          <t>半角入力：00-0000-000</t>
        </r>
      </text>
    </comment>
    <comment ref="D15" authorId="0" shapeId="0" xr:uid="{00000000-0006-0000-0100-000004000000}">
      <text>
        <r>
          <rPr>
            <sz val="12"/>
            <color indexed="10"/>
            <rFont val="メイリオ"/>
            <family val="3"/>
            <charset val="128"/>
          </rPr>
          <t>半角で西暦入力：yyyy/mm/dd</t>
        </r>
      </text>
    </comment>
    <comment ref="D16" authorId="0" shapeId="0" xr:uid="{00000000-0006-0000-0100-000005000000}">
      <text>
        <r>
          <rPr>
            <sz val="12"/>
            <color indexed="10"/>
            <rFont val="メイリオ"/>
            <family val="3"/>
            <charset val="128"/>
          </rPr>
          <t>プルダウンリストから選択</t>
        </r>
      </text>
    </comment>
    <comment ref="D17" authorId="0" shapeId="0" xr:uid="{00000000-0006-0000-0100-000006000000}">
      <text>
        <r>
          <rPr>
            <sz val="12"/>
            <color indexed="10"/>
            <rFont val="メイリオ"/>
            <family val="3"/>
            <charset val="128"/>
          </rPr>
          <t>プルダウンリストから選択</t>
        </r>
      </text>
    </comment>
    <comment ref="D18" authorId="0" shapeId="0" xr:uid="{00000000-0006-0000-0100-000007000000}">
      <text>
        <r>
          <rPr>
            <sz val="12"/>
            <color indexed="10"/>
            <rFont val="メイリオ"/>
            <family val="3"/>
            <charset val="128"/>
          </rPr>
          <t>プルダウンリストから選択</t>
        </r>
      </text>
    </comment>
    <comment ref="D19" authorId="0" shapeId="0" xr:uid="{00000000-0006-0000-0100-000008000000}">
      <text>
        <r>
          <rPr>
            <sz val="12"/>
            <color indexed="10"/>
            <rFont val="メイリオ"/>
            <family val="3"/>
            <charset val="128"/>
          </rPr>
          <t>半角入力</t>
        </r>
      </text>
    </comment>
    <comment ref="D20" authorId="0" shapeId="0" xr:uid="{00000000-0006-0000-0100-000009000000}">
      <text>
        <r>
          <rPr>
            <sz val="12"/>
            <color indexed="10"/>
            <rFont val="メイリオ"/>
            <family val="3"/>
            <charset val="128"/>
          </rPr>
          <t>半角入力</t>
        </r>
      </text>
    </comment>
    <comment ref="D21" authorId="0" shapeId="0" xr:uid="{00000000-0006-0000-0100-00000A000000}">
      <text>
        <r>
          <rPr>
            <sz val="12"/>
            <color indexed="10"/>
            <rFont val="メイリオ"/>
            <family val="3"/>
            <charset val="128"/>
          </rPr>
          <t>半角入力</t>
        </r>
      </text>
    </comment>
    <comment ref="D22" authorId="0" shapeId="0" xr:uid="{00000000-0006-0000-0100-00000B000000}">
      <text>
        <r>
          <rPr>
            <sz val="12"/>
            <color indexed="10"/>
            <rFont val="メイリオ"/>
            <family val="3"/>
            <charset val="128"/>
          </rPr>
          <t>半角入力</t>
        </r>
      </text>
    </comment>
    <comment ref="D23" authorId="0" shapeId="0" xr:uid="{00000000-0006-0000-0100-00000C000000}">
      <text>
        <r>
          <rPr>
            <sz val="12"/>
            <color indexed="10"/>
            <rFont val="メイリオ"/>
            <family val="3"/>
            <charset val="128"/>
          </rPr>
          <t>半角入力：申請日時点の情報を記載</t>
        </r>
      </text>
    </comment>
    <comment ref="D26" authorId="0" shapeId="0" xr:uid="{00000000-0006-0000-0100-00000D000000}">
      <text>
        <r>
          <rPr>
            <sz val="12"/>
            <color indexed="10"/>
            <rFont val="メイリオ"/>
            <family val="3"/>
            <charset val="128"/>
          </rPr>
          <t>プルダウンリストから選択</t>
        </r>
      </text>
    </comment>
    <comment ref="D27" authorId="0" shapeId="0" xr:uid="{00000000-0006-0000-0100-00000E000000}">
      <text>
        <r>
          <rPr>
            <sz val="12"/>
            <color indexed="10"/>
            <rFont val="メイリオ"/>
            <family val="3"/>
            <charset val="128"/>
          </rPr>
          <t>半角入力：000-0000</t>
        </r>
      </text>
    </comment>
    <comment ref="D33" authorId="0" shapeId="0" xr:uid="{00000000-0006-0000-0100-00000F000000}">
      <text>
        <r>
          <rPr>
            <sz val="12"/>
            <color indexed="10"/>
            <rFont val="メイリオ"/>
            <family val="3"/>
            <charset val="128"/>
          </rPr>
          <t>半角入力：00-0000-000</t>
        </r>
      </text>
    </comment>
    <comment ref="D34" authorId="0" shapeId="0" xr:uid="{00000000-0006-0000-0100-000010000000}">
      <text>
        <r>
          <rPr>
            <sz val="12"/>
            <color indexed="10"/>
            <rFont val="メイリオ"/>
            <family val="3"/>
            <charset val="128"/>
          </rPr>
          <t>半角で西暦入力：yyyy/mm/dd</t>
        </r>
      </text>
    </comment>
    <comment ref="D35" authorId="0" shapeId="0" xr:uid="{00000000-0006-0000-0100-000011000000}">
      <text>
        <r>
          <rPr>
            <sz val="12"/>
            <color indexed="10"/>
            <rFont val="メイリオ"/>
            <family val="3"/>
            <charset val="128"/>
          </rPr>
          <t>プルダウンリストから選択</t>
        </r>
      </text>
    </comment>
    <comment ref="D36" authorId="0" shapeId="0" xr:uid="{00000000-0006-0000-0100-000012000000}">
      <text>
        <r>
          <rPr>
            <sz val="12"/>
            <color indexed="10"/>
            <rFont val="メイリオ"/>
            <family val="3"/>
            <charset val="128"/>
          </rPr>
          <t>プルダウンリストから選択</t>
        </r>
      </text>
    </comment>
    <comment ref="D37" authorId="0" shapeId="0" xr:uid="{00000000-0006-0000-0100-000013000000}">
      <text>
        <r>
          <rPr>
            <sz val="12"/>
            <color indexed="10"/>
            <rFont val="メイリオ"/>
            <family val="3"/>
            <charset val="128"/>
          </rPr>
          <t>プルダウンリストから選択</t>
        </r>
      </text>
    </comment>
    <comment ref="D38" authorId="0" shapeId="0" xr:uid="{00000000-0006-0000-0100-000014000000}">
      <text>
        <r>
          <rPr>
            <sz val="12"/>
            <color indexed="10"/>
            <rFont val="メイリオ"/>
            <family val="3"/>
            <charset val="128"/>
          </rPr>
          <t>半角入力</t>
        </r>
      </text>
    </comment>
    <comment ref="D39" authorId="0" shapeId="0" xr:uid="{00000000-0006-0000-0100-000015000000}">
      <text>
        <r>
          <rPr>
            <sz val="12"/>
            <color indexed="10"/>
            <rFont val="メイリオ"/>
            <family val="3"/>
            <charset val="128"/>
          </rPr>
          <t>半角入力</t>
        </r>
      </text>
    </comment>
    <comment ref="D40" authorId="0" shapeId="0" xr:uid="{00000000-0006-0000-0100-000016000000}">
      <text>
        <r>
          <rPr>
            <sz val="12"/>
            <color indexed="10"/>
            <rFont val="メイリオ"/>
            <family val="3"/>
            <charset val="128"/>
          </rPr>
          <t>半角入力</t>
        </r>
      </text>
    </comment>
    <comment ref="D41" authorId="0" shapeId="0" xr:uid="{00000000-0006-0000-0100-000017000000}">
      <text>
        <r>
          <rPr>
            <sz val="12"/>
            <color indexed="10"/>
            <rFont val="メイリオ"/>
            <family val="3"/>
            <charset val="128"/>
          </rPr>
          <t>半角入力</t>
        </r>
      </text>
    </comment>
    <comment ref="D42" authorId="0" shapeId="0" xr:uid="{00000000-0006-0000-0100-000018000000}">
      <text>
        <r>
          <rPr>
            <sz val="12"/>
            <color indexed="10"/>
            <rFont val="メイリオ"/>
            <family val="3"/>
            <charset val="128"/>
          </rPr>
          <t>半角入力：申請日時点の情報を記載</t>
        </r>
      </text>
    </comment>
    <comment ref="D46" authorId="0" shapeId="0" xr:uid="{00000000-0006-0000-0100-000019000000}">
      <text>
        <r>
          <rPr>
            <sz val="12"/>
            <color indexed="10"/>
            <rFont val="メイリオ"/>
            <family val="3"/>
            <charset val="128"/>
          </rPr>
          <t>プルダウンリストから選択</t>
        </r>
      </text>
    </comment>
    <comment ref="D47" authorId="0" shapeId="0" xr:uid="{00000000-0006-0000-0100-00001A000000}">
      <text>
        <r>
          <rPr>
            <sz val="12"/>
            <color indexed="10"/>
            <rFont val="メイリオ"/>
            <family val="3"/>
            <charset val="128"/>
          </rPr>
          <t>半角入力：000-0000</t>
        </r>
      </text>
    </comment>
    <comment ref="D54" authorId="0" shapeId="0" xr:uid="{00000000-0006-0000-0100-00001B000000}">
      <text>
        <r>
          <rPr>
            <sz val="12"/>
            <color indexed="10"/>
            <rFont val="メイリオ"/>
            <family val="3"/>
            <charset val="128"/>
          </rPr>
          <t>半角入力：00-0000-000</t>
        </r>
      </text>
    </comment>
    <comment ref="D55" authorId="0" shapeId="0" xr:uid="{00000000-0006-0000-0100-00001C000000}">
      <text>
        <r>
          <rPr>
            <sz val="12"/>
            <color indexed="10"/>
            <rFont val="メイリオ"/>
            <family val="3"/>
            <charset val="128"/>
          </rPr>
          <t>半角入力：000-0000-000</t>
        </r>
      </text>
    </comment>
    <comment ref="D56" authorId="0" shapeId="0" xr:uid="{00000000-0006-0000-0100-00001D000000}">
      <text>
        <r>
          <rPr>
            <sz val="12"/>
            <color indexed="10"/>
            <rFont val="メイリオ"/>
            <family val="3"/>
            <charset val="128"/>
          </rPr>
          <t>半角入力：00000＠1234.co.jp</t>
        </r>
      </text>
    </comment>
    <comment ref="D57" authorId="0" shapeId="0" xr:uid="{00000000-0006-0000-0100-00001E000000}">
      <text>
        <r>
          <rPr>
            <sz val="12"/>
            <color indexed="10"/>
            <rFont val="メイリオ"/>
            <family val="3"/>
            <charset val="128"/>
          </rPr>
          <t>半角入力：000-0000</t>
        </r>
      </text>
    </comment>
    <comment ref="D64" authorId="0" shapeId="0" xr:uid="{00000000-0006-0000-0100-00001F000000}">
      <text>
        <r>
          <rPr>
            <sz val="12"/>
            <color indexed="10"/>
            <rFont val="メイリオ"/>
            <family val="3"/>
            <charset val="128"/>
          </rPr>
          <t>半角入力：00-0000-000</t>
        </r>
      </text>
    </comment>
    <comment ref="D65" authorId="0" shapeId="0" xr:uid="{00000000-0006-0000-0100-000020000000}">
      <text>
        <r>
          <rPr>
            <sz val="12"/>
            <color indexed="10"/>
            <rFont val="メイリオ"/>
            <family val="3"/>
            <charset val="128"/>
          </rPr>
          <t>半角入力：000-0000-000</t>
        </r>
      </text>
    </comment>
    <comment ref="D66" authorId="0" shapeId="0" xr:uid="{00000000-0006-0000-0100-000021000000}">
      <text>
        <r>
          <rPr>
            <sz val="12"/>
            <color indexed="10"/>
            <rFont val="メイリオ"/>
            <family val="3"/>
            <charset val="128"/>
          </rPr>
          <t>半角入力：00000＠1234.co.jp</t>
        </r>
      </text>
    </comment>
    <comment ref="D71" authorId="0" shapeId="0" xr:uid="{00000000-0006-0000-0100-000022000000}">
      <text>
        <r>
          <rPr>
            <sz val="12"/>
            <color indexed="10"/>
            <rFont val="メイリオ"/>
            <family val="3"/>
            <charset val="128"/>
          </rPr>
          <t>半角で西暦入力：yyyy/mm/dd</t>
        </r>
      </text>
    </comment>
    <comment ref="D75" authorId="0" shapeId="0" xr:uid="{00000000-0006-0000-0100-000023000000}">
      <text>
        <r>
          <rPr>
            <sz val="12"/>
            <color indexed="10"/>
            <rFont val="メイリオ"/>
            <family val="3"/>
            <charset val="128"/>
          </rPr>
          <t>半角で西暦入力：yyyy/mm/dd</t>
        </r>
      </text>
    </comment>
    <comment ref="D76" authorId="0" shapeId="0" xr:uid="{00000000-0006-0000-0100-000024000000}">
      <text>
        <r>
          <rPr>
            <sz val="12"/>
            <color indexed="10"/>
            <rFont val="メイリオ"/>
            <family val="3"/>
            <charset val="128"/>
          </rPr>
          <t>半角で西暦入力：yyyy/mm/dd</t>
        </r>
      </text>
    </comment>
    <comment ref="C84" authorId="0" shapeId="0" xr:uid="{00000000-0006-0000-0100-000025000000}">
      <text>
        <r>
          <rPr>
            <sz val="12"/>
            <color indexed="10"/>
            <rFont val="メイリオ"/>
            <family val="3"/>
            <charset val="128"/>
          </rPr>
          <t>プルダウンリストから選択</t>
        </r>
      </text>
    </comment>
    <comment ref="C85" authorId="0" shapeId="0" xr:uid="{00000000-0006-0000-0100-000026000000}">
      <text>
        <r>
          <rPr>
            <sz val="12"/>
            <color indexed="10"/>
            <rFont val="メイリオ"/>
            <family val="3"/>
            <charset val="128"/>
          </rPr>
          <t>プルダウンリストから選択</t>
        </r>
      </text>
    </comment>
    <comment ref="C86" authorId="0" shapeId="0" xr:uid="{00000000-0006-0000-0100-000027000000}">
      <text>
        <r>
          <rPr>
            <sz val="12"/>
            <color indexed="10"/>
            <rFont val="メイリオ"/>
            <family val="3"/>
            <charset val="128"/>
          </rPr>
          <t>プルダウンリストから選択</t>
        </r>
      </text>
    </comment>
    <comment ref="C87" authorId="0" shapeId="0" xr:uid="{00000000-0006-0000-0100-000028000000}">
      <text>
        <r>
          <rPr>
            <sz val="12"/>
            <color indexed="10"/>
            <rFont val="メイリオ"/>
            <family val="3"/>
            <charset val="128"/>
          </rPr>
          <t>プルダウンリストから選択</t>
        </r>
      </text>
    </comment>
    <comment ref="D88" authorId="0" shapeId="0" xr:uid="{00000000-0006-0000-0100-000029000000}">
      <text>
        <r>
          <rPr>
            <sz val="12"/>
            <color indexed="10"/>
            <rFont val="メイリオ"/>
            <family val="3"/>
            <charset val="128"/>
          </rPr>
          <t>　＜記入例＞
　厨房の換気設備は、業務時間中は常時申請した換気量で稼働させます。</t>
        </r>
      </text>
    </comment>
    <comment ref="C90" authorId="0" shapeId="0" xr:uid="{00000000-0006-0000-0100-00002A000000}">
      <text>
        <r>
          <rPr>
            <sz val="12"/>
            <color indexed="10"/>
            <rFont val="メイリオ"/>
            <family val="3"/>
            <charset val="128"/>
          </rPr>
          <t>プルダウンリストから選択</t>
        </r>
      </text>
    </comment>
    <comment ref="D112" authorId="0" shapeId="0" xr:uid="{00000000-0006-0000-0100-00002B000000}">
      <text>
        <r>
          <rPr>
            <sz val="12"/>
            <color indexed="10"/>
            <rFont val="メイリオ"/>
            <family val="3"/>
            <charset val="128"/>
          </rPr>
          <t>単独所有以外は、持分比率を記入</t>
        </r>
      </text>
    </comment>
    <comment ref="E112" authorId="0" shapeId="0" xr:uid="{00000000-0006-0000-0100-00002C000000}">
      <text>
        <r>
          <rPr>
            <sz val="12"/>
            <color indexed="10"/>
            <rFont val="メイリオ"/>
            <family val="3"/>
            <charset val="128"/>
          </rPr>
          <t>該当するものを選択</t>
        </r>
      </text>
    </comment>
    <comment ref="D114" authorId="0" shapeId="0" xr:uid="{00000000-0006-0000-0100-00002D000000}">
      <text>
        <r>
          <rPr>
            <sz val="12"/>
            <color indexed="10"/>
            <rFont val="メイリオ"/>
            <family val="3"/>
            <charset val="128"/>
          </rPr>
          <t>単独所有以外は、持分比率を記入</t>
        </r>
      </text>
    </comment>
    <comment ref="E114" authorId="0" shapeId="0" xr:uid="{00000000-0006-0000-0100-00002E000000}">
      <text>
        <r>
          <rPr>
            <sz val="12"/>
            <color indexed="10"/>
            <rFont val="メイリオ"/>
            <family val="3"/>
            <charset val="128"/>
          </rPr>
          <t>該当するものを選択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7" authorId="0" shapeId="0" xr:uid="{00000000-0006-0000-0500-000001000000}">
      <text>
        <r>
          <rPr>
            <sz val="12"/>
            <color indexed="10"/>
            <rFont val="メイリオ"/>
            <family val="3"/>
            <charset val="128"/>
          </rPr>
          <t>該当する経費が有る場合は、
セルに、直接入力してください。</t>
        </r>
      </text>
    </comment>
    <comment ref="G30" authorId="0" shapeId="0" xr:uid="{00000000-0006-0000-0500-000002000000}">
      <text>
        <r>
          <rPr>
            <sz val="12"/>
            <color indexed="10"/>
            <rFont val="メイリオ"/>
            <family val="3"/>
            <charset val="128"/>
          </rPr>
          <t>消費税等相当額は、
セルに、直接入力してください。</t>
        </r>
      </text>
    </comment>
  </commentList>
</comments>
</file>

<file path=xl/sharedStrings.xml><?xml version="1.0" encoding="utf-8"?>
<sst xmlns="http://schemas.openxmlformats.org/spreadsheetml/2006/main" count="1093" uniqueCount="558">
  <si>
    <t>公益財団法人東京都環境公社</t>
    <rPh sb="0" eb="2">
      <t>コウエキ</t>
    </rPh>
    <phoneticPr fontId="3"/>
  </si>
  <si>
    <t>円</t>
  </si>
  <si>
    <t>日</t>
    <rPh sb="0" eb="1">
      <t>ニチ</t>
    </rPh>
    <phoneticPr fontId="2"/>
  </si>
  <si>
    <t>住　所</t>
  </si>
  <si>
    <t>（共同申請の場合は併記）</t>
  </si>
  <si>
    <t>氏　名</t>
    <phoneticPr fontId="2"/>
  </si>
  <si>
    <t>　理事長　殿</t>
    <phoneticPr fontId="2"/>
  </si>
  <si>
    <t>助成金交付申請書</t>
    <rPh sb="0" eb="2">
      <t>ジョセイ</t>
    </rPh>
    <rPh sb="2" eb="3">
      <t>キン</t>
    </rPh>
    <rPh sb="3" eb="5">
      <t>コウフ</t>
    </rPh>
    <rPh sb="5" eb="8">
      <t>シンセイショ</t>
    </rPh>
    <phoneticPr fontId="2"/>
  </si>
  <si>
    <t>第１号様式（第８条関係)</t>
    <phoneticPr fontId="3"/>
  </si>
  <si>
    <t>第１号様式　その１</t>
    <phoneticPr fontId="3"/>
  </si>
  <si>
    <t>※1 業種は、売上高が最も大きな業種を記載すること。</t>
  </si>
  <si>
    <t>1. 助成対象事業者に関する情報</t>
    <phoneticPr fontId="3"/>
  </si>
  <si>
    <t xml:space="preserve"> フリガナ</t>
    <phoneticPr fontId="3"/>
  </si>
  <si>
    <t xml:space="preserve"> 代表者名</t>
    <phoneticPr fontId="3"/>
  </si>
  <si>
    <t xml:space="preserve"> 従業員数</t>
    <phoneticPr fontId="3"/>
  </si>
  <si>
    <r>
      <t xml:space="preserve"> 主な業種</t>
    </r>
    <r>
      <rPr>
        <vertAlign val="superscript"/>
        <sz val="10"/>
        <rFont val="ＭＳ 明朝"/>
        <family val="1"/>
        <charset val="128"/>
      </rPr>
      <t>※1</t>
    </r>
    <rPh sb="1" eb="2">
      <t>オモ</t>
    </rPh>
    <phoneticPr fontId="3"/>
  </si>
  <si>
    <r>
      <t xml:space="preserve"> 事業者名</t>
    </r>
    <r>
      <rPr>
        <sz val="9"/>
        <rFont val="ＭＳ 明朝"/>
        <family val="1"/>
        <charset val="128"/>
      </rPr>
      <t>（会社名）</t>
    </r>
    <rPh sb="1" eb="4">
      <t>ジギョウシャ</t>
    </rPh>
    <rPh sb="4" eb="5">
      <t>ナ</t>
    </rPh>
    <rPh sb="6" eb="8">
      <t>カイシャ</t>
    </rPh>
    <phoneticPr fontId="3"/>
  </si>
  <si>
    <t>2. 共同申請者に関する情報（該当する場合のみ記載）</t>
    <rPh sb="15" eb="17">
      <t>ガイトウ</t>
    </rPh>
    <rPh sb="19" eb="21">
      <t>バアイ</t>
    </rPh>
    <rPh sb="23" eb="25">
      <t>キサイ</t>
    </rPh>
    <phoneticPr fontId="3"/>
  </si>
  <si>
    <t>　（１） 共同申請者の情報</t>
    <rPh sb="5" eb="10">
      <t>キョウドウシンセイシャ</t>
    </rPh>
    <rPh sb="11" eb="13">
      <t>ジョウホウ</t>
    </rPh>
    <phoneticPr fontId="2"/>
  </si>
  <si>
    <t>第１号様式　その２</t>
    <phoneticPr fontId="3"/>
  </si>
  <si>
    <t>郵便番号：</t>
    <rPh sb="0" eb="2">
      <t>ユウビン</t>
    </rPh>
    <rPh sb="2" eb="4">
      <t>バンゴウ</t>
    </rPh>
    <phoneticPr fontId="2"/>
  </si>
  <si>
    <t>住　　所：</t>
    <rPh sb="0" eb="1">
      <t>ジュウ</t>
    </rPh>
    <rPh sb="3" eb="4">
      <t>ショ</t>
    </rPh>
    <phoneticPr fontId="2"/>
  </si>
  <si>
    <t>会 社 名：</t>
    <rPh sb="0" eb="1">
      <t>カイ</t>
    </rPh>
    <rPh sb="2" eb="3">
      <t>シャ</t>
    </rPh>
    <rPh sb="4" eb="5">
      <t>ナ</t>
    </rPh>
    <phoneticPr fontId="2"/>
  </si>
  <si>
    <t>①ESCO事業者：ESCO契約書（案）、ESCO料金計算書（案）</t>
    <rPh sb="5" eb="8">
      <t>ジギョウシャ</t>
    </rPh>
    <phoneticPr fontId="3"/>
  </si>
  <si>
    <t>②リース事業者：リース（又は割賦販売の）契約書（案）、リース料金（又は割賦販売価格）計算書（案）</t>
    <rPh sb="4" eb="6">
      <t>ジギョウ</t>
    </rPh>
    <rPh sb="6" eb="7">
      <t>シャ</t>
    </rPh>
    <phoneticPr fontId="3"/>
  </si>
  <si>
    <t xml:space="preserve"> 助成対象事業者との関係</t>
    <rPh sb="1" eb="3">
      <t>ジョセイ</t>
    </rPh>
    <rPh sb="3" eb="5">
      <t>タイショウ</t>
    </rPh>
    <rPh sb="5" eb="8">
      <t>ジギョウシャ</t>
    </rPh>
    <rPh sb="10" eb="12">
      <t>カンケイ</t>
    </rPh>
    <phoneticPr fontId="3"/>
  </si>
  <si>
    <t>№</t>
    <phoneticPr fontId="18"/>
  </si>
  <si>
    <t>同意事項</t>
    <rPh sb="0" eb="2">
      <t>ドウイ</t>
    </rPh>
    <rPh sb="2" eb="4">
      <t>ジコウ</t>
    </rPh>
    <phoneticPr fontId="18"/>
  </si>
  <si>
    <t>可否</t>
    <rPh sb="0" eb="2">
      <t>カヒ</t>
    </rPh>
    <phoneticPr fontId="18"/>
  </si>
  <si>
    <t xml:space="preserve">  公益財団法人東京都環境公社（以下「公社」という。）が実施する中小規模事業所向け省エネ型換気・空調設備導入支援事業助成金を申請するに当たり、次のことに同意します。</t>
    <rPh sb="2" eb="4">
      <t>コウエキ</t>
    </rPh>
    <rPh sb="4" eb="8">
      <t>ザイダンホウジン</t>
    </rPh>
    <rPh sb="8" eb="10">
      <t>トウキョウ</t>
    </rPh>
    <rPh sb="10" eb="11">
      <t>ト</t>
    </rPh>
    <rPh sb="11" eb="13">
      <t>カンキョウ</t>
    </rPh>
    <rPh sb="13" eb="15">
      <t>コウシャ</t>
    </rPh>
    <rPh sb="28" eb="30">
      <t>ジッシ</t>
    </rPh>
    <rPh sb="62" eb="64">
      <t>シンセイ</t>
    </rPh>
    <rPh sb="67" eb="68">
      <t>ア</t>
    </rPh>
    <rPh sb="71" eb="72">
      <t>ツギ</t>
    </rPh>
    <rPh sb="76" eb="78">
      <t>ドウイ</t>
    </rPh>
    <phoneticPr fontId="2"/>
  </si>
  <si>
    <t>　遡及の申請を行う場合、次について同意します。
　・交付決定を受けるまでの期間内に、天災地変の事由等によって、実施した事業に
　　損失を生じた場合、これらの損失は、事業実施主体が負担すること。
　・審査の結果、不交付となった場合には助成金は支払われないことに異議がないこと。
　・審査の結果、補助対象以外の経費が含まれている場合は交付決定額が申請額に対し
　　て減額されることに異議がないこと。</t>
    <rPh sb="9" eb="11">
      <t>バアイ</t>
    </rPh>
    <rPh sb="12" eb="13">
      <t>ツギ</t>
    </rPh>
    <rPh sb="106" eb="108">
      <t>コウフ</t>
    </rPh>
    <rPh sb="116" eb="118">
      <t>ジョセイ</t>
    </rPh>
    <rPh sb="118" eb="119">
      <t>キン</t>
    </rPh>
    <phoneticPr fontId="5"/>
  </si>
  <si>
    <t>備考：次の該当する書類を添付すること。</t>
    <rPh sb="0" eb="2">
      <t>ビコウ</t>
    </rPh>
    <rPh sb="3" eb="4">
      <t>ツギ</t>
    </rPh>
    <rPh sb="5" eb="7">
      <t>ガイトウ</t>
    </rPh>
    <rPh sb="9" eb="11">
      <t>ショルイ</t>
    </rPh>
    <rPh sb="12" eb="14">
      <t>テンプ</t>
    </rPh>
    <phoneticPr fontId="2"/>
  </si>
  <si>
    <t>　申請者は、過去に税金の滞納がなく、刑事上の処分を受けていません。</t>
    <rPh sb="1" eb="4">
      <t>シンセイシャ</t>
    </rPh>
    <rPh sb="6" eb="8">
      <t>カコ</t>
    </rPh>
    <rPh sb="9" eb="11">
      <t>ゼイキン</t>
    </rPh>
    <rPh sb="12" eb="14">
      <t>タイノウ</t>
    </rPh>
    <rPh sb="18" eb="21">
      <t>ケイジジョウ</t>
    </rPh>
    <rPh sb="22" eb="24">
      <t>ショブン</t>
    </rPh>
    <rPh sb="25" eb="26">
      <t>ウ</t>
    </rPh>
    <phoneticPr fontId="5"/>
  </si>
  <si>
    <t>　申請者は、国又は地方公共団体の出資を受けていません。</t>
    <rPh sb="1" eb="4">
      <t>シンセイシャ</t>
    </rPh>
    <rPh sb="6" eb="7">
      <t>クニ</t>
    </rPh>
    <rPh sb="7" eb="8">
      <t>マタ</t>
    </rPh>
    <rPh sb="9" eb="11">
      <t>チホウ</t>
    </rPh>
    <rPh sb="11" eb="13">
      <t>コウキョウ</t>
    </rPh>
    <rPh sb="13" eb="15">
      <t>ダンタイ</t>
    </rPh>
    <rPh sb="16" eb="18">
      <t>シュッシ</t>
    </rPh>
    <rPh sb="19" eb="20">
      <t>ウ</t>
    </rPh>
    <phoneticPr fontId="5"/>
  </si>
  <si>
    <t>大分類</t>
    <rPh sb="0" eb="3">
      <t>ダイブンルイ</t>
    </rPh>
    <phoneticPr fontId="18"/>
  </si>
  <si>
    <t>中分類</t>
    <rPh sb="0" eb="1">
      <t>チュウ</t>
    </rPh>
    <rPh sb="1" eb="3">
      <t>ブンルイ</t>
    </rPh>
    <phoneticPr fontId="18"/>
  </si>
  <si>
    <t>Ａ農業・林業</t>
    <phoneticPr fontId="2"/>
  </si>
  <si>
    <t>01農業</t>
  </si>
  <si>
    <t>02林業</t>
  </si>
  <si>
    <t>Ｂ漁業</t>
    <phoneticPr fontId="2"/>
  </si>
  <si>
    <t>03漁業（水産養殖業を除く）</t>
  </si>
  <si>
    <t>04水産養殖業</t>
  </si>
  <si>
    <t>Ｃ鉱業・採石業・砂利採取業</t>
    <phoneticPr fontId="2"/>
  </si>
  <si>
    <t>05鉱業，採石業，砂利採取業</t>
  </si>
  <si>
    <t>Ｄ建設業</t>
    <phoneticPr fontId="2"/>
  </si>
  <si>
    <t>06総合工事業</t>
  </si>
  <si>
    <t>07職別工事業(設備工事業を除く)</t>
  </si>
  <si>
    <t>08設備工事業</t>
  </si>
  <si>
    <t>Ｅ製造業</t>
    <phoneticPr fontId="2"/>
  </si>
  <si>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</si>
  <si>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</si>
  <si>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</si>
  <si>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</si>
  <si>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</si>
  <si>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</si>
  <si>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</si>
  <si>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</si>
  <si>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</si>
  <si>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</si>
  <si>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</si>
  <si>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</si>
  <si>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</si>
  <si>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</si>
  <si>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</si>
  <si>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</si>
  <si>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</si>
  <si>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</si>
  <si>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</si>
  <si>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</si>
  <si>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</si>
  <si>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</si>
  <si>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</si>
  <si>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</si>
  <si>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2"/>
  </si>
  <si>
    <t>33電気業</t>
  </si>
  <si>
    <t>34ガス業</t>
  </si>
  <si>
    <t>35熱供給業</t>
  </si>
  <si>
    <t>36水道業</t>
  </si>
  <si>
    <t>Ｇ情報通信業</t>
    <phoneticPr fontId="2"/>
  </si>
  <si>
    <t>37通信業</t>
  </si>
  <si>
    <t>38放送業</t>
  </si>
  <si>
    <t>39情報サービス業</t>
  </si>
  <si>
    <t>40インターネット附随サービス業</t>
  </si>
  <si>
    <t>41映像・音声・文字情報制作業</t>
  </si>
  <si>
    <t>Ｈ運輸業・郵便業</t>
    <phoneticPr fontId="2"/>
  </si>
  <si>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</si>
  <si>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</si>
  <si>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</si>
  <si>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</si>
  <si>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</si>
  <si>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</si>
  <si>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</si>
  <si>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</si>
  <si>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2"/>
  </si>
  <si>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</si>
  <si>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</si>
  <si>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</si>
  <si>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</si>
  <si>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</si>
  <si>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</si>
  <si>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</si>
  <si>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</si>
  <si>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</si>
  <si>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</si>
  <si>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</si>
  <si>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</si>
  <si>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2"/>
  </si>
  <si>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</si>
  <si>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</si>
  <si>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</si>
  <si>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</si>
  <si>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</si>
  <si>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</si>
  <si>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2"/>
  </si>
  <si>
    <t>68不動産取引業</t>
  </si>
  <si>
    <t>69不動産賃貸業・管理業</t>
  </si>
  <si>
    <t>70物品賃貸業</t>
  </si>
  <si>
    <t>Ｌ学術研究・専門・技術サービス業</t>
    <phoneticPr fontId="2"/>
  </si>
  <si>
    <t>71学術・開発研究機関</t>
  </si>
  <si>
    <t>72専門サービス業（他に分類されないもの）</t>
  </si>
  <si>
    <t>73広告業</t>
  </si>
  <si>
    <t>74技術サービス業（他に分類されないもの）</t>
  </si>
  <si>
    <t>Ｍ宿泊業・飲食サービス業</t>
    <phoneticPr fontId="2"/>
  </si>
  <si>
    <t>75宿泊業</t>
  </si>
  <si>
    <t>76飲食店</t>
  </si>
  <si>
    <t>77持ち帰り・配達飲食サービス業</t>
  </si>
  <si>
    <t>Ｎ生活関連サービス業・娯楽業</t>
    <phoneticPr fontId="2"/>
  </si>
  <si>
    <t>78洗濯・理容・美容・浴場業</t>
  </si>
  <si>
    <t>79その他の生活関連サービス業</t>
  </si>
  <si>
    <t>80娯楽業</t>
  </si>
  <si>
    <t>Ｏ教育・学習支援業</t>
    <phoneticPr fontId="2"/>
  </si>
  <si>
    <t>81学校教育</t>
  </si>
  <si>
    <t>82その他の教育，学習支援業</t>
  </si>
  <si>
    <t>Ｐ医療・福祉</t>
    <phoneticPr fontId="2"/>
  </si>
  <si>
    <t>83医療業</t>
  </si>
  <si>
    <t>84保健衛生</t>
  </si>
  <si>
    <t>85社会保険・社会福祉・介護事業</t>
  </si>
  <si>
    <t>Ｑ複合サービス事業</t>
    <phoneticPr fontId="2"/>
  </si>
  <si>
    <t>86郵便局</t>
  </si>
  <si>
    <t>87協同組合（他に分類されないもの）</t>
  </si>
  <si>
    <t>Ｒサービス業【他に分類されないもの】</t>
    <phoneticPr fontId="2"/>
  </si>
  <si>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</si>
  <si>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</si>
  <si>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</si>
  <si>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</si>
  <si>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</si>
  <si>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</si>
  <si>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</si>
  <si>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</si>
  <si>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</si>
  <si>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2"/>
  </si>
  <si>
    <t>97国家公務</t>
  </si>
  <si>
    <t>98地方公務</t>
  </si>
  <si>
    <t>Ｔ分類不能の産業</t>
    <phoneticPr fontId="2"/>
  </si>
  <si>
    <t>99　分類不能の産業</t>
  </si>
  <si>
    <t xml:space="preserve"> 助成対象事業者</t>
    <rPh sb="1" eb="3">
      <t>ジョセイ</t>
    </rPh>
    <rPh sb="3" eb="5">
      <t>タイショウ</t>
    </rPh>
    <rPh sb="5" eb="8">
      <t>ジギョウシャ</t>
    </rPh>
    <phoneticPr fontId="3"/>
  </si>
  <si>
    <t xml:space="preserve"> 事業者の業種区分</t>
    <rPh sb="1" eb="4">
      <t>ジギョウシャ</t>
    </rPh>
    <rPh sb="5" eb="7">
      <t>ギョウシュ</t>
    </rPh>
    <rPh sb="7" eb="9">
      <t>クブン</t>
    </rPh>
    <phoneticPr fontId="3"/>
  </si>
  <si>
    <t>助成対象事業者</t>
    <rPh sb="0" eb="2">
      <t>ジョセイ</t>
    </rPh>
    <rPh sb="2" eb="4">
      <t>タイショウ</t>
    </rPh>
    <rPh sb="4" eb="7">
      <t>ジギョウシャ</t>
    </rPh>
    <phoneticPr fontId="18"/>
  </si>
  <si>
    <t>（ア）特定中小企業者等</t>
    <rPh sb="3" eb="5">
      <t>トクテイ</t>
    </rPh>
    <rPh sb="5" eb="7">
      <t>チュウショウ</t>
    </rPh>
    <rPh sb="7" eb="10">
      <t>キギョウシャ</t>
    </rPh>
    <rPh sb="10" eb="11">
      <t>トウ</t>
    </rPh>
    <phoneticPr fontId="18"/>
  </si>
  <si>
    <t>（イ）個人事業主</t>
    <rPh sb="3" eb="5">
      <t>コジン</t>
    </rPh>
    <rPh sb="5" eb="8">
      <t>ジギョウヌシ</t>
    </rPh>
    <phoneticPr fontId="18"/>
  </si>
  <si>
    <t>（ウ）学校法人</t>
    <rPh sb="3" eb="5">
      <t>ガッコウ</t>
    </rPh>
    <rPh sb="5" eb="7">
      <t>ホウジン</t>
    </rPh>
    <phoneticPr fontId="18"/>
  </si>
  <si>
    <t>（エ）一般社団法人</t>
    <rPh sb="3" eb="5">
      <t>イッパン</t>
    </rPh>
    <rPh sb="5" eb="7">
      <t>シャダン</t>
    </rPh>
    <rPh sb="7" eb="9">
      <t>ホウジン</t>
    </rPh>
    <phoneticPr fontId="18"/>
  </si>
  <si>
    <t>（エ）一般財団法人</t>
    <rPh sb="3" eb="5">
      <t>イッパン</t>
    </rPh>
    <rPh sb="5" eb="7">
      <t>ザイダン</t>
    </rPh>
    <rPh sb="7" eb="9">
      <t>ホウジン</t>
    </rPh>
    <phoneticPr fontId="18"/>
  </si>
  <si>
    <t>（エ）公益社団法人</t>
    <rPh sb="3" eb="5">
      <t>コウエキ</t>
    </rPh>
    <rPh sb="5" eb="7">
      <t>シャダン</t>
    </rPh>
    <rPh sb="7" eb="9">
      <t>ホウジン</t>
    </rPh>
    <phoneticPr fontId="18"/>
  </si>
  <si>
    <t>（エ）公益財団法人</t>
    <rPh sb="3" eb="5">
      <t>コウエキ</t>
    </rPh>
    <rPh sb="5" eb="7">
      <t>ザイダン</t>
    </rPh>
    <rPh sb="7" eb="9">
      <t>ホウジン</t>
    </rPh>
    <phoneticPr fontId="18"/>
  </si>
  <si>
    <t>（エ）特定非営利活動法人</t>
    <rPh sb="3" eb="5">
      <t>トクテイ</t>
    </rPh>
    <rPh sb="5" eb="8">
      <t>ヒエイリ</t>
    </rPh>
    <rPh sb="8" eb="10">
      <t>カツドウ</t>
    </rPh>
    <rPh sb="10" eb="12">
      <t>ホウジン</t>
    </rPh>
    <phoneticPr fontId="18"/>
  </si>
  <si>
    <t>（オ）医療法人</t>
    <rPh sb="3" eb="5">
      <t>イリョウ</t>
    </rPh>
    <rPh sb="5" eb="7">
      <t>ホウジン</t>
    </rPh>
    <phoneticPr fontId="18"/>
  </si>
  <si>
    <t>（カ）社会福祉法人</t>
    <rPh sb="3" eb="5">
      <t>シャカイ</t>
    </rPh>
    <rPh sb="5" eb="7">
      <t>フクシ</t>
    </rPh>
    <rPh sb="7" eb="9">
      <t>ホウジン</t>
    </rPh>
    <phoneticPr fontId="18"/>
  </si>
  <si>
    <t>第２号様式</t>
    <phoneticPr fontId="2"/>
  </si>
  <si>
    <t>助成事業実施計画書</t>
    <phoneticPr fontId="2"/>
  </si>
  <si>
    <t>１. 事業の概要</t>
    <phoneticPr fontId="2"/>
  </si>
  <si>
    <t>（1)</t>
    <phoneticPr fontId="2"/>
  </si>
  <si>
    <t>（2)</t>
    <phoneticPr fontId="2"/>
  </si>
  <si>
    <t>（3)</t>
    <phoneticPr fontId="2"/>
  </si>
  <si>
    <t>（4)</t>
  </si>
  <si>
    <t>工事の完了日：</t>
    <rPh sb="0" eb="2">
      <t>コウジ</t>
    </rPh>
    <phoneticPr fontId="2"/>
  </si>
  <si>
    <r>
      <t xml:space="preserve"> </t>
    </r>
    <r>
      <rPr>
        <sz val="9"/>
        <rFont val="ＭＳ Ｐ明朝"/>
        <family val="1"/>
        <charset val="128"/>
      </rPr>
      <t>（工事完了予定日）</t>
    </r>
    <r>
      <rPr>
        <sz val="9"/>
        <rFont val="Century"/>
        <family val="1"/>
      </rPr>
      <t xml:space="preserve"> </t>
    </r>
    <rPh sb="4" eb="6">
      <t>カンリョウ</t>
    </rPh>
    <phoneticPr fontId="2"/>
  </si>
  <si>
    <t>日間（実稼働日数：</t>
    <rPh sb="3" eb="4">
      <t>ジツ</t>
    </rPh>
    <rPh sb="4" eb="6">
      <t>カドウ</t>
    </rPh>
    <rPh sb="6" eb="8">
      <t>ニッスウ</t>
    </rPh>
    <phoneticPr fontId="2"/>
  </si>
  <si>
    <r>
      <rPr>
        <sz val="11"/>
        <rFont val="ＭＳ 明朝"/>
        <family val="1"/>
        <charset val="128"/>
      </rPr>
      <t>日間</t>
    </r>
    <r>
      <rPr>
        <sz val="11"/>
        <rFont val="Century"/>
        <family val="1"/>
      </rPr>
      <t xml:space="preserve"> </t>
    </r>
    <r>
      <rPr>
        <sz val="11"/>
        <rFont val="ＭＳ 明朝"/>
        <family val="1"/>
        <charset val="128"/>
      </rPr>
      <t>）</t>
    </r>
    <rPh sb="0" eb="1">
      <t>ヒ</t>
    </rPh>
    <rPh sb="1" eb="2">
      <t>マ</t>
    </rPh>
    <phoneticPr fontId="2"/>
  </si>
  <si>
    <t>完了届提出期限：</t>
    <rPh sb="0" eb="2">
      <t>カンリョウ</t>
    </rPh>
    <rPh sb="2" eb="3">
      <t>トドケ</t>
    </rPh>
    <rPh sb="3" eb="5">
      <t>テイシュツ</t>
    </rPh>
    <rPh sb="5" eb="7">
      <t>キゲン</t>
    </rPh>
    <phoneticPr fontId="2"/>
  </si>
  <si>
    <t>（5)</t>
    <phoneticPr fontId="2"/>
  </si>
  <si>
    <t>概要</t>
    <rPh sb="0" eb="2">
      <t>ガイヨウ</t>
    </rPh>
    <phoneticPr fontId="2"/>
  </si>
  <si>
    <t>（6)</t>
    <phoneticPr fontId="2"/>
  </si>
  <si>
    <t>備考</t>
    <rPh sb="0" eb="2">
      <t>ビコウ</t>
    </rPh>
    <phoneticPr fontId="2"/>
  </si>
  <si>
    <t>※交付決定日を想定して工事の予定日等を計画すること。</t>
    <rPh sb="11" eb="13">
      <t>コウジ</t>
    </rPh>
    <phoneticPr fontId="2"/>
  </si>
  <si>
    <t>申請書類入力シート</t>
    <phoneticPr fontId="18"/>
  </si>
  <si>
    <t>事業の名称</t>
    <rPh sb="0" eb="2">
      <t>ジギョウ</t>
    </rPh>
    <rPh sb="3" eb="5">
      <t>メイショウ</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</si>
  <si>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</si>
  <si>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</si>
  <si>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</si>
  <si>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住所</t>
    <rPh sb="0" eb="2">
      <t>ジュウショ</t>
    </rPh>
    <phoneticPr fontId="18"/>
  </si>
  <si>
    <t>発行済株式総数</t>
    <rPh sb="0" eb="2">
      <t>ハッコウ</t>
    </rPh>
    <rPh sb="2" eb="3">
      <t>スミ</t>
    </rPh>
    <rPh sb="3" eb="5">
      <t>カブシキ</t>
    </rPh>
    <rPh sb="5" eb="7">
      <t>ソウスウ</t>
    </rPh>
    <phoneticPr fontId="2"/>
  </si>
  <si>
    <t xml:space="preserve"> 役員数</t>
    <phoneticPr fontId="3"/>
  </si>
  <si>
    <t>役員数のうち大企業からの出向者数</t>
    <rPh sb="0" eb="2">
      <t>ヤクイン</t>
    </rPh>
    <rPh sb="2" eb="3">
      <t>スウ</t>
    </rPh>
    <rPh sb="6" eb="9">
      <t>ダイキギョウ</t>
    </rPh>
    <rPh sb="12" eb="15">
      <t>シュッコウシャ</t>
    </rPh>
    <rPh sb="15" eb="16">
      <t>スウ</t>
    </rPh>
    <phoneticPr fontId="2"/>
  </si>
  <si>
    <t>中小規模事業所向け省エネ型換気・空調設備導入支援事業</t>
    <rPh sb="0" eb="2">
      <t>チュウショウ</t>
    </rPh>
    <rPh sb="2" eb="4">
      <t>キボ</t>
    </rPh>
    <rPh sb="4" eb="7">
      <t>ジギョウショ</t>
    </rPh>
    <rPh sb="7" eb="8">
      <t>ム</t>
    </rPh>
    <rPh sb="9" eb="10">
      <t>ショウ</t>
    </rPh>
    <rPh sb="12" eb="13">
      <t>ガタ</t>
    </rPh>
    <rPh sb="13" eb="15">
      <t>カンキ</t>
    </rPh>
    <rPh sb="16" eb="18">
      <t>クウチョウ</t>
    </rPh>
    <rPh sb="18" eb="20">
      <t>セツビ</t>
    </rPh>
    <rPh sb="20" eb="22">
      <t>ドウニュウ</t>
    </rPh>
    <phoneticPr fontId="2"/>
  </si>
  <si>
    <t>事業所の名称</t>
    <rPh sb="0" eb="2">
      <t>ジギョウ</t>
    </rPh>
    <rPh sb="2" eb="3">
      <t>ショ</t>
    </rPh>
    <rPh sb="4" eb="5">
      <t>メイ</t>
    </rPh>
    <rPh sb="5" eb="6">
      <t>ショウ</t>
    </rPh>
    <phoneticPr fontId="18"/>
  </si>
  <si>
    <t>事業の開始日：</t>
    <phoneticPr fontId="18"/>
  </si>
  <si>
    <r>
      <t xml:space="preserve"> </t>
    </r>
    <r>
      <rPr>
        <sz val="9"/>
        <rFont val="ＭＳ Ｐ明朝"/>
        <family val="1"/>
        <charset val="128"/>
      </rPr>
      <t>（工事契約予定日）</t>
    </r>
    <r>
      <rPr>
        <sz val="9"/>
        <rFont val="Century"/>
        <family val="1"/>
      </rPr>
      <t xml:space="preserve"> </t>
    </r>
    <phoneticPr fontId="2"/>
  </si>
  <si>
    <t>事業の概要</t>
    <rPh sb="0" eb="2">
      <t>ジギョウ</t>
    </rPh>
    <rPh sb="3" eb="5">
      <t>ガイヨウ</t>
    </rPh>
    <phoneticPr fontId="18"/>
  </si>
  <si>
    <t>該当区分</t>
    <rPh sb="0" eb="2">
      <t>ガイトウ</t>
    </rPh>
    <rPh sb="2" eb="4">
      <t>クブン</t>
    </rPh>
    <phoneticPr fontId="2"/>
  </si>
  <si>
    <t>入　力　欄</t>
    <rPh sb="0" eb="1">
      <t>イ</t>
    </rPh>
    <rPh sb="2" eb="3">
      <t>チカラ</t>
    </rPh>
    <rPh sb="4" eb="5">
      <t>ラン</t>
    </rPh>
    <phoneticPr fontId="2"/>
  </si>
  <si>
    <t>項　　目</t>
    <rPh sb="0" eb="1">
      <t>コウ</t>
    </rPh>
    <rPh sb="3" eb="4">
      <t>メ</t>
    </rPh>
    <phoneticPr fontId="2"/>
  </si>
  <si>
    <t>工事期間中の実稼働日数</t>
    <rPh sb="0" eb="2">
      <t>コウジ</t>
    </rPh>
    <rPh sb="2" eb="5">
      <t>キカンチュウ</t>
    </rPh>
    <phoneticPr fontId="18"/>
  </si>
  <si>
    <t>第１号様式：別紙</t>
    <rPh sb="0" eb="1">
      <t>ダイ</t>
    </rPh>
    <rPh sb="2" eb="3">
      <t>ゴウ</t>
    </rPh>
    <rPh sb="3" eb="5">
      <t>ヨウシキ</t>
    </rPh>
    <rPh sb="6" eb="8">
      <t>ベッシ</t>
    </rPh>
    <phoneticPr fontId="2"/>
  </si>
  <si>
    <t>助成事業経費内訳書</t>
    <rPh sb="0" eb="2">
      <t>ジョセイ</t>
    </rPh>
    <rPh sb="2" eb="4">
      <t>ジギョウ</t>
    </rPh>
    <rPh sb="4" eb="6">
      <t>ケイヒ</t>
    </rPh>
    <rPh sb="6" eb="9">
      <t>ウチワケショ</t>
    </rPh>
    <phoneticPr fontId="2"/>
  </si>
  <si>
    <t>区分</t>
    <rPh sb="0" eb="2">
      <t>クブン</t>
    </rPh>
    <phoneticPr fontId="2"/>
  </si>
  <si>
    <t>経費</t>
    <rPh sb="0" eb="2">
      <t>ケイヒ</t>
    </rPh>
    <phoneticPr fontId="2"/>
  </si>
  <si>
    <t>数量</t>
    <rPh sb="0" eb="2">
      <t>スウリョウ</t>
    </rPh>
    <phoneticPr fontId="2"/>
  </si>
  <si>
    <t>単位</t>
    <rPh sb="0" eb="2">
      <t>タンイ</t>
    </rPh>
    <phoneticPr fontId="2"/>
  </si>
  <si>
    <t>金額（円）</t>
    <rPh sb="0" eb="2">
      <t>キンガク</t>
    </rPh>
    <rPh sb="3" eb="4">
      <t>エン</t>
    </rPh>
    <phoneticPr fontId="2"/>
  </si>
  <si>
    <t>①助成対象経費</t>
    <phoneticPr fontId="2"/>
  </si>
  <si>
    <t>合　計</t>
    <rPh sb="0" eb="1">
      <t>ゴウ</t>
    </rPh>
    <rPh sb="2" eb="3">
      <t>ケイ</t>
    </rPh>
    <phoneticPr fontId="2"/>
  </si>
  <si>
    <t>-</t>
    <phoneticPr fontId="2"/>
  </si>
  <si>
    <t>　（ａ）　助成対象経費　（円）</t>
    <rPh sb="5" eb="7">
      <t>ジョセイ</t>
    </rPh>
    <rPh sb="7" eb="9">
      <t>タイショウ</t>
    </rPh>
    <rPh sb="9" eb="11">
      <t>ケイヒ</t>
    </rPh>
    <rPh sb="13" eb="14">
      <t>エン</t>
    </rPh>
    <phoneticPr fontId="2"/>
  </si>
  <si>
    <t>　　　　　助成率　（ｂ/ａ）</t>
    <rPh sb="5" eb="7">
      <t>ジョセイ</t>
    </rPh>
    <rPh sb="7" eb="8">
      <t>リツ</t>
    </rPh>
    <phoneticPr fontId="2"/>
  </si>
  <si>
    <t>　（ｂ）　交付申請額　（円）</t>
    <rPh sb="5" eb="7">
      <t>コウフ</t>
    </rPh>
    <rPh sb="7" eb="10">
      <t>シンセイガク</t>
    </rPh>
    <rPh sb="12" eb="13">
      <t>エン</t>
    </rPh>
    <phoneticPr fontId="2"/>
  </si>
  <si>
    <t>②助成対象外経費</t>
    <rPh sb="1" eb="3">
      <t>ジョセイ</t>
    </rPh>
    <rPh sb="3" eb="5">
      <t>タイショウ</t>
    </rPh>
    <rPh sb="5" eb="6">
      <t>ガイ</t>
    </rPh>
    <rPh sb="6" eb="8">
      <t>ケイヒ</t>
    </rPh>
    <phoneticPr fontId="2"/>
  </si>
  <si>
    <t>①＋②　総　計　［税抜］（円）</t>
    <rPh sb="4" eb="5">
      <t>ソウ</t>
    </rPh>
    <rPh sb="6" eb="7">
      <t>ケイ</t>
    </rPh>
    <rPh sb="9" eb="11">
      <t>ゼイヌキ</t>
    </rPh>
    <phoneticPr fontId="2"/>
  </si>
  <si>
    <t>③　消費税等相当額　［10％］（円）</t>
    <rPh sb="2" eb="5">
      <t>ショウヒゼイ</t>
    </rPh>
    <rPh sb="5" eb="6">
      <t>トウ</t>
    </rPh>
    <rPh sb="6" eb="8">
      <t>ソウトウ</t>
    </rPh>
    <rPh sb="8" eb="9">
      <t>ガク</t>
    </rPh>
    <phoneticPr fontId="2"/>
  </si>
  <si>
    <t>①＋②＋③　総工事金額　［税込］（円）
（助成事業に要する経費）</t>
    <rPh sb="6" eb="7">
      <t>ソウ</t>
    </rPh>
    <rPh sb="7" eb="9">
      <t>コウジ</t>
    </rPh>
    <rPh sb="9" eb="11">
      <t>キンガク</t>
    </rPh>
    <rPh sb="13" eb="15">
      <t>ゼイコミ</t>
    </rPh>
    <rPh sb="21" eb="23">
      <t>ジョセイ</t>
    </rPh>
    <rPh sb="23" eb="25">
      <t>ジギョウ</t>
    </rPh>
    <rPh sb="26" eb="27">
      <t>ヨウ</t>
    </rPh>
    <rPh sb="29" eb="31">
      <t>ケイヒ</t>
    </rPh>
    <phoneticPr fontId="2"/>
  </si>
  <si>
    <t>設備・機器費</t>
    <rPh sb="0" eb="2">
      <t>セツビ</t>
    </rPh>
    <rPh sb="3" eb="5">
      <t>キキ</t>
    </rPh>
    <rPh sb="5" eb="6">
      <t>ヒ</t>
    </rPh>
    <phoneticPr fontId="2"/>
  </si>
  <si>
    <t>台</t>
    <rPh sb="0" eb="1">
      <t>ダイ</t>
    </rPh>
    <phoneticPr fontId="2"/>
  </si>
  <si>
    <t>付帯設備費</t>
    <rPh sb="0" eb="2">
      <t>フタイ</t>
    </rPh>
    <rPh sb="2" eb="4">
      <t>セツビ</t>
    </rPh>
    <rPh sb="4" eb="5">
      <t>ヒ</t>
    </rPh>
    <phoneticPr fontId="2"/>
  </si>
  <si>
    <t>機（器）</t>
    <rPh sb="0" eb="1">
      <t>キ</t>
    </rPh>
    <rPh sb="2" eb="3">
      <t>キ</t>
    </rPh>
    <phoneticPr fontId="2"/>
  </si>
  <si>
    <t>付属機器費</t>
    <rPh sb="0" eb="2">
      <t>フゾク</t>
    </rPh>
    <rPh sb="2" eb="4">
      <t>キキ</t>
    </rPh>
    <rPh sb="4" eb="5">
      <t>ヒ</t>
    </rPh>
    <phoneticPr fontId="2"/>
  </si>
  <si>
    <t>個</t>
    <rPh sb="0" eb="1">
      <t>コ</t>
    </rPh>
    <phoneticPr fontId="2"/>
  </si>
  <si>
    <t>材料費</t>
    <rPh sb="0" eb="3">
      <t>ザイリョウヒ</t>
    </rPh>
    <phoneticPr fontId="2"/>
  </si>
  <si>
    <t>本</t>
    <rPh sb="0" eb="1">
      <t>ホン</t>
    </rPh>
    <phoneticPr fontId="2"/>
  </si>
  <si>
    <t>消耗・雑材費</t>
    <rPh sb="0" eb="2">
      <t>ショウモウ</t>
    </rPh>
    <rPh sb="3" eb="5">
      <t>ザツザイ</t>
    </rPh>
    <rPh sb="5" eb="6">
      <t>ヒ</t>
    </rPh>
    <phoneticPr fontId="2"/>
  </si>
  <si>
    <t>枚</t>
    <rPh sb="0" eb="1">
      <t>マイ</t>
    </rPh>
    <phoneticPr fontId="2"/>
  </si>
  <si>
    <t>労務費</t>
    <rPh sb="0" eb="3">
      <t>ロウムヒ</t>
    </rPh>
    <phoneticPr fontId="2"/>
  </si>
  <si>
    <t>人工</t>
    <rPh sb="0" eb="2">
      <t>ニンク</t>
    </rPh>
    <phoneticPr fontId="2"/>
  </si>
  <si>
    <t>その他</t>
    <rPh sb="2" eb="3">
      <t>タ</t>
    </rPh>
    <phoneticPr fontId="2"/>
  </si>
  <si>
    <t>式</t>
    <rPh sb="0" eb="1">
      <t>シキ</t>
    </rPh>
    <phoneticPr fontId="2"/>
  </si>
  <si>
    <t>撤去・処分費</t>
    <rPh sb="0" eb="2">
      <t>テッキョ</t>
    </rPh>
    <rPh sb="3" eb="5">
      <t>ショブン</t>
    </rPh>
    <rPh sb="5" eb="6">
      <t>ヒ</t>
    </rPh>
    <phoneticPr fontId="2"/>
  </si>
  <si>
    <t>共通仮設費</t>
    <rPh sb="0" eb="2">
      <t>キョウツウ</t>
    </rPh>
    <rPh sb="2" eb="4">
      <t>カセツ</t>
    </rPh>
    <rPh sb="4" eb="5">
      <t>ヒ</t>
    </rPh>
    <phoneticPr fontId="2"/>
  </si>
  <si>
    <t>現場管理費</t>
    <rPh sb="0" eb="2">
      <t>ゲンバ</t>
    </rPh>
    <rPh sb="2" eb="5">
      <t>カンリヒ</t>
    </rPh>
    <phoneticPr fontId="2"/>
  </si>
  <si>
    <t>箇所</t>
    <rPh sb="0" eb="2">
      <t>カショ</t>
    </rPh>
    <phoneticPr fontId="2"/>
  </si>
  <si>
    <t>一般管理費</t>
    <rPh sb="0" eb="2">
      <t>イッパン</t>
    </rPh>
    <rPh sb="2" eb="5">
      <t>カンリヒ</t>
    </rPh>
    <phoneticPr fontId="2"/>
  </si>
  <si>
    <t>時間</t>
    <rPh sb="0" eb="2">
      <t>ジカン</t>
    </rPh>
    <phoneticPr fontId="2"/>
  </si>
  <si>
    <t>【注意】</t>
    <rPh sb="1" eb="3">
      <t>チュウイ</t>
    </rPh>
    <phoneticPr fontId="2"/>
  </si>
  <si>
    <t>内訳明細表</t>
    <rPh sb="0" eb="2">
      <t>ウチワケ</t>
    </rPh>
    <rPh sb="2" eb="4">
      <t>メイサイ</t>
    </rPh>
    <rPh sb="4" eb="5">
      <t>ヒョウ</t>
    </rPh>
    <phoneticPr fontId="2"/>
  </si>
  <si>
    <t>整理</t>
    <rPh sb="0" eb="2">
      <t>セイリ</t>
    </rPh>
    <phoneticPr fontId="2"/>
  </si>
  <si>
    <t>費用の内容</t>
    <rPh sb="0" eb="2">
      <t>ヒヨウ</t>
    </rPh>
    <rPh sb="3" eb="5">
      <t>ナイヨウ</t>
    </rPh>
    <phoneticPr fontId="2"/>
  </si>
  <si>
    <t>No.</t>
    <phoneticPr fontId="2"/>
  </si>
  <si>
    <t>助成対象経費　小計（1）</t>
    <rPh sb="0" eb="2">
      <t>ジョセイ</t>
    </rPh>
    <rPh sb="2" eb="4">
      <t>タイショウ</t>
    </rPh>
    <rPh sb="4" eb="6">
      <t>ケイヒ</t>
    </rPh>
    <rPh sb="7" eb="8">
      <t>ショウ</t>
    </rPh>
    <rPh sb="8" eb="9">
      <t>ケイ</t>
    </rPh>
    <phoneticPr fontId="2"/>
  </si>
  <si>
    <t>‐</t>
    <phoneticPr fontId="2"/>
  </si>
  <si>
    <t>‐</t>
    <phoneticPr fontId="2"/>
  </si>
  <si>
    <t>助成対象経費　小計（2）</t>
    <rPh sb="0" eb="2">
      <t>ジョセイ</t>
    </rPh>
    <rPh sb="2" eb="4">
      <t>タイショウ</t>
    </rPh>
    <rPh sb="4" eb="6">
      <t>ケイヒ</t>
    </rPh>
    <rPh sb="7" eb="8">
      <t>ショウ</t>
    </rPh>
    <rPh sb="8" eb="9">
      <t>ケイ</t>
    </rPh>
    <phoneticPr fontId="2"/>
  </si>
  <si>
    <t>助成対象経費　小計（3）</t>
    <rPh sb="0" eb="2">
      <t>ジョセイ</t>
    </rPh>
    <rPh sb="2" eb="4">
      <t>タイショウ</t>
    </rPh>
    <rPh sb="4" eb="6">
      <t>ケイヒ</t>
    </rPh>
    <rPh sb="7" eb="8">
      <t>ショウ</t>
    </rPh>
    <rPh sb="8" eb="9">
      <t>ケイ</t>
    </rPh>
    <phoneticPr fontId="2"/>
  </si>
  <si>
    <t>助成対象経費　小計（4）</t>
    <rPh sb="0" eb="2">
      <t>ジョセイ</t>
    </rPh>
    <rPh sb="2" eb="4">
      <t>タイショウ</t>
    </rPh>
    <rPh sb="4" eb="6">
      <t>ケイヒ</t>
    </rPh>
    <rPh sb="7" eb="8">
      <t>ショウ</t>
    </rPh>
    <rPh sb="8" eb="9">
      <t>ケイ</t>
    </rPh>
    <phoneticPr fontId="2"/>
  </si>
  <si>
    <t>助成対象外経費　小計（1）</t>
    <rPh sb="0" eb="2">
      <t>ジョセイ</t>
    </rPh>
    <rPh sb="2" eb="4">
      <t>タイショウ</t>
    </rPh>
    <rPh sb="4" eb="5">
      <t>ガイ</t>
    </rPh>
    <rPh sb="5" eb="7">
      <t>ケイヒ</t>
    </rPh>
    <rPh sb="8" eb="9">
      <t>ショウ</t>
    </rPh>
    <rPh sb="9" eb="10">
      <t>ケイ</t>
    </rPh>
    <phoneticPr fontId="2"/>
  </si>
  <si>
    <t>助成対象外経費　小計（2）</t>
    <rPh sb="0" eb="2">
      <t>ジョセイ</t>
    </rPh>
    <rPh sb="2" eb="4">
      <t>タイショウ</t>
    </rPh>
    <rPh sb="4" eb="5">
      <t>ガイ</t>
    </rPh>
    <rPh sb="5" eb="7">
      <t>ケイヒ</t>
    </rPh>
    <rPh sb="8" eb="9">
      <t>ショウ</t>
    </rPh>
    <rPh sb="9" eb="10">
      <t>ケイ</t>
    </rPh>
    <phoneticPr fontId="2"/>
  </si>
  <si>
    <t>助成対象外経費　小計（3）</t>
    <rPh sb="0" eb="2">
      <t>ジョセイ</t>
    </rPh>
    <rPh sb="2" eb="4">
      <t>タイショウ</t>
    </rPh>
    <rPh sb="4" eb="5">
      <t>ガイ</t>
    </rPh>
    <rPh sb="5" eb="7">
      <t>ケイヒ</t>
    </rPh>
    <rPh sb="8" eb="9">
      <t>ショウ</t>
    </rPh>
    <rPh sb="9" eb="10">
      <t>ケイ</t>
    </rPh>
    <phoneticPr fontId="2"/>
  </si>
  <si>
    <t>助成対象外経費　小計（4）</t>
    <rPh sb="0" eb="2">
      <t>ジョセイ</t>
    </rPh>
    <rPh sb="2" eb="4">
      <t>タイショウ</t>
    </rPh>
    <rPh sb="4" eb="5">
      <t>ガイ</t>
    </rPh>
    <rPh sb="5" eb="7">
      <t>ケイヒ</t>
    </rPh>
    <rPh sb="8" eb="9">
      <t>ショウ</t>
    </rPh>
    <rPh sb="9" eb="10">
      <t>ケイ</t>
    </rPh>
    <phoneticPr fontId="2"/>
  </si>
  <si>
    <t>助成対象外経費　小計（5）</t>
    <rPh sb="0" eb="2">
      <t>ジョセイ</t>
    </rPh>
    <rPh sb="2" eb="4">
      <t>タイショウ</t>
    </rPh>
    <rPh sb="4" eb="5">
      <t>ガイ</t>
    </rPh>
    <rPh sb="5" eb="7">
      <t>ケイヒ</t>
    </rPh>
    <rPh sb="8" eb="9">
      <t>ショウ</t>
    </rPh>
    <rPh sb="9" eb="10">
      <t>ケイ</t>
    </rPh>
    <phoneticPr fontId="2"/>
  </si>
  <si>
    <t>住所</t>
    <phoneticPr fontId="18"/>
  </si>
  <si>
    <r>
      <t>工事日数（全日）</t>
    </r>
    <r>
      <rPr>
        <sz val="10"/>
        <color rgb="FFFF0000"/>
        <rFont val="ＭＳ Ｐゴシック"/>
        <family val="3"/>
        <charset val="128"/>
        <scheme val="minor"/>
      </rPr>
      <t>（自動計算）</t>
    </r>
    <rPh sb="0" eb="2">
      <t>コウジ</t>
    </rPh>
    <rPh sb="2" eb="4">
      <t>ニッスウ</t>
    </rPh>
    <rPh sb="5" eb="6">
      <t>ゼン</t>
    </rPh>
    <rPh sb="6" eb="7">
      <t>ニチ</t>
    </rPh>
    <rPh sb="9" eb="11">
      <t>ジドウ</t>
    </rPh>
    <rPh sb="11" eb="13">
      <t>ケイサン</t>
    </rPh>
    <phoneticPr fontId="18"/>
  </si>
  <si>
    <r>
      <t>事業の開始日</t>
    </r>
    <r>
      <rPr>
        <sz val="10"/>
        <color rgb="FFFF0000"/>
        <rFont val="ＭＳ Ｐゴシック"/>
        <family val="3"/>
        <charset val="128"/>
        <scheme val="minor"/>
      </rPr>
      <t xml:space="preserve">（工事契約予定日） </t>
    </r>
    <phoneticPr fontId="2"/>
  </si>
  <si>
    <r>
      <t>工事の完了日</t>
    </r>
    <r>
      <rPr>
        <sz val="10"/>
        <color rgb="FFFF0000"/>
        <rFont val="ＭＳ Ｐゴシック"/>
        <family val="3"/>
        <charset val="128"/>
        <scheme val="minor"/>
      </rPr>
      <t xml:space="preserve">（工事完了予定日） </t>
    </r>
    <rPh sb="0" eb="2">
      <t>コウジ</t>
    </rPh>
    <rPh sb="3" eb="5">
      <t>カンリョウ</t>
    </rPh>
    <rPh sb="5" eb="6">
      <t>ビ</t>
    </rPh>
    <phoneticPr fontId="2"/>
  </si>
  <si>
    <t>郵便番号</t>
    <rPh sb="0" eb="4">
      <t>ユウビンバンゴウ</t>
    </rPh>
    <phoneticPr fontId="18"/>
  </si>
  <si>
    <t>連絡先の区分</t>
    <rPh sb="0" eb="3">
      <t>レンラクサキ</t>
    </rPh>
    <rPh sb="4" eb="6">
      <t>クブン</t>
    </rPh>
    <phoneticPr fontId="18"/>
  </si>
  <si>
    <t>業種</t>
    <rPh sb="0" eb="2">
      <t>ギョウシュ</t>
    </rPh>
    <phoneticPr fontId="2"/>
  </si>
  <si>
    <t>郵便番号</t>
    <rPh sb="0" eb="2">
      <t>ユウビン</t>
    </rPh>
    <rPh sb="2" eb="4">
      <t>バンゴウ</t>
    </rPh>
    <phoneticPr fontId="2"/>
  </si>
  <si>
    <t>法人名</t>
    <rPh sb="0" eb="2">
      <t>ホウジン</t>
    </rPh>
    <rPh sb="2" eb="3">
      <t>メイ</t>
    </rPh>
    <phoneticPr fontId="2"/>
  </si>
  <si>
    <t>代表者氏名：フリガナ</t>
    <rPh sb="0" eb="3">
      <t>ダイヒョウシャ</t>
    </rPh>
    <rPh sb="3" eb="5">
      <t>シメイ</t>
    </rPh>
    <phoneticPr fontId="2"/>
  </si>
  <si>
    <t>法人名：フリガナ</t>
    <rPh sb="0" eb="2">
      <t>ホウジン</t>
    </rPh>
    <rPh sb="2" eb="3">
      <t>ナ</t>
    </rPh>
    <phoneticPr fontId="2"/>
  </si>
  <si>
    <t>代表者役職・氏名</t>
    <rPh sb="0" eb="3">
      <t>ダイヒョウシャ</t>
    </rPh>
    <rPh sb="3" eb="5">
      <t>ヤクショク</t>
    </rPh>
    <rPh sb="6" eb="8">
      <t>シメイ</t>
    </rPh>
    <phoneticPr fontId="2"/>
  </si>
  <si>
    <t>E-mailアドレス</t>
    <phoneticPr fontId="2"/>
  </si>
  <si>
    <t>部署</t>
    <rPh sb="0" eb="2">
      <t>ブショ</t>
    </rPh>
    <phoneticPr fontId="18"/>
  </si>
  <si>
    <t>法人名</t>
    <rPh sb="0" eb="2">
      <t>ホウジン</t>
    </rPh>
    <rPh sb="2" eb="3">
      <t>メイ</t>
    </rPh>
    <phoneticPr fontId="18"/>
  </si>
  <si>
    <t>氏名</t>
    <rPh sb="0" eb="2">
      <t>シメイ</t>
    </rPh>
    <phoneticPr fontId="18"/>
  </si>
  <si>
    <t>氏名：フリガナ</t>
    <rPh sb="0" eb="2">
      <t>シメイ</t>
    </rPh>
    <phoneticPr fontId="2"/>
  </si>
  <si>
    <t>［株］</t>
    <rPh sb="1" eb="2">
      <t>カブ</t>
    </rPh>
    <phoneticPr fontId="18"/>
  </si>
  <si>
    <t>［円］</t>
    <rPh sb="1" eb="2">
      <t>エン</t>
    </rPh>
    <phoneticPr fontId="18"/>
  </si>
  <si>
    <t>［人］</t>
    <rPh sb="1" eb="2">
      <t>ニン</t>
    </rPh>
    <phoneticPr fontId="18"/>
  </si>
  <si>
    <t>［日］</t>
    <rPh sb="1" eb="2">
      <t>ニチ</t>
    </rPh>
    <phoneticPr fontId="18"/>
  </si>
  <si>
    <t>換気設備</t>
    <rPh sb="0" eb="2">
      <t>カンキ</t>
    </rPh>
    <rPh sb="2" eb="4">
      <t>セツビ</t>
    </rPh>
    <phoneticPr fontId="18"/>
  </si>
  <si>
    <t>ア　高効率換気設備</t>
  </si>
  <si>
    <t>ア　高効率換気設備</t>
    <phoneticPr fontId="18"/>
  </si>
  <si>
    <t>イ　熱交換型換気設備</t>
    <rPh sb="2" eb="3">
      <t>ネツ</t>
    </rPh>
    <rPh sb="3" eb="6">
      <t>コウカンガタ</t>
    </rPh>
    <rPh sb="6" eb="8">
      <t>カンキ</t>
    </rPh>
    <rPh sb="8" eb="10">
      <t>セツビ</t>
    </rPh>
    <phoneticPr fontId="18"/>
  </si>
  <si>
    <t>ウ　換気・空調一体型設備</t>
    <rPh sb="2" eb="4">
      <t>カンキ</t>
    </rPh>
    <rPh sb="5" eb="7">
      <t>クウチョウ</t>
    </rPh>
    <rPh sb="7" eb="10">
      <t>イッタイガタ</t>
    </rPh>
    <rPh sb="10" eb="12">
      <t>セツビ</t>
    </rPh>
    <phoneticPr fontId="18"/>
  </si>
  <si>
    <t>［台］</t>
    <rPh sb="1" eb="2">
      <t>ダイ</t>
    </rPh>
    <phoneticPr fontId="18"/>
  </si>
  <si>
    <t>ア　電気式パッケージ形空調機</t>
  </si>
  <si>
    <t>ア　電気式パッケージ形空調機</t>
    <phoneticPr fontId="18"/>
  </si>
  <si>
    <t>高効率空調設備</t>
    <rPh sb="0" eb="3">
      <t>コウコウリツ</t>
    </rPh>
    <rPh sb="3" eb="5">
      <t>クウチョウ</t>
    </rPh>
    <rPh sb="5" eb="7">
      <t>セツビ</t>
    </rPh>
    <phoneticPr fontId="18"/>
  </si>
  <si>
    <t>イ　ガスヒートポンプ式空調機</t>
  </si>
  <si>
    <t>イ　ガスヒートポンプ式空調機</t>
    <phoneticPr fontId="18"/>
  </si>
  <si>
    <t>ウ　中央熱源式空調機</t>
    <rPh sb="2" eb="4">
      <t>チュウオウ</t>
    </rPh>
    <rPh sb="4" eb="6">
      <t>ネツゲン</t>
    </rPh>
    <rPh sb="6" eb="7">
      <t>シキ</t>
    </rPh>
    <rPh sb="7" eb="10">
      <t>クウチョウキ</t>
    </rPh>
    <phoneticPr fontId="18"/>
  </si>
  <si>
    <t>エ　ルームエアコン</t>
    <phoneticPr fontId="18"/>
  </si>
  <si>
    <t>室外機</t>
    <rPh sb="0" eb="3">
      <t>シツガイキ</t>
    </rPh>
    <phoneticPr fontId="18"/>
  </si>
  <si>
    <t>室内機</t>
    <rPh sb="0" eb="3">
      <t>シツナイキ</t>
    </rPh>
    <phoneticPr fontId="18"/>
  </si>
  <si>
    <t>導入区分</t>
    <rPh sb="0" eb="2">
      <t>ドウニュウ</t>
    </rPh>
    <rPh sb="2" eb="4">
      <t>クブン</t>
    </rPh>
    <phoneticPr fontId="18"/>
  </si>
  <si>
    <t>更新</t>
    <rPh sb="0" eb="2">
      <t>コウシン</t>
    </rPh>
    <phoneticPr fontId="18"/>
  </si>
  <si>
    <t>増設</t>
    <rPh sb="0" eb="2">
      <t>ゾウセツ</t>
    </rPh>
    <phoneticPr fontId="18"/>
  </si>
  <si>
    <t>新設</t>
    <rPh sb="0" eb="2">
      <t>シンセツ</t>
    </rPh>
    <phoneticPr fontId="18"/>
  </si>
  <si>
    <t>更新・増設</t>
    <rPh sb="0" eb="2">
      <t>コウシン</t>
    </rPh>
    <rPh sb="3" eb="5">
      <t>ゾウセツ</t>
    </rPh>
    <phoneticPr fontId="18"/>
  </si>
  <si>
    <t>更新・新設</t>
    <rPh sb="0" eb="2">
      <t>コウシン</t>
    </rPh>
    <rPh sb="3" eb="5">
      <t>シンセツ</t>
    </rPh>
    <phoneticPr fontId="18"/>
  </si>
  <si>
    <t>更新・増設・新設</t>
    <rPh sb="0" eb="2">
      <t>コウシン</t>
    </rPh>
    <rPh sb="3" eb="5">
      <t>ゾウセツ</t>
    </rPh>
    <rPh sb="6" eb="8">
      <t>シンセツ</t>
    </rPh>
    <phoneticPr fontId="18"/>
  </si>
  <si>
    <t>継続</t>
    <rPh sb="0" eb="2">
      <t>ケイゾク</t>
    </rPh>
    <phoneticPr fontId="18"/>
  </si>
  <si>
    <t>部署・氏名：</t>
    <rPh sb="0" eb="2">
      <t>ブショ</t>
    </rPh>
    <rPh sb="3" eb="4">
      <t>シ</t>
    </rPh>
    <rPh sb="4" eb="5">
      <t>ナ</t>
    </rPh>
    <phoneticPr fontId="2"/>
  </si>
  <si>
    <t>（助成対象事業者）</t>
    <phoneticPr fontId="2"/>
  </si>
  <si>
    <t>事業所の所在地</t>
    <rPh sb="0" eb="2">
      <t>ジギョウ</t>
    </rPh>
    <rPh sb="2" eb="3">
      <t>ショ</t>
    </rPh>
    <rPh sb="4" eb="7">
      <t>ショザイチ</t>
    </rPh>
    <phoneticPr fontId="18"/>
  </si>
  <si>
    <t>（住居表示）</t>
    <phoneticPr fontId="18"/>
  </si>
  <si>
    <t>申請日</t>
    <rPh sb="0" eb="2">
      <t>シンセイ</t>
    </rPh>
    <rPh sb="2" eb="3">
      <t>ビ</t>
    </rPh>
    <phoneticPr fontId="2"/>
  </si>
  <si>
    <t>（申請書類の提出日）</t>
  </si>
  <si>
    <t>助成金交付申請額</t>
    <phoneticPr fontId="3"/>
  </si>
  <si>
    <t>助成対象経費</t>
    <rPh sb="0" eb="2">
      <t>ジョセイ</t>
    </rPh>
    <rPh sb="2" eb="4">
      <t>タイショウ</t>
    </rPh>
    <rPh sb="4" eb="6">
      <t>ケイヒ</t>
    </rPh>
    <phoneticPr fontId="3"/>
  </si>
  <si>
    <t>助成対象事業者
連絡先</t>
    <rPh sb="8" eb="11">
      <t>レンラクサキ</t>
    </rPh>
    <phoneticPr fontId="3"/>
  </si>
  <si>
    <t>助成対象外経費</t>
    <rPh sb="0" eb="2">
      <t>ジョセイ</t>
    </rPh>
    <rPh sb="2" eb="5">
      <t>タイショウガイ</t>
    </rPh>
    <rPh sb="5" eb="7">
      <t>ケイヒ</t>
    </rPh>
    <phoneticPr fontId="18"/>
  </si>
  <si>
    <t>交付申請額</t>
    <rPh sb="0" eb="2">
      <t>コウフ</t>
    </rPh>
    <rPh sb="2" eb="4">
      <t>シンセイ</t>
    </rPh>
    <rPh sb="4" eb="5">
      <t>ガク</t>
    </rPh>
    <phoneticPr fontId="18"/>
  </si>
  <si>
    <t>助成対象経費</t>
    <rPh sb="2" eb="4">
      <t>タイショウ</t>
    </rPh>
    <phoneticPr fontId="18"/>
  </si>
  <si>
    <t>無し</t>
    <rPh sb="0" eb="1">
      <t>ナ</t>
    </rPh>
    <phoneticPr fontId="18"/>
  </si>
  <si>
    <t>有り</t>
    <rPh sb="0" eb="1">
      <t>ア</t>
    </rPh>
    <phoneticPr fontId="18"/>
  </si>
  <si>
    <t>※1</t>
    <phoneticPr fontId="18"/>
  </si>
  <si>
    <t>工事日数(全日)：</t>
    <rPh sb="5" eb="7">
      <t>ゼンニチ</t>
    </rPh>
    <phoneticPr fontId="2"/>
  </si>
  <si>
    <t>（事業所を特定できる名称）</t>
    <rPh sb="1" eb="4">
      <t>ジギョウショ</t>
    </rPh>
    <rPh sb="5" eb="7">
      <t>トクテイ</t>
    </rPh>
    <rPh sb="10" eb="12">
      <t>メイショウ</t>
    </rPh>
    <phoneticPr fontId="18"/>
  </si>
  <si>
    <t>エ　継続使用設備</t>
    <rPh sb="2" eb="4">
      <t>ケイゾク</t>
    </rPh>
    <rPh sb="4" eb="6">
      <t>シヨウ</t>
    </rPh>
    <rPh sb="6" eb="8">
      <t>セツビ</t>
    </rPh>
    <phoneticPr fontId="18"/>
  </si>
  <si>
    <t>オ　継続使用設備</t>
    <rPh sb="2" eb="4">
      <t>ケイゾク</t>
    </rPh>
    <rPh sb="4" eb="6">
      <t>シヨウ</t>
    </rPh>
    <rPh sb="6" eb="8">
      <t>セツビ</t>
    </rPh>
    <phoneticPr fontId="18"/>
  </si>
  <si>
    <t>ｍ</t>
  </si>
  <si>
    <t>kg</t>
  </si>
  <si>
    <t>高効率換気設備</t>
    <phoneticPr fontId="18"/>
  </si>
  <si>
    <t>熱交換型換気設備</t>
    <rPh sb="0" eb="1">
      <t>ネツ</t>
    </rPh>
    <rPh sb="1" eb="4">
      <t>コウカンガタ</t>
    </rPh>
    <rPh sb="4" eb="6">
      <t>カンキ</t>
    </rPh>
    <rPh sb="6" eb="8">
      <t>セツビ</t>
    </rPh>
    <phoneticPr fontId="18"/>
  </si>
  <si>
    <t>換気・空調一体型設備</t>
    <rPh sb="0" eb="2">
      <t>カンキ</t>
    </rPh>
    <rPh sb="3" eb="5">
      <t>クウチョウ</t>
    </rPh>
    <rPh sb="5" eb="8">
      <t>イッタイガタ</t>
    </rPh>
    <rPh sb="8" eb="10">
      <t>セツビ</t>
    </rPh>
    <phoneticPr fontId="18"/>
  </si>
  <si>
    <t>中央熱源式空調機</t>
    <rPh sb="0" eb="2">
      <t>チュウオウ</t>
    </rPh>
    <rPh sb="2" eb="4">
      <t>ネツゲン</t>
    </rPh>
    <rPh sb="4" eb="5">
      <t>シキ</t>
    </rPh>
    <rPh sb="5" eb="8">
      <t>クウチョウキ</t>
    </rPh>
    <phoneticPr fontId="18"/>
  </si>
  <si>
    <t>ルームエアコン</t>
    <phoneticPr fontId="18"/>
  </si>
  <si>
    <t>費用の区分</t>
    <rPh sb="0" eb="2">
      <t>ヒヨウ</t>
    </rPh>
    <rPh sb="3" eb="5">
      <t>クブン</t>
    </rPh>
    <phoneticPr fontId="2"/>
  </si>
  <si>
    <t>電気式P形空調機</t>
    <phoneticPr fontId="18"/>
  </si>
  <si>
    <t>ガスHP式空調機</t>
    <phoneticPr fontId="18"/>
  </si>
  <si>
    <t>単価［税抜］
（円）</t>
    <rPh sb="0" eb="2">
      <t>タンカ</t>
    </rPh>
    <rPh sb="3" eb="4">
      <t>ゼイ</t>
    </rPh>
    <rPh sb="4" eb="5">
      <t>ヌ</t>
    </rPh>
    <rPh sb="8" eb="9">
      <t>エン</t>
    </rPh>
    <phoneticPr fontId="2"/>
  </si>
  <si>
    <t>金額［税抜］
（円）</t>
    <rPh sb="0" eb="2">
      <t>キンガク</t>
    </rPh>
    <rPh sb="3" eb="5">
      <t>ゼイヌ</t>
    </rPh>
    <rPh sb="8" eb="9">
      <t>エン</t>
    </rPh>
    <phoneticPr fontId="2"/>
  </si>
  <si>
    <t>助成対象経費　小計（5）</t>
    <rPh sb="0" eb="2">
      <t>ジョセイ</t>
    </rPh>
    <rPh sb="2" eb="4">
      <t>タイショウ</t>
    </rPh>
    <rPh sb="4" eb="6">
      <t>ケイヒ</t>
    </rPh>
    <rPh sb="7" eb="8">
      <t>ショウ</t>
    </rPh>
    <rPh sb="8" eb="9">
      <t>ケイ</t>
    </rPh>
    <phoneticPr fontId="2"/>
  </si>
  <si>
    <t>助成対象経費　小計（6）</t>
    <rPh sb="0" eb="2">
      <t>ジョセイ</t>
    </rPh>
    <rPh sb="2" eb="4">
      <t>タイショウ</t>
    </rPh>
    <rPh sb="4" eb="6">
      <t>ケイヒ</t>
    </rPh>
    <rPh sb="7" eb="8">
      <t>ショウ</t>
    </rPh>
    <rPh sb="8" eb="9">
      <t>ケイ</t>
    </rPh>
    <phoneticPr fontId="2"/>
  </si>
  <si>
    <t>助成対象外経費　小計（6）</t>
    <rPh sb="0" eb="2">
      <t>ジョセイ</t>
    </rPh>
    <rPh sb="2" eb="4">
      <t>タイショウ</t>
    </rPh>
    <rPh sb="4" eb="5">
      <t>ガイ</t>
    </rPh>
    <rPh sb="5" eb="7">
      <t>ケイヒ</t>
    </rPh>
    <rPh sb="8" eb="9">
      <t>ショウ</t>
    </rPh>
    <rPh sb="9" eb="10">
      <t>ケイ</t>
    </rPh>
    <phoneticPr fontId="2"/>
  </si>
  <si>
    <t>助成対象経費　小計（7）</t>
    <rPh sb="0" eb="2">
      <t>ジョセイ</t>
    </rPh>
    <rPh sb="2" eb="4">
      <t>タイショウ</t>
    </rPh>
    <rPh sb="4" eb="6">
      <t>ケイヒ</t>
    </rPh>
    <rPh sb="7" eb="8">
      <t>ショウ</t>
    </rPh>
    <rPh sb="8" eb="9">
      <t>ケイ</t>
    </rPh>
    <phoneticPr fontId="2"/>
  </si>
  <si>
    <t>助成対象外経費　小計（7）</t>
    <rPh sb="0" eb="2">
      <t>ジョセイ</t>
    </rPh>
    <rPh sb="2" eb="4">
      <t>タイショウ</t>
    </rPh>
    <rPh sb="4" eb="5">
      <t>ガイ</t>
    </rPh>
    <rPh sb="5" eb="7">
      <t>ケイヒ</t>
    </rPh>
    <rPh sb="8" eb="9">
      <t>ショウ</t>
    </rPh>
    <rPh sb="9" eb="10">
      <t>ケイ</t>
    </rPh>
    <phoneticPr fontId="2"/>
  </si>
  <si>
    <t>助成対象経費　小計（8）</t>
    <rPh sb="0" eb="2">
      <t>ジョセイ</t>
    </rPh>
    <rPh sb="2" eb="4">
      <t>タイショウ</t>
    </rPh>
    <rPh sb="4" eb="6">
      <t>ケイヒ</t>
    </rPh>
    <rPh sb="7" eb="8">
      <t>ショウ</t>
    </rPh>
    <rPh sb="8" eb="9">
      <t>ケイ</t>
    </rPh>
    <phoneticPr fontId="2"/>
  </si>
  <si>
    <t>助成対象外経費　小計（8）</t>
    <rPh sb="0" eb="2">
      <t>ジョセイ</t>
    </rPh>
    <rPh sb="2" eb="4">
      <t>タイショウ</t>
    </rPh>
    <rPh sb="4" eb="5">
      <t>ガイ</t>
    </rPh>
    <rPh sb="5" eb="7">
      <t>ケイヒ</t>
    </rPh>
    <rPh sb="8" eb="9">
      <t>ショウ</t>
    </rPh>
    <rPh sb="9" eb="10">
      <t>ケイ</t>
    </rPh>
    <phoneticPr fontId="2"/>
  </si>
  <si>
    <t>助成対象経費　小計（9）</t>
    <rPh sb="0" eb="2">
      <t>ジョセイ</t>
    </rPh>
    <rPh sb="2" eb="4">
      <t>タイショウ</t>
    </rPh>
    <rPh sb="4" eb="6">
      <t>ケイヒ</t>
    </rPh>
    <rPh sb="7" eb="8">
      <t>ショウ</t>
    </rPh>
    <rPh sb="8" eb="9">
      <t>ケイ</t>
    </rPh>
    <phoneticPr fontId="2"/>
  </si>
  <si>
    <t>助成対象外経費　小計（9）</t>
    <rPh sb="0" eb="2">
      <t>ジョセイ</t>
    </rPh>
    <rPh sb="2" eb="4">
      <t>タイショウ</t>
    </rPh>
    <rPh sb="4" eb="5">
      <t>ガイ</t>
    </rPh>
    <rPh sb="5" eb="7">
      <t>ケイヒ</t>
    </rPh>
    <rPh sb="8" eb="9">
      <t>ショウ</t>
    </rPh>
    <rPh sb="9" eb="10">
      <t>ケイ</t>
    </rPh>
    <phoneticPr fontId="2"/>
  </si>
  <si>
    <t>助成対象経費　小計（10）</t>
    <rPh sb="0" eb="2">
      <t>ジョセイ</t>
    </rPh>
    <rPh sb="2" eb="4">
      <t>タイショウ</t>
    </rPh>
    <rPh sb="4" eb="6">
      <t>ケイヒ</t>
    </rPh>
    <rPh sb="7" eb="8">
      <t>ショウ</t>
    </rPh>
    <rPh sb="8" eb="9">
      <t>ケイ</t>
    </rPh>
    <phoneticPr fontId="2"/>
  </si>
  <si>
    <t>助成対象外経費　小計（10）</t>
    <rPh sb="0" eb="2">
      <t>ジョセイ</t>
    </rPh>
    <rPh sb="2" eb="4">
      <t>タイショウ</t>
    </rPh>
    <rPh sb="4" eb="5">
      <t>ガイ</t>
    </rPh>
    <rPh sb="5" eb="7">
      <t>ケイヒ</t>
    </rPh>
    <rPh sb="8" eb="9">
      <t>ショウ</t>
    </rPh>
    <rPh sb="9" eb="10">
      <t>ケイ</t>
    </rPh>
    <phoneticPr fontId="2"/>
  </si>
  <si>
    <t>換気設備の導入</t>
    <phoneticPr fontId="18"/>
  </si>
  <si>
    <t>▲助成対象外</t>
    <rPh sb="1" eb="3">
      <t>ジョセイ</t>
    </rPh>
    <rPh sb="3" eb="6">
      <t>タイショウガイ</t>
    </rPh>
    <phoneticPr fontId="18"/>
  </si>
  <si>
    <t>空調設備の種類</t>
    <rPh sb="0" eb="2">
      <t>クウチョウ</t>
    </rPh>
    <rPh sb="2" eb="4">
      <t>セツビ</t>
    </rPh>
    <rPh sb="5" eb="7">
      <t>シュルイ</t>
    </rPh>
    <phoneticPr fontId="2"/>
  </si>
  <si>
    <t>換気設備の種類</t>
    <rPh sb="0" eb="2">
      <t>カンキ</t>
    </rPh>
    <rPh sb="2" eb="4">
      <t>セツビ</t>
    </rPh>
    <rPh sb="5" eb="7">
      <t>シュルイ</t>
    </rPh>
    <phoneticPr fontId="2"/>
  </si>
  <si>
    <t>調整・確認費</t>
    <rPh sb="0" eb="2">
      <t>チョウセイ</t>
    </rPh>
    <rPh sb="3" eb="5">
      <t>カクニン</t>
    </rPh>
    <rPh sb="5" eb="6">
      <t>ヒ</t>
    </rPh>
    <phoneticPr fontId="2"/>
  </si>
  <si>
    <t>m3</t>
    <phoneticPr fontId="18"/>
  </si>
  <si>
    <t>Ver情報</t>
    <rPh sb="3" eb="5">
      <t>ジョウホウ</t>
    </rPh>
    <phoneticPr fontId="18"/>
  </si>
  <si>
    <t>第１号</t>
    <rPh sb="0" eb="1">
      <t>ダイ</t>
    </rPh>
    <rPh sb="2" eb="3">
      <t>ゴウ</t>
    </rPh>
    <phoneticPr fontId="18"/>
  </si>
  <si>
    <t>第２号</t>
    <rPh sb="0" eb="1">
      <t>ダイ</t>
    </rPh>
    <rPh sb="2" eb="3">
      <t>ゴウ</t>
    </rPh>
    <phoneticPr fontId="18"/>
  </si>
  <si>
    <t>第１号別紙</t>
    <rPh sb="0" eb="1">
      <t>ダイ</t>
    </rPh>
    <rPh sb="2" eb="3">
      <t>ゴウ</t>
    </rPh>
    <rPh sb="3" eb="5">
      <t>ベッシ</t>
    </rPh>
    <phoneticPr fontId="18"/>
  </si>
  <si>
    <t>様式</t>
    <rPh sb="0" eb="2">
      <t>ヨウシキ</t>
    </rPh>
    <phoneticPr fontId="18"/>
  </si>
  <si>
    <t>　申請者は、本事業において導入する換気・空調設備及び更新対象の換気・空調設備の所有者である。</t>
    <rPh sb="1" eb="4">
      <t>シンセイシャ</t>
    </rPh>
    <rPh sb="6" eb="9">
      <t>ホンジギョウ</t>
    </rPh>
    <rPh sb="13" eb="15">
      <t>ドウニュウ</t>
    </rPh>
    <rPh sb="17" eb="19">
      <t>カンキ</t>
    </rPh>
    <rPh sb="20" eb="22">
      <t>クウチョウ</t>
    </rPh>
    <rPh sb="22" eb="24">
      <t>セツビ</t>
    </rPh>
    <rPh sb="24" eb="25">
      <t>オヨ</t>
    </rPh>
    <rPh sb="26" eb="28">
      <t>コウシン</t>
    </rPh>
    <rPh sb="28" eb="30">
      <t>タイショウ</t>
    </rPh>
    <rPh sb="31" eb="33">
      <t>カンキ</t>
    </rPh>
    <rPh sb="34" eb="36">
      <t>クウチョウ</t>
    </rPh>
    <rPh sb="36" eb="38">
      <t>セツビ</t>
    </rPh>
    <rPh sb="39" eb="42">
      <t>ショユウシャ</t>
    </rPh>
    <phoneticPr fontId="5"/>
  </si>
  <si>
    <t>電話番号：</t>
    <phoneticPr fontId="2"/>
  </si>
  <si>
    <t>携帯電話：</t>
    <phoneticPr fontId="2"/>
  </si>
  <si>
    <t>E-mail：</t>
    <phoneticPr fontId="2"/>
  </si>
  <si>
    <t xml:space="preserve"> 設立日（開業日）</t>
    <rPh sb="5" eb="8">
      <t>カイギョウビ</t>
    </rPh>
    <phoneticPr fontId="3"/>
  </si>
  <si>
    <t xml:space="preserve"> 資本金（出資総額）</t>
    <rPh sb="1" eb="4">
      <t>シホンキン</t>
    </rPh>
    <phoneticPr fontId="3"/>
  </si>
  <si>
    <t>4．助成事業計画</t>
    <rPh sb="2" eb="4">
      <t>ジョセイ</t>
    </rPh>
    <rPh sb="4" eb="6">
      <t>ジギョウ</t>
    </rPh>
    <rPh sb="6" eb="8">
      <t>ケイカク</t>
    </rPh>
    <phoneticPr fontId="2"/>
  </si>
  <si>
    <r>
      <t>工事完了届の提出期限</t>
    </r>
    <r>
      <rPr>
        <sz val="10"/>
        <color rgb="FFFF0000"/>
        <rFont val="ＭＳ Ｐゴシック"/>
        <family val="3"/>
        <charset val="128"/>
        <scheme val="minor"/>
      </rPr>
      <t>（自動計算）</t>
    </r>
    <rPh sb="0" eb="2">
      <t>コウジ</t>
    </rPh>
    <rPh sb="2" eb="4">
      <t>カンリョウ</t>
    </rPh>
    <rPh sb="4" eb="5">
      <t>トドケ</t>
    </rPh>
    <rPh sb="6" eb="8">
      <t>テイシュツ</t>
    </rPh>
    <rPh sb="8" eb="10">
      <t>キゲン</t>
    </rPh>
    <rPh sb="11" eb="13">
      <t>ジドウ</t>
    </rPh>
    <rPh sb="13" eb="15">
      <t>ケイサン</t>
    </rPh>
    <phoneticPr fontId="18"/>
  </si>
  <si>
    <r>
      <t>「</t>
    </r>
    <r>
      <rPr>
        <sz val="10"/>
        <color rgb="FFFF0000"/>
        <rFont val="ＭＳ Ｐゴシック"/>
        <family val="3"/>
        <charset val="128"/>
        <scheme val="minor"/>
      </rPr>
      <t>換気・空調助成事業</t>
    </r>
    <r>
      <rPr>
        <sz val="10"/>
        <color theme="1"/>
        <rFont val="ＭＳ Ｐゴシック"/>
        <family val="3"/>
        <charset val="128"/>
        <scheme val="minor"/>
      </rPr>
      <t>」を付記のこと</t>
    </r>
    <rPh sb="12" eb="14">
      <t>フキ</t>
    </rPh>
    <phoneticPr fontId="18"/>
  </si>
  <si>
    <r>
      <t>総　計　</t>
    </r>
    <r>
      <rPr>
        <sz val="11"/>
        <color rgb="FFFF0000"/>
        <rFont val="ＭＳ Ｐゴシック"/>
        <family val="3"/>
        <charset val="128"/>
        <scheme val="minor"/>
      </rPr>
      <t>［税抜］</t>
    </r>
    <rPh sb="0" eb="1">
      <t>ソウ</t>
    </rPh>
    <rPh sb="2" eb="3">
      <t>ケイ</t>
    </rPh>
    <rPh sb="5" eb="7">
      <t>ゼイヌ</t>
    </rPh>
    <phoneticPr fontId="18"/>
  </si>
  <si>
    <r>
      <t>従業員数　</t>
    </r>
    <r>
      <rPr>
        <sz val="10"/>
        <color rgb="FFFF0000"/>
        <rFont val="ＭＳ Ｐゴシック"/>
        <family val="3"/>
        <charset val="128"/>
        <scheme val="minor"/>
      </rPr>
      <t>（役員を除く、常時雇用している人数）</t>
    </r>
    <rPh sb="0" eb="3">
      <t>ジュウギョウイン</t>
    </rPh>
    <rPh sb="3" eb="4">
      <t>スウ</t>
    </rPh>
    <rPh sb="6" eb="8">
      <t>ヤクイン</t>
    </rPh>
    <rPh sb="9" eb="10">
      <t>ノゾ</t>
    </rPh>
    <rPh sb="12" eb="14">
      <t>ジョウジ</t>
    </rPh>
    <rPh sb="14" eb="16">
      <t>コヨウ</t>
    </rPh>
    <rPh sb="20" eb="22">
      <t>ニンズウ</t>
    </rPh>
    <phoneticPr fontId="2"/>
  </si>
  <si>
    <r>
      <t>役員数　</t>
    </r>
    <r>
      <rPr>
        <sz val="10"/>
        <color rgb="FFFF0000"/>
        <rFont val="ＭＳ Ｐゴシック"/>
        <family val="3"/>
        <charset val="128"/>
        <scheme val="minor"/>
      </rPr>
      <t>（監査役等含む）</t>
    </r>
    <rPh sb="0" eb="2">
      <t>ヤクイン</t>
    </rPh>
    <rPh sb="2" eb="3">
      <t>スウ</t>
    </rPh>
    <rPh sb="5" eb="8">
      <t>カンサヤク</t>
    </rPh>
    <rPh sb="8" eb="9">
      <t>トウ</t>
    </rPh>
    <rPh sb="9" eb="10">
      <t>フク</t>
    </rPh>
    <phoneticPr fontId="2"/>
  </si>
  <si>
    <t>資本金　（出資金）</t>
    <rPh sb="0" eb="3">
      <t>シホンキン</t>
    </rPh>
    <phoneticPr fontId="2"/>
  </si>
  <si>
    <r>
      <t>大分類　</t>
    </r>
    <r>
      <rPr>
        <sz val="10"/>
        <color rgb="FFFF0000"/>
        <rFont val="ＭＳ Ｐゴシック"/>
        <family val="3"/>
        <charset val="128"/>
        <scheme val="minor"/>
      </rPr>
      <t>（日本標準産業分類）</t>
    </r>
    <rPh sb="0" eb="3">
      <t>ダイブンルイ</t>
    </rPh>
    <phoneticPr fontId="2"/>
  </si>
  <si>
    <r>
      <t>中分類　</t>
    </r>
    <r>
      <rPr>
        <sz val="10"/>
        <color rgb="FFFF0000"/>
        <rFont val="ＭＳ Ｐゴシック"/>
        <family val="3"/>
        <charset val="128"/>
        <scheme val="minor"/>
      </rPr>
      <t>（日本標準産業分類）</t>
    </r>
    <rPh sb="0" eb="3">
      <t>チュウブンルイ</t>
    </rPh>
    <phoneticPr fontId="2"/>
  </si>
  <si>
    <r>
      <t>2．共同申請者の基本情報</t>
    </r>
    <r>
      <rPr>
        <sz val="10"/>
        <color rgb="FFFF0000"/>
        <rFont val="ＭＳ Ｐゴシック"/>
        <family val="3"/>
        <charset val="128"/>
        <scheme val="minor"/>
      </rPr>
      <t>　※商業・法人登記簿謄本（個人事業主の場合は納税証明書）の記載内容と一致すること。</t>
    </r>
    <rPh sb="2" eb="4">
      <t>キョウドウ</t>
    </rPh>
    <rPh sb="4" eb="7">
      <t>シンセイシャ</t>
    </rPh>
    <rPh sb="8" eb="10">
      <t>キホン</t>
    </rPh>
    <rPh sb="10" eb="12">
      <t>ジョウホウ</t>
    </rPh>
    <phoneticPr fontId="2"/>
  </si>
  <si>
    <t>※共同申請者が２者以上の場合は、記入できない者の当該項目を別紙に記載の上、提出すること。</t>
    <rPh sb="16" eb="18">
      <t>キニュウ</t>
    </rPh>
    <rPh sb="22" eb="23">
      <t>モノ</t>
    </rPh>
    <phoneticPr fontId="18"/>
  </si>
  <si>
    <t>3．申請書類に係る連絡先</t>
    <rPh sb="2" eb="4">
      <t>シンセイ</t>
    </rPh>
    <rPh sb="4" eb="6">
      <t>ショルイ</t>
    </rPh>
    <rPh sb="7" eb="8">
      <t>カカワ</t>
    </rPh>
    <rPh sb="9" eb="12">
      <t>レンラクサキ</t>
    </rPh>
    <phoneticPr fontId="2"/>
  </si>
  <si>
    <r>
      <t xml:space="preserve">添付書類の名称等
</t>
    </r>
    <r>
      <rPr>
        <sz val="10"/>
        <color rgb="FFFF0000"/>
        <rFont val="ＭＳ Ｐゴシック"/>
        <family val="3"/>
        <charset val="128"/>
        <scheme val="minor"/>
      </rPr>
      <t>※本事業を共同事業で行う場合は、特定中小企業者等・ESCO事業者・リース事業者の共同申請者同士及び機器更新を行う工事業者との連絡・責任体制図を添付すること。</t>
    </r>
    <rPh sb="0" eb="4">
      <t>テンプショルイ</t>
    </rPh>
    <rPh sb="5" eb="7">
      <t>メイショウ</t>
    </rPh>
    <rPh sb="7" eb="8">
      <t>トウ</t>
    </rPh>
    <rPh sb="78" eb="79">
      <t>ズ</t>
    </rPh>
    <rPh sb="80" eb="82">
      <t>テンプ</t>
    </rPh>
    <phoneticPr fontId="18"/>
  </si>
  <si>
    <r>
      <t>1．申請者の情報</t>
    </r>
    <r>
      <rPr>
        <sz val="10"/>
        <color rgb="FFFF0000"/>
        <rFont val="ＭＳ Ｐゴシック"/>
        <family val="3"/>
        <charset val="128"/>
        <scheme val="minor"/>
      </rPr>
      <t>　※商業・法人登記簿謄本（個人事業主の場合は納税証明書）の記載内容と一致すること。</t>
    </r>
    <rPh sb="2" eb="5">
      <t>シンセイシャ</t>
    </rPh>
    <rPh sb="6" eb="8">
      <t>ジョウホウ</t>
    </rPh>
    <phoneticPr fontId="2"/>
  </si>
  <si>
    <r>
      <rPr>
        <b/>
        <sz val="11"/>
        <color theme="1"/>
        <rFont val="ＭＳ Ｐゴシック"/>
        <family val="3"/>
        <charset val="128"/>
        <scheme val="minor"/>
      </rPr>
      <t>設立日</t>
    </r>
    <r>
      <rPr>
        <b/>
        <sz val="10"/>
        <color rgb="FFFF0000"/>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</si>
  <si>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r>
      <rPr>
        <b/>
        <sz val="11"/>
        <color theme="1"/>
        <rFont val="ＭＳ Ｐゴシック"/>
        <family val="3"/>
        <charset val="128"/>
        <scheme val="minor"/>
      </rPr>
      <t>設立日</t>
    </r>
    <r>
      <rPr>
        <sz val="10"/>
        <color theme="1"/>
        <rFont val="ＭＳ Ｐゴシック"/>
        <family val="3"/>
        <charset val="128"/>
        <scheme val="minor"/>
      </rPr>
      <t>　</t>
    </r>
    <r>
      <rPr>
        <sz val="10"/>
        <color rgb="FFFF0000"/>
        <rFont val="ＭＳ Ｐゴシック"/>
        <family val="3"/>
        <charset val="128"/>
        <scheme val="minor"/>
      </rPr>
      <t>（個人事業主の場合は開業日）</t>
    </r>
    <rPh sb="0" eb="3">
      <t>セツリツビ</t>
    </rPh>
    <rPh sb="1" eb="2">
      <t>カイセツ</t>
    </rPh>
    <phoneticPr fontId="2"/>
  </si>
  <si>
    <t>所在地</t>
    <rPh sb="0" eb="3">
      <t>ショザイチ</t>
    </rPh>
    <phoneticPr fontId="2"/>
  </si>
  <si>
    <r>
      <t>使用者情報</t>
    </r>
    <r>
      <rPr>
        <sz val="11"/>
        <color theme="1"/>
        <rFont val="ＭＳ Ｐゴシック"/>
        <family val="3"/>
        <charset val="128"/>
        <scheme val="minor"/>
      </rPr>
      <t>　（賃貸借等）</t>
    </r>
    <r>
      <rPr>
        <sz val="11"/>
        <color rgb="FFFF0000"/>
        <rFont val="ＭＳ Ｐゴシック"/>
        <family val="3"/>
        <charset val="128"/>
        <scheme val="minor"/>
      </rPr>
      <t/>
    </r>
    <rPh sb="0" eb="3">
      <t>シヨウシャ</t>
    </rPh>
    <rPh sb="3" eb="5">
      <t>ジョウホウ</t>
    </rPh>
    <rPh sb="5" eb="6">
      <t>ギョウシャ</t>
    </rPh>
    <rPh sb="7" eb="10">
      <t>チンタイシャク</t>
    </rPh>
    <rPh sb="10" eb="11">
      <t>トウ</t>
    </rPh>
    <phoneticPr fontId="18"/>
  </si>
  <si>
    <r>
      <t>建物情報</t>
    </r>
    <r>
      <rPr>
        <sz val="11"/>
        <color theme="1"/>
        <rFont val="ＭＳ Ｐゴシック"/>
        <family val="3"/>
        <charset val="128"/>
        <scheme val="minor"/>
      </rPr>
      <t>　（登記簿）</t>
    </r>
    <r>
      <rPr>
        <sz val="11"/>
        <color rgb="FFFF0000"/>
        <rFont val="ＭＳ Ｐゴシック"/>
        <family val="3"/>
        <charset val="128"/>
        <scheme val="minor"/>
      </rPr>
      <t/>
    </r>
    <rPh sb="0" eb="2">
      <t>タテモノ</t>
    </rPh>
    <rPh sb="2" eb="4">
      <t>ジョウホウ</t>
    </rPh>
    <rPh sb="4" eb="5">
      <t>ギョウシャ</t>
    </rPh>
    <rPh sb="6" eb="8">
      <t>トウキ</t>
    </rPh>
    <rPh sb="8" eb="9">
      <t>ボ</t>
    </rPh>
    <phoneticPr fontId="18"/>
  </si>
  <si>
    <t>所有者①</t>
    <rPh sb="0" eb="3">
      <t>ショユウシャ</t>
    </rPh>
    <phoneticPr fontId="2"/>
  </si>
  <si>
    <t>所有者②</t>
    <rPh sb="0" eb="3">
      <t>ショユウシャ</t>
    </rPh>
    <phoneticPr fontId="2"/>
  </si>
  <si>
    <r>
      <t>所有者①</t>
    </r>
    <r>
      <rPr>
        <sz val="11"/>
        <color rgb="FFFF0000"/>
        <rFont val="ＭＳ Ｐゴシック"/>
        <family val="3"/>
        <charset val="128"/>
        <scheme val="minor"/>
      </rPr>
      <t>　（法人又は個人名）</t>
    </r>
    <rPh sb="0" eb="3">
      <t>ショユウシャ</t>
    </rPh>
    <rPh sb="6" eb="8">
      <t>ホウジン</t>
    </rPh>
    <rPh sb="8" eb="9">
      <t>マタ</t>
    </rPh>
    <rPh sb="10" eb="12">
      <t>コジン</t>
    </rPh>
    <rPh sb="12" eb="13">
      <t>ジンメイ</t>
    </rPh>
    <phoneticPr fontId="2"/>
  </si>
  <si>
    <r>
      <t>所有者②</t>
    </r>
    <r>
      <rPr>
        <sz val="11"/>
        <color rgb="FFFF0000"/>
        <rFont val="ＭＳ Ｐゴシック"/>
        <family val="3"/>
        <charset val="128"/>
        <scheme val="minor"/>
      </rPr>
      <t>　（法人又は個人名）</t>
    </r>
    <rPh sb="0" eb="3">
      <t>ショユウシャ</t>
    </rPh>
    <rPh sb="6" eb="8">
      <t>ホウジン</t>
    </rPh>
    <rPh sb="8" eb="9">
      <t>マタ</t>
    </rPh>
    <rPh sb="10" eb="12">
      <t>コジン</t>
    </rPh>
    <rPh sb="12" eb="13">
      <t>ジンメイ</t>
    </rPh>
    <phoneticPr fontId="2"/>
  </si>
  <si>
    <r>
      <t>貸主③</t>
    </r>
    <r>
      <rPr>
        <sz val="11"/>
        <color rgb="FFFF0000"/>
        <rFont val="ＭＳ Ｐゴシック"/>
        <family val="3"/>
        <charset val="128"/>
        <scheme val="minor"/>
      </rPr>
      <t>　（法人又は個人名）</t>
    </r>
    <rPh sb="0" eb="2">
      <t>カシヌシ</t>
    </rPh>
    <rPh sb="5" eb="7">
      <t>ホウジン</t>
    </rPh>
    <rPh sb="7" eb="8">
      <t>マタ</t>
    </rPh>
    <rPh sb="9" eb="11">
      <t>コジン</t>
    </rPh>
    <rPh sb="11" eb="12">
      <t>ジンメイ</t>
    </rPh>
    <phoneticPr fontId="2"/>
  </si>
  <si>
    <r>
      <t>借主④</t>
    </r>
    <r>
      <rPr>
        <sz val="11"/>
        <color rgb="FFFF0000"/>
        <rFont val="ＭＳ Ｐゴシック"/>
        <family val="3"/>
        <charset val="128"/>
        <scheme val="minor"/>
      </rPr>
      <t>　（法人又は個人名）</t>
    </r>
    <rPh sb="0" eb="2">
      <t>カリヌシ</t>
    </rPh>
    <rPh sb="5" eb="7">
      <t>ホウジン</t>
    </rPh>
    <rPh sb="7" eb="8">
      <t>マタ</t>
    </rPh>
    <rPh sb="9" eb="11">
      <t>コジン</t>
    </rPh>
    <rPh sb="11" eb="12">
      <t>ジンメイ</t>
    </rPh>
    <phoneticPr fontId="2"/>
  </si>
  <si>
    <t>物件の表示　（所在地）</t>
    <rPh sb="0" eb="2">
      <t>ブッケン</t>
    </rPh>
    <rPh sb="3" eb="5">
      <t>ヒョウジ</t>
    </rPh>
    <rPh sb="7" eb="10">
      <t>ショザイチ</t>
    </rPh>
    <phoneticPr fontId="2"/>
  </si>
  <si>
    <t>　　　〃　　　　（建物構造）</t>
    <rPh sb="9" eb="11">
      <t>タテモノ</t>
    </rPh>
    <rPh sb="11" eb="13">
      <t>コウゾウ</t>
    </rPh>
    <phoneticPr fontId="18"/>
  </si>
  <si>
    <t>　　　〃　　　　（床面積）</t>
    <rPh sb="9" eb="10">
      <t>ユカ</t>
    </rPh>
    <rPh sb="10" eb="12">
      <t>メンセキ</t>
    </rPh>
    <phoneticPr fontId="18"/>
  </si>
  <si>
    <t>［m2］</t>
    <phoneticPr fontId="18"/>
  </si>
  <si>
    <t>　①が法人の場合は代表者名</t>
    <rPh sb="3" eb="5">
      <t>ホウジン</t>
    </rPh>
    <rPh sb="6" eb="8">
      <t>バアイ</t>
    </rPh>
    <rPh sb="9" eb="12">
      <t>ダイヒョウシャ</t>
    </rPh>
    <rPh sb="12" eb="13">
      <t>ジンメイ</t>
    </rPh>
    <phoneticPr fontId="2"/>
  </si>
  <si>
    <t>　②が法人の場合は代表者名</t>
    <rPh sb="3" eb="5">
      <t>ホウジン</t>
    </rPh>
    <rPh sb="6" eb="8">
      <t>バアイ</t>
    </rPh>
    <rPh sb="9" eb="12">
      <t>ダイヒョウシャ</t>
    </rPh>
    <rPh sb="12" eb="13">
      <t>ジンメイ</t>
    </rPh>
    <phoneticPr fontId="2"/>
  </si>
  <si>
    <t>　③が法人の場合は代表者名</t>
    <rPh sb="3" eb="5">
      <t>ホウジン</t>
    </rPh>
    <rPh sb="6" eb="8">
      <t>バアイ</t>
    </rPh>
    <rPh sb="9" eb="12">
      <t>ダイヒョウシャ</t>
    </rPh>
    <rPh sb="12" eb="13">
      <t>ジンメイ</t>
    </rPh>
    <phoneticPr fontId="2"/>
  </si>
  <si>
    <t>　④が法人の場合は代表者名</t>
    <rPh sb="3" eb="5">
      <t>ホウジン</t>
    </rPh>
    <rPh sb="6" eb="8">
      <t>バアイ</t>
    </rPh>
    <rPh sb="9" eb="12">
      <t>ダイヒョウシャ</t>
    </rPh>
    <rPh sb="12" eb="13">
      <t>ジンメイ</t>
    </rPh>
    <phoneticPr fontId="2"/>
  </si>
  <si>
    <t>　①の持分比率　・　区分</t>
    <rPh sb="3" eb="5">
      <t>モチブン</t>
    </rPh>
    <rPh sb="5" eb="7">
      <t>ヒリツ</t>
    </rPh>
    <rPh sb="10" eb="12">
      <t>クブン</t>
    </rPh>
    <phoneticPr fontId="2"/>
  </si>
  <si>
    <t>　②の持分比率　・　区分</t>
    <rPh sb="3" eb="5">
      <t>モチブン</t>
    </rPh>
    <rPh sb="5" eb="7">
      <t>ヒリツ</t>
    </rPh>
    <rPh sb="10" eb="12">
      <t>クブン</t>
    </rPh>
    <phoneticPr fontId="2"/>
  </si>
  <si>
    <r>
      <t xml:space="preserve">事業の実施予定
</t>
    </r>
    <r>
      <rPr>
        <sz val="10"/>
        <color rgb="FFFF0000"/>
        <rFont val="ＭＳ Ｐゴシック"/>
        <family val="3"/>
        <charset val="128"/>
        <scheme val="minor"/>
      </rPr>
      <t>※「工事完了日」とは、全ての工事及び支払いが完了した日</t>
    </r>
    <rPh sb="10" eb="12">
      <t>コウジ</t>
    </rPh>
    <rPh sb="12" eb="14">
      <t>カンリョウ</t>
    </rPh>
    <rPh sb="14" eb="15">
      <t>ヒ</t>
    </rPh>
    <rPh sb="19" eb="20">
      <t>スベ</t>
    </rPh>
    <rPh sb="22" eb="24">
      <t>コウジ</t>
    </rPh>
    <rPh sb="24" eb="25">
      <t>オヨ</t>
    </rPh>
    <rPh sb="26" eb="28">
      <t>シハラ</t>
    </rPh>
    <rPh sb="30" eb="32">
      <t>カンリョウ</t>
    </rPh>
    <rPh sb="34" eb="35">
      <t>ヒ</t>
    </rPh>
    <phoneticPr fontId="18"/>
  </si>
  <si>
    <r>
      <rPr>
        <b/>
        <sz val="11"/>
        <color theme="1"/>
        <rFont val="ＭＳ Ｐゴシック"/>
        <family val="3"/>
        <charset val="128"/>
        <scheme val="minor"/>
      </rPr>
      <t>【備考】</t>
    </r>
    <r>
      <rPr>
        <sz val="11"/>
        <color theme="1"/>
        <rFont val="ＭＳ Ｐゴシック"/>
        <family val="3"/>
        <charset val="128"/>
        <scheme val="minor"/>
      </rPr>
      <t xml:space="preserve">
</t>
    </r>
    <r>
      <rPr>
        <sz val="10"/>
        <color rgb="FFFF0000"/>
        <rFont val="ＭＳ Ｐゴシック"/>
        <family val="3"/>
        <charset val="128"/>
        <scheme val="minor"/>
      </rPr>
      <t>※所有者が３者以上又は、特記事項がある場合に記載</t>
    </r>
    <rPh sb="1" eb="3">
      <t>ビコウ</t>
    </rPh>
    <rPh sb="6" eb="9">
      <t>ショユウシャ</t>
    </rPh>
    <rPh sb="11" eb="12">
      <t>シャ</t>
    </rPh>
    <rPh sb="12" eb="14">
      <t>イジョウ</t>
    </rPh>
    <rPh sb="14" eb="15">
      <t>マタ</t>
    </rPh>
    <rPh sb="17" eb="19">
      <t>トッキ</t>
    </rPh>
    <rPh sb="19" eb="21">
      <t>ジコウ</t>
    </rPh>
    <rPh sb="24" eb="26">
      <t>バアイ</t>
    </rPh>
    <rPh sb="27" eb="29">
      <t>キサイ</t>
    </rPh>
    <phoneticPr fontId="2"/>
  </si>
  <si>
    <r>
      <t>基本情報　</t>
    </r>
    <r>
      <rPr>
        <sz val="11"/>
        <color theme="1"/>
        <rFont val="ＭＳ Ｐゴシック"/>
        <family val="3"/>
        <charset val="128"/>
        <scheme val="minor"/>
      </rPr>
      <t>（申請者）</t>
    </r>
    <r>
      <rPr>
        <b/>
        <sz val="11"/>
        <color theme="1"/>
        <rFont val="ＭＳ Ｐゴシック"/>
        <family val="3"/>
        <charset val="128"/>
        <scheme val="minor"/>
      </rPr>
      <t xml:space="preserve">
</t>
    </r>
    <r>
      <rPr>
        <sz val="11"/>
        <color rgb="FFFF0000"/>
        <rFont val="ＭＳ Ｐゴシック"/>
        <family val="3"/>
        <charset val="128"/>
        <scheme val="minor"/>
      </rPr>
      <t/>
    </r>
    <rPh sb="0" eb="2">
      <t>キホン</t>
    </rPh>
    <rPh sb="2" eb="4">
      <t>ジョウホウ</t>
    </rPh>
    <rPh sb="6" eb="9">
      <t>シンセイシャ</t>
    </rPh>
    <phoneticPr fontId="18"/>
  </si>
  <si>
    <r>
      <rPr>
        <b/>
        <sz val="11"/>
        <rFont val="ＭＳ Ｐゴシック"/>
        <family val="3"/>
        <charset val="128"/>
        <scheme val="minor"/>
      </rPr>
      <t>基本情報　</t>
    </r>
    <r>
      <rPr>
        <sz val="11"/>
        <rFont val="ＭＳ Ｐゴシック"/>
        <family val="3"/>
        <charset val="128"/>
        <scheme val="minor"/>
      </rPr>
      <t xml:space="preserve">（共同申請者）
</t>
    </r>
    <r>
      <rPr>
        <sz val="10"/>
        <color rgb="FFFF0000"/>
        <rFont val="ＭＳ Ｐゴシック"/>
        <family val="3"/>
        <charset val="128"/>
        <scheme val="minor"/>
      </rPr>
      <t>※リース等事業者、ESCO事業者又は共有者等との共同申請の場合のみ記載</t>
    </r>
    <rPh sb="0" eb="2">
      <t>キホン</t>
    </rPh>
    <rPh sb="2" eb="4">
      <t>ジョウホウ</t>
    </rPh>
    <rPh sb="6" eb="8">
      <t>キョウドウ</t>
    </rPh>
    <rPh sb="8" eb="10">
      <t>シンセイ</t>
    </rPh>
    <rPh sb="10" eb="11">
      <t>シャ</t>
    </rPh>
    <rPh sb="17" eb="18">
      <t>トウ</t>
    </rPh>
    <rPh sb="18" eb="21">
      <t>ジギョウシャ</t>
    </rPh>
    <rPh sb="26" eb="29">
      <t>ジギョウシャ</t>
    </rPh>
    <rPh sb="29" eb="30">
      <t>マタ</t>
    </rPh>
    <rPh sb="31" eb="33">
      <t>キョウユウ</t>
    </rPh>
    <rPh sb="33" eb="34">
      <t>シャ</t>
    </rPh>
    <rPh sb="34" eb="35">
      <t>トウ</t>
    </rPh>
    <rPh sb="37" eb="39">
      <t>キョウドウ</t>
    </rPh>
    <rPh sb="39" eb="41">
      <t>シンセイ</t>
    </rPh>
    <rPh sb="42" eb="44">
      <t>バアイ</t>
    </rPh>
    <rPh sb="46" eb="48">
      <t>キサイ</t>
    </rPh>
    <phoneticPr fontId="2"/>
  </si>
  <si>
    <r>
      <t xml:space="preserve">助成対象事業者の連絡先
</t>
    </r>
    <r>
      <rPr>
        <sz val="10"/>
        <color rgb="FFFF0000"/>
        <rFont val="ＭＳ Ｐゴシック"/>
        <family val="3"/>
        <charset val="128"/>
        <scheme val="minor"/>
      </rPr>
      <t>※助成対象事業者若しくは共同申請者のいずれかに属し、事業を実際に行い、公社と連絡を取り合える担当者を記載</t>
    </r>
    <rPh sb="0" eb="2">
      <t>ジョセイ</t>
    </rPh>
    <rPh sb="2" eb="4">
      <t>タイショウ</t>
    </rPh>
    <rPh sb="4" eb="6">
      <t>ジギョウ</t>
    </rPh>
    <rPh sb="6" eb="7">
      <t>シャ</t>
    </rPh>
    <rPh sb="8" eb="11">
      <t>レンラクサキ</t>
    </rPh>
    <rPh sb="13" eb="15">
      <t>ジョセイ</t>
    </rPh>
    <rPh sb="15" eb="17">
      <t>タイショウ</t>
    </rPh>
    <rPh sb="17" eb="19">
      <t>ジギョウ</t>
    </rPh>
    <rPh sb="19" eb="20">
      <t>シャ</t>
    </rPh>
    <rPh sb="20" eb="21">
      <t>モ</t>
    </rPh>
    <rPh sb="24" eb="26">
      <t>キョウドウ</t>
    </rPh>
    <rPh sb="26" eb="28">
      <t>シンセイ</t>
    </rPh>
    <rPh sb="28" eb="29">
      <t>シャ</t>
    </rPh>
    <rPh sb="35" eb="36">
      <t>ゾク</t>
    </rPh>
    <rPh sb="38" eb="40">
      <t>ジギョウ</t>
    </rPh>
    <rPh sb="41" eb="43">
      <t>ジッサイ</t>
    </rPh>
    <rPh sb="44" eb="45">
      <t>オコナ</t>
    </rPh>
    <rPh sb="47" eb="49">
      <t>コウシャ</t>
    </rPh>
    <rPh sb="50" eb="52">
      <t>レンラク</t>
    </rPh>
    <rPh sb="53" eb="54">
      <t>ト</t>
    </rPh>
    <rPh sb="55" eb="56">
      <t>ア</t>
    </rPh>
    <rPh sb="58" eb="61">
      <t>タントウシャ</t>
    </rPh>
    <rPh sb="62" eb="64">
      <t>キサイ</t>
    </rPh>
    <phoneticPr fontId="18"/>
  </si>
  <si>
    <r>
      <t xml:space="preserve">技術的支援者の
連絡先
</t>
    </r>
    <r>
      <rPr>
        <sz val="10"/>
        <color rgb="FFFF0000"/>
        <rFont val="ＭＳ Ｐゴシック"/>
        <family val="3"/>
        <charset val="128"/>
        <scheme val="minor"/>
      </rPr>
      <t>※必要に応じて、事業に関する技術的な問合せ等に対応できる者の連絡先を記載</t>
    </r>
    <rPh sb="0" eb="3">
      <t>ギジュツテキ</t>
    </rPh>
    <rPh sb="3" eb="5">
      <t>シエン</t>
    </rPh>
    <rPh sb="5" eb="6">
      <t>シャ</t>
    </rPh>
    <rPh sb="8" eb="11">
      <t>レンラクサキ</t>
    </rPh>
    <rPh sb="13" eb="15">
      <t>ヒツヨウ</t>
    </rPh>
    <rPh sb="16" eb="17">
      <t>オウ</t>
    </rPh>
    <rPh sb="20" eb="22">
      <t>ジギョウ</t>
    </rPh>
    <rPh sb="23" eb="24">
      <t>カン</t>
    </rPh>
    <rPh sb="26" eb="29">
      <t>ギジュツテキ</t>
    </rPh>
    <rPh sb="30" eb="32">
      <t>トイアワ</t>
    </rPh>
    <rPh sb="33" eb="34">
      <t>トウ</t>
    </rPh>
    <rPh sb="35" eb="37">
      <t>タイオウ</t>
    </rPh>
    <rPh sb="40" eb="41">
      <t>モノ</t>
    </rPh>
    <rPh sb="42" eb="45">
      <t>レンラクサキ</t>
    </rPh>
    <rPh sb="46" eb="48">
      <t>キサイ</t>
    </rPh>
    <phoneticPr fontId="18"/>
  </si>
  <si>
    <t>事業の実施予定
※</t>
    <rPh sb="3" eb="5">
      <t>ジッシ</t>
    </rPh>
    <rPh sb="5" eb="7">
      <t>ヨテイ</t>
    </rPh>
    <phoneticPr fontId="2"/>
  </si>
  <si>
    <t>各階平面図　（旧設備の配置図）</t>
    <phoneticPr fontId="2"/>
  </si>
  <si>
    <t>各階平面図　（新設備の配置図）</t>
    <rPh sb="7" eb="8">
      <t>シン</t>
    </rPh>
    <phoneticPr fontId="2"/>
  </si>
  <si>
    <t>建物概要立面図</t>
    <phoneticPr fontId="2"/>
  </si>
  <si>
    <t>5．助成事業計画の添付図面</t>
    <rPh sb="2" eb="4">
      <t>ジョセイ</t>
    </rPh>
    <rPh sb="4" eb="6">
      <t>ジギョウ</t>
    </rPh>
    <rPh sb="6" eb="8">
      <t>ケイカク</t>
    </rPh>
    <rPh sb="9" eb="11">
      <t>テンプ</t>
    </rPh>
    <rPh sb="11" eb="13">
      <t>ズメン</t>
    </rPh>
    <phoneticPr fontId="2"/>
  </si>
  <si>
    <r>
      <rPr>
        <sz val="11"/>
        <rFont val="ＭＳ Ｐ明朝"/>
        <family val="1"/>
        <charset val="128"/>
      </rPr>
      <t>２</t>
    </r>
    <r>
      <rPr>
        <sz val="11"/>
        <rFont val="Century"/>
        <family val="1"/>
      </rPr>
      <t>.</t>
    </r>
    <r>
      <rPr>
        <sz val="11"/>
        <rFont val="ＭＳ Ｐ明朝"/>
        <family val="1"/>
        <charset val="128"/>
      </rPr>
      <t>　建物概略立面図・平面図　（添付書類名を記載）</t>
    </r>
    <rPh sb="3" eb="5">
      <t>タテモノ</t>
    </rPh>
    <rPh sb="5" eb="7">
      <t>ガイリャク</t>
    </rPh>
    <rPh sb="7" eb="10">
      <t>リツメンズ</t>
    </rPh>
    <rPh sb="11" eb="14">
      <t>ヘイメンズ</t>
    </rPh>
    <rPh sb="16" eb="18">
      <t>テンプ</t>
    </rPh>
    <rPh sb="18" eb="20">
      <t>ショルイ</t>
    </rPh>
    <rPh sb="20" eb="21">
      <t>ナ</t>
    </rPh>
    <rPh sb="22" eb="24">
      <t>キサイ</t>
    </rPh>
    <phoneticPr fontId="18"/>
  </si>
  <si>
    <t>契約日</t>
    <rPh sb="0" eb="3">
      <t>ケイヤクビ</t>
    </rPh>
    <phoneticPr fontId="18"/>
  </si>
  <si>
    <t>契約期間</t>
    <rPh sb="0" eb="2">
      <t>ケイヤク</t>
    </rPh>
    <rPh sb="2" eb="4">
      <t>キカン</t>
    </rPh>
    <phoneticPr fontId="18"/>
  </si>
  <si>
    <t>本助成事業に関係しない対象外経費</t>
    <rPh sb="0" eb="1">
      <t>ホン</t>
    </rPh>
    <rPh sb="1" eb="3">
      <t>ジョセイ</t>
    </rPh>
    <rPh sb="3" eb="5">
      <t>ジギョウ</t>
    </rPh>
    <rPh sb="6" eb="8">
      <t>カンケイ</t>
    </rPh>
    <rPh sb="11" eb="14">
      <t>タイショウガイ</t>
    </rPh>
    <rPh sb="14" eb="16">
      <t>ケイヒ</t>
    </rPh>
    <phoneticPr fontId="18"/>
  </si>
  <si>
    <t>　色のセルは、＜本事業に関係しない対象外経費＞又は、＜消費税等額＞を入力</t>
    <rPh sb="1" eb="2">
      <t>イロ</t>
    </rPh>
    <rPh sb="23" eb="24">
      <t>マタ</t>
    </rPh>
    <rPh sb="27" eb="29">
      <t>ショウヒ</t>
    </rPh>
    <rPh sb="29" eb="30">
      <t>ゼイ</t>
    </rPh>
    <rPh sb="30" eb="31">
      <t>トウ</t>
    </rPh>
    <rPh sb="31" eb="32">
      <t>ガク</t>
    </rPh>
    <rPh sb="34" eb="36">
      <t>ニュウリョク</t>
    </rPh>
    <phoneticPr fontId="2"/>
  </si>
  <si>
    <t>(1)</t>
    <phoneticPr fontId="18"/>
  </si>
  <si>
    <t>(2)</t>
    <phoneticPr fontId="18"/>
  </si>
  <si>
    <t>(10)</t>
    <phoneticPr fontId="18"/>
  </si>
  <si>
    <t>(9)</t>
    <phoneticPr fontId="18"/>
  </si>
  <si>
    <t>(8)</t>
    <phoneticPr fontId="18"/>
  </si>
  <si>
    <t>(7)</t>
    <phoneticPr fontId="18"/>
  </si>
  <si>
    <t>(6)</t>
    <phoneticPr fontId="18"/>
  </si>
  <si>
    <t>(5)</t>
    <phoneticPr fontId="18"/>
  </si>
  <si>
    <t>(4)</t>
    <phoneticPr fontId="18"/>
  </si>
  <si>
    <t>(3)</t>
    <phoneticPr fontId="18"/>
  </si>
  <si>
    <t>換気設備の導入</t>
    <phoneticPr fontId="18"/>
  </si>
  <si>
    <t>高効率空調設備の導入</t>
    <phoneticPr fontId="18"/>
  </si>
  <si>
    <t>=$B$11:$I$42,$B$51:$I$82,$B$91:$I$122,$B$131:$I$162,$B$171:$I$202,$B$211:$I$242,$B$251:$I$282,$B$291:$I$322,$B$331:$I$362,$B$371:$I$402</t>
    <phoneticPr fontId="18"/>
  </si>
  <si>
    <t>高効率空調設備導入の有無</t>
    <rPh sb="7" eb="9">
      <t>ドウニュウ</t>
    </rPh>
    <rPh sb="10" eb="12">
      <t>ウム</t>
    </rPh>
    <phoneticPr fontId="18"/>
  </si>
  <si>
    <t>※高効率空調設備導入する場合は、＜有＞を選択すること。</t>
    <rPh sb="12" eb="14">
      <t>バアイ</t>
    </rPh>
    <rPh sb="20" eb="22">
      <t>センタク</t>
    </rPh>
    <phoneticPr fontId="18"/>
  </si>
  <si>
    <r>
      <rPr>
        <b/>
        <sz val="11"/>
        <color theme="1"/>
        <rFont val="ＭＳ Ｐゴシック"/>
        <family val="3"/>
        <charset val="128"/>
        <scheme val="minor"/>
      </rPr>
      <t>【備考】</t>
    </r>
    <r>
      <rPr>
        <sz val="11"/>
        <color theme="1"/>
        <rFont val="ＭＳ Ｐゴシック"/>
        <family val="3"/>
        <charset val="128"/>
        <scheme val="minor"/>
      </rPr>
      <t xml:space="preserve">
</t>
    </r>
    <r>
      <rPr>
        <sz val="10"/>
        <color rgb="FFFF0000"/>
        <rFont val="ＭＳ Ｐゴシック"/>
        <family val="3"/>
        <charset val="128"/>
        <scheme val="minor"/>
      </rPr>
      <t>※所有者が３者以上又は、特記事項がある場合に記載すること。</t>
    </r>
    <rPh sb="1" eb="3">
      <t>ビコウ</t>
    </rPh>
    <rPh sb="6" eb="9">
      <t>ショユウシャ</t>
    </rPh>
    <rPh sb="11" eb="12">
      <t>シャ</t>
    </rPh>
    <rPh sb="12" eb="14">
      <t>イジョウ</t>
    </rPh>
    <rPh sb="14" eb="15">
      <t>マタ</t>
    </rPh>
    <rPh sb="17" eb="19">
      <t>トッキ</t>
    </rPh>
    <rPh sb="19" eb="21">
      <t>ジコウ</t>
    </rPh>
    <rPh sb="24" eb="26">
      <t>バアイ</t>
    </rPh>
    <rPh sb="27" eb="29">
      <t>キサイ</t>
    </rPh>
    <phoneticPr fontId="2"/>
  </si>
  <si>
    <t>2023/11/30</t>
  </si>
  <si>
    <t>2023/10/30</t>
  </si>
  <si>
    <t>2022/3/1</t>
  </si>
  <si>
    <t>2022/4/1</t>
  </si>
  <si>
    <t>2022/10/30</t>
  </si>
  <si>
    <t>備考</t>
    <rPh sb="0" eb="2">
      <t>ビコウ</t>
    </rPh>
    <phoneticPr fontId="18"/>
  </si>
  <si>
    <t>※申請書備考欄に記載する必要のある特記事項が有る場合に記入すること。</t>
    <rPh sb="1" eb="4">
      <t>シンセイショ</t>
    </rPh>
    <rPh sb="4" eb="7">
      <t>ビコウラン</t>
    </rPh>
    <rPh sb="8" eb="10">
      <t>キサイ</t>
    </rPh>
    <rPh sb="12" eb="14">
      <t>ヒツヨウ</t>
    </rPh>
    <rPh sb="17" eb="21">
      <t>トッキジコウ</t>
    </rPh>
    <rPh sb="22" eb="23">
      <t>ア</t>
    </rPh>
    <rPh sb="24" eb="26">
      <t>バアイ</t>
    </rPh>
    <rPh sb="27" eb="29">
      <t>キニュウ</t>
    </rPh>
    <phoneticPr fontId="18"/>
  </si>
  <si>
    <t>特記事項：助成対象事業者は、申請後、東京都及び公益財団法人東京都環境公社の本助成金に係る適法な全ての指示に従います。</t>
    <rPh sb="0" eb="2">
      <t>トッキ</t>
    </rPh>
    <rPh sb="2" eb="4">
      <t>ジコウ</t>
    </rPh>
    <phoneticPr fontId="2"/>
  </si>
  <si>
    <t>助成対象事業者との関係</t>
    <phoneticPr fontId="2"/>
  </si>
  <si>
    <t>　申請者は、公社が定める交付要綱に基づき提出する助成金交付申請書及び添付書類には、いかなる理由があってもその内容に虚偽の記述を行いません。
※申請の内容に虚偽の記述をした場合には、民事上及び刑事上の法的責任が生ずる可能性があることを認識し、誠実かつ正確な申請を行います。</t>
    <rPh sb="1" eb="4">
      <t>シンセイシャ</t>
    </rPh>
    <rPh sb="6" eb="8">
      <t>コウシャ</t>
    </rPh>
    <rPh sb="9" eb="10">
      <t>サダ</t>
    </rPh>
    <rPh sb="12" eb="14">
      <t>コウフ</t>
    </rPh>
    <rPh sb="14" eb="16">
      <t>ヨウコウ</t>
    </rPh>
    <rPh sb="17" eb="18">
      <t>モト</t>
    </rPh>
    <rPh sb="20" eb="22">
      <t>テイシュツ</t>
    </rPh>
    <rPh sb="27" eb="29">
      <t>コウフ</t>
    </rPh>
    <rPh sb="29" eb="31">
      <t>シンセイ</t>
    </rPh>
    <rPh sb="31" eb="32">
      <t>ショ</t>
    </rPh>
    <rPh sb="32" eb="33">
      <t>オヨ</t>
    </rPh>
    <rPh sb="34" eb="36">
      <t>テンプ</t>
    </rPh>
    <rPh sb="36" eb="38">
      <t>ショルイ</t>
    </rPh>
    <rPh sb="45" eb="47">
      <t>リユウ</t>
    </rPh>
    <rPh sb="54" eb="56">
      <t>ナイヨウ</t>
    </rPh>
    <rPh sb="57" eb="59">
      <t>キョギ</t>
    </rPh>
    <rPh sb="60" eb="62">
      <t>キジュツ</t>
    </rPh>
    <rPh sb="63" eb="64">
      <t>オコナ</t>
    </rPh>
    <rPh sb="72" eb="74">
      <t>シンセイ</t>
    </rPh>
    <rPh sb="75" eb="77">
      <t>ナイヨウ</t>
    </rPh>
    <rPh sb="78" eb="80">
      <t>キョギ</t>
    </rPh>
    <rPh sb="81" eb="83">
      <t>キジュツ</t>
    </rPh>
    <rPh sb="86" eb="88">
      <t>バアイ</t>
    </rPh>
    <rPh sb="91" eb="93">
      <t>ミンジ</t>
    </rPh>
    <rPh sb="93" eb="94">
      <t>ウエ</t>
    </rPh>
    <rPh sb="94" eb="95">
      <t>オヨ</t>
    </rPh>
    <rPh sb="96" eb="99">
      <t>ケイジジョウ</t>
    </rPh>
    <rPh sb="100" eb="102">
      <t>ホウテキ</t>
    </rPh>
    <rPh sb="102" eb="104">
      <t>セキニン</t>
    </rPh>
    <rPh sb="105" eb="106">
      <t>ショウ</t>
    </rPh>
    <rPh sb="108" eb="111">
      <t>カノウセイ</t>
    </rPh>
    <rPh sb="117" eb="119">
      <t>ニンシキ</t>
    </rPh>
    <rPh sb="121" eb="123">
      <t>セイジツ</t>
    </rPh>
    <rPh sb="125" eb="127">
      <t>セイカク</t>
    </rPh>
    <rPh sb="128" eb="130">
      <t>シンセイ</t>
    </rPh>
    <rPh sb="131" eb="132">
      <t>オコナ</t>
    </rPh>
    <phoneticPr fontId="5"/>
  </si>
  <si>
    <t>　申請者は、大企業が実質的に経営に参加している「みなし大企業」ではありません。
※この同意書における「みなし大企業」とは、次の者をいいます。
　・一の大企業又はその役員が当該中小企業者の発行済株式の総数又は出資価額
　　の総額の２分の１以上を所有していること。
　・複数の大企業又はその役員が、当該中小企業者の発行済株式の総額又は出資価
　　額の総額の３分の２以上を所有していること。
　・一の大企業の役員又はその職員が、当該中小企業者の役員の総数の２分の１
　　以上を兼務していること。</t>
    <rPh sb="1" eb="4">
      <t>シンセイシャ</t>
    </rPh>
    <rPh sb="6" eb="9">
      <t>ダイキギョウ</t>
    </rPh>
    <rPh sb="10" eb="13">
      <t>ジッシツテキ</t>
    </rPh>
    <rPh sb="14" eb="16">
      <t>ケイエイ</t>
    </rPh>
    <rPh sb="17" eb="19">
      <t>サンカ</t>
    </rPh>
    <rPh sb="27" eb="30">
      <t>ダイキギョウ</t>
    </rPh>
    <rPh sb="62" eb="63">
      <t>ツギ</t>
    </rPh>
    <rPh sb="74" eb="75">
      <t>１</t>
    </rPh>
    <phoneticPr fontId="5"/>
  </si>
  <si>
    <t>　申請者（法人その他の団体にあっては、代表者、役員又は使用人その他の従業員若しくは構成員を含む。）は、暴力団関係者（以下「暴力団員等」という。）に該当せず、かつ将来にわたっても該当しません。
　また、この同意に違反又は相違があり、助成金の交付の決定の取消しを受けた場合において助成金の返還を命じられたときは、これに異議なく応じます。
　あわせて公社が必要と認めた場合には、暴力団員等であるか否かの確認のため、警視庁へ照会がなされることに同意します。
※この同意書における「暴力団員等」とは、次の者をいいます。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 eb="4">
      <t>シンセイシャ</t>
    </rPh>
    <rPh sb="102" eb="104">
      <t>ドウイ</t>
    </rPh>
    <rPh sb="105" eb="107">
      <t>イハン</t>
    </rPh>
    <rPh sb="107" eb="108">
      <t>マタ</t>
    </rPh>
    <rPh sb="109" eb="111">
      <t>ソウイ</t>
    </rPh>
    <rPh sb="115" eb="118">
      <t>ジョセイキン</t>
    </rPh>
    <rPh sb="119" eb="121">
      <t>コウフ</t>
    </rPh>
    <rPh sb="122" eb="124">
      <t>ケッテイ</t>
    </rPh>
    <rPh sb="125" eb="127">
      <t>トリケ</t>
    </rPh>
    <rPh sb="129" eb="130">
      <t>ウ</t>
    </rPh>
    <rPh sb="132" eb="134">
      <t>バアイ</t>
    </rPh>
    <rPh sb="138" eb="140">
      <t>ジョセイ</t>
    </rPh>
    <rPh sb="140" eb="141">
      <t>キン</t>
    </rPh>
    <rPh sb="142" eb="144">
      <t>ヘンカン</t>
    </rPh>
    <rPh sb="145" eb="146">
      <t>メイ</t>
    </rPh>
    <rPh sb="157" eb="159">
      <t>イギ</t>
    </rPh>
    <rPh sb="161" eb="162">
      <t>オウ</t>
    </rPh>
    <rPh sb="172" eb="174">
      <t>コウシャ</t>
    </rPh>
    <rPh sb="175" eb="177">
      <t>ヒツヨウ</t>
    </rPh>
    <rPh sb="178" eb="179">
      <t>ミト</t>
    </rPh>
    <rPh sb="181" eb="183">
      <t>バアイ</t>
    </rPh>
    <rPh sb="186" eb="188">
      <t>ボウリョク</t>
    </rPh>
    <rPh sb="188" eb="190">
      <t>ダンイン</t>
    </rPh>
    <rPh sb="190" eb="191">
      <t>トウ</t>
    </rPh>
    <rPh sb="195" eb="196">
      <t>イナ</t>
    </rPh>
    <rPh sb="198" eb="200">
      <t>カクニン</t>
    </rPh>
    <rPh sb="204" eb="207">
      <t>ケイシチョウ</t>
    </rPh>
    <rPh sb="208" eb="210">
      <t>ショウカイ</t>
    </rPh>
    <rPh sb="218" eb="220">
      <t>ドウイ</t>
    </rPh>
    <rPh sb="246" eb="247">
      <t>ツギ</t>
    </rPh>
    <phoneticPr fontId="5"/>
  </si>
  <si>
    <t>　申請者は、本助成金以外に他の機関から補助金等を受け事業を実施する予定がありません。
※当該事業に直接あるいは間接に関係するものについて、申請中及び申請予定のものについても回答すること。（誤記載等が後に判明した場合、交付決定を取り消す場合があります。）</t>
    <rPh sb="1" eb="4">
      <t>シンセイシャ</t>
    </rPh>
    <rPh sb="6" eb="7">
      <t>ホン</t>
    </rPh>
    <rPh sb="7" eb="9">
      <t>ジョセイ</t>
    </rPh>
    <rPh sb="9" eb="10">
      <t>キン</t>
    </rPh>
    <rPh sb="10" eb="12">
      <t>イガイ</t>
    </rPh>
    <rPh sb="13" eb="14">
      <t>タ</t>
    </rPh>
    <rPh sb="15" eb="17">
      <t>キカン</t>
    </rPh>
    <rPh sb="19" eb="22">
      <t>ホジョキン</t>
    </rPh>
    <rPh sb="22" eb="23">
      <t>ナド</t>
    </rPh>
    <rPh sb="24" eb="25">
      <t>ウ</t>
    </rPh>
    <rPh sb="26" eb="28">
      <t>ジギョウ</t>
    </rPh>
    <rPh sb="29" eb="31">
      <t>ジッシ</t>
    </rPh>
    <rPh sb="33" eb="35">
      <t>ヨテイ</t>
    </rPh>
    <rPh sb="87" eb="89">
      <t>カイトウ</t>
    </rPh>
    <phoneticPr fontId="5"/>
  </si>
  <si>
    <t>　申請者は、自社製品の調達又は利益排除等の対象となる調達先はありません。
※現在、調達先として決まっている場合に加え、今後調達を予定のものについても必ず回答すること。</t>
    <rPh sb="1" eb="4">
      <t>シンセイシャ</t>
    </rPh>
    <rPh sb="77" eb="79">
      <t>カイトウ</t>
    </rPh>
    <phoneticPr fontId="5"/>
  </si>
  <si>
    <t>　申請者は、建物が共有の代表者として申請する場合、他の所有者の許可を得て申請します。
※共有者も全て助成対象事業者の要件を満たしていなければなりません。</t>
    <phoneticPr fontId="5"/>
  </si>
  <si>
    <t>　申請者が中小規模事業所の使用者の場合、使用する中小規模事業所の所有者の承諾を得て申請します。
※本事業により設置された対象設備等について、公社及び東京都はその責任の一切を負いません。</t>
    <rPh sb="1" eb="4">
      <t>シンセイシャ</t>
    </rPh>
    <rPh sb="5" eb="7">
      <t>チュウショウ</t>
    </rPh>
    <rPh sb="7" eb="9">
      <t>キボ</t>
    </rPh>
    <rPh sb="9" eb="12">
      <t>ジギョウショ</t>
    </rPh>
    <rPh sb="13" eb="16">
      <t>シヨウシャ</t>
    </rPh>
    <rPh sb="17" eb="19">
      <t>バアイ</t>
    </rPh>
    <rPh sb="20" eb="22">
      <t>シヨウ</t>
    </rPh>
    <rPh sb="24" eb="26">
      <t>チュウショウ</t>
    </rPh>
    <rPh sb="26" eb="28">
      <t>キボ</t>
    </rPh>
    <rPh sb="28" eb="31">
      <t>ジギョウショ</t>
    </rPh>
    <rPh sb="32" eb="35">
      <t>ショユウシャ</t>
    </rPh>
    <rPh sb="36" eb="38">
      <t>ショウダク</t>
    </rPh>
    <rPh sb="39" eb="40">
      <t>エ</t>
    </rPh>
    <rPh sb="41" eb="43">
      <t>シンセイ</t>
    </rPh>
    <rPh sb="50" eb="51">
      <t>ホン</t>
    </rPh>
    <rPh sb="51" eb="53">
      <t>ジギョウ</t>
    </rPh>
    <rPh sb="56" eb="58">
      <t>セッチ</t>
    </rPh>
    <rPh sb="61" eb="63">
      <t>タイショウ</t>
    </rPh>
    <rPh sb="63" eb="65">
      <t>セツビ</t>
    </rPh>
    <rPh sb="65" eb="66">
      <t>トウ</t>
    </rPh>
    <rPh sb="71" eb="73">
      <t>コウシャ</t>
    </rPh>
    <rPh sb="73" eb="74">
      <t>オヨ</t>
    </rPh>
    <rPh sb="75" eb="78">
      <t>トウキョウト</t>
    </rPh>
    <rPh sb="81" eb="83">
      <t>セキニン</t>
    </rPh>
    <rPh sb="84" eb="86">
      <t>イッサイ</t>
    </rPh>
    <rPh sb="87" eb="88">
      <t>オ</t>
    </rPh>
    <phoneticPr fontId="5"/>
  </si>
  <si>
    <t>【注意】　同意事項を良くお読みの上、可否をプルダウンリストから選択ください。</t>
    <rPh sb="1" eb="3">
      <t>チュウイ</t>
    </rPh>
    <rPh sb="5" eb="7">
      <t>ドウイ</t>
    </rPh>
    <rPh sb="7" eb="9">
      <t>ジコウ</t>
    </rPh>
    <rPh sb="10" eb="11">
      <t>ヨ</t>
    </rPh>
    <rPh sb="13" eb="14">
      <t>ヨ</t>
    </rPh>
    <rPh sb="16" eb="17">
      <t>ウエ</t>
    </rPh>
    <rPh sb="18" eb="20">
      <t>カヒ</t>
    </rPh>
    <rPh sb="31" eb="33">
      <t>センタク</t>
    </rPh>
    <phoneticPr fontId="18"/>
  </si>
  <si>
    <t xml:space="preserve">  中小規模事業所向け省エネ型換気・空調設備導入支援事業助成金交付要綱（令和３年６月10日付３都環公地温第543号）第８条第１項の規定に基づき、助成金の交付について関係書類を添えて、次のとおり申請します。</t>
    <rPh sb="51" eb="52">
      <t>オン</t>
    </rPh>
    <phoneticPr fontId="3"/>
  </si>
  <si>
    <r>
      <rPr>
        <sz val="11"/>
        <rFont val="ＭＳ Ｐゴシック"/>
        <family val="3"/>
        <charset val="128"/>
        <scheme val="minor"/>
      </rPr>
      <t>消費税等相当額　</t>
    </r>
    <r>
      <rPr>
        <sz val="11"/>
        <color rgb="FFFF0000"/>
        <rFont val="ＭＳ Ｐゴシック"/>
        <family val="3"/>
        <charset val="128"/>
        <scheme val="minor"/>
      </rPr>
      <t>［10％］　※第１号様式別紙に直接入力すること。</t>
    </r>
    <rPh sb="23" eb="25">
      <t>チョクセツ</t>
    </rPh>
    <phoneticPr fontId="18"/>
  </si>
  <si>
    <r>
      <rPr>
        <sz val="11"/>
        <rFont val="ＭＳ Ｐゴシック"/>
        <family val="3"/>
        <charset val="128"/>
        <scheme val="minor"/>
      </rPr>
      <t>総工事金額　</t>
    </r>
    <r>
      <rPr>
        <sz val="11"/>
        <color rgb="FFFF0000"/>
        <rFont val="ＭＳ Ｐゴシック"/>
        <family val="3"/>
        <charset val="128"/>
        <scheme val="minor"/>
      </rPr>
      <t>［税込］　※</t>
    </r>
    <r>
      <rPr>
        <sz val="10"/>
        <color rgb="FFFF0000"/>
        <rFont val="ＭＳ Ｐゴシック"/>
        <family val="3"/>
        <charset val="128"/>
        <scheme val="minor"/>
      </rPr>
      <t>見積書の金額と一致すること。</t>
    </r>
    <rPh sb="12" eb="15">
      <t>ミツモリショ</t>
    </rPh>
    <rPh sb="16" eb="18">
      <t>キンガク</t>
    </rPh>
    <rPh sb="19" eb="21">
      <t>イッチ</t>
    </rPh>
    <phoneticPr fontId="18"/>
  </si>
  <si>
    <r>
      <t>助成対象外経費</t>
    </r>
    <r>
      <rPr>
        <sz val="10"/>
        <color theme="1"/>
        <rFont val="ＭＳ Ｐ明朝"/>
        <family val="1"/>
        <charset val="128"/>
      </rPr>
      <t>は、＜</t>
    </r>
    <r>
      <rPr>
        <sz val="10"/>
        <color rgb="FFFF0000"/>
        <rFont val="ＭＳ Ｐ明朝"/>
        <family val="1"/>
        <charset val="128"/>
      </rPr>
      <t>換気</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カンキ</t>
    </rPh>
    <rPh sb="12" eb="14">
      <t>セツビ</t>
    </rPh>
    <rPh sb="15" eb="17">
      <t>シュルイ</t>
    </rPh>
    <rPh sb="18" eb="19">
      <t>ラン</t>
    </rPh>
    <rPh sb="34" eb="36">
      <t>ジョセイ</t>
    </rPh>
    <rPh sb="36" eb="39">
      <t>タイショウガイ</t>
    </rPh>
    <rPh sb="42" eb="44">
      <t>センタク</t>
    </rPh>
    <phoneticPr fontId="18"/>
  </si>
  <si>
    <t>　色のセルは、プルダウンメニューから適切なものを選択すること。</t>
    <rPh sb="1" eb="2">
      <t>イロ</t>
    </rPh>
    <rPh sb="18" eb="20">
      <t>テキセツ</t>
    </rPh>
    <rPh sb="24" eb="26">
      <t>センタク</t>
    </rPh>
    <phoneticPr fontId="2"/>
  </si>
  <si>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2"/>
  </si>
  <si>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2"/>
  </si>
  <si>
    <r>
      <rPr>
        <sz val="10"/>
        <color rgb="FFFF0000"/>
        <rFont val="ＭＳ Ｐ明朝"/>
        <family val="1"/>
        <charset val="128"/>
      </rPr>
      <t>助成対象外経費</t>
    </r>
    <r>
      <rPr>
        <sz val="10"/>
        <color theme="1"/>
        <rFont val="ＭＳ Ｐ明朝"/>
        <family val="1"/>
        <charset val="128"/>
      </rPr>
      <t>は、＜</t>
    </r>
    <r>
      <rPr>
        <sz val="10"/>
        <color rgb="FFFF0000"/>
        <rFont val="ＭＳ Ｐ明朝"/>
        <family val="1"/>
        <charset val="128"/>
      </rPr>
      <t>空調</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クウチョウ</t>
    </rPh>
    <rPh sb="12" eb="14">
      <t>セツビ</t>
    </rPh>
    <rPh sb="15" eb="17">
      <t>シュルイ</t>
    </rPh>
    <rPh sb="18" eb="19">
      <t>ラン</t>
    </rPh>
    <rPh sb="34" eb="36">
      <t>ジョセイ</t>
    </rPh>
    <rPh sb="36" eb="39">
      <t>タイショウガイ</t>
    </rPh>
    <rPh sb="42" eb="44">
      <t>センタク</t>
    </rPh>
    <phoneticPr fontId="18"/>
  </si>
  <si>
    <t>　●高効率換気設備の導入計画</t>
    <rPh sb="10" eb="12">
      <t>ドウニュウ</t>
    </rPh>
    <rPh sb="12" eb="14">
      <t>ケイカク</t>
    </rPh>
    <phoneticPr fontId="18"/>
  </si>
  <si>
    <r>
      <t>　●高効率空調設備導入の有無を選択後、台数を入力　</t>
    </r>
    <r>
      <rPr>
        <sz val="11"/>
        <color rgb="FFFF0000"/>
        <rFont val="ＭＳ Ｐゴシック"/>
        <family val="3"/>
        <charset val="128"/>
        <scheme val="minor"/>
      </rPr>
      <t>※室内機のみの更新は、助成対象外です。</t>
    </r>
    <rPh sb="9" eb="11">
      <t>ドウニュウ</t>
    </rPh>
    <rPh sb="12" eb="14">
      <t>ウム</t>
    </rPh>
    <rPh sb="15" eb="18">
      <t>センタクゴ</t>
    </rPh>
    <rPh sb="26" eb="29">
      <t>シツナイキ</t>
    </rPh>
    <rPh sb="32" eb="34">
      <t>コウシン</t>
    </rPh>
    <rPh sb="36" eb="38">
      <t>ジョセイ</t>
    </rPh>
    <rPh sb="38" eb="40">
      <t>タイショウ</t>
    </rPh>
    <rPh sb="40" eb="41">
      <t>ガイ</t>
    </rPh>
    <phoneticPr fontId="18"/>
  </si>
  <si>
    <t>記入シート</t>
    <rPh sb="0" eb="2">
      <t>キニュウ</t>
    </rPh>
    <phoneticPr fontId="18"/>
  </si>
  <si>
    <r>
      <t>※</t>
    </r>
    <r>
      <rPr>
        <b/>
        <sz val="16"/>
        <rFont val="ＭＳ 明朝"/>
        <family val="1"/>
        <charset val="128"/>
      </rPr>
      <t>青地の項目は、</t>
    </r>
    <r>
      <rPr>
        <b/>
        <sz val="16"/>
        <color rgb="FFFF0000"/>
        <rFont val="ＭＳ 明朝"/>
        <family val="1"/>
        <charset val="128"/>
      </rPr>
      <t>必ず</t>
    </r>
    <r>
      <rPr>
        <b/>
        <sz val="16"/>
        <rFont val="ＭＳ 明朝"/>
        <family val="1"/>
        <charset val="128"/>
      </rPr>
      <t>＜</t>
    </r>
    <r>
      <rPr>
        <b/>
        <sz val="16"/>
        <color rgb="FFFF0000"/>
        <rFont val="ＭＳ 明朝"/>
        <family val="1"/>
        <charset val="128"/>
      </rPr>
      <t>入力</t>
    </r>
    <r>
      <rPr>
        <b/>
        <sz val="16"/>
        <rFont val="ＭＳ 明朝"/>
        <family val="1"/>
        <charset val="128"/>
      </rPr>
      <t>＞又は＜</t>
    </r>
    <r>
      <rPr>
        <b/>
        <sz val="16"/>
        <color rgb="FFFF0000"/>
        <rFont val="ＭＳ 明朝"/>
        <family val="1"/>
        <charset val="128"/>
      </rPr>
      <t>選択</t>
    </r>
    <r>
      <rPr>
        <b/>
        <sz val="16"/>
        <rFont val="ＭＳ 明朝"/>
        <family val="1"/>
        <charset val="128"/>
      </rPr>
      <t>＞すること。</t>
    </r>
    <rPh sb="1" eb="3">
      <t>アオジ</t>
    </rPh>
    <rPh sb="4" eb="6">
      <t>コウモク</t>
    </rPh>
    <rPh sb="8" eb="9">
      <t>カナラ</t>
    </rPh>
    <rPh sb="11" eb="13">
      <t>ニュウリョク</t>
    </rPh>
    <rPh sb="14" eb="15">
      <t>マタ</t>
    </rPh>
    <rPh sb="17" eb="19">
      <t>センタク</t>
    </rPh>
    <phoneticPr fontId="2"/>
  </si>
  <si>
    <r>
      <t>６．事業所の情報</t>
    </r>
    <r>
      <rPr>
        <sz val="10"/>
        <color rgb="FFFF0000"/>
        <rFont val="ＭＳ Ｐゴシック"/>
        <family val="3"/>
        <charset val="128"/>
        <scheme val="minor"/>
      </rPr>
      <t>　※建物登記簿謄本、賃貸借契約書等の記載内容と一致すること。</t>
    </r>
    <rPh sb="2" eb="5">
      <t>ジギョウジョ</t>
    </rPh>
    <rPh sb="6" eb="8">
      <t>ジョウホウ</t>
    </rPh>
    <rPh sb="10" eb="12">
      <t>タテモノ</t>
    </rPh>
    <rPh sb="18" eb="20">
      <t>チンタイ</t>
    </rPh>
    <rPh sb="20" eb="21">
      <t>シャク</t>
    </rPh>
    <rPh sb="21" eb="24">
      <t>ケイヤクショ</t>
    </rPh>
    <rPh sb="24" eb="25">
      <t>トウ</t>
    </rPh>
    <phoneticPr fontId="2"/>
  </si>
  <si>
    <r>
      <t>７．助成事業の実施体制図</t>
    </r>
    <r>
      <rPr>
        <sz val="10"/>
        <color rgb="FFFF0000"/>
        <rFont val="ＭＳ Ｐゴシック"/>
        <family val="3"/>
        <charset val="128"/>
        <scheme val="minor"/>
      </rPr>
      <t>　※共同申請の場合のみ</t>
    </r>
    <rPh sb="2" eb="4">
      <t>ジョセイ</t>
    </rPh>
    <rPh sb="4" eb="6">
      <t>ジギョウ</t>
    </rPh>
    <rPh sb="7" eb="9">
      <t>ジッシ</t>
    </rPh>
    <rPh sb="9" eb="12">
      <t>タイセイズ</t>
    </rPh>
    <rPh sb="14" eb="16">
      <t>キョウドウ</t>
    </rPh>
    <rPh sb="16" eb="18">
      <t>シンセイ</t>
    </rPh>
    <rPh sb="19" eb="21">
      <t>バアイ</t>
    </rPh>
    <phoneticPr fontId="2"/>
  </si>
  <si>
    <r>
      <t>８．助成事業経費</t>
    </r>
    <r>
      <rPr>
        <sz val="12"/>
        <color theme="1"/>
        <rFont val="ＭＳ Ｐゴシック"/>
        <family val="3"/>
        <charset val="128"/>
        <scheme val="minor"/>
      </rPr>
      <t>　</t>
    </r>
    <r>
      <rPr>
        <sz val="10"/>
        <color rgb="FFFF0000"/>
        <rFont val="ＭＳ Ｐゴシック"/>
        <family val="3"/>
        <charset val="128"/>
        <scheme val="minor"/>
      </rPr>
      <t>※第１号様式別紙より転記</t>
    </r>
    <rPh sb="2" eb="4">
      <t>ジョセイ</t>
    </rPh>
    <rPh sb="4" eb="6">
      <t>ジギョウ</t>
    </rPh>
    <rPh sb="6" eb="8">
      <t>ケイヒ</t>
    </rPh>
    <rPh sb="10" eb="11">
      <t>ダイ</t>
    </rPh>
    <rPh sb="12" eb="13">
      <t>ゴウ</t>
    </rPh>
    <rPh sb="13" eb="15">
      <t>ヨウシキ</t>
    </rPh>
    <rPh sb="15" eb="17">
      <t>ベッシ</t>
    </rPh>
    <rPh sb="19" eb="21">
      <t>テンキ</t>
    </rPh>
    <phoneticPr fontId="2"/>
  </si>
  <si>
    <t>m2</t>
  </si>
  <si>
    <t>Ver.6.2</t>
    <phoneticPr fontId="18"/>
  </si>
  <si>
    <t>Ver.6.2</t>
    <phoneticPr fontId="18"/>
  </si>
  <si>
    <t>［万円］</t>
    <rPh sb="1" eb="2">
      <t>マン</t>
    </rPh>
    <rPh sb="2" eb="3">
      <t>エン</t>
    </rPh>
    <phoneticPr fontId="18"/>
  </si>
  <si>
    <t>単独</t>
  </si>
  <si>
    <t>該当無し</t>
  </si>
  <si>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2"/>
  </si>
  <si>
    <t>（添付書類名を左記に入力）</t>
    <rPh sb="1" eb="3">
      <t>テンプ</t>
    </rPh>
    <rPh sb="3" eb="5">
      <t>ショルイ</t>
    </rPh>
    <rPh sb="5" eb="6">
      <t>ナ</t>
    </rPh>
    <rPh sb="7" eb="9">
      <t>サキ</t>
    </rPh>
    <rPh sb="10" eb="12">
      <t>ニュウリョク</t>
    </rPh>
    <phoneticPr fontId="18"/>
  </si>
  <si>
    <t>※1：省エネ型製品情報サイトに登録されているもの。なお、換気機能付きのルームエアコンは、前項＜ウ　換気・空調一体型設備＞に記載すること。</t>
    <rPh sb="28" eb="30">
      <t>カンキ</t>
    </rPh>
    <rPh sb="30" eb="32">
      <t>キノウ</t>
    </rPh>
    <rPh sb="32" eb="33">
      <t>ツ</t>
    </rPh>
    <rPh sb="44" eb="46">
      <t>ゼンコウ</t>
    </rPh>
    <rPh sb="61" eb="63">
      <t>キサイ</t>
    </rPh>
    <phoneticPr fontId="18"/>
  </si>
  <si>
    <r>
      <t xml:space="preserve">　【備考】
</t>
    </r>
    <r>
      <rPr>
        <sz val="10"/>
        <color rgb="FFFF0000"/>
        <rFont val="ＭＳ Ｐゴシック"/>
        <family val="3"/>
        <charset val="128"/>
        <scheme val="minor"/>
      </rPr>
      <t>※</t>
    </r>
    <r>
      <rPr>
        <sz val="10"/>
        <rFont val="ＭＳ Ｐゴシック"/>
        <family val="3"/>
        <charset val="128"/>
        <scheme val="minor"/>
      </rPr>
      <t>火気使用室（厨房等）の必要排気量を満たすための換気設備を導入する際は、該当設備が＜</t>
    </r>
    <r>
      <rPr>
        <sz val="10"/>
        <color rgb="FFFF0000"/>
        <rFont val="ＭＳ Ｐゴシック"/>
        <family val="3"/>
        <charset val="128"/>
        <scheme val="minor"/>
      </rPr>
      <t>常時換気を担う設備</t>
    </r>
    <r>
      <rPr>
        <sz val="10"/>
        <rFont val="ＭＳ Ｐゴシック"/>
        <family val="3"/>
        <charset val="128"/>
        <scheme val="minor"/>
      </rPr>
      <t>＞であることを右記に記載をすること。</t>
    </r>
    <rPh sb="2" eb="4">
      <t>ビコウ</t>
    </rPh>
    <rPh sb="42" eb="44">
      <t>ガイトウ</t>
    </rPh>
    <rPh sb="64" eb="66">
      <t>ウキ</t>
    </rPh>
    <phoneticPr fontId="18"/>
  </si>
  <si>
    <r>
      <t>　●高効率換気設備導入の区分を選択後、台数を入力　</t>
    </r>
    <r>
      <rPr>
        <sz val="11"/>
        <color rgb="FFFF0000"/>
        <rFont val="ＭＳ Ｐゴシック"/>
        <family val="3"/>
        <charset val="128"/>
        <scheme val="minor"/>
      </rPr>
      <t>※継続設備のみの計画は、助成対象外です。</t>
    </r>
    <rPh sb="12" eb="14">
      <t>クブン</t>
    </rPh>
    <rPh sb="15" eb="18">
      <t>センタクゴ</t>
    </rPh>
    <rPh sb="19" eb="21">
      <t>ダイスウ</t>
    </rPh>
    <rPh sb="22" eb="24">
      <t>ニュウリョク</t>
    </rPh>
    <rPh sb="26" eb="28">
      <t>ケイゾク</t>
    </rPh>
    <rPh sb="28" eb="30">
      <t>セツビ</t>
    </rPh>
    <rPh sb="33" eb="35">
      <t>ケイカク</t>
    </rPh>
    <phoneticPr fontId="18"/>
  </si>
  <si>
    <t>000-0000</t>
  </si>
  <si>
    <t>東京都●●区▲▲　◆－◆－◆ ■■ビル▼階</t>
  </si>
  <si>
    <t>カブシキガイシャ〇〇〇</t>
  </si>
  <si>
    <t>株式会社〇〇〇</t>
  </si>
  <si>
    <t>ダイヒョウトリシマリヤク　〇〇 ●●</t>
  </si>
  <si>
    <t>代表取締役　〇〇 ●●</t>
  </si>
  <si>
    <t>00-0000-0000</t>
  </si>
  <si>
    <t>Ｅ製造業</t>
  </si>
  <si>
    <t>リース事業者</t>
  </si>
  <si>
    <t>東京都〇〇区△△　◇－◇－◇　□□ビル▽階</t>
  </si>
  <si>
    <t>カブシキガイシャ●●●</t>
  </si>
  <si>
    <t>株式会社●●●</t>
  </si>
  <si>
    <t>ダイヒョウトリシマリヤクシャチョウ　◆◆ ◇◇</t>
  </si>
  <si>
    <t>代表取締役社長　◆◆ ◇◇</t>
  </si>
  <si>
    <t>Ｋ不動産業・物品賃貸業</t>
  </si>
  <si>
    <t>助成対象事業者</t>
  </si>
  <si>
    <t>総務課</t>
    <rPh sb="0" eb="3">
      <t>ソウムカ</t>
    </rPh>
    <phoneticPr fontId="18"/>
  </si>
  <si>
    <t>〇〇 ●●</t>
  </si>
  <si>
    <t>090－0000－0000</t>
  </si>
  <si>
    <t>0000-abc@XXXX.ne.jp</t>
  </si>
  <si>
    <t>株式会社〇〇〇本社ビル</t>
  </si>
  <si>
    <t>東京都●●区▲▲　◆－◆－◆　■■ビル▼階</t>
  </si>
  <si>
    <t>2022/10/10</t>
  </si>
  <si>
    <t>2023/2/10</t>
  </si>
  <si>
    <t>建物概略立面図</t>
  </si>
  <si>
    <t>各階平面図（旧設備の配置図）</t>
  </si>
  <si>
    <t>各階平面図（新設備の配置図）</t>
  </si>
  <si>
    <t>東京都●●区▲▲　◆番地◆　</t>
  </si>
  <si>
    <t>※登記簿の記載通りに記入してください</t>
    <rPh sb="0" eb="18">
      <t>トウキボキサイドオニュウリョクトウキボキサイドオニュウリョクトウキボキサイドオ</t>
    </rPh>
    <phoneticPr fontId="18"/>
  </si>
  <si>
    <t xml:space="preserve">東京都●●区▲▲　◆－◆－◆ </t>
  </si>
  <si>
    <t>2022/2/10</t>
  </si>
  <si>
    <t>2022/2/16から2025/2/15までの3年間</t>
  </si>
  <si>
    <t>事業実施体制図</t>
    <rPh sb="0" eb="2">
      <t>ジギョウ</t>
    </rPh>
    <rPh sb="2" eb="4">
      <t>ジッシ</t>
    </rPh>
    <rPh sb="4" eb="7">
      <t>タイセイズ</t>
    </rPh>
    <phoneticPr fontId="18"/>
  </si>
  <si>
    <t>厨房の換気設備は、業務時間中は常時申請した換気量で稼働させます。</t>
    <phoneticPr fontId="18"/>
  </si>
  <si>
    <t>室外機　型番：○○○</t>
    <rPh sb="0" eb="3">
      <t>シツガイキ</t>
    </rPh>
    <rPh sb="4" eb="6">
      <t>カタバン</t>
    </rPh>
    <phoneticPr fontId="18"/>
  </si>
  <si>
    <t>室内機　型番：▽▽▽</t>
    <rPh sb="0" eb="3">
      <t>シツナイキ</t>
    </rPh>
    <rPh sb="4" eb="6">
      <t>カタバン</t>
    </rPh>
    <phoneticPr fontId="18"/>
  </si>
  <si>
    <t>既存室外機撤去・処分費</t>
    <rPh sb="0" eb="5">
      <t>キゾンシツガイキ</t>
    </rPh>
    <rPh sb="5" eb="7">
      <t>テッキョ</t>
    </rPh>
    <rPh sb="8" eb="11">
      <t>ショブンヒ</t>
    </rPh>
    <phoneticPr fontId="18"/>
  </si>
  <si>
    <t>既存室内機撤去・処分費</t>
    <rPh sb="0" eb="2">
      <t>キゾン</t>
    </rPh>
    <rPh sb="2" eb="5">
      <t>シツナイキ</t>
    </rPh>
    <rPh sb="5" eb="7">
      <t>テッキョ</t>
    </rPh>
    <rPh sb="8" eb="11">
      <t>ショブンヒ</t>
    </rPh>
    <phoneticPr fontId="18"/>
  </si>
  <si>
    <t>導入室外機搬入費</t>
    <rPh sb="0" eb="2">
      <t>ドウニュウ</t>
    </rPh>
    <rPh sb="2" eb="5">
      <t>シツガイキ</t>
    </rPh>
    <rPh sb="5" eb="8">
      <t>ハンニュウヒ</t>
    </rPh>
    <phoneticPr fontId="18"/>
  </si>
  <si>
    <t>導入室外機据付費</t>
    <rPh sb="0" eb="2">
      <t>ドウニュウ</t>
    </rPh>
    <rPh sb="2" eb="5">
      <t>シツガイキ</t>
    </rPh>
    <rPh sb="5" eb="8">
      <t>スエツケヒ</t>
    </rPh>
    <phoneticPr fontId="18"/>
  </si>
  <si>
    <t>導入室内機搬入費</t>
    <rPh sb="0" eb="2">
      <t>ドウニュウ</t>
    </rPh>
    <rPh sb="2" eb="5">
      <t>シツナイキ</t>
    </rPh>
    <rPh sb="5" eb="8">
      <t>ハンニュウヒ</t>
    </rPh>
    <phoneticPr fontId="18"/>
  </si>
  <si>
    <t>導入室内機据付費</t>
    <rPh sb="0" eb="5">
      <t>ドウニュウシツナイキ</t>
    </rPh>
    <rPh sb="5" eb="8">
      <t>スエツケヒ</t>
    </rPh>
    <phoneticPr fontId="18"/>
  </si>
  <si>
    <t>クレーン使用料</t>
    <rPh sb="4" eb="7">
      <t>シヨウリョウ</t>
    </rPh>
    <phoneticPr fontId="18"/>
  </si>
  <si>
    <t>一般管理費</t>
    <rPh sb="0" eb="2">
      <t>イッパン</t>
    </rPh>
    <rPh sb="2" eb="5">
      <t>カンリヒ</t>
    </rPh>
    <phoneticPr fontId="18"/>
  </si>
  <si>
    <t>現場管理費</t>
    <rPh sb="0" eb="2">
      <t>ゲンバ</t>
    </rPh>
    <rPh sb="2" eb="5">
      <t>カンリヒ</t>
    </rPh>
    <phoneticPr fontId="18"/>
  </si>
  <si>
    <t>電気式P形空調機</t>
  </si>
  <si>
    <t>液晶ワイヤードリモコン　型番：◆◆</t>
    <rPh sb="0" eb="2">
      <t>エキショウ</t>
    </rPh>
    <phoneticPr fontId="18"/>
  </si>
  <si>
    <t>リモコン交換工事費</t>
    <rPh sb="4" eb="6">
      <t>コウカン</t>
    </rPh>
    <rPh sb="6" eb="8">
      <t>コウジ</t>
    </rPh>
    <rPh sb="8" eb="9">
      <t>ヒ</t>
    </rPh>
    <phoneticPr fontId="18"/>
  </si>
  <si>
    <t>高効率換気設備</t>
  </si>
  <si>
    <t>換気扇　型番：●●●</t>
    <rPh sb="0" eb="3">
      <t>カンキセン</t>
    </rPh>
    <rPh sb="4" eb="6">
      <t>カタバン</t>
    </rPh>
    <phoneticPr fontId="18"/>
  </si>
  <si>
    <t>既存換気扇撤去・処分費</t>
    <rPh sb="0" eb="2">
      <t>キゾン</t>
    </rPh>
    <rPh sb="2" eb="5">
      <t>カンキセン</t>
    </rPh>
    <rPh sb="5" eb="7">
      <t>テッキョ</t>
    </rPh>
    <rPh sb="8" eb="11">
      <t>ショブンヒ</t>
    </rPh>
    <phoneticPr fontId="18"/>
  </si>
  <si>
    <t>空調設備工事電工費</t>
    <rPh sb="0" eb="2">
      <t>クウチョウ</t>
    </rPh>
    <rPh sb="2" eb="4">
      <t>セツビ</t>
    </rPh>
    <rPh sb="4" eb="6">
      <t>コウジ</t>
    </rPh>
    <rPh sb="6" eb="8">
      <t>デンコウ</t>
    </rPh>
    <rPh sb="8" eb="9">
      <t>ヒ</t>
    </rPh>
    <phoneticPr fontId="18"/>
  </si>
  <si>
    <t>真空引き工事費</t>
    <rPh sb="0" eb="2">
      <t>シンクウ</t>
    </rPh>
    <rPh sb="2" eb="3">
      <t>ヒ</t>
    </rPh>
    <rPh sb="4" eb="7">
      <t>コウジヒ</t>
    </rPh>
    <phoneticPr fontId="18"/>
  </si>
  <si>
    <t>系統</t>
    <rPh sb="0" eb="2">
      <t>ケイトウ</t>
    </rPh>
    <phoneticPr fontId="2"/>
  </si>
  <si>
    <t>冷媒配管接合材</t>
    <rPh sb="0" eb="2">
      <t>レイバイ</t>
    </rPh>
    <rPh sb="2" eb="4">
      <t>ハイカン</t>
    </rPh>
    <rPh sb="4" eb="6">
      <t>セツゴウ</t>
    </rPh>
    <rPh sb="6" eb="7">
      <t>ザイ</t>
    </rPh>
    <phoneticPr fontId="18"/>
  </si>
  <si>
    <t>缶</t>
    <rPh sb="0" eb="1">
      <t>カン</t>
    </rPh>
    <phoneticPr fontId="18"/>
  </si>
  <si>
    <t>冷媒配管支持金物</t>
    <rPh sb="0" eb="2">
      <t>レイバイ</t>
    </rPh>
    <rPh sb="2" eb="4">
      <t>ハイカン</t>
    </rPh>
    <rPh sb="4" eb="6">
      <t>シジ</t>
    </rPh>
    <rPh sb="6" eb="8">
      <t>カナモノ</t>
    </rPh>
    <phoneticPr fontId="18"/>
  </si>
  <si>
    <t>冷媒回収工事費　破壊処理含む</t>
    <rPh sb="0" eb="2">
      <t>レイバイ</t>
    </rPh>
    <rPh sb="2" eb="4">
      <t>カイシュウ</t>
    </rPh>
    <rPh sb="4" eb="7">
      <t>コウジヒ</t>
    </rPh>
    <rPh sb="8" eb="10">
      <t>ハカイ</t>
    </rPh>
    <rPh sb="10" eb="12">
      <t>ショリ</t>
    </rPh>
    <rPh sb="12" eb="13">
      <t>フク</t>
    </rPh>
    <phoneticPr fontId="18"/>
  </si>
  <si>
    <t>試運転調整費</t>
    <rPh sb="0" eb="3">
      <t>シウンテン</t>
    </rPh>
    <rPh sb="3" eb="6">
      <t>チョウセイヒ</t>
    </rPh>
    <phoneticPr fontId="18"/>
  </si>
  <si>
    <t>系統</t>
    <rPh sb="0" eb="2">
      <t>ケイトウ</t>
    </rPh>
    <phoneticPr fontId="18"/>
  </si>
  <si>
    <t>機器処分費</t>
    <rPh sb="0" eb="2">
      <t>キキ</t>
    </rPh>
    <rPh sb="2" eb="4">
      <t>ショブン</t>
    </rPh>
    <rPh sb="4" eb="5">
      <t>ヒ</t>
    </rPh>
    <phoneticPr fontId="18"/>
  </si>
  <si>
    <t>m3</t>
  </si>
  <si>
    <t>運搬費</t>
    <rPh sb="0" eb="3">
      <t>ウンパンヒ</t>
    </rPh>
    <phoneticPr fontId="18"/>
  </si>
  <si>
    <t>断熱ドレンホース</t>
    <rPh sb="0" eb="2">
      <t>ダンネツ</t>
    </rPh>
    <phoneticPr fontId="18"/>
  </si>
  <si>
    <t>ドレン配管継手類</t>
    <rPh sb="3" eb="5">
      <t>ハイカン</t>
    </rPh>
    <rPh sb="5" eb="6">
      <t>ツギ</t>
    </rPh>
    <rPh sb="6" eb="7">
      <t>テ</t>
    </rPh>
    <rPh sb="7" eb="8">
      <t>ルイ</t>
    </rPh>
    <phoneticPr fontId="18"/>
  </si>
  <si>
    <t>ドレン配管接合材</t>
    <rPh sb="3" eb="5">
      <t>ハイカン</t>
    </rPh>
    <rPh sb="5" eb="7">
      <t>セツゴウ</t>
    </rPh>
    <rPh sb="7" eb="8">
      <t>ザイ</t>
    </rPh>
    <phoneticPr fontId="18"/>
  </si>
  <si>
    <t>ドレン配管支持金物</t>
    <rPh sb="3" eb="5">
      <t>ハイカン</t>
    </rPh>
    <rPh sb="5" eb="7">
      <t>シジ</t>
    </rPh>
    <rPh sb="7" eb="9">
      <t>カナモノ</t>
    </rPh>
    <phoneticPr fontId="18"/>
  </si>
  <si>
    <t>個</t>
    <rPh sb="0" eb="1">
      <t>コ</t>
    </rPh>
    <phoneticPr fontId="18"/>
  </si>
  <si>
    <t>通水テスト</t>
    <rPh sb="0" eb="2">
      <t>ツウスイ</t>
    </rPh>
    <phoneticPr fontId="18"/>
  </si>
  <si>
    <t>スイッチ　型番：◆〇◆</t>
    <phoneticPr fontId="18"/>
  </si>
  <si>
    <t>継手類</t>
    <rPh sb="0" eb="1">
      <t>ツ</t>
    </rPh>
    <rPh sb="1" eb="2">
      <t>テ</t>
    </rPh>
    <rPh sb="2" eb="3">
      <t>ルイ</t>
    </rPh>
    <phoneticPr fontId="18"/>
  </si>
  <si>
    <t>台分</t>
    <rPh sb="0" eb="1">
      <t>ダイ</t>
    </rPh>
    <rPh sb="1" eb="2">
      <t>ブン</t>
    </rPh>
    <phoneticPr fontId="18"/>
  </si>
  <si>
    <t>ベントキャップ</t>
  </si>
  <si>
    <t>ダクト施工費</t>
    <rPh sb="3" eb="6">
      <t>セコウヒ</t>
    </rPh>
    <phoneticPr fontId="18"/>
  </si>
  <si>
    <t>保温付きフレキシブルダクト</t>
    <rPh sb="0" eb="2">
      <t>ホオン</t>
    </rPh>
    <rPh sb="2" eb="3">
      <t>ツ</t>
    </rPh>
    <phoneticPr fontId="18"/>
  </si>
  <si>
    <t>ウェザーカバー</t>
  </si>
  <si>
    <t>穴あけ貫通工事着</t>
    <rPh sb="0" eb="1">
      <t>アナ</t>
    </rPh>
    <rPh sb="3" eb="5">
      <t>カンツウ</t>
    </rPh>
    <rPh sb="5" eb="7">
      <t>コウジ</t>
    </rPh>
    <rPh sb="7" eb="8">
      <t>ギ</t>
    </rPh>
    <phoneticPr fontId="18"/>
  </si>
  <si>
    <t>支持金物及び吊り金物</t>
    <rPh sb="0" eb="2">
      <t>シジ</t>
    </rPh>
    <rPh sb="2" eb="4">
      <t>カナモノ</t>
    </rPh>
    <rPh sb="4" eb="5">
      <t>オヨ</t>
    </rPh>
    <rPh sb="6" eb="7">
      <t>ツ</t>
    </rPh>
    <rPh sb="8" eb="10">
      <t>カナモノ</t>
    </rPh>
    <phoneticPr fontId="18"/>
  </si>
  <si>
    <t>台分</t>
    <rPh sb="0" eb="2">
      <t>ダイブン</t>
    </rPh>
    <phoneticPr fontId="18"/>
  </si>
  <si>
    <t>冷媒配管　ペアコイル</t>
    <rPh sb="0" eb="2">
      <t>レイバイ</t>
    </rPh>
    <rPh sb="2" eb="4">
      <t>ハイカン</t>
    </rPh>
    <phoneticPr fontId="18"/>
  </si>
  <si>
    <t>電源配線　VVF 2.0-3</t>
    <rPh sb="0" eb="2">
      <t>デンゲン</t>
    </rPh>
    <rPh sb="2" eb="4">
      <t>ハイセン</t>
    </rPh>
    <phoneticPr fontId="18"/>
  </si>
  <si>
    <t>電源配線　CV-5.5-3</t>
    <rPh sb="0" eb="2">
      <t>デンゲン</t>
    </rPh>
    <rPh sb="2" eb="4">
      <t>ハイセン</t>
    </rPh>
    <phoneticPr fontId="18"/>
  </si>
  <si>
    <t>はい</t>
  </si>
  <si>
    <t>※入力が必要なシートと不要なシートが有ります。右記説明をお読みください。</t>
    <rPh sb="1" eb="3">
      <t>ニュウリョク</t>
    </rPh>
    <rPh sb="4" eb="6">
      <t>ヒツヨウ</t>
    </rPh>
    <rPh sb="11" eb="13">
      <t>フヨウ</t>
    </rPh>
    <rPh sb="18" eb="19">
      <t>ア</t>
    </rPh>
    <rPh sb="23" eb="25">
      <t>ウキ</t>
    </rPh>
    <rPh sb="25" eb="27">
      <t>セツメイ</t>
    </rPh>
    <rPh sb="29" eb="30">
      <t>ヨ</t>
    </rPh>
    <phoneticPr fontId="18"/>
  </si>
  <si>
    <t>漏電遮断器　ELB 3P 60AF</t>
    <phoneticPr fontId="18"/>
  </si>
  <si>
    <t>鉄筋コンクリート造　陸屋根　５階建　302号室</t>
    <rPh sb="0" eb="2">
      <t>テッキン</t>
    </rPh>
    <rPh sb="8" eb="9">
      <t>ゾウ</t>
    </rPh>
    <rPh sb="10" eb="13">
      <t>リクヤネ</t>
    </rPh>
    <rPh sb="15" eb="17">
      <t>カイダ</t>
    </rPh>
    <rPh sb="21" eb="23">
      <t>ゴウシツ</t>
    </rPh>
    <phoneticPr fontId="18"/>
  </si>
  <si>
    <t>株式会社〇〇〇</t>
    <rPh sb="0" eb="2">
      <t>カブシキ</t>
    </rPh>
    <rPh sb="2" eb="4">
      <t>カイシャ</t>
    </rPh>
    <phoneticPr fontId="18"/>
  </si>
  <si>
    <t>2022/10/3</t>
    <phoneticPr fontId="18"/>
  </si>
  <si>
    <t>株式会社〇〇〇本社ビル換気・空調助成事業</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</si>
</sst>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yyyy&quot;年&quot;m&quot;月&quot;d&quot;日&quot;;@"/>
    <numFmt numFmtId="177" formatCode="[$-F800]dddd\,\ mmmm\ dd\,\ yyyy"/>
    <numFmt numFmtId="178" formatCode="#,##0_ ;[Red]\-#,##0\ "/>
    <numFmt numFmtId="179" formatCode="[$-411]ggge&quot;年&quot;m&quot;月&quot;d&quot;日&quot;;@"/>
    <numFmt numFmtId="180" formatCode="0_ "/>
    <numFmt numFmtId="181" formatCode="#,##0_);[Red]\(#,##0\)"/>
    <numFmt numFmtId="182" formatCode="[DBNum3]ggge&quot;年&quot;m&quot;月&quot;d&quot;日&quot;"/>
    <numFmt numFmtId="183" formatCode="#,##0&quot;［千円］&quot;"/>
    <numFmt numFmtId="184" formatCode="#,##0.00_ "/>
    <numFmt numFmtId="185" formatCode="#,##0.000;[Red]\-#,##0.000"/>
    <numFmt numFmtId="186" formatCode="0.0#"/>
  </numFmts>
  <fonts count="7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5"/>
      <name val="Century"/>
      <family val="1"/>
    </font>
    <font>
      <sz val="9"/>
      <name val="ＭＳ 明朝"/>
      <family val="1"/>
      <charset val="128"/>
    </font>
    <font>
      <sz val="10.5"/>
      <name val="ＭＳ 明朝"/>
      <family val="1"/>
      <charset val="128"/>
    </font>
    <font>
      <sz val="11"/>
      <name val="ＭＳ 明朝"/>
      <family val="1"/>
      <charset val="128"/>
    </font>
    <font>
      <sz val="22"/>
      <name val="ＭＳ 明朝"/>
      <family val="1"/>
      <charset val="128"/>
    </font>
    <font>
      <sz val="10"/>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8"/>
      <name val="ＭＳ 明朝"/>
      <family val="1"/>
      <charset val="128"/>
    </font>
    <font>
      <sz val="12"/>
      <name val="ＭＳ 明朝"/>
      <family val="1"/>
      <charset val="128"/>
    </font>
    <font>
      <sz val="12"/>
      <color theme="1"/>
      <name val="ＭＳ 明朝"/>
      <family val="1"/>
      <charset val="128"/>
    </font>
    <font>
      <vertAlign val="superscript"/>
      <sz val="10"/>
      <name val="ＭＳ 明朝"/>
      <family val="1"/>
      <charset val="128"/>
    </font>
    <font>
      <sz val="6"/>
      <name val="ＭＳ Ｐゴシック"/>
      <family val="3"/>
      <charset val="128"/>
      <scheme val="minor"/>
    </font>
    <font>
      <sz val="11"/>
      <color rgb="FFFF0000"/>
      <name val="ＭＳ 明朝"/>
      <family val="1"/>
      <charset val="128"/>
    </font>
    <font>
      <sz val="12"/>
      <color indexed="10"/>
      <name val="メイリオ"/>
      <family val="3"/>
      <charset val="128"/>
    </font>
    <font>
      <sz val="11"/>
      <name val="Century"/>
      <family val="1"/>
    </font>
    <font>
      <sz val="11"/>
      <name val="ＭＳ Ｐ明朝"/>
      <family val="1"/>
      <charset val="128"/>
    </font>
    <font>
      <sz val="9"/>
      <name val="Century"/>
      <family val="1"/>
    </font>
    <font>
      <sz val="9"/>
      <name val="ＭＳ Ｐ明朝"/>
      <family val="1"/>
      <charset val="128"/>
    </font>
    <font>
      <sz val="12"/>
      <name val="Century"/>
      <family val="1"/>
    </font>
    <font>
      <sz val="10"/>
      <name val="Century"/>
      <family val="1"/>
    </font>
    <font>
      <b/>
      <sz val="11"/>
      <color rgb="FFFF0000"/>
      <name val="ＭＳ Ｐ明朝"/>
      <family val="1"/>
      <charset val="128"/>
    </font>
    <font>
      <sz val="12"/>
      <name val="MS UI Gothic"/>
      <family val="3"/>
      <charset val="128"/>
    </font>
    <font>
      <sz val="16"/>
      <color rgb="FFFF0000"/>
      <name val="ＭＳ Ｐ明朝"/>
      <family val="1"/>
      <charset val="128"/>
    </font>
    <font>
      <sz val="10"/>
      <name val="ＭＳ Ｐ明朝"/>
      <family val="1"/>
      <charset val="128"/>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0"/>
      <color theme="1"/>
      <name val="ＭＳ Ｐ明朝"/>
      <family val="1"/>
      <charset val="128"/>
    </font>
    <font>
      <sz val="11"/>
      <color theme="1"/>
      <name val="ＭＳ Ｐ明朝"/>
      <family val="1"/>
      <charset val="128"/>
    </font>
    <font>
      <b/>
      <sz val="16"/>
      <color theme="1"/>
      <name val="ＭＳ Ｐ明朝"/>
      <family val="1"/>
      <charset val="128"/>
    </font>
    <font>
      <sz val="9"/>
      <color theme="1"/>
      <name val="ＭＳ Ｐ明朝"/>
      <family val="1"/>
      <charset val="128"/>
    </font>
    <font>
      <sz val="10"/>
      <color rgb="FFFF0000"/>
      <name val="ＭＳ Ｐ明朝"/>
      <family val="1"/>
      <charset val="128"/>
    </font>
    <font>
      <b/>
      <sz val="12"/>
      <color theme="1"/>
      <name val="ＭＳ Ｐ明朝"/>
      <family val="1"/>
      <charset val="128"/>
    </font>
    <font>
      <b/>
      <sz val="11"/>
      <color rgb="FFFF000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sz val="10"/>
      <color indexed="8"/>
      <name val="ＭＳ Ｐ明朝"/>
      <family val="1"/>
      <charset val="128"/>
    </font>
    <font>
      <b/>
      <sz val="16"/>
      <color rgb="FFFF0000"/>
      <name val="ＭＳ 明朝"/>
      <family val="1"/>
      <charset val="128"/>
    </font>
    <font>
      <b/>
      <sz val="16"/>
      <name val="ＭＳ 明朝"/>
      <family val="1"/>
      <charset val="128"/>
    </font>
    <font>
      <b/>
      <sz val="14"/>
      <name val="ＭＳ Ｐ明朝"/>
      <family val="1"/>
      <charset val="128"/>
    </font>
    <font>
      <sz val="14"/>
      <color theme="1"/>
      <name val="メイリオ"/>
      <family val="3"/>
      <charset val="128"/>
    </font>
    <font>
      <sz val="14"/>
      <color rgb="FFFF0000"/>
      <name val="ＭＳ 明朝"/>
      <family val="1"/>
      <charset val="128"/>
    </font>
    <font>
      <sz val="20"/>
      <color theme="1"/>
      <name val="ＭＳ Ｐゴシック"/>
      <family val="3"/>
      <charset val="128"/>
      <scheme val="minor"/>
    </font>
    <font>
      <sz val="10.5"/>
      <color theme="0"/>
      <name val="ＭＳ 明朝"/>
      <family val="1"/>
      <charset val="128"/>
    </font>
    <font>
      <sz val="11"/>
      <color theme="0"/>
      <name val="ＭＳ Ｐゴシック"/>
      <family val="3"/>
      <charset val="128"/>
      <scheme val="minor"/>
    </font>
    <font>
      <sz val="10"/>
      <name val="ＭＳ Ｐゴシック"/>
      <family val="3"/>
      <charset val="128"/>
      <scheme val="minor"/>
    </font>
    <font>
      <sz val="14"/>
      <color theme="1"/>
      <name val="ＭＳ Ｐ明朝"/>
      <family val="1"/>
      <charset val="128"/>
    </font>
    <font>
      <sz val="11"/>
      <color rgb="FFFF0000"/>
      <name val="Century"/>
      <family val="1"/>
    </font>
    <font>
      <b/>
      <sz val="14"/>
      <color rgb="FFFF0000"/>
      <name val="ＭＳ Ｐ明朝"/>
      <family val="1"/>
      <charset val="128"/>
    </font>
    <font>
      <sz val="10.5"/>
      <color rgb="FFFF0000"/>
      <name val="ＭＳ 明朝"/>
      <family val="1"/>
      <charset val="128"/>
    </font>
    <font>
      <sz val="12"/>
      <color rgb="FFFF0000"/>
      <name val="ＭＳ 明朝"/>
      <family val="1"/>
      <charset val="128"/>
    </font>
    <font>
      <sz val="14"/>
      <color rgb="FFFF0000"/>
      <name val="メイリオ"/>
      <family val="3"/>
      <charset val="128"/>
    </font>
    <font>
      <b/>
      <sz val="14"/>
      <color rgb="FFFF0000"/>
      <name val="メイリオ"/>
      <family val="3"/>
      <charset val="128"/>
    </font>
    <font>
      <b/>
      <sz val="18"/>
      <color rgb="FFFF0000"/>
      <name val="メイリオ"/>
      <family val="3"/>
      <charset val="128"/>
    </font>
  </fonts>
  <fills count="14">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FF"/>
        <bgColor indexed="64"/>
      </patternFill>
    </fill>
    <fill>
      <patternFill patternType="solid">
        <fgColor rgb="FF66FF66"/>
        <bgColor indexed="64"/>
      </patternFill>
    </fill>
    <fill>
      <patternFill patternType="solid">
        <fgColor rgb="FFE6FCFE"/>
        <bgColor indexed="64"/>
      </patternFill>
    </fill>
    <fill>
      <patternFill patternType="solid">
        <fgColor rgb="FFCCFF99"/>
        <bgColor indexed="64"/>
      </patternFill>
    </fill>
    <fill>
      <patternFill patternType="solid">
        <fgColor rgb="FFFFCCFF"/>
        <bgColor indexed="64"/>
      </patternFill>
    </fill>
    <fill>
      <patternFill patternType="solid">
        <fgColor rgb="FFFFFF93"/>
        <bgColor indexed="64"/>
      </patternFill>
    </fill>
    <fill>
      <patternFill patternType="solid">
        <fgColor theme="7"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s>
  <cellStyleXfs count="11">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6" fontId="4"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553">
    <xf numFmtId="0" fontId="0" fillId="0" borderId="0" xfId="0">
      <alignment vertical="center"/>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8" fillId="0" borderId="8"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Border="1" applyProtection="1">
      <alignmen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8" fillId="0" borderId="0" xfId="0" applyFont="1" applyBorder="1" applyAlignment="1" applyProtection="1">
      <alignment horizontal="center" vertical="center"/>
      <protection hidden="1"/>
    </xf>
    <xf numFmtId="0" fontId="7" fillId="0" borderId="0" xfId="0" applyFont="1" applyFill="1" applyBorder="1" applyProtection="1">
      <alignment vertical="center"/>
      <protection hidden="1"/>
    </xf>
    <xf numFmtId="0" fontId="7" fillId="0" borderId="0" xfId="0" applyFont="1" applyFill="1" applyAlignment="1" applyProtection="1">
      <alignment horizontal="justify" vertical="center"/>
      <protection hidden="1"/>
    </xf>
    <xf numFmtId="0" fontId="8" fillId="0" borderId="0" xfId="0" applyFont="1" applyFill="1" applyBorder="1" applyProtection="1">
      <alignment vertical="center"/>
      <protection hidden="1"/>
    </xf>
    <xf numFmtId="0" fontId="8" fillId="0" borderId="0" xfId="0" applyFont="1" applyFill="1" applyBorder="1" applyAlignment="1" applyProtection="1">
      <alignment horizontal="center" vertical="center"/>
      <protection hidden="1"/>
    </xf>
    <xf numFmtId="0" fontId="6" fillId="0" borderId="0" xfId="0" applyFont="1" applyFill="1" applyAlignment="1" applyProtection="1">
      <alignment horizontal="right" vertical="center"/>
      <protection hidden="1"/>
    </xf>
    <xf numFmtId="0" fontId="7" fillId="0" borderId="0" xfId="0" applyFont="1" applyFill="1" applyAlignment="1" applyProtection="1">
      <alignment horizontal="center" vertical="center"/>
      <protection hidden="1"/>
    </xf>
    <xf numFmtId="0" fontId="7" fillId="0" borderId="0" xfId="0" applyFont="1" applyBorder="1" applyAlignment="1" applyProtection="1">
      <alignment horizontal="left" vertical="center" wrapText="1"/>
      <protection hidden="1"/>
    </xf>
    <xf numFmtId="0" fontId="7"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12" fillId="0" borderId="7" xfId="0" applyFont="1" applyBorder="1" applyProtection="1">
      <alignment vertical="center"/>
      <protection hidden="1"/>
    </xf>
    <xf numFmtId="0" fontId="8" fillId="0" borderId="0" xfId="0" applyFont="1" applyFill="1" applyBorder="1" applyAlignment="1" applyProtection="1">
      <alignment vertical="center"/>
      <protection hidden="1"/>
    </xf>
    <xf numFmtId="0" fontId="7" fillId="0" borderId="0" xfId="0" applyFont="1" applyFill="1" applyProtection="1">
      <alignment vertical="center"/>
      <protection hidden="1"/>
    </xf>
    <xf numFmtId="38" fontId="7" fillId="0" borderId="0" xfId="1" applyFont="1" applyFill="1" applyBorder="1" applyAlignment="1" applyProtection="1">
      <alignment vertical="center"/>
      <protection hidden="1"/>
    </xf>
    <xf numFmtId="0" fontId="6" fillId="0" borderId="8" xfId="0" applyFont="1" applyBorder="1" applyAlignment="1" applyProtection="1">
      <alignment horizontal="right" vertical="center"/>
      <protection hidden="1"/>
    </xf>
    <xf numFmtId="38" fontId="6" fillId="0" borderId="0" xfId="1"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1" xfId="0" applyFont="1" applyFill="1" applyBorder="1" applyAlignment="1" applyProtection="1">
      <alignment vertical="center"/>
      <protection hidden="1"/>
    </xf>
    <xf numFmtId="0" fontId="8" fillId="0" borderId="0" xfId="0" applyFont="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3" fillId="0" borderId="0" xfId="0" applyFont="1" applyBorder="1" applyProtection="1">
      <alignment vertical="center"/>
      <protection hidden="1"/>
    </xf>
    <xf numFmtId="0" fontId="13" fillId="0" borderId="0" xfId="0" applyFont="1" applyProtection="1">
      <alignment vertical="center"/>
      <protection hidden="1"/>
    </xf>
    <xf numFmtId="0" fontId="13" fillId="0" borderId="0" xfId="0" applyFont="1" applyBorder="1" applyAlignment="1" applyProtection="1">
      <alignment horizontal="center" vertical="center"/>
      <protection hidden="1"/>
    </xf>
    <xf numFmtId="0" fontId="13" fillId="0" borderId="0" xfId="0" applyFont="1" applyAlignment="1" applyProtection="1">
      <alignment vertical="center"/>
      <protection hidden="1"/>
    </xf>
    <xf numFmtId="0" fontId="8" fillId="0" borderId="12" xfId="0" applyFont="1" applyBorder="1" applyAlignment="1" applyProtection="1">
      <alignment vertical="center" wrapText="1"/>
      <protection hidden="1"/>
    </xf>
    <xf numFmtId="0" fontId="8" fillId="0" borderId="0" xfId="0" applyFont="1" applyAlignment="1" applyProtection="1">
      <alignment horizontal="right" vertical="center"/>
      <protection hidden="1"/>
    </xf>
    <xf numFmtId="0" fontId="8" fillId="0" borderId="1" xfId="0" applyFont="1" applyBorder="1" applyAlignment="1" applyProtection="1">
      <alignment horizontal="center" vertical="center" wrapText="1"/>
      <protection hidden="1"/>
    </xf>
    <xf numFmtId="0" fontId="8" fillId="0" borderId="0" xfId="0" applyFont="1" applyFill="1" applyAlignment="1" applyProtection="1">
      <alignment vertical="center"/>
      <protection hidden="1"/>
    </xf>
    <xf numFmtId="0" fontId="8" fillId="0" borderId="0" xfId="0" applyFont="1" applyFill="1" applyAlignment="1" applyProtection="1">
      <alignment vertical="top" wrapText="1"/>
      <protection hidden="1"/>
    </xf>
    <xf numFmtId="0" fontId="8" fillId="0" borderId="0" xfId="0" applyFont="1" applyFill="1" applyProtection="1">
      <alignment vertical="center"/>
      <protection hidden="1"/>
    </xf>
    <xf numFmtId="0" fontId="6" fillId="0" borderId="0" xfId="0" applyFont="1" applyFill="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horizontal="center" vertical="center"/>
      <protection hidden="1"/>
    </xf>
    <xf numFmtId="0" fontId="0" fillId="3" borderId="1" xfId="0" applyFill="1" applyBorder="1" applyAlignment="1">
      <alignment vertical="center" wrapText="1"/>
    </xf>
    <xf numFmtId="49" fontId="1" fillId="0" borderId="1" xfId="5" applyNumberFormat="1" applyFont="1" applyBorder="1" applyAlignment="1">
      <alignment vertical="top" wrapText="1"/>
    </xf>
    <xf numFmtId="49" fontId="11" fillId="0" borderId="1" xfId="5" applyNumberFormat="1" applyBorder="1" applyAlignment="1">
      <alignment vertical="top" wrapText="1"/>
    </xf>
    <xf numFmtId="0" fontId="0" fillId="0" borderId="1" xfId="0" applyBorder="1" applyAlignment="1">
      <alignment vertical="center" wrapText="1"/>
    </xf>
    <xf numFmtId="49" fontId="11" fillId="0" borderId="1" xfId="5" applyNumberFormat="1" applyFill="1" applyBorder="1" applyAlignment="1">
      <alignment vertical="top" wrapText="1"/>
    </xf>
    <xf numFmtId="0" fontId="0" fillId="0" borderId="0" xfId="0" applyAlignment="1">
      <alignment vertical="center" wrapText="1"/>
    </xf>
    <xf numFmtId="0" fontId="0" fillId="4" borderId="0" xfId="0" applyFill="1" applyAlignment="1">
      <alignment vertical="center" wrapText="1"/>
    </xf>
    <xf numFmtId="0" fontId="19" fillId="0" borderId="0" xfId="0" applyFont="1" applyFill="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horizontal="center" vertical="center"/>
      <protection hidden="1"/>
    </xf>
    <xf numFmtId="56" fontId="21" fillId="0" borderId="0" xfId="0" applyNumberFormat="1" applyFont="1" applyFill="1" applyAlignment="1" applyProtection="1">
      <alignment vertical="center"/>
      <protection hidden="1"/>
    </xf>
    <xf numFmtId="0" fontId="21" fillId="0" borderId="0" xfId="0" applyNumberFormat="1" applyFont="1" applyFill="1" applyAlignment="1" applyProtection="1">
      <alignment vertical="center"/>
      <protection hidden="1"/>
    </xf>
    <xf numFmtId="0" fontId="8" fillId="0" borderId="0" xfId="0" applyFont="1" applyFill="1" applyBorder="1" applyAlignment="1" applyProtection="1">
      <alignment horizontal="right" vertical="center"/>
      <protection hidden="1"/>
    </xf>
    <xf numFmtId="0" fontId="8" fillId="0" borderId="17" xfId="0" applyFont="1" applyFill="1" applyBorder="1" applyProtection="1">
      <alignment vertical="center"/>
      <protection hidden="1"/>
    </xf>
    <xf numFmtId="0" fontId="8" fillId="0" borderId="1" xfId="0" quotePrefix="1" applyFont="1" applyFill="1" applyBorder="1" applyAlignment="1" applyProtection="1">
      <alignment horizontal="left" vertical="center"/>
      <protection hidden="1"/>
    </xf>
    <xf numFmtId="0" fontId="8" fillId="0" borderId="1" xfId="0" applyFont="1" applyFill="1" applyBorder="1" applyProtection="1">
      <alignment vertical="center"/>
      <protection hidden="1"/>
    </xf>
    <xf numFmtId="0" fontId="8" fillId="0" borderId="1" xfId="0" applyFont="1" applyFill="1" applyBorder="1" applyAlignment="1" applyProtection="1">
      <alignment vertical="center" shrinkToFit="1"/>
      <protection hidden="1"/>
    </xf>
    <xf numFmtId="0" fontId="21" fillId="0" borderId="5" xfId="0" applyFont="1" applyFill="1" applyBorder="1" applyProtection="1">
      <alignment vertical="center"/>
      <protection hidden="1"/>
    </xf>
    <xf numFmtId="0" fontId="22" fillId="0" borderId="5" xfId="0" applyFont="1" applyFill="1" applyBorder="1" applyProtection="1">
      <alignment vertical="center"/>
      <protection hidden="1"/>
    </xf>
    <xf numFmtId="0" fontId="23" fillId="0" borderId="5" xfId="0" applyFont="1" applyFill="1" applyBorder="1" applyProtection="1">
      <alignment vertical="center"/>
      <protection hidden="1"/>
    </xf>
    <xf numFmtId="176" fontId="21" fillId="2" borderId="2" xfId="0" applyNumberFormat="1" applyFont="1" applyFill="1" applyBorder="1" applyAlignment="1" applyProtection="1">
      <alignment vertical="center" wrapText="1"/>
      <protection hidden="1"/>
    </xf>
    <xf numFmtId="176" fontId="25" fillId="0" borderId="0" xfId="0" applyNumberFormat="1"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center"/>
      <protection hidden="1"/>
    </xf>
    <xf numFmtId="176" fontId="21" fillId="0" borderId="0" xfId="0" applyNumberFormat="1" applyFont="1" applyFill="1" applyProtection="1">
      <alignment vertical="center"/>
      <protection hidden="1"/>
    </xf>
    <xf numFmtId="0" fontId="21" fillId="0" borderId="0" xfId="0" applyFont="1" applyFill="1" applyAlignment="1" applyProtection="1">
      <alignment horizontal="left" vertical="center"/>
      <protection hidden="1"/>
    </xf>
    <xf numFmtId="0" fontId="21" fillId="2" borderId="2" xfId="0" applyFont="1" applyFill="1" applyBorder="1" applyAlignment="1" applyProtection="1">
      <alignment horizontal="center" vertical="center" wrapText="1"/>
      <protection hidden="1"/>
    </xf>
    <xf numFmtId="0" fontId="25" fillId="0" borderId="0" xfId="0" applyFont="1" applyFill="1" applyProtection="1">
      <alignment vertical="center"/>
      <protection hidden="1"/>
    </xf>
    <xf numFmtId="0" fontId="25" fillId="0" borderId="0" xfId="0" applyFont="1" applyFill="1" applyBorder="1" applyAlignment="1" applyProtection="1">
      <alignment vertical="center" wrapText="1"/>
      <protection hidden="1"/>
    </xf>
    <xf numFmtId="0" fontId="8" fillId="0" borderId="5" xfId="0" applyFont="1" applyFill="1" applyBorder="1" applyAlignment="1" applyProtection="1">
      <alignment horizontal="left" vertical="center"/>
      <protection hidden="1"/>
    </xf>
    <xf numFmtId="0" fontId="8" fillId="0" borderId="5" xfId="0" applyFont="1" applyFill="1" applyBorder="1" applyAlignment="1" applyProtection="1">
      <alignment vertical="center"/>
      <protection hidden="1"/>
    </xf>
    <xf numFmtId="0" fontId="21" fillId="2" borderId="2" xfId="0" applyFont="1" applyFill="1" applyBorder="1" applyAlignment="1" applyProtection="1">
      <alignment horizontal="right" vertical="center"/>
      <protection hidden="1"/>
    </xf>
    <xf numFmtId="0" fontId="6" fillId="0" borderId="0" xfId="0" applyFont="1" applyFill="1" applyAlignment="1" applyProtection="1">
      <alignment horizontal="left" vertical="center"/>
      <protection hidden="1"/>
    </xf>
    <xf numFmtId="0" fontId="8" fillId="0" borderId="0" xfId="0" applyFont="1" applyFill="1" applyAlignment="1" applyProtection="1">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vertical="center" wrapText="1"/>
      <protection hidden="1"/>
    </xf>
    <xf numFmtId="0" fontId="30" fillId="0" borderId="0" xfId="0" applyFont="1" applyFill="1" applyBorder="1" applyAlignment="1" applyProtection="1">
      <alignment vertical="center" wrapText="1" shrinkToFit="1"/>
      <protection hidden="1"/>
    </xf>
    <xf numFmtId="0" fontId="21" fillId="0" borderId="0" xfId="0" applyFont="1" applyFill="1" applyBorder="1" applyProtection="1">
      <alignment vertical="center"/>
      <protection hidden="1"/>
    </xf>
    <xf numFmtId="0" fontId="0" fillId="0" borderId="0" xfId="0" applyProtection="1">
      <alignment vertical="center"/>
      <protection hidden="1"/>
    </xf>
    <xf numFmtId="0" fontId="37" fillId="0" borderId="0" xfId="0" applyFont="1" applyFill="1" applyAlignment="1" applyProtection="1">
      <alignment horizontal="center" vertical="center"/>
      <protection hidden="1"/>
    </xf>
    <xf numFmtId="0" fontId="40" fillId="0" borderId="0" xfId="0" applyFont="1" applyProtection="1">
      <alignment vertical="center"/>
      <protection hidden="1"/>
    </xf>
    <xf numFmtId="0" fontId="0" fillId="0" borderId="0" xfId="0" applyFill="1" applyProtection="1">
      <alignment vertical="center"/>
      <protection hidden="1"/>
    </xf>
    <xf numFmtId="0" fontId="37" fillId="0" borderId="0" xfId="0" applyFont="1" applyFill="1" applyAlignment="1" applyProtection="1">
      <alignment vertical="center"/>
      <protection hidden="1"/>
    </xf>
    <xf numFmtId="0" fontId="41" fillId="0" borderId="0" xfId="0" applyFont="1" applyFill="1" applyProtection="1">
      <alignment vertical="center"/>
      <protection hidden="1"/>
    </xf>
    <xf numFmtId="0" fontId="40" fillId="0" borderId="0" xfId="0" applyFont="1" applyFill="1" applyProtection="1">
      <alignment vertical="center"/>
      <protection hidden="1"/>
    </xf>
    <xf numFmtId="0" fontId="41" fillId="0" borderId="28" xfId="0" applyFont="1" applyFill="1" applyBorder="1" applyAlignment="1" applyProtection="1">
      <alignment horizontal="center" vertical="center"/>
      <protection hidden="1"/>
    </xf>
    <xf numFmtId="0" fontId="41" fillId="0" borderId="29"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41" fillId="0" borderId="2" xfId="0" applyFont="1" applyFill="1" applyBorder="1" applyAlignment="1" applyProtection="1">
      <alignment horizontal="center" vertical="center"/>
      <protection hidden="1"/>
    </xf>
    <xf numFmtId="0" fontId="41" fillId="0" borderId="1" xfId="0" applyFont="1" applyFill="1" applyBorder="1" applyAlignment="1" applyProtection="1">
      <alignment horizontal="center" vertical="center"/>
      <protection hidden="1"/>
    </xf>
    <xf numFmtId="0" fontId="41" fillId="0" borderId="58" xfId="0" applyFont="1" applyFill="1" applyBorder="1" applyAlignment="1" applyProtection="1">
      <alignment vertical="center"/>
      <protection hidden="1"/>
    </xf>
    <xf numFmtId="0" fontId="41" fillId="0" borderId="59" xfId="0" applyFont="1" applyFill="1" applyBorder="1" applyAlignment="1" applyProtection="1">
      <alignment vertical="center"/>
      <protection hidden="1"/>
    </xf>
    <xf numFmtId="0" fontId="41" fillId="0" borderId="60" xfId="0" applyFont="1" applyFill="1" applyBorder="1" applyAlignment="1" applyProtection="1">
      <alignment horizontal="center" vertical="center"/>
      <protection hidden="1"/>
    </xf>
    <xf numFmtId="0" fontId="41" fillId="0" borderId="61"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protection hidden="1"/>
    </xf>
    <xf numFmtId="0" fontId="41" fillId="0" borderId="63" xfId="0" applyFont="1" applyFill="1" applyBorder="1" applyProtection="1">
      <alignment vertical="center"/>
      <protection hidden="1"/>
    </xf>
    <xf numFmtId="0" fontId="41" fillId="0" borderId="64" xfId="0" applyFont="1" applyFill="1" applyBorder="1" applyProtection="1">
      <alignment vertical="center"/>
      <protection hidden="1"/>
    </xf>
    <xf numFmtId="0" fontId="41" fillId="0" borderId="65" xfId="0" applyFont="1" applyFill="1" applyBorder="1" applyAlignment="1" applyProtection="1">
      <alignment horizontal="center" vertical="center"/>
      <protection hidden="1"/>
    </xf>
    <xf numFmtId="0" fontId="44" fillId="0" borderId="0" xfId="0" applyFont="1" applyAlignment="1" applyProtection="1">
      <alignment horizontal="center" vertical="center"/>
      <protection hidden="1"/>
    </xf>
    <xf numFmtId="38" fontId="40" fillId="0" borderId="0" xfId="1" applyFont="1" applyProtection="1">
      <alignment vertical="center"/>
      <protection hidden="1"/>
    </xf>
    <xf numFmtId="0" fontId="40" fillId="0" borderId="0" xfId="0" applyFont="1" applyFill="1" applyBorder="1" applyProtection="1">
      <alignment vertical="center"/>
      <protection hidden="1"/>
    </xf>
    <xf numFmtId="0" fontId="40" fillId="6" borderId="1" xfId="0" applyFont="1" applyFill="1" applyBorder="1" applyProtection="1">
      <alignment vertical="center"/>
      <protection hidden="1"/>
    </xf>
    <xf numFmtId="0" fontId="40" fillId="4" borderId="1" xfId="0" applyFont="1" applyFill="1" applyBorder="1" applyProtection="1">
      <alignment vertical="center"/>
      <protection hidden="1"/>
    </xf>
    <xf numFmtId="0" fontId="43" fillId="0" borderId="0" xfId="0" applyFont="1" applyProtection="1">
      <alignment vertical="center"/>
      <protection hidden="1"/>
    </xf>
    <xf numFmtId="0" fontId="40" fillId="0" borderId="0" xfId="0" applyFont="1" applyBorder="1" applyAlignment="1" applyProtection="1">
      <alignment horizontal="center" vertical="center"/>
      <protection hidden="1"/>
    </xf>
    <xf numFmtId="0" fontId="40" fillId="6" borderId="1"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protection hidden="1"/>
    </xf>
    <xf numFmtId="0" fontId="10" fillId="0" borderId="2" xfId="0" applyFont="1" applyBorder="1" applyAlignment="1" applyProtection="1">
      <alignment horizontal="left" vertical="center" wrapText="1"/>
      <protection hidden="1"/>
    </xf>
    <xf numFmtId="0" fontId="8" fillId="0" borderId="17" xfId="0" applyFont="1" applyBorder="1" applyAlignment="1" applyProtection="1">
      <alignment horizontal="center" vertical="center"/>
      <protection hidden="1"/>
    </xf>
    <xf numFmtId="0" fontId="10" fillId="0" borderId="9" xfId="0" applyFont="1" applyBorder="1" applyAlignment="1" applyProtection="1">
      <alignment horizontal="left" vertical="center" wrapText="1"/>
      <protection hidden="1"/>
    </xf>
    <xf numFmtId="0" fontId="8" fillId="0" borderId="6" xfId="0" applyFont="1" applyBorder="1" applyAlignment="1" applyProtection="1">
      <alignment horizontal="center" vertical="center" wrapText="1"/>
      <protection hidden="1"/>
    </xf>
    <xf numFmtId="0" fontId="28" fillId="0" borderId="0" xfId="0" applyFont="1" applyFill="1" applyBorder="1" applyAlignment="1" applyProtection="1">
      <alignment vertical="top" wrapText="1"/>
      <protection hidden="1"/>
    </xf>
    <xf numFmtId="0" fontId="40" fillId="4" borderId="1" xfId="0" applyFont="1" applyFill="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0" fillId="4" borderId="17" xfId="0" applyFont="1" applyFill="1" applyBorder="1" applyAlignment="1" applyProtection="1">
      <alignment horizontal="left" vertical="center"/>
      <protection locked="0"/>
    </xf>
    <xf numFmtId="0" fontId="40" fillId="0" borderId="17" xfId="0" applyFont="1" applyBorder="1" applyAlignment="1" applyProtection="1">
      <alignment horizontal="left" vertical="center"/>
      <protection locked="0"/>
    </xf>
    <xf numFmtId="0" fontId="0" fillId="9" borderId="0" xfId="0" applyFill="1" applyAlignment="1">
      <alignment vertical="center" wrapText="1"/>
    </xf>
    <xf numFmtId="0" fontId="0" fillId="10" borderId="0" xfId="0" applyFill="1" applyAlignment="1">
      <alignment vertical="center" wrapText="1"/>
    </xf>
    <xf numFmtId="0" fontId="0" fillId="11" borderId="0" xfId="0" applyFill="1" applyAlignment="1">
      <alignment vertical="center" wrapText="1"/>
    </xf>
    <xf numFmtId="0" fontId="0" fillId="0" borderId="0" xfId="0" applyAlignment="1">
      <alignment vertical="center"/>
    </xf>
    <xf numFmtId="0" fontId="16" fillId="0" borderId="1" xfId="0" applyFont="1" applyBorder="1" applyAlignment="1" applyProtection="1">
      <alignment horizontal="left" vertical="center" indent="1"/>
      <protection hidden="1"/>
    </xf>
    <xf numFmtId="0" fontId="41" fillId="0" borderId="48" xfId="0" applyFont="1" applyFill="1" applyBorder="1" applyAlignment="1" applyProtection="1">
      <alignment horizontal="center" vertical="center"/>
      <protection hidden="1"/>
    </xf>
    <xf numFmtId="0" fontId="41" fillId="0" borderId="16" xfId="0" applyFont="1" applyFill="1" applyBorder="1" applyAlignment="1" applyProtection="1">
      <alignment horizontal="center" vertical="center"/>
      <protection hidden="1"/>
    </xf>
    <xf numFmtId="0" fontId="37" fillId="0" borderId="0" xfId="0" applyFont="1" applyFill="1" applyProtection="1">
      <alignment vertical="center"/>
      <protection hidden="1"/>
    </xf>
    <xf numFmtId="0" fontId="8" fillId="0" borderId="8" xfId="0" applyFont="1" applyFill="1" applyBorder="1" applyProtection="1">
      <alignment vertical="center"/>
      <protection hidden="1"/>
    </xf>
    <xf numFmtId="0" fontId="8" fillId="0" borderId="1" xfId="0" applyFont="1" applyFill="1" applyBorder="1" applyAlignment="1" applyProtection="1">
      <alignment horizontal="left" vertical="center" shrinkToFit="1"/>
      <protection hidden="1"/>
    </xf>
    <xf numFmtId="0" fontId="0" fillId="8" borderId="0" xfId="0" applyFill="1" applyAlignment="1">
      <alignment vertical="center"/>
    </xf>
    <xf numFmtId="0" fontId="0" fillId="8" borderId="0" xfId="0" applyFill="1" applyAlignment="1">
      <alignment vertical="center" wrapText="1"/>
    </xf>
    <xf numFmtId="0" fontId="40" fillId="6" borderId="1" xfId="0" applyFont="1" applyFill="1" applyBorder="1" applyAlignment="1" applyProtection="1">
      <alignment horizontal="left" vertical="center" shrinkToFit="1"/>
      <protection locked="0"/>
    </xf>
    <xf numFmtId="0" fontId="43" fillId="6" borderId="1" xfId="0" applyFont="1" applyFill="1" applyBorder="1" applyAlignment="1" applyProtection="1">
      <alignment horizontal="left" vertical="center" shrinkToFit="1"/>
      <protection locked="0"/>
    </xf>
    <xf numFmtId="0" fontId="40" fillId="6" borderId="17" xfId="0" applyFont="1" applyFill="1" applyBorder="1" applyAlignment="1" applyProtection="1">
      <alignment horizontal="left" vertical="center" shrinkToFit="1"/>
      <protection locked="0"/>
    </xf>
    <xf numFmtId="0" fontId="40" fillId="9" borderId="1" xfId="0" applyFont="1" applyFill="1" applyBorder="1" applyProtection="1">
      <alignment vertical="center"/>
      <protection hidden="1"/>
    </xf>
    <xf numFmtId="0" fontId="40" fillId="0" borderId="73" xfId="0" applyFont="1" applyBorder="1" applyAlignment="1" applyProtection="1">
      <alignment horizontal="center" vertical="center"/>
      <protection hidden="1"/>
    </xf>
    <xf numFmtId="0" fontId="40" fillId="0" borderId="74" xfId="0" applyFont="1" applyBorder="1" applyAlignment="1" applyProtection="1">
      <alignment horizontal="center" vertical="center"/>
      <protection hidden="1"/>
    </xf>
    <xf numFmtId="0" fontId="44" fillId="0" borderId="61" xfId="0" applyFont="1" applyBorder="1" applyAlignment="1" applyProtection="1">
      <alignment horizontal="center" vertical="center"/>
      <protection hidden="1"/>
    </xf>
    <xf numFmtId="0" fontId="40" fillId="0" borderId="62" xfId="0" applyFont="1" applyBorder="1" applyAlignment="1" applyProtection="1">
      <alignment horizontal="center" vertical="center"/>
      <protection hidden="1"/>
    </xf>
    <xf numFmtId="0" fontId="40" fillId="0" borderId="0" xfId="0" applyFont="1" applyFill="1" applyAlignment="1" applyProtection="1">
      <alignment horizontal="right" vertical="center"/>
      <protection hidden="1"/>
    </xf>
    <xf numFmtId="14" fontId="40" fillId="0" borderId="3" xfId="0" quotePrefix="1" applyNumberFormat="1" applyFont="1" applyFill="1" applyBorder="1" applyAlignment="1" applyProtection="1">
      <alignment horizontal="left" vertical="center"/>
      <protection hidden="1"/>
    </xf>
    <xf numFmtId="0" fontId="52" fillId="0" borderId="0" xfId="0" applyFont="1" applyAlignment="1">
      <alignment vertical="center"/>
    </xf>
    <xf numFmtId="0" fontId="0" fillId="9" borderId="0" xfId="0" applyFill="1" applyAlignment="1">
      <alignment horizontal="center" vertical="center" wrapText="1"/>
    </xf>
    <xf numFmtId="0" fontId="52" fillId="9" borderId="0" xfId="0" applyFont="1" applyFill="1" applyAlignment="1">
      <alignment horizontal="center" vertical="center"/>
    </xf>
    <xf numFmtId="0" fontId="0" fillId="0" borderId="0" xfId="0" applyAlignment="1">
      <alignment horizontal="right" vertical="center" wrapText="1"/>
    </xf>
    <xf numFmtId="0" fontId="7" fillId="0" borderId="0" xfId="0" applyFont="1" applyAlignment="1" applyProtection="1">
      <alignment horizontal="right" vertical="center"/>
      <protection hidden="1"/>
    </xf>
    <xf numFmtId="0" fontId="8" fillId="0" borderId="0" xfId="0" applyFont="1" applyFill="1" applyAlignment="1" applyProtection="1">
      <alignment horizontal="right" vertical="center"/>
      <protection hidden="1"/>
    </xf>
    <xf numFmtId="0" fontId="40" fillId="0" borderId="3" xfId="0" quotePrefix="1" applyFont="1" applyBorder="1" applyAlignment="1" applyProtection="1">
      <alignment horizontal="left" vertical="center"/>
      <protection hidden="1"/>
    </xf>
    <xf numFmtId="14" fontId="40" fillId="0" borderId="0" xfId="0" quotePrefix="1" applyNumberFormat="1" applyFont="1" applyFill="1" applyBorder="1" applyAlignment="1" applyProtection="1">
      <alignment horizontal="left" vertical="center"/>
      <protection hidden="1"/>
    </xf>
    <xf numFmtId="56" fontId="53" fillId="0" borderId="0" xfId="0" quotePrefix="1" applyNumberFormat="1" applyFont="1" applyFill="1" applyBorder="1" applyAlignment="1" applyProtection="1">
      <alignment horizontal="left" vertical="center"/>
      <protection hidden="1"/>
    </xf>
    <xf numFmtId="0" fontId="29" fillId="0" borderId="0" xfId="0" applyFont="1" applyFill="1" applyBorder="1" applyProtection="1">
      <alignment vertical="center"/>
      <protection hidden="1"/>
    </xf>
    <xf numFmtId="0" fontId="10" fillId="0" borderId="5" xfId="0" applyFont="1" applyBorder="1" applyAlignment="1" applyProtection="1">
      <alignment horizontal="left" vertical="center" wrapText="1"/>
      <protection hidden="1"/>
    </xf>
    <xf numFmtId="0" fontId="15" fillId="0" borderId="2" xfId="0" applyFont="1" applyBorder="1" applyAlignment="1" applyProtection="1">
      <alignment vertical="center"/>
      <protection hidden="1"/>
    </xf>
    <xf numFmtId="0" fontId="10" fillId="0" borderId="16" xfId="0" applyFont="1" applyFill="1" applyBorder="1" applyAlignment="1" applyProtection="1">
      <alignment vertical="center"/>
      <protection hidden="1"/>
    </xf>
    <xf numFmtId="0" fontId="10" fillId="0" borderId="0" xfId="0" applyFont="1" applyFill="1" applyAlignment="1" applyProtection="1">
      <alignment horizontal="right" vertical="center"/>
      <protection hidden="1"/>
    </xf>
    <xf numFmtId="0" fontId="10" fillId="0" borderId="5" xfId="0" applyFont="1" applyFill="1" applyBorder="1" applyAlignment="1" applyProtection="1">
      <alignment horizontal="left" vertical="center" wrapText="1"/>
      <protection hidden="1"/>
    </xf>
    <xf numFmtId="0" fontId="7" fillId="0" borderId="14" xfId="0" applyFont="1" applyFill="1" applyBorder="1" applyAlignment="1" applyProtection="1">
      <alignment horizontal="left" vertical="center" indent="1"/>
      <protection hidden="1"/>
    </xf>
    <xf numFmtId="0" fontId="7" fillId="0" borderId="15" xfId="0" applyFont="1" applyFill="1" applyBorder="1" applyAlignment="1" applyProtection="1">
      <alignment horizontal="left" vertical="center" indent="1"/>
      <protection hidden="1"/>
    </xf>
    <xf numFmtId="182" fontId="7" fillId="0" borderId="1" xfId="0" applyNumberFormat="1" applyFont="1" applyFill="1" applyBorder="1" applyAlignment="1" applyProtection="1">
      <alignment horizontal="left" vertical="center" indent="1"/>
      <protection hidden="1"/>
    </xf>
    <xf numFmtId="0" fontId="7" fillId="0" borderId="1" xfId="0" applyFont="1" applyFill="1" applyBorder="1" applyAlignment="1" applyProtection="1">
      <alignment horizontal="left" vertical="center" indent="1"/>
      <protection hidden="1"/>
    </xf>
    <xf numFmtId="183" fontId="7" fillId="0" borderId="1" xfId="0" applyNumberFormat="1" applyFont="1" applyFill="1" applyBorder="1" applyAlignment="1" applyProtection="1">
      <alignment horizontal="left" vertical="center" indent="1"/>
      <protection hidden="1"/>
    </xf>
    <xf numFmtId="0" fontId="10" fillId="0" borderId="1" xfId="0" applyFont="1" applyFill="1" applyBorder="1" applyAlignment="1" applyProtection="1">
      <alignment horizontal="left" vertical="center" indent="1"/>
      <protection hidden="1"/>
    </xf>
    <xf numFmtId="0" fontId="45" fillId="7" borderId="2" xfId="0" quotePrefix="1"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7" fillId="0" borderId="9" xfId="0" applyFont="1" applyBorder="1" applyAlignment="1" applyProtection="1">
      <alignment horizontal="center" vertical="center"/>
      <protection hidden="1"/>
    </xf>
    <xf numFmtId="0" fontId="7" fillId="0" borderId="0" xfId="0" applyFont="1" applyFill="1" applyAlignment="1" applyProtection="1">
      <alignment horizontal="left" vertical="center"/>
      <protection hidden="1"/>
    </xf>
    <xf numFmtId="0" fontId="40" fillId="0" borderId="0" xfId="0" applyFont="1" applyBorder="1" applyProtection="1">
      <alignment vertical="center"/>
      <protection hidden="1"/>
    </xf>
    <xf numFmtId="0" fontId="52" fillId="0" borderId="0" xfId="0" applyFont="1" applyBorder="1" applyAlignment="1" applyProtection="1">
      <alignment horizontal="right" vertical="center"/>
      <protection hidden="1"/>
    </xf>
    <xf numFmtId="180" fontId="0" fillId="0" borderId="0" xfId="0" quotePrefix="1" applyNumberFormat="1" applyAlignment="1">
      <alignment vertical="center"/>
    </xf>
    <xf numFmtId="0" fontId="8" fillId="0" borderId="17"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8" fillId="2" borderId="5" xfId="0" applyFont="1" applyFill="1" applyBorder="1" applyAlignment="1" applyProtection="1">
      <alignment horizontal="left" vertical="center"/>
      <protection hidden="1"/>
    </xf>
    <xf numFmtId="0" fontId="8" fillId="0" borderId="17" xfId="0" quotePrefix="1" applyFont="1" applyFill="1" applyBorder="1" applyAlignment="1" applyProtection="1">
      <alignment horizontal="left" vertical="center"/>
      <protection hidden="1"/>
    </xf>
    <xf numFmtId="0" fontId="8" fillId="2" borderId="5" xfId="0" applyFont="1" applyFill="1" applyBorder="1" applyAlignment="1" applyProtection="1">
      <alignment vertical="center"/>
      <protection hidden="1"/>
    </xf>
    <xf numFmtId="0" fontId="8" fillId="2" borderId="2" xfId="0" applyFont="1" applyFill="1" applyBorder="1" applyAlignment="1" applyProtection="1">
      <alignment vertical="center"/>
      <protection hidden="1"/>
    </xf>
    <xf numFmtId="0" fontId="8" fillId="0" borderId="5" xfId="0" applyNumberFormat="1" applyFont="1" applyFill="1" applyBorder="1" applyAlignment="1" applyProtection="1">
      <alignment horizontal="center" vertical="center" wrapText="1"/>
      <protection hidden="1"/>
    </xf>
    <xf numFmtId="0" fontId="8" fillId="0" borderId="11"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8" fillId="0" borderId="8" xfId="0" applyFont="1" applyFill="1" applyBorder="1" applyAlignment="1" applyProtection="1">
      <alignment vertical="center"/>
      <protection hidden="1"/>
    </xf>
    <xf numFmtId="178" fontId="40" fillId="4" borderId="1" xfId="1" applyNumberFormat="1" applyFont="1" applyFill="1" applyBorder="1" applyProtection="1">
      <alignment vertical="center"/>
      <protection locked="0"/>
    </xf>
    <xf numFmtId="178" fontId="40" fillId="9" borderId="1" xfId="1" applyNumberFormat="1" applyFont="1" applyFill="1" applyBorder="1" applyProtection="1">
      <alignment vertical="center"/>
      <protection hidden="1"/>
    </xf>
    <xf numFmtId="178" fontId="40" fillId="4" borderId="17" xfId="1" applyNumberFormat="1" applyFont="1" applyFill="1" applyBorder="1" applyProtection="1">
      <alignment vertical="center"/>
      <protection locked="0"/>
    </xf>
    <xf numFmtId="178" fontId="40" fillId="0" borderId="73" xfId="1" applyNumberFormat="1" applyFont="1" applyBorder="1" applyAlignment="1" applyProtection="1">
      <alignment horizontal="center" vertical="center"/>
      <protection hidden="1"/>
    </xf>
    <xf numFmtId="178" fontId="40" fillId="9" borderId="73" xfId="1" applyNumberFormat="1" applyFont="1" applyFill="1" applyBorder="1" applyProtection="1">
      <alignment vertical="center"/>
      <protection hidden="1"/>
    </xf>
    <xf numFmtId="178" fontId="44" fillId="0" borderId="61" xfId="1" applyNumberFormat="1" applyFont="1" applyBorder="1" applyAlignment="1" applyProtection="1">
      <alignment horizontal="center" vertical="center"/>
      <protection hidden="1"/>
    </xf>
    <xf numFmtId="178" fontId="44" fillId="9" borderId="61" xfId="1" applyNumberFormat="1" applyFont="1" applyFill="1" applyBorder="1" applyProtection="1">
      <alignment vertical="center"/>
      <protection hidden="1"/>
    </xf>
    <xf numFmtId="0" fontId="8" fillId="0" borderId="0" xfId="0" applyFont="1" applyAlignment="1" applyProtection="1">
      <alignment vertical="center" textRotation="255"/>
      <protection hidden="1"/>
    </xf>
    <xf numFmtId="0" fontId="0" fillId="0" borderId="1" xfId="0" applyFill="1" applyBorder="1" applyAlignment="1" applyProtection="1">
      <alignment horizontal="center" vertical="center"/>
      <protection locked="0"/>
    </xf>
    <xf numFmtId="0" fontId="34" fillId="0" borderId="6" xfId="0" applyFont="1" applyFill="1" applyBorder="1" applyAlignment="1" applyProtection="1">
      <alignment horizontal="left" vertical="center" indent="1" shrinkToFit="1"/>
      <protection locked="0"/>
    </xf>
    <xf numFmtId="0" fontId="34" fillId="0" borderId="11" xfId="10" applyFont="1" applyFill="1" applyBorder="1" applyAlignment="1" applyProtection="1">
      <alignment horizontal="left" vertical="center" indent="1" shrinkToFit="1"/>
      <protection locked="0"/>
    </xf>
    <xf numFmtId="0" fontId="34" fillId="0" borderId="23" xfId="10" applyFont="1" applyFill="1" applyBorder="1" applyAlignment="1" applyProtection="1">
      <alignment horizontal="left" vertical="center" wrapText="1" indent="1" shrinkToFit="1"/>
      <protection locked="0"/>
    </xf>
    <xf numFmtId="0" fontId="0" fillId="0" borderId="0" xfId="0" applyFill="1" applyProtection="1">
      <alignment vertical="center"/>
    </xf>
    <xf numFmtId="0" fontId="0" fillId="0" borderId="44" xfId="0" applyBorder="1" applyProtection="1">
      <alignment vertical="center"/>
    </xf>
    <xf numFmtId="0" fontId="34" fillId="0" borderId="81" xfId="0" applyFont="1" applyFill="1" applyBorder="1" applyAlignment="1" applyProtection="1">
      <alignment horizontal="left" vertical="center" indent="1" shrinkToFit="1"/>
      <protection locked="0"/>
    </xf>
    <xf numFmtId="49" fontId="34" fillId="0" borderId="56" xfId="0" applyNumberFormat="1" applyFont="1" applyFill="1" applyBorder="1" applyAlignment="1" applyProtection="1">
      <alignment horizontal="left" vertical="center" indent="1" shrinkToFit="1"/>
      <protection locked="0"/>
    </xf>
    <xf numFmtId="0" fontId="34" fillId="0" borderId="77" xfId="0" applyFont="1" applyFill="1" applyBorder="1" applyAlignment="1" applyProtection="1">
      <alignment horizontal="left" vertical="center" wrapText="1" indent="1"/>
      <protection locked="0"/>
    </xf>
    <xf numFmtId="0" fontId="8" fillId="0" borderId="0" xfId="0" applyFont="1"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33" fillId="0" borderId="0" xfId="0" applyFont="1" applyProtection="1">
      <alignment vertical="center"/>
    </xf>
    <xf numFmtId="0" fontId="32" fillId="0" borderId="0" xfId="0" applyFont="1" applyAlignment="1" applyProtection="1">
      <alignment horizontal="center" vertical="center" wrapText="1"/>
    </xf>
    <xf numFmtId="0" fontId="49" fillId="0" borderId="0" xfId="0" applyFont="1" applyFill="1" applyBorder="1" applyAlignment="1" applyProtection="1">
      <alignment horizontal="center" vertical="center" wrapText="1"/>
    </xf>
    <xf numFmtId="0" fontId="38" fillId="0" borderId="0" xfId="0" applyFont="1" applyBorder="1" applyAlignment="1" applyProtection="1">
      <alignment vertical="center"/>
    </xf>
    <xf numFmtId="0" fontId="50" fillId="0" borderId="0" xfId="0" applyFont="1" applyBorder="1" applyAlignment="1" applyProtection="1">
      <alignment horizontal="center" vertical="center"/>
    </xf>
    <xf numFmtId="0" fontId="31" fillId="5" borderId="22" xfId="0" applyFont="1" applyFill="1" applyBorder="1" applyAlignment="1" applyProtection="1">
      <alignment vertical="center"/>
    </xf>
    <xf numFmtId="0" fontId="31" fillId="5" borderId="24" xfId="0" applyFont="1" applyFill="1" applyBorder="1" applyAlignment="1" applyProtection="1">
      <alignment vertical="center"/>
    </xf>
    <xf numFmtId="0" fontId="0" fillId="7" borderId="43" xfId="0" applyFill="1" applyBorder="1" applyAlignment="1" applyProtection="1">
      <alignment horizontal="left" vertical="center"/>
    </xf>
    <xf numFmtId="0" fontId="0" fillId="7" borderId="6" xfId="0" applyFill="1" applyBorder="1" applyAlignment="1" applyProtection="1">
      <alignment horizontal="left" vertical="center"/>
    </xf>
    <xf numFmtId="0" fontId="33" fillId="0" borderId="0" xfId="0" applyFont="1" applyAlignment="1" applyProtection="1">
      <alignment vertical="center"/>
    </xf>
    <xf numFmtId="0" fontId="0" fillId="7" borderId="79" xfId="0" applyFill="1" applyBorder="1" applyProtection="1">
      <alignment vertical="center"/>
    </xf>
    <xf numFmtId="0" fontId="0" fillId="0" borderId="46" xfId="0" applyFont="1" applyFill="1" applyBorder="1" applyAlignment="1" applyProtection="1">
      <alignment horizontal="center" vertical="center"/>
    </xf>
    <xf numFmtId="177" fontId="0" fillId="0" borderId="0" xfId="0" applyNumberFormat="1" applyProtection="1">
      <alignment vertical="center"/>
    </xf>
    <xf numFmtId="0" fontId="31" fillId="0" borderId="0" xfId="0" applyFont="1" applyFill="1" applyBorder="1" applyAlignment="1" applyProtection="1">
      <alignment horizontal="left" vertical="center" wrapText="1"/>
    </xf>
    <xf numFmtId="0" fontId="0" fillId="0" borderId="0" xfId="0" applyFill="1" applyBorder="1" applyProtection="1">
      <alignment vertical="center"/>
    </xf>
    <xf numFmtId="0" fontId="38" fillId="0" borderId="0" xfId="0" applyFont="1" applyBorder="1" applyAlignment="1" applyProtection="1">
      <alignment horizontal="left" vertical="center" indent="1"/>
    </xf>
    <xf numFmtId="0" fontId="34" fillId="0" borderId="43" xfId="0" applyFont="1"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79" xfId="0" applyFill="1" applyBorder="1" applyProtection="1">
      <alignment vertical="center"/>
    </xf>
    <xf numFmtId="0" fontId="48"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wrapText="1"/>
    </xf>
    <xf numFmtId="0" fontId="37" fillId="7" borderId="43" xfId="0" applyFont="1" applyFill="1" applyBorder="1" applyAlignment="1" applyProtection="1">
      <alignment vertical="center"/>
    </xf>
    <xf numFmtId="0" fontId="34" fillId="7" borderId="6" xfId="0" applyFont="1" applyFill="1" applyBorder="1" applyAlignment="1" applyProtection="1">
      <alignment vertical="center"/>
    </xf>
    <xf numFmtId="0" fontId="0" fillId="7" borderId="1" xfId="0" applyFill="1" applyBorder="1" applyProtection="1">
      <alignment vertical="center"/>
    </xf>
    <xf numFmtId="0" fontId="0" fillId="7" borderId="6" xfId="0" applyFill="1" applyBorder="1" applyProtection="1">
      <alignment vertical="center"/>
    </xf>
    <xf numFmtId="0" fontId="0" fillId="0" borderId="1" xfId="0" applyFill="1" applyBorder="1" applyProtection="1">
      <alignment vertical="center"/>
    </xf>
    <xf numFmtId="0" fontId="0" fillId="7" borderId="29" xfId="0" applyFill="1" applyBorder="1" applyProtection="1">
      <alignment vertical="center"/>
    </xf>
    <xf numFmtId="0" fontId="34" fillId="0" borderId="43" xfId="0" applyFont="1" applyFill="1" applyBorder="1" applyAlignment="1" applyProtection="1">
      <alignment vertical="center"/>
    </xf>
    <xf numFmtId="0" fontId="34" fillId="0" borderId="12" xfId="0" applyFont="1" applyFill="1" applyBorder="1" applyAlignment="1" applyProtection="1">
      <alignment vertical="center"/>
    </xf>
    <xf numFmtId="0" fontId="0" fillId="0" borderId="6" xfId="0" applyFill="1" applyBorder="1" applyProtection="1">
      <alignment vertical="center"/>
    </xf>
    <xf numFmtId="0" fontId="0" fillId="0" borderId="17" xfId="0" applyFill="1" applyBorder="1" applyProtection="1">
      <alignment vertical="center"/>
    </xf>
    <xf numFmtId="0" fontId="31" fillId="0" borderId="20" xfId="0" applyFont="1" applyFill="1" applyBorder="1" applyAlignment="1" applyProtection="1">
      <alignment horizontal="left" vertical="center" wrapText="1"/>
    </xf>
    <xf numFmtId="0" fontId="37" fillId="0" borderId="86" xfId="0" applyFont="1" applyFill="1" applyBorder="1" applyAlignment="1" applyProtection="1">
      <alignment vertical="center" wrapText="1"/>
    </xf>
    <xf numFmtId="0" fontId="0" fillId="0" borderId="0" xfId="0" applyFill="1" applyBorder="1" applyAlignment="1" applyProtection="1">
      <alignment vertical="center"/>
    </xf>
    <xf numFmtId="0" fontId="35" fillId="0" borderId="0" xfId="10" applyFill="1" applyBorder="1" applyAlignment="1" applyProtection="1">
      <alignment vertical="center"/>
    </xf>
    <xf numFmtId="0" fontId="0"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0" fillId="0" borderId="49" xfId="0" applyFont="1" applyFill="1" applyBorder="1" applyAlignment="1" applyProtection="1">
      <alignment vertical="center"/>
    </xf>
    <xf numFmtId="0" fontId="48" fillId="7" borderId="50" xfId="0" applyFont="1" applyFill="1" applyBorder="1" applyAlignment="1" applyProtection="1">
      <alignment vertical="center"/>
    </xf>
    <xf numFmtId="0" fontId="0" fillId="0" borderId="42" xfId="0" applyFont="1" applyFill="1" applyBorder="1" applyAlignment="1" applyProtection="1">
      <alignment vertical="center"/>
    </xf>
    <xf numFmtId="0" fontId="52" fillId="7" borderId="2" xfId="0" applyFont="1" applyFill="1" applyBorder="1" applyAlignment="1" applyProtection="1">
      <alignment vertical="center"/>
    </xf>
    <xf numFmtId="0" fontId="0" fillId="0" borderId="51" xfId="0" applyFill="1" applyBorder="1" applyAlignment="1" applyProtection="1">
      <alignment vertical="center"/>
    </xf>
    <xf numFmtId="0" fontId="48" fillId="7" borderId="7" xfId="0" applyFont="1" applyFill="1" applyBorder="1" applyAlignment="1" applyProtection="1">
      <alignment vertical="center"/>
    </xf>
    <xf numFmtId="0" fontId="48" fillId="7" borderId="7" xfId="0" applyFont="1" applyFill="1" applyBorder="1" applyAlignment="1" applyProtection="1">
      <alignment horizontal="left" vertical="center"/>
    </xf>
    <xf numFmtId="49" fontId="0" fillId="0" borderId="0" xfId="0" applyNumberFormat="1" applyAlignment="1" applyProtection="1">
      <alignment horizontal="left" vertical="center"/>
    </xf>
    <xf numFmtId="0" fontId="0" fillId="0" borderId="0" xfId="0" quotePrefix="1" applyAlignment="1" applyProtection="1">
      <alignment horizontal="left" vertical="center"/>
    </xf>
    <xf numFmtId="0" fontId="0" fillId="0" borderId="39" xfId="0" applyFill="1" applyBorder="1" applyAlignment="1" applyProtection="1">
      <alignment horizontal="left" vertical="center"/>
    </xf>
    <xf numFmtId="0" fontId="0" fillId="0" borderId="6" xfId="0" applyFill="1" applyBorder="1" applyAlignment="1" applyProtection="1">
      <alignment horizontal="center" vertical="center"/>
    </xf>
    <xf numFmtId="0" fontId="0" fillId="0" borderId="49" xfId="0" applyFill="1" applyBorder="1" applyAlignment="1" applyProtection="1">
      <alignment horizontal="left" vertical="center"/>
    </xf>
    <xf numFmtId="0" fontId="0" fillId="0" borderId="45" xfId="0" applyBorder="1" applyProtection="1">
      <alignment vertical="center"/>
    </xf>
    <xf numFmtId="0" fontId="0" fillId="7" borderId="42" xfId="0" applyFill="1" applyBorder="1" applyAlignment="1" applyProtection="1">
      <alignment horizontal="center" vertical="center"/>
    </xf>
    <xf numFmtId="0" fontId="0" fillId="0" borderId="34" xfId="0" applyBorder="1" applyProtection="1">
      <alignment vertical="center"/>
    </xf>
    <xf numFmtId="0" fontId="0" fillId="0" borderId="1" xfId="0" applyBorder="1" applyAlignment="1" applyProtection="1">
      <alignment horizontal="center" vertical="center"/>
    </xf>
    <xf numFmtId="0" fontId="36" fillId="7" borderId="42" xfId="0" applyFont="1" applyFill="1" applyBorder="1" applyAlignment="1" applyProtection="1">
      <alignment horizontal="left" vertical="center" indent="1"/>
    </xf>
    <xf numFmtId="0" fontId="37" fillId="0" borderId="2" xfId="0" applyFont="1" applyBorder="1" applyProtection="1">
      <alignment vertical="center"/>
    </xf>
    <xf numFmtId="0" fontId="0" fillId="0" borderId="29" xfId="0" applyBorder="1" applyAlignment="1" applyProtection="1">
      <alignment horizontal="center" vertical="center"/>
    </xf>
    <xf numFmtId="0" fontId="48" fillId="0" borderId="0" xfId="0" applyFont="1" applyFill="1" applyBorder="1" applyProtection="1">
      <alignment vertical="center"/>
    </xf>
    <xf numFmtId="0" fontId="0" fillId="0" borderId="0" xfId="0" applyBorder="1" applyProtection="1">
      <alignment vertical="center"/>
    </xf>
    <xf numFmtId="0" fontId="0" fillId="7" borderId="49" xfId="0" applyFont="1" applyFill="1" applyBorder="1" applyAlignment="1" applyProtection="1">
      <alignment vertical="center"/>
    </xf>
    <xf numFmtId="0" fontId="48" fillId="0" borderId="50" xfId="0" applyFont="1" applyFill="1" applyBorder="1" applyAlignment="1" applyProtection="1">
      <alignment vertical="center"/>
    </xf>
    <xf numFmtId="0" fontId="0" fillId="7" borderId="42" xfId="0" applyFont="1" applyFill="1" applyBorder="1" applyAlignment="1" applyProtection="1">
      <alignment vertical="center"/>
    </xf>
    <xf numFmtId="0" fontId="48" fillId="0" borderId="4" xfId="0" applyFont="1" applyFill="1" applyBorder="1" applyAlignment="1" applyProtection="1">
      <alignment vertical="center"/>
    </xf>
    <xf numFmtId="0" fontId="0" fillId="7" borderId="53" xfId="0" applyFont="1" applyFill="1" applyBorder="1" applyAlignment="1" applyProtection="1">
      <alignment vertical="center"/>
    </xf>
    <xf numFmtId="0" fontId="48" fillId="0" borderId="85" xfId="0" applyFont="1" applyFill="1" applyBorder="1" applyAlignment="1" applyProtection="1">
      <alignment vertical="center"/>
    </xf>
    <xf numFmtId="0" fontId="0" fillId="0" borderId="80" xfId="0" applyFill="1" applyBorder="1" applyAlignment="1" applyProtection="1">
      <alignment horizontal="left" vertical="center"/>
    </xf>
    <xf numFmtId="0" fontId="0" fillId="0" borderId="81" xfId="0" applyFill="1" applyBorder="1" applyAlignment="1" applyProtection="1">
      <alignment horizontal="left" vertical="center"/>
    </xf>
    <xf numFmtId="0" fontId="0" fillId="0" borderId="56" xfId="0" applyFill="1" applyBorder="1" applyAlignment="1" applyProtection="1">
      <alignment horizontal="left" vertical="center"/>
    </xf>
    <xf numFmtId="0" fontId="0" fillId="0" borderId="77" xfId="0" applyFill="1" applyBorder="1" applyAlignment="1" applyProtection="1">
      <alignment horizontal="left" vertical="center" wrapText="1"/>
    </xf>
    <xf numFmtId="0" fontId="0" fillId="0" borderId="43" xfId="0" applyFill="1" applyBorder="1" applyAlignment="1" applyProtection="1">
      <alignment horizontal="left" vertical="center"/>
    </xf>
    <xf numFmtId="0" fontId="0" fillId="0" borderId="83" xfId="0" applyFill="1" applyBorder="1" applyAlignment="1" applyProtection="1">
      <alignment horizontal="left" vertical="center"/>
    </xf>
    <xf numFmtId="0" fontId="0" fillId="0" borderId="12" xfId="0" applyFill="1" applyBorder="1" applyAlignment="1" applyProtection="1">
      <alignment horizontal="left" vertical="center"/>
    </xf>
    <xf numFmtId="0" fontId="0" fillId="0" borderId="11" xfId="0" applyFill="1" applyBorder="1" applyAlignment="1" applyProtection="1">
      <alignment horizontal="left" vertical="center"/>
    </xf>
    <xf numFmtId="0" fontId="34" fillId="0" borderId="44" xfId="0" applyFont="1" applyBorder="1" applyAlignment="1" applyProtection="1">
      <alignment horizontal="left" vertical="center" indent="2"/>
    </xf>
    <xf numFmtId="0" fontId="34" fillId="0" borderId="5" xfId="0" applyFont="1" applyBorder="1" applyAlignment="1" applyProtection="1">
      <alignment horizontal="left" vertical="center" indent="2"/>
    </xf>
    <xf numFmtId="0" fontId="0" fillId="0" borderId="9" xfId="0" applyFill="1" applyBorder="1" applyAlignment="1" applyProtection="1">
      <alignment vertical="center"/>
    </xf>
    <xf numFmtId="0" fontId="0" fillId="0" borderId="68" xfId="0" applyFill="1" applyBorder="1" applyAlignment="1" applyProtection="1">
      <alignment vertical="center"/>
    </xf>
    <xf numFmtId="0" fontId="0" fillId="0" borderId="37" xfId="0" applyBorder="1" applyAlignment="1" applyProtection="1">
      <alignment horizontal="left" vertical="center" indent="2"/>
    </xf>
    <xf numFmtId="0" fontId="36" fillId="0" borderId="6" xfId="1" applyNumberFormat="1" applyFont="1" applyFill="1" applyBorder="1" applyAlignment="1" applyProtection="1">
      <alignment horizontal="right" vertical="center" indent="2"/>
      <protection locked="0"/>
    </xf>
    <xf numFmtId="0" fontId="36" fillId="0" borderId="36" xfId="1" applyNumberFormat="1" applyFont="1" applyFill="1" applyBorder="1" applyAlignment="1" applyProtection="1">
      <alignment horizontal="right" vertical="center" indent="2"/>
      <protection locked="0"/>
    </xf>
    <xf numFmtId="0" fontId="37" fillId="0" borderId="7" xfId="0" applyFont="1" applyBorder="1" applyAlignment="1" applyProtection="1">
      <alignment horizontal="left" vertical="center"/>
    </xf>
    <xf numFmtId="0" fontId="0" fillId="0" borderId="87" xfId="0" applyFill="1" applyBorder="1" applyAlignment="1" applyProtection="1">
      <alignment vertical="center"/>
    </xf>
    <xf numFmtId="0" fontId="0" fillId="0" borderId="39"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51" fillId="13" borderId="6" xfId="0" applyFont="1" applyFill="1" applyBorder="1" applyAlignment="1" applyProtection="1">
      <alignment horizontal="left" vertical="center" indent="1" shrinkToFit="1"/>
    </xf>
    <xf numFmtId="180" fontId="46" fillId="13" borderId="6" xfId="0" quotePrefix="1" applyNumberFormat="1" applyFont="1" applyFill="1" applyBorder="1" applyAlignment="1" applyProtection="1">
      <alignment horizontal="left" vertical="center" indent="1" shrinkToFit="1"/>
    </xf>
    <xf numFmtId="181" fontId="57" fillId="13" borderId="43" xfId="0" applyNumberFormat="1" applyFont="1" applyFill="1" applyBorder="1" applyAlignment="1" applyProtection="1">
      <alignment horizontal="right" vertical="center" indent="5"/>
    </xf>
    <xf numFmtId="181" fontId="57" fillId="13" borderId="6" xfId="0" applyNumberFormat="1" applyFont="1" applyFill="1" applyBorder="1" applyAlignment="1" applyProtection="1">
      <alignment horizontal="right" vertical="center" indent="5"/>
    </xf>
    <xf numFmtId="181" fontId="57" fillId="13" borderId="11" xfId="0" applyNumberFormat="1" applyFont="1" applyFill="1" applyBorder="1" applyAlignment="1" applyProtection="1">
      <alignment horizontal="right" vertical="center" indent="5"/>
    </xf>
    <xf numFmtId="181" fontId="57" fillId="13" borderId="69" xfId="0" applyNumberFormat="1" applyFont="1" applyFill="1" applyBorder="1" applyAlignment="1" applyProtection="1">
      <alignment horizontal="right" vertical="center" indent="5"/>
    </xf>
    <xf numFmtId="181" fontId="57" fillId="13" borderId="12" xfId="0" applyNumberFormat="1" applyFont="1" applyFill="1" applyBorder="1" applyAlignment="1" applyProtection="1">
      <alignment horizontal="right" vertical="center" indent="5"/>
    </xf>
    <xf numFmtId="181" fontId="57" fillId="13" borderId="36" xfId="0" applyNumberFormat="1" applyFont="1" applyFill="1" applyBorder="1" applyAlignment="1" applyProtection="1">
      <alignment horizontal="right" vertical="center" indent="5"/>
    </xf>
    <xf numFmtId="0" fontId="34" fillId="0" borderId="45" xfId="0" applyFont="1" applyFill="1" applyBorder="1" applyAlignment="1" applyProtection="1">
      <alignment vertical="center" shrinkToFit="1"/>
    </xf>
    <xf numFmtId="0" fontId="34" fillId="0" borderId="34" xfId="0" applyFont="1" applyFill="1" applyBorder="1" applyAlignment="1" applyProtection="1">
      <alignment vertical="center" shrinkToFit="1"/>
    </xf>
    <xf numFmtId="0" fontId="34" fillId="0" borderId="57" xfId="0" applyFont="1" applyFill="1" applyBorder="1" applyAlignment="1" applyProtection="1">
      <alignment vertical="center" shrinkToFit="1"/>
    </xf>
    <xf numFmtId="0" fontId="34" fillId="0" borderId="34" xfId="0" applyFont="1" applyFill="1" applyBorder="1" applyAlignment="1" applyProtection="1">
      <alignment horizontal="center" vertical="center" shrinkToFit="1"/>
    </xf>
    <xf numFmtId="38" fontId="34" fillId="0" borderId="34" xfId="1" applyFont="1" applyFill="1" applyBorder="1" applyAlignment="1" applyProtection="1">
      <alignment horizontal="center" vertical="center" shrinkToFit="1"/>
    </xf>
    <xf numFmtId="38" fontId="34" fillId="0" borderId="38" xfId="1" applyFont="1" applyFill="1" applyBorder="1" applyAlignment="1" applyProtection="1">
      <alignment horizontal="center" vertical="center" shrinkToFit="1"/>
    </xf>
    <xf numFmtId="0" fontId="46" fillId="0" borderId="45" xfId="0" applyFont="1" applyFill="1" applyBorder="1" applyAlignment="1" applyProtection="1">
      <alignment vertical="center" shrinkToFit="1"/>
    </xf>
    <xf numFmtId="0" fontId="35" fillId="0" borderId="38" xfId="10" applyFill="1" applyBorder="1" applyAlignment="1" applyProtection="1">
      <alignment vertical="center" shrinkToFit="1"/>
    </xf>
    <xf numFmtId="0" fontId="34" fillId="0" borderId="46" xfId="0" applyFont="1" applyFill="1" applyBorder="1" applyAlignment="1" applyProtection="1">
      <alignment vertical="center" shrinkToFit="1"/>
    </xf>
    <xf numFmtId="0" fontId="35" fillId="0" borderId="66" xfId="10" applyFill="1" applyBorder="1" applyAlignment="1" applyProtection="1">
      <alignment vertical="center" shrinkToFit="1"/>
    </xf>
    <xf numFmtId="0" fontId="35" fillId="0" borderId="24" xfId="10" applyFill="1" applyBorder="1" applyAlignment="1" applyProtection="1">
      <alignment vertical="center" shrinkToFit="1"/>
    </xf>
    <xf numFmtId="0" fontId="34" fillId="0" borderId="45" xfId="0" applyNumberFormat="1" applyFont="1" applyFill="1" applyBorder="1" applyAlignment="1" applyProtection="1">
      <alignment horizontal="center" vertical="center"/>
    </xf>
    <xf numFmtId="0" fontId="34" fillId="0" borderId="34" xfId="0" applyNumberFormat="1" applyFont="1" applyFill="1" applyBorder="1" applyAlignment="1" applyProtection="1">
      <alignment horizontal="right" vertical="center"/>
    </xf>
    <xf numFmtId="0" fontId="0" fillId="0" borderId="34"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shrinkToFit="1"/>
    </xf>
    <xf numFmtId="14" fontId="37" fillId="0" borderId="34" xfId="0" applyNumberFormat="1"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shrinkToFit="1"/>
    </xf>
    <xf numFmtId="0" fontId="37" fillId="0" borderId="46" xfId="1" applyNumberFormat="1" applyFont="1" applyFill="1" applyBorder="1" applyAlignment="1" applyProtection="1">
      <alignment horizontal="center" vertical="center" shrinkToFit="1"/>
    </xf>
    <xf numFmtId="0" fontId="34" fillId="0" borderId="5" xfId="1" applyNumberFormat="1" applyFont="1" applyFill="1" applyBorder="1" applyAlignment="1" applyProtection="1">
      <alignment horizontal="center" vertical="center" shrinkToFit="1"/>
    </xf>
    <xf numFmtId="0" fontId="37" fillId="0" borderId="34" xfId="1" applyNumberFormat="1" applyFont="1" applyFill="1" applyBorder="1" applyAlignment="1" applyProtection="1">
      <alignment horizontal="center" vertical="center" shrinkToFit="1"/>
    </xf>
    <xf numFmtId="0" fontId="37" fillId="0" borderId="7" xfId="1" applyNumberFormat="1" applyFont="1" applyFill="1" applyBorder="1" applyAlignment="1" applyProtection="1">
      <alignment horizontal="left" vertical="center"/>
    </xf>
    <xf numFmtId="0" fontId="34" fillId="0" borderId="46" xfId="0" applyNumberFormat="1" applyFont="1" applyFill="1" applyBorder="1" applyAlignment="1" applyProtection="1">
      <alignment horizontal="center" vertical="center"/>
    </xf>
    <xf numFmtId="0" fontId="34" fillId="0" borderId="30" xfId="0" applyNumberFormat="1" applyFont="1" applyFill="1" applyBorder="1" applyAlignment="1" applyProtection="1">
      <alignment horizontal="center" vertical="center"/>
    </xf>
    <xf numFmtId="0" fontId="34" fillId="0" borderId="27" xfId="0" applyFont="1" applyFill="1" applyBorder="1" applyAlignment="1" applyProtection="1">
      <alignment vertical="center" shrinkToFit="1"/>
    </xf>
    <xf numFmtId="0" fontId="34" fillId="0" borderId="82" xfId="0" applyFont="1" applyFill="1" applyBorder="1" applyAlignment="1" applyProtection="1">
      <alignment vertical="center" shrinkToFit="1"/>
    </xf>
    <xf numFmtId="0" fontId="34" fillId="0" borderId="84" xfId="0" applyFont="1" applyFill="1" applyBorder="1" applyAlignment="1" applyProtection="1">
      <alignment horizontal="center" vertical="center" shrinkToFit="1"/>
    </xf>
    <xf numFmtId="0" fontId="34" fillId="0" borderId="46" xfId="0" applyFont="1" applyFill="1" applyBorder="1" applyAlignment="1" applyProtection="1">
      <alignment horizontal="center" vertical="center" shrinkToFit="1"/>
    </xf>
    <xf numFmtId="0" fontId="34" fillId="0" borderId="57" xfId="0" applyFont="1" applyFill="1" applyBorder="1" applyAlignment="1" applyProtection="1">
      <alignment horizontal="center" vertical="center" shrinkToFit="1"/>
    </xf>
    <xf numFmtId="0" fontId="34" fillId="0" borderId="66" xfId="0" applyFont="1" applyFill="1" applyBorder="1" applyAlignment="1" applyProtection="1">
      <alignment vertical="center" shrinkToFit="1"/>
    </xf>
    <xf numFmtId="0" fontId="34" fillId="0" borderId="30" xfId="0" applyFont="1" applyFill="1" applyBorder="1" applyAlignment="1" applyProtection="1">
      <alignment vertical="center" shrinkToFit="1"/>
    </xf>
    <xf numFmtId="38" fontId="34" fillId="0" borderId="24" xfId="1" applyFont="1" applyFill="1" applyBorder="1" applyAlignment="1" applyProtection="1">
      <alignment horizontal="center" vertical="center" shrinkToFit="1"/>
    </xf>
    <xf numFmtId="38" fontId="34" fillId="0" borderId="45" xfId="1" applyFont="1" applyFill="1" applyBorder="1" applyAlignment="1" applyProtection="1">
      <alignment horizontal="center" vertical="center" shrinkToFit="1"/>
    </xf>
    <xf numFmtId="38" fontId="34" fillId="0" borderId="66" xfId="1" applyFont="1" applyFill="1" applyBorder="1" applyAlignment="1" applyProtection="1">
      <alignment horizontal="center" vertical="center" shrinkToFit="1"/>
    </xf>
    <xf numFmtId="38" fontId="34" fillId="0" borderId="70" xfId="1" applyFont="1" applyFill="1" applyBorder="1" applyAlignment="1" applyProtection="1">
      <alignment horizontal="center" vertical="center" shrinkToFit="1"/>
    </xf>
    <xf numFmtId="38" fontId="34" fillId="0" borderId="46" xfId="1" applyFont="1" applyFill="1" applyBorder="1" applyAlignment="1" applyProtection="1">
      <alignment horizontal="center" vertical="center" shrinkToFit="1"/>
    </xf>
    <xf numFmtId="0" fontId="34" fillId="0" borderId="0" xfId="0" applyFont="1" applyFill="1" applyBorder="1" applyAlignment="1" applyProtection="1">
      <alignment horizontal="left" vertical="center" indent="1" shrinkToFit="1"/>
    </xf>
    <xf numFmtId="0" fontId="34" fillId="0" borderId="0" xfId="0" applyFont="1" applyFill="1" applyBorder="1" applyAlignment="1" applyProtection="1">
      <alignment vertical="center" shrinkToFit="1"/>
    </xf>
    <xf numFmtId="0" fontId="36" fillId="7" borderId="42" xfId="1" applyNumberFormat="1" applyFont="1" applyFill="1" applyBorder="1" applyAlignment="1" applyProtection="1">
      <alignment horizontal="left" vertical="center" indent="1" shrinkToFit="1"/>
    </xf>
    <xf numFmtId="0" fontId="34" fillId="0" borderId="49" xfId="1" applyNumberFormat="1" applyFont="1" applyFill="1" applyBorder="1" applyAlignment="1" applyProtection="1">
      <alignment horizontal="left" vertical="center" indent="1"/>
    </xf>
    <xf numFmtId="0" fontId="34" fillId="0" borderId="42" xfId="1" applyNumberFormat="1" applyFont="1" applyFill="1" applyBorder="1" applyAlignment="1" applyProtection="1">
      <alignment horizontal="left" vertical="center" indent="1"/>
    </xf>
    <xf numFmtId="0" fontId="34" fillId="0" borderId="52" xfId="1" applyNumberFormat="1" applyFont="1" applyFill="1" applyBorder="1" applyAlignment="1" applyProtection="1">
      <alignment horizontal="left" vertical="center" indent="1"/>
    </xf>
    <xf numFmtId="0" fontId="34" fillId="0" borderId="67" xfId="1" applyNumberFormat="1" applyFont="1" applyFill="1" applyBorder="1" applyAlignment="1" applyProtection="1">
      <alignment horizontal="left" vertical="center" indent="1"/>
    </xf>
    <xf numFmtId="0" fontId="37" fillId="0" borderId="51" xfId="1" applyNumberFormat="1" applyFont="1" applyFill="1" applyBorder="1" applyAlignment="1" applyProtection="1">
      <alignment horizontal="left" vertical="center" indent="1"/>
    </xf>
    <xf numFmtId="0" fontId="37" fillId="0" borderId="53" xfId="1" applyNumberFormat="1" applyFont="1" applyFill="1" applyBorder="1" applyAlignment="1" applyProtection="1">
      <alignment horizontal="left" vertical="center" indent="1"/>
    </xf>
    <xf numFmtId="0" fontId="44" fillId="0" borderId="0" xfId="0" applyFont="1" applyFill="1" applyBorder="1" applyProtection="1">
      <alignment vertical="center"/>
      <protection hidden="1"/>
    </xf>
    <xf numFmtId="0" fontId="40" fillId="0" borderId="1" xfId="0" applyFont="1" applyFill="1" applyBorder="1" applyProtection="1">
      <alignment vertical="center"/>
      <protection hidden="1"/>
    </xf>
    <xf numFmtId="0" fontId="34" fillId="7" borderId="57" xfId="0" applyFont="1" applyFill="1" applyBorder="1" applyAlignment="1" applyProtection="1">
      <alignment horizontal="center" vertical="center" shrinkToFit="1"/>
      <protection locked="0"/>
    </xf>
    <xf numFmtId="0" fontId="8" fillId="0" borderId="0" xfId="0" applyFont="1" applyFill="1" applyAlignment="1" applyProtection="1">
      <alignment horizontal="left" vertical="center" indent="2"/>
      <protection hidden="1"/>
    </xf>
    <xf numFmtId="0" fontId="8" fillId="0" borderId="10" xfId="0" applyFont="1" applyFill="1" applyBorder="1" applyAlignment="1" applyProtection="1">
      <alignment vertical="center"/>
      <protection hidden="1"/>
    </xf>
    <xf numFmtId="0" fontId="8" fillId="0" borderId="3" xfId="0" applyFont="1" applyFill="1" applyBorder="1" applyAlignment="1" applyProtection="1">
      <alignment horizontal="center" vertical="center"/>
      <protection hidden="1"/>
    </xf>
    <xf numFmtId="0" fontId="60" fillId="0" borderId="0" xfId="0" applyFont="1" applyFill="1" applyBorder="1" applyProtection="1">
      <alignment vertical="center"/>
      <protection hidden="1"/>
    </xf>
    <xf numFmtId="0" fontId="61" fillId="0" borderId="0" xfId="0" applyFont="1" applyProtection="1">
      <alignment vertical="center"/>
    </xf>
    <xf numFmtId="186" fontId="40" fillId="4" borderId="1" xfId="0" applyNumberFormat="1" applyFont="1" applyFill="1" applyBorder="1" applyAlignment="1" applyProtection="1">
      <alignment horizontal="center" vertical="center"/>
      <protection locked="0"/>
    </xf>
    <xf numFmtId="186" fontId="40" fillId="0" borderId="0" xfId="0" applyNumberFormat="1" applyFont="1" applyAlignment="1" applyProtection="1">
      <alignment horizontal="center" vertical="center"/>
      <protection hidden="1"/>
    </xf>
    <xf numFmtId="186" fontId="40" fillId="4" borderId="17" xfId="0" applyNumberFormat="1" applyFont="1" applyFill="1" applyBorder="1" applyAlignment="1" applyProtection="1">
      <alignment horizontal="center" vertical="center"/>
      <protection locked="0"/>
    </xf>
    <xf numFmtId="186" fontId="40" fillId="0" borderId="73" xfId="0" applyNumberFormat="1" applyFont="1" applyBorder="1" applyAlignment="1" applyProtection="1">
      <alignment horizontal="center" vertical="center"/>
      <protection hidden="1"/>
    </xf>
    <xf numFmtId="186" fontId="44" fillId="0" borderId="61" xfId="0" applyNumberFormat="1" applyFont="1" applyBorder="1" applyAlignment="1" applyProtection="1">
      <alignment horizontal="center" vertical="center"/>
      <protection hidden="1"/>
    </xf>
    <xf numFmtId="178" fontId="63" fillId="0" borderId="33" xfId="1" applyNumberFormat="1" applyFont="1" applyFill="1" applyBorder="1" applyAlignment="1" applyProtection="1">
      <alignment horizontal="right" vertical="center" indent="1"/>
      <protection hidden="1"/>
    </xf>
    <xf numFmtId="178" fontId="63" fillId="0" borderId="62" xfId="1" applyNumberFormat="1" applyFont="1" applyFill="1" applyBorder="1" applyAlignment="1" applyProtection="1">
      <alignment horizontal="right" vertical="center" indent="1"/>
      <protection hidden="1"/>
    </xf>
    <xf numFmtId="178" fontId="63" fillId="0" borderId="32" xfId="1" applyNumberFormat="1" applyFont="1" applyFill="1" applyBorder="1" applyAlignment="1" applyProtection="1">
      <alignment horizontal="right" vertical="center" indent="1"/>
      <protection hidden="1"/>
    </xf>
    <xf numFmtId="0" fontId="37" fillId="0" borderId="43" xfId="0" applyFont="1" applyFill="1" applyBorder="1" applyAlignment="1" applyProtection="1">
      <alignment horizontal="left" vertical="center" indent="1" shrinkToFit="1"/>
      <protection locked="0"/>
    </xf>
    <xf numFmtId="0" fontId="37" fillId="0" borderId="6" xfId="0" applyFont="1" applyFill="1" applyBorder="1" applyAlignment="1" applyProtection="1">
      <alignment horizontal="left" vertical="center" indent="1" shrinkToFit="1"/>
      <protection locked="0"/>
    </xf>
    <xf numFmtId="0" fontId="37" fillId="0" borderId="56" xfId="0" applyFont="1" applyFill="1" applyBorder="1" applyAlignment="1" applyProtection="1">
      <alignment horizontal="left" vertical="center" indent="1" shrinkToFit="1"/>
      <protection locked="0"/>
    </xf>
    <xf numFmtId="14" fontId="37" fillId="0" borderId="12" xfId="1" applyNumberFormat="1" applyFont="1" applyFill="1" applyBorder="1" applyAlignment="1" applyProtection="1">
      <alignment horizontal="left" vertical="center" indent="1" shrinkToFit="1"/>
      <protection locked="0"/>
    </xf>
    <xf numFmtId="38" fontId="37" fillId="0" borderId="6" xfId="1" applyFont="1" applyFill="1" applyBorder="1" applyAlignment="1" applyProtection="1">
      <alignment horizontal="left" vertical="center" indent="1" shrinkToFit="1"/>
      <protection locked="0"/>
    </xf>
    <xf numFmtId="38" fontId="37" fillId="0" borderId="36" xfId="1" applyFont="1" applyFill="1" applyBorder="1" applyAlignment="1" applyProtection="1">
      <alignment horizontal="left" vertical="center" indent="1" shrinkToFit="1"/>
      <protection locked="0"/>
    </xf>
    <xf numFmtId="0" fontId="37" fillId="0" borderId="36" xfId="10" applyFont="1" applyFill="1" applyBorder="1" applyAlignment="1" applyProtection="1">
      <alignment horizontal="left" vertical="center" indent="1" shrinkToFit="1"/>
      <protection locked="0"/>
    </xf>
    <xf numFmtId="49" fontId="37" fillId="0" borderId="6" xfId="1" applyNumberFormat="1" applyFont="1" applyFill="1" applyBorder="1" applyAlignment="1" applyProtection="1">
      <alignment horizontal="left" vertical="center" indent="1" shrinkToFit="1"/>
      <protection locked="0"/>
    </xf>
    <xf numFmtId="49" fontId="37" fillId="0" borderId="6" xfId="0" applyNumberFormat="1" applyFont="1" applyFill="1" applyBorder="1" applyAlignment="1" applyProtection="1">
      <alignment horizontal="left" vertical="center" indent="1" shrinkToFit="1"/>
      <protection locked="0"/>
    </xf>
    <xf numFmtId="49" fontId="37" fillId="0" borderId="8" xfId="0" applyNumberFormat="1" applyFont="1" applyFill="1" applyBorder="1" applyAlignment="1" applyProtection="1">
      <alignment horizontal="left" vertical="center" indent="1" shrinkToFit="1"/>
      <protection locked="0"/>
    </xf>
    <xf numFmtId="49" fontId="37" fillId="0" borderId="12" xfId="1" applyNumberFormat="1" applyFont="1" applyFill="1" applyBorder="1" applyAlignment="1" applyProtection="1">
      <alignment horizontal="left" vertical="center" indent="1" shrinkToFit="1"/>
      <protection locked="0"/>
    </xf>
    <xf numFmtId="0" fontId="46" fillId="0" borderId="6" xfId="1" applyNumberFormat="1" applyFont="1" applyFill="1" applyBorder="1" applyAlignment="1" applyProtection="1">
      <alignment horizontal="right" vertical="center" indent="2"/>
      <protection locked="0"/>
    </xf>
    <xf numFmtId="0" fontId="37" fillId="0" borderId="1" xfId="0" applyFont="1" applyFill="1" applyBorder="1" applyAlignment="1" applyProtection="1">
      <alignment horizontal="center" vertical="center"/>
      <protection locked="0"/>
    </xf>
    <xf numFmtId="0" fontId="37" fillId="0" borderId="6" xfId="0" applyFont="1" applyFill="1" applyBorder="1" applyAlignment="1" applyProtection="1">
      <alignment horizontal="center" vertical="center"/>
      <protection locked="0"/>
    </xf>
    <xf numFmtId="49" fontId="37" fillId="0" borderId="43" xfId="0" applyNumberFormat="1" applyFont="1" applyFill="1" applyBorder="1" applyAlignment="1" applyProtection="1">
      <alignment horizontal="left" vertical="center" wrapText="1" indent="1"/>
      <protection locked="0"/>
    </xf>
    <xf numFmtId="49" fontId="37" fillId="0" borderId="12" xfId="0" applyNumberFormat="1" applyFont="1" applyFill="1" applyBorder="1" applyAlignment="1" applyProtection="1">
      <alignment horizontal="left" vertical="center" wrapText="1" indent="1"/>
      <protection locked="0"/>
    </xf>
    <xf numFmtId="49" fontId="37" fillId="0" borderId="77" xfId="0" applyNumberFormat="1" applyFont="1" applyFill="1" applyBorder="1" applyAlignment="1" applyProtection="1">
      <alignment horizontal="left" vertical="center" wrapText="1" indent="1"/>
      <protection locked="0"/>
    </xf>
    <xf numFmtId="0" fontId="37" fillId="0" borderId="80" xfId="0" applyFont="1" applyFill="1" applyBorder="1" applyAlignment="1" applyProtection="1">
      <alignment horizontal="left" vertical="center" indent="1" shrinkToFit="1"/>
      <protection locked="0"/>
    </xf>
    <xf numFmtId="0" fontId="37" fillId="0" borderId="81" xfId="0" applyFont="1" applyFill="1" applyBorder="1" applyAlignment="1" applyProtection="1">
      <alignment horizontal="left" vertical="center" indent="1" shrinkToFit="1"/>
      <protection locked="0"/>
    </xf>
    <xf numFmtId="49" fontId="37" fillId="0" borderId="56" xfId="0" applyNumberFormat="1" applyFont="1" applyFill="1" applyBorder="1" applyAlignment="1" applyProtection="1">
      <alignment horizontal="left" vertical="center" indent="1" shrinkToFit="1"/>
      <protection locked="0"/>
    </xf>
    <xf numFmtId="184" fontId="37" fillId="0" borderId="83" xfId="0" applyNumberFormat="1" applyFont="1" applyFill="1" applyBorder="1" applyAlignment="1" applyProtection="1">
      <alignment horizontal="left" vertical="center" indent="1" shrinkToFit="1"/>
      <protection locked="0"/>
    </xf>
    <xf numFmtId="49" fontId="37" fillId="0" borderId="56" xfId="1" applyNumberFormat="1" applyFont="1" applyFill="1" applyBorder="1" applyAlignment="1" applyProtection="1">
      <alignment horizontal="left" vertical="center" indent="1" shrinkToFit="1"/>
      <protection locked="0"/>
    </xf>
    <xf numFmtId="0" fontId="37" fillId="0" borderId="12" xfId="0" applyFont="1" applyFill="1" applyBorder="1" applyAlignment="1" applyProtection="1">
      <alignment horizontal="left" vertical="center" indent="1" shrinkToFit="1"/>
      <protection locked="0"/>
    </xf>
    <xf numFmtId="0" fontId="37" fillId="0" borderId="11" xfId="0" applyFont="1" applyFill="1" applyBorder="1" applyAlignment="1" applyProtection="1">
      <alignment horizontal="left" vertical="center" indent="1" shrinkToFit="1"/>
      <protection locked="0"/>
    </xf>
    <xf numFmtId="38" fontId="37" fillId="0" borderId="22" xfId="1" applyFont="1" applyFill="1" applyBorder="1" applyAlignment="1" applyProtection="1">
      <alignment horizontal="left" vertical="center" wrapText="1" indent="1" shrinkToFit="1"/>
      <protection locked="0"/>
    </xf>
    <xf numFmtId="0" fontId="37" fillId="0" borderId="37" xfId="1" applyNumberFormat="1" applyFont="1" applyFill="1" applyBorder="1" applyAlignment="1" applyProtection="1">
      <alignment horizontal="left" vertical="center" wrapText="1" indent="1"/>
      <protection locked="0"/>
    </xf>
    <xf numFmtId="0" fontId="19" fillId="2" borderId="5" xfId="0" applyFont="1" applyFill="1" applyBorder="1" applyAlignment="1" applyProtection="1">
      <alignment horizontal="left" vertical="center" indent="1"/>
      <protection hidden="1"/>
    </xf>
    <xf numFmtId="0" fontId="19" fillId="0" borderId="0" xfId="0" applyFont="1" applyFill="1" applyAlignment="1" applyProtection="1">
      <alignment horizontal="left" vertical="center" indent="2"/>
      <protection hidden="1"/>
    </xf>
    <xf numFmtId="0" fontId="19" fillId="0" borderId="0" xfId="0" applyFont="1" applyFill="1" applyAlignment="1" applyProtection="1">
      <alignment horizontal="center" vertical="center"/>
      <protection hidden="1"/>
    </xf>
    <xf numFmtId="178" fontId="65" fillId="9" borderId="34" xfId="0" applyNumberFormat="1" applyFont="1" applyFill="1" applyBorder="1" applyAlignment="1" applyProtection="1">
      <alignment horizontal="right" vertical="center" indent="1"/>
      <protection locked="0"/>
    </xf>
    <xf numFmtId="0" fontId="66" fillId="0" borderId="0" xfId="0" applyFont="1" applyBorder="1" applyProtection="1">
      <alignment vertical="center"/>
      <protection hidden="1"/>
    </xf>
    <xf numFmtId="0" fontId="19" fillId="2" borderId="0" xfId="5" applyFont="1" applyFill="1" applyBorder="1" applyAlignment="1" applyProtection="1">
      <alignment horizontal="right" vertical="center"/>
      <protection hidden="1"/>
    </xf>
    <xf numFmtId="0" fontId="69" fillId="0" borderId="17" xfId="0" applyFont="1" applyFill="1" applyBorder="1" applyAlignment="1" applyProtection="1">
      <alignment horizontal="center" vertical="center" wrapText="1"/>
      <protection locked="0"/>
    </xf>
    <xf numFmtId="0" fontId="69" fillId="0" borderId="1" xfId="0" applyFont="1" applyFill="1" applyBorder="1" applyAlignment="1" applyProtection="1">
      <alignment horizontal="center" vertical="center" wrapText="1"/>
      <protection locked="0"/>
    </xf>
    <xf numFmtId="0" fontId="70" fillId="0" borderId="0" xfId="0" applyFont="1" applyAlignment="1" applyProtection="1"/>
    <xf numFmtId="0" fontId="0" fillId="0" borderId="20" xfId="0" applyFill="1" applyBorder="1" applyAlignment="1" applyProtection="1">
      <alignment horizontal="left" vertical="center" wrapText="1" indent="1"/>
    </xf>
    <xf numFmtId="0" fontId="0" fillId="0" borderId="21" xfId="0" applyFill="1" applyBorder="1" applyAlignment="1" applyProtection="1">
      <alignment horizontal="left" vertical="center" wrapText="1" indent="1"/>
    </xf>
    <xf numFmtId="0" fontId="36" fillId="7" borderId="47" xfId="0" applyFont="1" applyFill="1" applyBorder="1" applyAlignment="1" applyProtection="1">
      <alignment horizontal="left" vertical="center" indent="1"/>
    </xf>
    <xf numFmtId="0" fontId="36" fillId="7" borderId="48" xfId="0" applyFont="1" applyFill="1" applyBorder="1" applyAlignment="1" applyProtection="1">
      <alignment horizontal="left" vertical="center" indent="1"/>
    </xf>
    <xf numFmtId="0" fontId="36" fillId="7" borderId="47" xfId="1" applyNumberFormat="1" applyFont="1" applyFill="1" applyBorder="1" applyAlignment="1" applyProtection="1">
      <alignment horizontal="left" vertical="center" indent="1"/>
    </xf>
    <xf numFmtId="0" fontId="36" fillId="7" borderId="35" xfId="1" applyNumberFormat="1" applyFont="1" applyFill="1" applyBorder="1" applyAlignment="1" applyProtection="1">
      <alignment horizontal="left" vertical="center" indent="1"/>
    </xf>
    <xf numFmtId="0" fontId="0" fillId="7" borderId="53" xfId="0" applyFill="1" applyBorder="1" applyAlignment="1" applyProtection="1">
      <alignment horizontal="left" vertical="center" indent="10"/>
    </xf>
    <xf numFmtId="0" fontId="0" fillId="7" borderId="37" xfId="0" applyFill="1" applyBorder="1" applyAlignment="1" applyProtection="1">
      <alignment horizontal="left" vertical="center" indent="10"/>
    </xf>
    <xf numFmtId="0" fontId="59" fillId="0" borderId="42" xfId="0" applyFont="1" applyFill="1" applyBorder="1" applyAlignment="1" applyProtection="1">
      <alignment horizontal="center" vertical="center"/>
    </xf>
    <xf numFmtId="0" fontId="59" fillId="0" borderId="5" xfId="0" applyFont="1" applyFill="1" applyBorder="1" applyAlignment="1" applyProtection="1">
      <alignment horizontal="center" vertical="center"/>
    </xf>
    <xf numFmtId="0" fontId="59" fillId="0" borderId="34" xfId="0" applyFont="1" applyFill="1" applyBorder="1" applyAlignment="1" applyProtection="1">
      <alignment horizontal="center" vertical="center"/>
    </xf>
    <xf numFmtId="0" fontId="0" fillId="0" borderId="42" xfId="0" applyFill="1" applyBorder="1" applyAlignment="1" applyProtection="1">
      <alignment horizontal="left" vertical="center" indent="10"/>
    </xf>
    <xf numFmtId="0" fontId="0" fillId="0" borderId="5" xfId="0" applyFill="1" applyBorder="1" applyAlignment="1" applyProtection="1">
      <alignment horizontal="left" vertical="center" indent="10"/>
    </xf>
    <xf numFmtId="0" fontId="38" fillId="0" borderId="0" xfId="0" applyFont="1" applyFill="1" applyBorder="1" applyAlignment="1" applyProtection="1">
      <alignment horizontal="left" vertical="center"/>
    </xf>
    <xf numFmtId="0" fontId="0" fillId="0" borderId="5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47" xfId="0" applyFill="1" applyBorder="1" applyAlignment="1" applyProtection="1">
      <alignment horizontal="left" vertical="center" wrapText="1"/>
    </xf>
    <xf numFmtId="0" fontId="0" fillId="0" borderId="31" xfId="0" applyFill="1" applyBorder="1" applyAlignment="1" applyProtection="1">
      <alignment horizontal="left" vertical="center"/>
    </xf>
    <xf numFmtId="0" fontId="0" fillId="0" borderId="48" xfId="0" applyFill="1" applyBorder="1" applyAlignment="1" applyProtection="1">
      <alignment horizontal="left" vertical="center"/>
    </xf>
    <xf numFmtId="0" fontId="31" fillId="5" borderId="22" xfId="0" applyFont="1" applyFill="1" applyBorder="1" applyAlignment="1" applyProtection="1">
      <alignment horizontal="center" vertical="center"/>
    </xf>
    <xf numFmtId="0" fontId="31" fillId="5" borderId="24" xfId="0" applyFont="1" applyFill="1" applyBorder="1" applyAlignment="1" applyProtection="1">
      <alignment horizontal="center" vertical="center"/>
    </xf>
    <xf numFmtId="0" fontId="31" fillId="5" borderId="20" xfId="0" applyFont="1" applyFill="1" applyBorder="1" applyAlignment="1" applyProtection="1">
      <alignment horizontal="center" vertical="center"/>
    </xf>
    <xf numFmtId="0" fontId="31" fillId="5" borderId="23" xfId="0" applyFont="1" applyFill="1" applyBorder="1" applyAlignment="1" applyProtection="1">
      <alignment horizontal="center" vertical="center"/>
    </xf>
    <xf numFmtId="0" fontId="31" fillId="0" borderId="47" xfId="0" applyFont="1" applyFill="1" applyBorder="1" applyAlignment="1" applyProtection="1">
      <alignment vertical="center" wrapText="1"/>
    </xf>
    <xf numFmtId="0" fontId="31" fillId="0" borderId="31" xfId="0" applyFont="1" applyFill="1" applyBorder="1" applyAlignment="1" applyProtection="1">
      <alignment vertical="center"/>
    </xf>
    <xf numFmtId="0" fontId="0" fillId="0" borderId="42" xfId="0" applyFill="1" applyBorder="1" applyAlignment="1" applyProtection="1">
      <alignment horizontal="left" vertical="center" indent="6"/>
    </xf>
    <xf numFmtId="0" fontId="0" fillId="0" borderId="5" xfId="0" applyFill="1" applyBorder="1" applyAlignment="1" applyProtection="1">
      <alignment horizontal="left" vertical="center" indent="6"/>
    </xf>
    <xf numFmtId="0" fontId="0" fillId="0" borderId="53" xfId="0" applyFill="1" applyBorder="1" applyAlignment="1" applyProtection="1">
      <alignment horizontal="left" vertical="center" indent="6"/>
    </xf>
    <xf numFmtId="0" fontId="0" fillId="0" borderId="37" xfId="0" applyFill="1" applyBorder="1" applyAlignment="1" applyProtection="1">
      <alignment horizontal="left" vertical="center" indent="6"/>
    </xf>
    <xf numFmtId="0" fontId="31" fillId="0" borderId="55"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36" fillId="0" borderId="53" xfId="1" applyNumberFormat="1" applyFont="1" applyFill="1" applyBorder="1" applyAlignment="1" applyProtection="1">
      <alignment horizontal="left" vertical="center" wrapText="1"/>
    </xf>
    <xf numFmtId="0" fontId="36" fillId="0" borderId="54" xfId="1" applyNumberFormat="1" applyFont="1" applyFill="1" applyBorder="1" applyAlignment="1" applyProtection="1">
      <alignment horizontal="left" vertical="center" wrapText="1"/>
    </xf>
    <xf numFmtId="0" fontId="54" fillId="12" borderId="0" xfId="0" applyFont="1" applyFill="1" applyAlignment="1" applyProtection="1">
      <alignment horizontal="center" vertical="center"/>
    </xf>
    <xf numFmtId="0" fontId="31" fillId="7" borderId="55" xfId="0" applyFont="1" applyFill="1" applyBorder="1" applyAlignment="1" applyProtection="1">
      <alignment horizontal="left" vertical="center" wrapText="1"/>
    </xf>
    <xf numFmtId="0" fontId="31" fillId="7" borderId="31" xfId="0" applyFont="1" applyFill="1" applyBorder="1" applyAlignment="1" applyProtection="1">
      <alignment horizontal="left" vertical="center" wrapText="1"/>
    </xf>
    <xf numFmtId="0" fontId="31" fillId="7" borderId="35" xfId="0" applyFont="1" applyFill="1" applyBorder="1" applyAlignment="1" applyProtection="1">
      <alignment horizontal="left" vertical="center" wrapText="1"/>
    </xf>
    <xf numFmtId="0" fontId="39" fillId="0" borderId="0" xfId="0" applyFont="1" applyAlignment="1" applyProtection="1">
      <alignment horizontal="center" vertical="center" wrapText="1"/>
    </xf>
    <xf numFmtId="0" fontId="39" fillId="0" borderId="0" xfId="0" applyFont="1" applyAlignment="1" applyProtection="1">
      <alignment horizontal="center" vertical="center"/>
    </xf>
    <xf numFmtId="0" fontId="34" fillId="0" borderId="55"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78" xfId="0" applyFont="1" applyFill="1" applyBorder="1" applyAlignment="1" applyProtection="1">
      <alignment horizontal="left" vertical="center" wrapText="1"/>
    </xf>
    <xf numFmtId="0" fontId="31" fillId="0" borderId="78" xfId="0" applyFont="1" applyFill="1" applyBorder="1" applyAlignment="1" applyProtection="1">
      <alignment horizontal="left" vertical="center" wrapText="1"/>
    </xf>
    <xf numFmtId="0" fontId="19" fillId="0" borderId="13" xfId="0" applyFont="1" applyBorder="1" applyAlignment="1" applyProtection="1">
      <alignment horizontal="left" vertical="center" shrinkToFit="1"/>
      <protection hidden="1"/>
    </xf>
    <xf numFmtId="38" fontId="68" fillId="0" borderId="5" xfId="3" applyFont="1" applyBorder="1" applyAlignment="1" applyProtection="1">
      <alignment horizontal="center" vertical="center"/>
      <protection hidden="1"/>
    </xf>
    <xf numFmtId="0" fontId="8" fillId="0" borderId="0" xfId="0" applyFont="1" applyBorder="1" applyAlignment="1" applyProtection="1">
      <alignment horizontal="left" vertical="top" wrapText="1"/>
      <protection hidden="1"/>
    </xf>
    <xf numFmtId="0" fontId="67" fillId="0" borderId="6" xfId="0" applyFont="1" applyBorder="1" applyAlignment="1" applyProtection="1">
      <alignment horizontal="left" vertical="center" indent="1" shrinkToFit="1"/>
      <protection hidden="1"/>
    </xf>
    <xf numFmtId="0" fontId="67" fillId="0" borderId="5" xfId="0" applyFont="1" applyBorder="1" applyAlignment="1" applyProtection="1">
      <alignment horizontal="left" vertical="center" indent="1" shrinkToFit="1"/>
      <protection hidden="1"/>
    </xf>
    <xf numFmtId="0" fontId="67" fillId="0" borderId="2" xfId="0" applyFont="1" applyBorder="1" applyAlignment="1" applyProtection="1">
      <alignment horizontal="left" vertical="center" indent="1" shrinkToFit="1"/>
      <protection hidden="1"/>
    </xf>
    <xf numFmtId="0" fontId="9" fillId="0" borderId="0" xfId="0" applyFont="1" applyBorder="1" applyAlignment="1" applyProtection="1">
      <alignment horizontal="center" vertical="center"/>
      <protection hidden="1"/>
    </xf>
    <xf numFmtId="0" fontId="14" fillId="0" borderId="7" xfId="0" applyFont="1" applyBorder="1" applyAlignment="1" applyProtection="1">
      <alignment vertical="center" wrapText="1"/>
      <protection hidden="1"/>
    </xf>
    <xf numFmtId="0" fontId="14" fillId="0" borderId="4" xfId="0" applyFont="1" applyBorder="1" applyAlignment="1" applyProtection="1">
      <alignment vertical="center" wrapText="1"/>
      <protection hidden="1"/>
    </xf>
    <xf numFmtId="0" fontId="13" fillId="0" borderId="1" xfId="0" applyFont="1" applyBorder="1" applyAlignment="1" applyProtection="1">
      <alignment horizontal="left" vertical="center" wrapText="1" indent="1"/>
      <protection hidden="1"/>
    </xf>
    <xf numFmtId="0" fontId="13" fillId="0" borderId="1" xfId="0" applyFont="1" applyBorder="1" applyAlignment="1" applyProtection="1">
      <alignment horizontal="left" vertical="center" indent="1"/>
      <protection hidden="1"/>
    </xf>
    <xf numFmtId="0" fontId="19" fillId="0" borderId="0" xfId="0" applyFont="1" applyBorder="1" applyAlignment="1" applyProtection="1">
      <alignment horizontal="left" vertical="center" shrinkToFit="1"/>
      <protection hidden="1"/>
    </xf>
    <xf numFmtId="0" fontId="19" fillId="0" borderId="3" xfId="0" applyFont="1" applyBorder="1" applyAlignment="1" applyProtection="1">
      <alignment horizontal="left" vertical="center" shrinkToFit="1"/>
      <protection hidden="1"/>
    </xf>
    <xf numFmtId="0" fontId="19" fillId="0" borderId="0" xfId="0" applyFont="1" applyBorder="1" applyAlignment="1" applyProtection="1">
      <alignment vertical="center"/>
      <protection hidden="1"/>
    </xf>
    <xf numFmtId="0" fontId="19" fillId="0" borderId="3" xfId="0" applyFont="1" applyBorder="1" applyAlignment="1" applyProtection="1">
      <alignment vertical="center"/>
      <protection hidden="1"/>
    </xf>
    <xf numFmtId="0" fontId="8" fillId="0" borderId="6" xfId="0" applyNumberFormat="1" applyFont="1" applyBorder="1" applyAlignment="1" applyProtection="1">
      <alignment horizontal="left" vertical="top" wrapText="1"/>
      <protection hidden="1"/>
    </xf>
    <xf numFmtId="0" fontId="8" fillId="0" borderId="5" xfId="0" applyNumberFormat="1" applyFont="1" applyBorder="1" applyAlignment="1" applyProtection="1">
      <alignment horizontal="left" vertical="top" wrapText="1"/>
      <protection hidden="1"/>
    </xf>
    <xf numFmtId="0" fontId="8" fillId="0" borderId="2" xfId="0" applyNumberFormat="1" applyFont="1" applyBorder="1" applyAlignment="1" applyProtection="1">
      <alignment horizontal="left" vertical="top" wrapText="1"/>
      <protection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8" fillId="0" borderId="0" xfId="0" applyFont="1" applyBorder="1" applyAlignment="1" applyProtection="1">
      <alignment vertical="center" wrapText="1"/>
      <protection hidden="1"/>
    </xf>
    <xf numFmtId="0" fontId="8" fillId="0" borderId="0" xfId="0" applyFont="1" applyAlignment="1" applyProtection="1">
      <alignment horizontal="left" wrapText="1"/>
      <protection hidden="1"/>
    </xf>
    <xf numFmtId="0" fontId="58" fillId="0" borderId="0" xfId="0" applyFont="1" applyFill="1" applyAlignment="1" applyProtection="1">
      <alignment horizontal="center" vertical="center"/>
      <protection hidden="1"/>
    </xf>
    <xf numFmtId="0" fontId="7" fillId="0" borderId="0" xfId="0" applyFont="1" applyFill="1" applyAlignment="1" applyProtection="1">
      <alignment horizontal="left" vertical="center"/>
      <protection hidden="1"/>
    </xf>
    <xf numFmtId="0" fontId="42" fillId="0" borderId="0" xfId="0" applyFont="1" applyFill="1" applyAlignment="1" applyProtection="1">
      <alignment horizontal="center" vertical="center"/>
      <protection hidden="1"/>
    </xf>
    <xf numFmtId="0" fontId="41" fillId="0" borderId="25"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7" xfId="0" applyFont="1" applyFill="1" applyBorder="1" applyAlignment="1" applyProtection="1">
      <alignment horizontal="center" vertical="center" wrapText="1"/>
      <protection hidden="1"/>
    </xf>
    <xf numFmtId="0" fontId="41" fillId="0" borderId="41" xfId="0" applyFont="1" applyFill="1" applyBorder="1" applyAlignment="1" applyProtection="1">
      <alignment horizontal="center" vertical="center" wrapText="1"/>
      <protection hidden="1"/>
    </xf>
    <xf numFmtId="0" fontId="41" fillId="0" borderId="19"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protection hidden="1"/>
    </xf>
    <xf numFmtId="0" fontId="41" fillId="0" borderId="44" xfId="0" applyFont="1" applyFill="1" applyBorder="1" applyAlignment="1" applyProtection="1">
      <alignment horizontal="center" vertical="center"/>
      <protection hidden="1"/>
    </xf>
    <xf numFmtId="0" fontId="41" fillId="0" borderId="45"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textRotation="255" wrapText="1"/>
      <protection hidden="1"/>
    </xf>
    <xf numFmtId="0" fontId="41" fillId="0" borderId="31" xfId="0" applyFont="1" applyFill="1" applyBorder="1" applyAlignment="1" applyProtection="1">
      <alignment horizontal="center" vertical="center" textRotation="255" wrapText="1"/>
      <protection hidden="1"/>
    </xf>
    <xf numFmtId="0" fontId="41" fillId="0" borderId="35" xfId="0" applyFont="1" applyFill="1" applyBorder="1" applyAlignment="1" applyProtection="1">
      <alignment horizontal="center" vertical="center" textRotation="255" wrapText="1"/>
      <protection hidden="1"/>
    </xf>
    <xf numFmtId="0" fontId="41" fillId="0" borderId="6" xfId="0" applyFont="1" applyFill="1" applyBorder="1" applyAlignment="1" applyProtection="1">
      <alignment horizontal="left" vertical="center" indent="1" shrinkToFit="1"/>
      <protection hidden="1"/>
    </xf>
    <xf numFmtId="0" fontId="41" fillId="0" borderId="34" xfId="0" applyFont="1" applyFill="1" applyBorder="1" applyAlignment="1" applyProtection="1">
      <alignment horizontal="left" vertical="center" indent="1" shrinkToFit="1"/>
      <protection hidden="1"/>
    </xf>
    <xf numFmtId="0" fontId="30" fillId="0" borderId="26" xfId="0" applyFont="1" applyFill="1" applyBorder="1" applyAlignment="1" applyProtection="1">
      <alignment horizontal="left" vertical="center" wrapText="1"/>
      <protection hidden="1"/>
    </xf>
    <xf numFmtId="0" fontId="41" fillId="0" borderId="49" xfId="0" applyFont="1" applyFill="1" applyBorder="1" applyAlignment="1" applyProtection="1">
      <alignment horizontal="left" vertical="center" indent="4"/>
      <protection hidden="1"/>
    </xf>
    <xf numFmtId="0" fontId="41" fillId="0" borderId="44" xfId="0" applyFont="1" applyFill="1" applyBorder="1" applyAlignment="1" applyProtection="1">
      <alignment horizontal="left" vertical="center" indent="4"/>
      <protection hidden="1"/>
    </xf>
    <xf numFmtId="0" fontId="41" fillId="0" borderId="45" xfId="0" applyFont="1" applyFill="1" applyBorder="1" applyAlignment="1" applyProtection="1">
      <alignment horizontal="left" vertical="center" indent="4"/>
      <protection hidden="1"/>
    </xf>
    <xf numFmtId="0" fontId="41" fillId="0" borderId="42" xfId="0" applyFont="1" applyFill="1" applyBorder="1" applyAlignment="1" applyProtection="1">
      <alignment horizontal="left" vertical="center" indent="4"/>
      <protection hidden="1"/>
    </xf>
    <xf numFmtId="0" fontId="41" fillId="0" borderId="5" xfId="0" applyFont="1" applyFill="1" applyBorder="1" applyAlignment="1" applyProtection="1">
      <alignment horizontal="left" vertical="center" indent="4"/>
      <protection hidden="1"/>
    </xf>
    <xf numFmtId="0" fontId="41" fillId="0" borderId="34" xfId="0" applyFont="1" applyFill="1" applyBorder="1" applyAlignment="1" applyProtection="1">
      <alignment horizontal="left" vertical="center" indent="4"/>
      <protection hidden="1"/>
    </xf>
    <xf numFmtId="0" fontId="41" fillId="0" borderId="53" xfId="0" applyFont="1" applyFill="1" applyBorder="1" applyAlignment="1" applyProtection="1">
      <alignment horizontal="left" vertical="center" wrapText="1" indent="4"/>
      <protection hidden="1"/>
    </xf>
    <xf numFmtId="0" fontId="41" fillId="0" borderId="37" xfId="0" applyFont="1" applyFill="1" applyBorder="1" applyAlignment="1" applyProtection="1">
      <alignment horizontal="left" vertical="center" wrapText="1" indent="4"/>
      <protection hidden="1"/>
    </xf>
    <xf numFmtId="0" fontId="41" fillId="0" borderId="38" xfId="0" applyFont="1" applyFill="1" applyBorder="1" applyAlignment="1" applyProtection="1">
      <alignment horizontal="left" vertical="center" wrapText="1" indent="4"/>
      <protection hidden="1"/>
    </xf>
    <xf numFmtId="0" fontId="41" fillId="0" borderId="49" xfId="0" applyFont="1" applyFill="1" applyBorder="1" applyAlignment="1" applyProtection="1">
      <alignment horizontal="left" vertical="center" wrapText="1" indent="5"/>
      <protection hidden="1"/>
    </xf>
    <xf numFmtId="0" fontId="41" fillId="0" borderId="44" xfId="0" applyFont="1" applyFill="1" applyBorder="1" applyAlignment="1" applyProtection="1">
      <alignment horizontal="left" vertical="center" wrapText="1" indent="5"/>
      <protection hidden="1"/>
    </xf>
    <xf numFmtId="0" fontId="41" fillId="0" borderId="45" xfId="0" applyFont="1" applyFill="1" applyBorder="1" applyAlignment="1" applyProtection="1">
      <alignment horizontal="left" vertical="center" wrapText="1" indent="5"/>
      <protection hidden="1"/>
    </xf>
    <xf numFmtId="0" fontId="41" fillId="0" borderId="42" xfId="0" applyFont="1" applyFill="1" applyBorder="1" applyAlignment="1" applyProtection="1">
      <alignment horizontal="left" vertical="center" wrapText="1" indent="5"/>
      <protection hidden="1"/>
    </xf>
    <xf numFmtId="0" fontId="41" fillId="0" borderId="5" xfId="0" applyFont="1" applyFill="1" applyBorder="1" applyAlignment="1" applyProtection="1">
      <alignment horizontal="left" vertical="center" wrapText="1" indent="5"/>
      <protection hidden="1"/>
    </xf>
    <xf numFmtId="0" fontId="41" fillId="0" borderId="34" xfId="0" applyFont="1" applyFill="1" applyBorder="1" applyAlignment="1" applyProtection="1">
      <alignment horizontal="left" vertical="center" wrapText="1" indent="5"/>
      <protection hidden="1"/>
    </xf>
    <xf numFmtId="0" fontId="41" fillId="0" borderId="53" xfId="0" applyFont="1" applyFill="1" applyBorder="1" applyAlignment="1" applyProtection="1">
      <alignment horizontal="left" vertical="center" wrapText="1" indent="5"/>
      <protection hidden="1"/>
    </xf>
    <xf numFmtId="0" fontId="41" fillId="0" borderId="37" xfId="0" applyFont="1" applyFill="1" applyBorder="1" applyAlignment="1" applyProtection="1">
      <alignment horizontal="left" vertical="center" wrapText="1" indent="5"/>
      <protection hidden="1"/>
    </xf>
    <xf numFmtId="0" fontId="41" fillId="0" borderId="38" xfId="0" applyFont="1" applyFill="1" applyBorder="1" applyAlignment="1" applyProtection="1">
      <alignment horizontal="left" vertical="center" wrapText="1" indent="5"/>
      <protection hidden="1"/>
    </xf>
    <xf numFmtId="0" fontId="41" fillId="0" borderId="56" xfId="0" applyFont="1" applyFill="1" applyBorder="1" applyAlignment="1" applyProtection="1">
      <alignment horizontal="left" vertical="center" indent="1" shrinkToFit="1"/>
      <protection hidden="1"/>
    </xf>
    <xf numFmtId="0" fontId="41" fillId="0" borderId="57" xfId="0" applyFont="1" applyFill="1" applyBorder="1" applyAlignment="1" applyProtection="1">
      <alignment horizontal="left" vertical="center" indent="1" shrinkToFit="1"/>
      <protection hidden="1"/>
    </xf>
    <xf numFmtId="38" fontId="63" fillId="0" borderId="49" xfId="1" applyFont="1" applyFill="1" applyBorder="1" applyAlignment="1" applyProtection="1">
      <alignment horizontal="center" vertical="center"/>
      <protection hidden="1"/>
    </xf>
    <xf numFmtId="38" fontId="63" fillId="0" borderId="44" xfId="1" applyFont="1" applyFill="1" applyBorder="1" applyAlignment="1" applyProtection="1">
      <alignment horizontal="center" vertical="center"/>
      <protection hidden="1"/>
    </xf>
    <xf numFmtId="38" fontId="63" fillId="0" borderId="45" xfId="1" applyFont="1" applyFill="1" applyBorder="1" applyAlignment="1" applyProtection="1">
      <alignment horizontal="center" vertical="center"/>
      <protection hidden="1"/>
    </xf>
    <xf numFmtId="185" fontId="63" fillId="0" borderId="42" xfId="1" applyNumberFormat="1" applyFont="1" applyFill="1" applyBorder="1" applyAlignment="1" applyProtection="1">
      <alignment horizontal="center" vertical="center"/>
      <protection hidden="1"/>
    </xf>
    <xf numFmtId="185" fontId="63" fillId="0" borderId="5" xfId="1" applyNumberFormat="1" applyFont="1" applyFill="1" applyBorder="1" applyAlignment="1" applyProtection="1">
      <alignment horizontal="center" vertical="center"/>
      <protection hidden="1"/>
    </xf>
    <xf numFmtId="185" fontId="63" fillId="0" borderId="34" xfId="1" applyNumberFormat="1" applyFont="1" applyFill="1" applyBorder="1" applyAlignment="1" applyProtection="1">
      <alignment horizontal="center" vertical="center"/>
      <protection hidden="1"/>
    </xf>
    <xf numFmtId="38" fontId="56" fillId="0" borderId="53" xfId="1" applyFont="1" applyFill="1" applyBorder="1" applyAlignment="1" applyProtection="1">
      <alignment horizontal="center" vertical="center"/>
      <protection hidden="1"/>
    </xf>
    <xf numFmtId="38" fontId="56" fillId="0" borderId="37" xfId="1" applyFont="1" applyFill="1" applyBorder="1" applyAlignment="1" applyProtection="1">
      <alignment horizontal="center" vertical="center"/>
      <protection hidden="1"/>
    </xf>
    <xf numFmtId="38" fontId="56" fillId="0" borderId="38" xfId="1" applyFont="1" applyFill="1" applyBorder="1" applyAlignment="1" applyProtection="1">
      <alignment horizontal="center" vertical="center"/>
      <protection hidden="1"/>
    </xf>
    <xf numFmtId="178" fontId="65" fillId="9" borderId="42" xfId="0" applyNumberFormat="1" applyFont="1" applyFill="1" applyBorder="1" applyAlignment="1" applyProtection="1">
      <alignment horizontal="right" vertical="center" indent="1"/>
      <protection locked="0"/>
    </xf>
    <xf numFmtId="178" fontId="65" fillId="9" borderId="5" xfId="0" applyNumberFormat="1" applyFont="1" applyFill="1" applyBorder="1" applyAlignment="1" applyProtection="1">
      <alignment horizontal="right" vertical="center" indent="1"/>
      <protection locked="0"/>
    </xf>
    <xf numFmtId="178" fontId="65" fillId="9" borderId="34" xfId="0" applyNumberFormat="1" applyFont="1" applyFill="1" applyBorder="1" applyAlignment="1" applyProtection="1">
      <alignment horizontal="right" vertical="center" indent="1"/>
      <protection locked="0"/>
    </xf>
    <xf numFmtId="0" fontId="29" fillId="0" borderId="19" xfId="0" applyFont="1" applyFill="1" applyBorder="1" applyAlignment="1" applyProtection="1">
      <alignment horizontal="center" vertical="center"/>
      <protection hidden="1"/>
    </xf>
    <xf numFmtId="178" fontId="63" fillId="0" borderId="53" xfId="1" applyNumberFormat="1" applyFont="1" applyFill="1" applyBorder="1" applyAlignment="1" applyProtection="1">
      <alignment horizontal="right" vertical="center" indent="1"/>
      <protection hidden="1"/>
    </xf>
    <xf numFmtId="178" fontId="63" fillId="0" borderId="37" xfId="1" applyNumberFormat="1" applyFont="1" applyFill="1" applyBorder="1" applyAlignment="1" applyProtection="1">
      <alignment horizontal="right" vertical="center" indent="1"/>
      <protection hidden="1"/>
    </xf>
    <xf numFmtId="178" fontId="63" fillId="0" borderId="38" xfId="1" applyNumberFormat="1" applyFont="1" applyFill="1" applyBorder="1" applyAlignment="1" applyProtection="1">
      <alignment horizontal="right" vertical="center" indent="1"/>
      <protection hidden="1"/>
    </xf>
    <xf numFmtId="178" fontId="63" fillId="0" borderId="49" xfId="1" applyNumberFormat="1" applyFont="1" applyFill="1" applyBorder="1" applyAlignment="1" applyProtection="1">
      <alignment horizontal="right" vertical="center" indent="1"/>
      <protection hidden="1"/>
    </xf>
    <xf numFmtId="178" fontId="63" fillId="0" borderId="44" xfId="1" applyNumberFormat="1" applyFont="1" applyFill="1" applyBorder="1" applyAlignment="1" applyProtection="1">
      <alignment horizontal="right" vertical="center" indent="1"/>
      <protection hidden="1"/>
    </xf>
    <xf numFmtId="178" fontId="63" fillId="0" borderId="45" xfId="1" applyNumberFormat="1" applyFont="1" applyFill="1" applyBorder="1" applyAlignment="1" applyProtection="1">
      <alignment horizontal="right" vertical="center" indent="1"/>
      <protection hidden="1"/>
    </xf>
    <xf numFmtId="0" fontId="45" fillId="7" borderId="6" xfId="0" applyFont="1" applyFill="1" applyBorder="1" applyAlignment="1" applyProtection="1">
      <alignment horizontal="center" vertical="center"/>
      <protection hidden="1"/>
    </xf>
    <xf numFmtId="0" fontId="45" fillId="7" borderId="5" xfId="0" applyFont="1" applyFill="1" applyBorder="1" applyAlignment="1" applyProtection="1">
      <alignment horizontal="center" vertical="center"/>
      <protection hidden="1"/>
    </xf>
    <xf numFmtId="0" fontId="40" fillId="0" borderId="1" xfId="0" applyFont="1" applyBorder="1" applyAlignment="1" applyProtection="1">
      <alignment horizontal="center" vertical="center"/>
      <protection hidden="1"/>
    </xf>
    <xf numFmtId="0" fontId="40" fillId="0" borderId="71" xfId="0" applyFont="1" applyBorder="1" applyAlignment="1" applyProtection="1">
      <alignment horizontal="center" vertical="center"/>
      <protection hidden="1"/>
    </xf>
    <xf numFmtId="0" fontId="40" fillId="0" borderId="72" xfId="0" applyFont="1" applyBorder="1" applyAlignment="1" applyProtection="1">
      <alignment horizontal="center" vertical="center"/>
      <protection hidden="1"/>
    </xf>
    <xf numFmtId="0" fontId="44" fillId="0" borderId="7" xfId="0" applyFont="1" applyBorder="1" applyAlignment="1" applyProtection="1">
      <alignment horizontal="center" vertical="center"/>
      <protection hidden="1"/>
    </xf>
    <xf numFmtId="186" fontId="40" fillId="0" borderId="1" xfId="0" applyNumberFormat="1" applyFont="1" applyBorder="1" applyAlignment="1" applyProtection="1">
      <alignment horizontal="center" vertical="center"/>
      <protection hidden="1"/>
    </xf>
    <xf numFmtId="38" fontId="40" fillId="0" borderId="1" xfId="1" applyFont="1" applyBorder="1" applyAlignment="1" applyProtection="1">
      <alignment horizontal="center" vertical="center" wrapText="1"/>
      <protection hidden="1"/>
    </xf>
    <xf numFmtId="38" fontId="40" fillId="0" borderId="1" xfId="1" applyFont="1" applyBorder="1" applyAlignment="1" applyProtection="1">
      <alignment horizontal="center" vertical="center"/>
      <protection hidden="1"/>
    </xf>
    <xf numFmtId="0" fontId="44" fillId="0" borderId="75" xfId="0" applyFont="1" applyBorder="1" applyAlignment="1" applyProtection="1">
      <alignment horizontal="center" vertical="center"/>
      <protection hidden="1"/>
    </xf>
    <xf numFmtId="0" fontId="44" fillId="0" borderId="76" xfId="0" applyFont="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8" fillId="0" borderId="17" xfId="0" quotePrefix="1" applyFont="1" applyFill="1" applyBorder="1" applyAlignment="1" applyProtection="1">
      <alignment horizontal="center" vertical="center"/>
      <protection hidden="1"/>
    </xf>
    <xf numFmtId="0" fontId="8" fillId="0" borderId="18" xfId="0" quotePrefix="1" applyFont="1" applyFill="1" applyBorder="1" applyAlignment="1" applyProtection="1">
      <alignment horizontal="center" vertical="center"/>
      <protection hidden="1"/>
    </xf>
    <xf numFmtId="0" fontId="8" fillId="0" borderId="16" xfId="0" quotePrefix="1" applyFont="1" applyFill="1" applyBorder="1" applyAlignment="1" applyProtection="1">
      <alignment horizontal="center" vertical="center"/>
      <protection hidden="1"/>
    </xf>
    <xf numFmtId="0" fontId="8" fillId="0" borderId="17" xfId="0" applyFont="1" applyFill="1" applyBorder="1" applyAlignment="1" applyProtection="1">
      <alignment horizontal="left" vertical="center" wrapText="1"/>
      <protection hidden="1"/>
    </xf>
    <xf numFmtId="0" fontId="8" fillId="0" borderId="18" xfId="0" applyFont="1" applyFill="1" applyBorder="1" applyAlignment="1" applyProtection="1">
      <alignment horizontal="left" vertical="center" wrapText="1"/>
      <protection hidden="1"/>
    </xf>
    <xf numFmtId="0" fontId="8" fillId="0" borderId="16" xfId="0" applyFont="1" applyFill="1" applyBorder="1" applyAlignment="1" applyProtection="1">
      <alignment horizontal="left" vertical="center" wrapText="1"/>
      <protection hidden="1"/>
    </xf>
    <xf numFmtId="180" fontId="19" fillId="0" borderId="5" xfId="0" applyNumberFormat="1" applyFont="1" applyFill="1" applyBorder="1" applyAlignment="1" applyProtection="1">
      <alignment horizontal="center" vertical="center"/>
      <protection hidden="1"/>
    </xf>
    <xf numFmtId="0" fontId="8" fillId="2" borderId="6" xfId="0" applyFont="1" applyFill="1" applyBorder="1" applyAlignment="1" applyProtection="1">
      <alignment horizontal="left" vertical="center"/>
      <protection hidden="1"/>
    </xf>
    <xf numFmtId="0" fontId="8" fillId="2" borderId="5" xfId="0" applyFont="1" applyFill="1" applyBorder="1" applyAlignment="1" applyProtection="1">
      <alignment horizontal="left" vertical="center"/>
      <protection hidden="1"/>
    </xf>
    <xf numFmtId="179" fontId="27" fillId="0" borderId="5" xfId="0" applyNumberFormat="1" applyFont="1" applyFill="1" applyBorder="1" applyAlignment="1" applyProtection="1">
      <alignment horizontal="left" vertical="center" wrapText="1"/>
      <protection hidden="1"/>
    </xf>
    <xf numFmtId="179" fontId="27" fillId="0" borderId="2" xfId="0" applyNumberFormat="1" applyFont="1" applyFill="1" applyBorder="1" applyAlignment="1" applyProtection="1">
      <alignment horizontal="left" vertical="center" wrapText="1"/>
      <protection hidden="1"/>
    </xf>
    <xf numFmtId="179" fontId="19" fillId="0" borderId="5" xfId="0" applyNumberFormat="1" applyFont="1" applyFill="1" applyBorder="1" applyAlignment="1" applyProtection="1">
      <alignment horizontal="right" vertical="center"/>
      <protection hidden="1"/>
    </xf>
    <xf numFmtId="180" fontId="64" fillId="0" borderId="5" xfId="0" applyNumberFormat="1"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wrapText="1"/>
      <protection hidden="1"/>
    </xf>
    <xf numFmtId="0" fontId="30" fillId="0" borderId="0" xfId="0" applyFont="1" applyFill="1" applyBorder="1" applyAlignment="1" applyProtection="1">
      <alignment horizontal="center" wrapText="1" shrinkToFit="1"/>
      <protection hidden="1"/>
    </xf>
    <xf numFmtId="0" fontId="8" fillId="0" borderId="17" xfId="0" quotePrefix="1" applyFont="1" applyFill="1" applyBorder="1" applyAlignment="1" applyProtection="1">
      <alignment horizontal="left" vertical="center"/>
      <protection hidden="1"/>
    </xf>
    <xf numFmtId="0" fontId="8" fillId="0" borderId="18" xfId="0" quotePrefix="1" applyFont="1" applyFill="1" applyBorder="1" applyAlignment="1" applyProtection="1">
      <alignment horizontal="left" vertical="center"/>
      <protection hidden="1"/>
    </xf>
    <xf numFmtId="0" fontId="8" fillId="0" borderId="1" xfId="0" applyFont="1" applyFill="1" applyBorder="1" applyAlignment="1" applyProtection="1">
      <alignment horizontal="left" vertical="center"/>
      <protection hidden="1"/>
    </xf>
    <xf numFmtId="0" fontId="8" fillId="0" borderId="6" xfId="0" applyFont="1" applyFill="1" applyBorder="1" applyAlignment="1" applyProtection="1">
      <alignment horizontal="left" vertical="center" wrapText="1" indent="1"/>
      <protection hidden="1"/>
    </xf>
    <xf numFmtId="0" fontId="8" fillId="0" borderId="5" xfId="0" applyFont="1" applyFill="1" applyBorder="1" applyAlignment="1" applyProtection="1">
      <alignment horizontal="left" vertical="center" wrapText="1" indent="1"/>
      <protection hidden="1"/>
    </xf>
    <xf numFmtId="0" fontId="8" fillId="0" borderId="2" xfId="0" applyFont="1" applyFill="1" applyBorder="1" applyAlignment="1" applyProtection="1">
      <alignment horizontal="left" vertical="center" wrapText="1" indent="1"/>
      <protection hidden="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cellXfs>
  <cellStyles count="11">
    <cellStyle name="ハイパーリンク" xfId="10" builtinId="8"/>
    <cellStyle name="桁区切り" xfId="1" builtinId="6"/>
    <cellStyle name="桁区切り 2" xfId="2" xr:uid="{00000000-0005-0000-0000-000002000000}"/>
    <cellStyle name="桁区切り 2 2" xfId="9" xr:uid="{00000000-0005-0000-0000-000003000000}"/>
    <cellStyle name="桁区切り 3" xfId="3" xr:uid="{00000000-0005-0000-0000-000004000000}"/>
    <cellStyle name="通貨 2" xfId="4" xr:uid="{00000000-0005-0000-0000-000005000000}"/>
    <cellStyle name="標準" xfId="0" builtinId="0"/>
    <cellStyle name="標準 2" xfId="5" xr:uid="{00000000-0005-0000-0000-000007000000}"/>
    <cellStyle name="標準 3" xfId="6" xr:uid="{00000000-0005-0000-0000-000008000000}"/>
    <cellStyle name="標準 4" xfId="7" xr:uid="{00000000-0005-0000-0000-000009000000}"/>
    <cellStyle name="標準 5" xfId="8" xr:uid="{00000000-0005-0000-0000-00000A000000}"/>
  </cellStyles>
  <dxfs count="4">
    <dxf>
      <font>
        <color rgb="FFFF0000"/>
      </font>
      <fill>
        <patternFill>
          <bgColor theme="0" tint="-0.14996795556505021"/>
        </patternFill>
      </fill>
    </dxf>
    <dxf>
      <font>
        <color rgb="FFFF0000"/>
      </font>
      <fill>
        <patternFill>
          <bgColor theme="0" tint="-0.14996795556505021"/>
        </patternFill>
      </fill>
    </dxf>
    <dxf>
      <font>
        <b/>
        <i val="0"/>
        <color rgb="FFFF0000"/>
      </font>
      <fill>
        <patternFill>
          <bgColor rgb="FFFFFF9F"/>
        </patternFill>
      </fill>
    </dxf>
    <dxf>
      <font>
        <b/>
        <i val="0"/>
        <color rgb="FFFF0000"/>
      </font>
      <fill>
        <patternFill>
          <bgColor rgb="FFFFFFB3"/>
        </patternFill>
      </fill>
    </dxf>
  </dxfs>
  <tableStyles count="0" defaultTableStyle="TableStyleMedium2" defaultPivotStyle="PivotStyleLight16"/>
  <colors>
    <mruColors>
      <color rgb="FFCCFFFF"/>
      <color rgb="FFFFFFB3"/>
      <color rgb="FFFFFF9F"/>
      <color rgb="FFE6FCFE"/>
      <color rgb="FF99FFCC"/>
      <color rgb="FFFFFFCC"/>
      <color rgb="FFFFFF66"/>
      <color rgb="FF66FF66"/>
      <color rgb="FF66FFFF"/>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346371</xdr:colOff>
      <xdr:row>52</xdr:row>
      <xdr:rowOff>34529</xdr:rowOff>
    </xdr:to>
    <xdr:pic>
      <xdr:nvPicPr>
        <xdr:cNvPr id="16" name="図 15" descr="画面の領域">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6719"/>
          <a:ext cx="7811590" cy="8535591"/>
        </a:xfrm>
        <a:prstGeom prst="rect">
          <a:avLst/>
        </a:prstGeom>
      </xdr:spPr>
    </xdr:pic>
    <xdr:clientData/>
  </xdr:twoCellAnchor>
  <xdr:twoCellAnchor editAs="oneCell">
    <xdr:from>
      <xdr:col>12</xdr:col>
      <xdr:colOff>655320</xdr:colOff>
      <xdr:row>2</xdr:row>
      <xdr:rowOff>43815</xdr:rowOff>
    </xdr:from>
    <xdr:to>
      <xdr:col>23</xdr:col>
      <xdr:colOff>513370</xdr:colOff>
      <xdr:row>3</xdr:row>
      <xdr:rowOff>114333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770620" y="634365"/>
          <a:ext cx="7297075" cy="241968"/>
        </a:xfrm>
        <a:prstGeom prst="rect">
          <a:avLst/>
        </a:prstGeom>
      </xdr:spPr>
    </xdr:pic>
    <xdr:clientData/>
  </xdr:twoCellAnchor>
  <xdr:twoCellAnchor>
    <xdr:from>
      <xdr:col>13</xdr:col>
      <xdr:colOff>16669</xdr:colOff>
      <xdr:row>8</xdr:row>
      <xdr:rowOff>106680</xdr:rowOff>
    </xdr:from>
    <xdr:to>
      <xdr:col>23</xdr:col>
      <xdr:colOff>314325</xdr:colOff>
      <xdr:row>22</xdr:row>
      <xdr:rowOff>23812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839200" y="1690211"/>
          <a:ext cx="7084219" cy="2250757"/>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入力が必要なシート</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・入力シート</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・第１号その１</a:t>
          </a:r>
          <a:r>
            <a:rPr kumimoji="1" lang="ja-JP" altLang="en-US" sz="1600">
              <a:solidFill>
                <a:sysClr val="windowText" lastClr="000000"/>
              </a:solidFill>
              <a:effectLst/>
              <a:latin typeface="+mn-lt"/>
              <a:ea typeface="+mn-ea"/>
              <a:cs typeface="+mn-cs"/>
            </a:rPr>
            <a:t>（同意事項をお読みの上、回答してください。）</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・第１号別紙</a:t>
          </a:r>
          <a:r>
            <a:rPr kumimoji="1" lang="ja-JP" altLang="en-US" sz="1600">
              <a:solidFill>
                <a:sysClr val="windowText" lastClr="000000"/>
              </a:solidFill>
              <a:effectLst/>
              <a:latin typeface="+mn-lt"/>
              <a:ea typeface="+mn-ea"/>
              <a:cs typeface="+mn-cs"/>
            </a:rPr>
            <a:t>　（消費税等及び助成対象外経費を記入ください。）</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・換気設備</a:t>
          </a:r>
          <a:r>
            <a:rPr kumimoji="1" lang="ja-JP" altLang="en-US" sz="1600">
              <a:solidFill>
                <a:sysClr val="windowText" lastClr="000000"/>
              </a:solidFill>
              <a:effectLst/>
              <a:latin typeface="+mn-lt"/>
              <a:ea typeface="+mn-ea"/>
              <a:cs typeface="+mn-cs"/>
            </a:rPr>
            <a:t>　（選定した業者の見積書を基に経費を記入してください。）</a:t>
          </a:r>
          <a:endParaRPr lang="ja-JP" altLang="ja-JP" sz="16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　・空調設備</a:t>
          </a:r>
          <a:r>
            <a:rPr kumimoji="1" lang="ja-JP" altLang="ja-JP" sz="1600">
              <a:solidFill>
                <a:schemeClr val="dk1"/>
              </a:solidFill>
              <a:effectLst/>
              <a:latin typeface="+mn-lt"/>
              <a:ea typeface="+mn-ea"/>
              <a:cs typeface="+mn-cs"/>
            </a:rPr>
            <a:t>　（選定した業者の見積書を基に経費を記入してください。）</a:t>
          </a:r>
          <a:endParaRPr lang="ja-JP" altLang="ja-JP" sz="1600">
            <a:effectLst/>
          </a:endParaRPr>
        </a:p>
        <a:p>
          <a:endParaRPr lang="ja-JP" altLang="ja-JP" sz="160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13</xdr:col>
      <xdr:colOff>16669</xdr:colOff>
      <xdr:row>25</xdr:row>
      <xdr:rowOff>118110</xdr:rowOff>
    </xdr:from>
    <xdr:to>
      <xdr:col>23</xdr:col>
      <xdr:colOff>314325</xdr:colOff>
      <xdr:row>38</xdr:row>
      <xdr:rowOff>142875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839200" y="4535329"/>
          <a:ext cx="7084219" cy="219170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入力が不要なシート</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・第１号様式</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・第１号その２</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　・第２号様式</a:t>
          </a:r>
          <a:endParaRPr lang="ja-JP" altLang="ja-JP" sz="1600">
            <a:solidFill>
              <a:sysClr val="windowText" lastClr="000000"/>
            </a:solidFill>
            <a:effectLst/>
          </a:endParaRPr>
        </a:p>
        <a:p>
          <a:endParaRPr kumimoji="1" lang="en-US" altLang="ja-JP" sz="1600">
            <a:solidFill>
              <a:sysClr val="windowText" lastClr="000000"/>
            </a:solidFill>
            <a:effectLst/>
            <a:latin typeface="+mn-lt"/>
            <a:ea typeface="+mn-ea"/>
            <a:cs typeface="+mn-cs"/>
          </a:endParaRPr>
        </a:p>
        <a:p>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a:t>
          </a:r>
          <a:r>
            <a:rPr kumimoji="1" lang="ja-JP" altLang="en-US" sz="1600">
              <a:solidFill>
                <a:srgbClr val="FF0000"/>
              </a:solidFill>
              <a:effectLst/>
              <a:latin typeface="+mn-lt"/>
              <a:ea typeface="+mn-ea"/>
              <a:cs typeface="+mn-cs"/>
            </a:rPr>
            <a:t>入力</a:t>
          </a:r>
          <a:r>
            <a:rPr kumimoji="1" lang="ja-JP" altLang="ja-JP" sz="1600">
              <a:solidFill>
                <a:srgbClr val="FF0000"/>
              </a:solidFill>
              <a:effectLst/>
              <a:latin typeface="+mn-lt"/>
              <a:ea typeface="+mn-ea"/>
              <a:cs typeface="+mn-cs"/>
            </a:rPr>
            <a:t>シート</a:t>
          </a:r>
          <a:r>
            <a:rPr kumimoji="1" lang="ja-JP" altLang="en-US"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より転記されるため、入力不要です</a:t>
          </a:r>
          <a:endParaRPr lang="ja-JP" altLang="ja-JP" sz="1600">
            <a:solidFill>
              <a:sysClr val="windowText" lastClr="000000"/>
            </a:solidFill>
            <a:effectLst/>
          </a:endParaRPr>
        </a:p>
        <a:p>
          <a:pPr algn="l"/>
          <a:endParaRPr kumimoji="1" lang="ja-JP" altLang="en-US" sz="1600">
            <a:solidFill>
              <a:sysClr val="windowText" lastClr="000000"/>
            </a:solidFill>
          </a:endParaRPr>
        </a:p>
      </xdr:txBody>
    </xdr:sp>
    <xdr:clientData/>
  </xdr:twoCellAnchor>
  <xdr:twoCellAnchor>
    <xdr:from>
      <xdr:col>12</xdr:col>
      <xdr:colOff>558165</xdr:colOff>
      <xdr:row>1</xdr:row>
      <xdr:rowOff>158115</xdr:rowOff>
    </xdr:from>
    <xdr:to>
      <xdr:col>23</xdr:col>
      <xdr:colOff>558165</xdr:colOff>
      <xdr:row>3</xdr:row>
      <xdr:rowOff>127635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673465" y="577215"/>
          <a:ext cx="7439025" cy="31242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559593</xdr:colOff>
      <xdr:row>4</xdr:row>
      <xdr:rowOff>83344</xdr:rowOff>
    </xdr:from>
    <xdr:to>
      <xdr:col>12</xdr:col>
      <xdr:colOff>559594</xdr:colOff>
      <xdr:row>49</xdr:row>
      <xdr:rowOff>71437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5310187" y="1000125"/>
          <a:ext cx="3393282" cy="7489031"/>
        </a:xfrm>
        <a:prstGeom prst="straightConnector1">
          <a:avLst/>
        </a:prstGeom>
        <a:ln w="31750">
          <a:solidFill>
            <a:srgbClr val="FF0000"/>
          </a:solidFill>
          <a:prstDash val="lgDash"/>
          <a:headEnd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369095</xdr:colOff>
      <xdr:row>4</xdr:row>
      <xdr:rowOff>90964</xdr:rowOff>
    </xdr:from>
    <xdr:to>
      <xdr:col>14</xdr:col>
      <xdr:colOff>77153</xdr:colOff>
      <xdr:row>7</xdr:row>
      <xdr:rowOff>6191</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rot="16200000">
          <a:off x="9177339" y="1022032"/>
          <a:ext cx="415290" cy="386715"/>
        </a:xfrm>
        <a:prstGeom prst="rightArrow">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232411</xdr:colOff>
      <xdr:row>4</xdr:row>
      <xdr:rowOff>106204</xdr:rowOff>
    </xdr:from>
    <xdr:to>
      <xdr:col>16</xdr:col>
      <xdr:colOff>552451</xdr:colOff>
      <xdr:row>7</xdr:row>
      <xdr:rowOff>21431</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rot="16200000">
          <a:off x="11043286" y="1070610"/>
          <a:ext cx="415290" cy="320040"/>
        </a:xfrm>
        <a:prstGeom prst="rightArrow">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149067</xdr:colOff>
      <xdr:row>4</xdr:row>
      <xdr:rowOff>106204</xdr:rowOff>
    </xdr:from>
    <xdr:to>
      <xdr:col>19</xdr:col>
      <xdr:colOff>469107</xdr:colOff>
      <xdr:row>7</xdr:row>
      <xdr:rowOff>21431</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16200000">
          <a:off x="12995911" y="1070610"/>
          <a:ext cx="415290" cy="320040"/>
        </a:xfrm>
        <a:prstGeom prst="rightArrow">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276226</xdr:colOff>
      <xdr:row>4</xdr:row>
      <xdr:rowOff>83344</xdr:rowOff>
    </xdr:from>
    <xdr:to>
      <xdr:col>20</xdr:col>
      <xdr:colOff>596266</xdr:colOff>
      <xdr:row>6</xdr:row>
      <xdr:rowOff>165259</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rot="16200000">
          <a:off x="13801726" y="1047750"/>
          <a:ext cx="415290" cy="320040"/>
        </a:xfrm>
        <a:prstGeom prst="rightArrow">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411005</xdr:colOff>
      <xdr:row>4</xdr:row>
      <xdr:rowOff>90964</xdr:rowOff>
    </xdr:from>
    <xdr:to>
      <xdr:col>22</xdr:col>
      <xdr:colOff>119063</xdr:colOff>
      <xdr:row>7</xdr:row>
      <xdr:rowOff>6191</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rot="16200000">
          <a:off x="14648499" y="1022032"/>
          <a:ext cx="415290" cy="386715"/>
        </a:xfrm>
        <a:prstGeom prst="rightArrow">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141448</xdr:colOff>
      <xdr:row>49</xdr:row>
      <xdr:rowOff>107156</xdr:rowOff>
    </xdr:from>
    <xdr:to>
      <xdr:col>11</xdr:col>
      <xdr:colOff>130969</xdr:colOff>
      <xdr:row>52</xdr:row>
      <xdr:rowOff>35719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0104" y="8524875"/>
          <a:ext cx="6776084" cy="428625"/>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83</xdr:row>
      <xdr:rowOff>1</xdr:rowOff>
    </xdr:from>
    <xdr:to>
      <xdr:col>5</xdr:col>
      <xdr:colOff>0</xdr:colOff>
      <xdr:row>86</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42900" y="22621876"/>
          <a:ext cx="9029700" cy="800100"/>
        </a:xfrm>
        <a:prstGeom prst="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xdr:col>
      <xdr:colOff>211666</xdr:colOff>
      <xdr:row>79</xdr:row>
      <xdr:rowOff>207021</xdr:rowOff>
    </xdr:from>
    <xdr:to>
      <xdr:col>11</xdr:col>
      <xdr:colOff>382833</xdr:colOff>
      <xdr:row>82</xdr:row>
      <xdr:rowOff>231545</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0117666" y="21617104"/>
          <a:ext cx="3960000" cy="818274"/>
        </a:xfrm>
        <a:prstGeom prst="borderCallout2">
          <a:avLst>
            <a:gd name="adj1" fmla="val 18750"/>
            <a:gd name="adj2" fmla="val -8333"/>
            <a:gd name="adj3" fmla="val 18750"/>
            <a:gd name="adj4" fmla="val -16667"/>
            <a:gd name="adj5" fmla="val 100629"/>
            <a:gd name="adj6" fmla="val -55088"/>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換気設備の導入が無い計画は、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ctr"/>
          <a:r>
            <a:rPr kumimoji="1" lang="ja-JP" altLang="en-US" sz="1200">
              <a:solidFill>
                <a:srgbClr val="FF0000"/>
              </a:solidFill>
              <a:latin typeface="メイリオ" panose="020B0604030504040204" pitchFamily="50" charset="-128"/>
              <a:ea typeface="メイリオ" panose="020B0604030504040204" pitchFamily="50" charset="-128"/>
            </a:rPr>
            <a:t>助成対象になりません。</a:t>
          </a:r>
        </a:p>
      </xdr:txBody>
    </xdr:sp>
    <xdr:clientData/>
  </xdr:twoCellAnchor>
  <xdr:twoCellAnchor editAs="absolute">
    <xdr:from>
      <xdr:col>6</xdr:col>
      <xdr:colOff>211666</xdr:colOff>
      <xdr:row>109</xdr:row>
      <xdr:rowOff>217927</xdr:rowOff>
    </xdr:from>
    <xdr:to>
      <xdr:col>11</xdr:col>
      <xdr:colOff>382833</xdr:colOff>
      <xdr:row>112</xdr:row>
      <xdr:rowOff>242451</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0117666" y="30782594"/>
          <a:ext cx="3960000" cy="818274"/>
        </a:xfrm>
        <a:prstGeom prst="borderCallout2">
          <a:avLst>
            <a:gd name="adj1" fmla="val 18750"/>
            <a:gd name="adj2" fmla="val -8333"/>
            <a:gd name="adj3" fmla="val 18750"/>
            <a:gd name="adj4" fmla="val -16667"/>
            <a:gd name="adj5" fmla="val 36777"/>
            <a:gd name="adj6" fmla="val -24593"/>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所有についてプルダウンメニューより</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該当するものを選択してください。</a:t>
          </a:r>
        </a:p>
      </xdr:txBody>
    </xdr:sp>
    <xdr:clientData/>
  </xdr:twoCellAnchor>
  <xdr:twoCellAnchor editAs="absolute">
    <xdr:from>
      <xdr:col>6</xdr:col>
      <xdr:colOff>211666</xdr:colOff>
      <xdr:row>114</xdr:row>
      <xdr:rowOff>592868</xdr:rowOff>
    </xdr:from>
    <xdr:to>
      <xdr:col>11</xdr:col>
      <xdr:colOff>382833</xdr:colOff>
      <xdr:row>117</xdr:row>
      <xdr:rowOff>45892</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10117666" y="32480451"/>
          <a:ext cx="3960000" cy="818274"/>
        </a:xfrm>
        <a:prstGeom prst="borderCallout2">
          <a:avLst>
            <a:gd name="adj1" fmla="val 18750"/>
            <a:gd name="adj2" fmla="val -8333"/>
            <a:gd name="adj3" fmla="val 18750"/>
            <a:gd name="adj4" fmla="val -16667"/>
            <a:gd name="adj5" fmla="val 79263"/>
            <a:gd name="adj6" fmla="val -4379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（建物構造）欄に、賃貸借範囲を明記の上、</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（床面積）には、専有面積を記入してください。</a:t>
          </a:r>
        </a:p>
      </xdr:txBody>
    </xdr:sp>
    <xdr:clientData/>
  </xdr:twoCellAnchor>
  <xdr:twoCellAnchor editAs="absolute">
    <xdr:from>
      <xdr:col>6</xdr:col>
      <xdr:colOff>211666</xdr:colOff>
      <xdr:row>7</xdr:row>
      <xdr:rowOff>19489</xdr:rowOff>
    </xdr:from>
    <xdr:to>
      <xdr:col>11</xdr:col>
      <xdr:colOff>382833</xdr:colOff>
      <xdr:row>10</xdr:row>
      <xdr:rowOff>44013</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0117666" y="1839822"/>
          <a:ext cx="3960000" cy="818274"/>
        </a:xfrm>
        <a:prstGeom prst="borderCallout2">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08000" tIns="108000" rIns="108000" bIns="108000" rtlCol="0" anchor="ctr">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個人事業主の場合、</a:t>
          </a:r>
        </a:p>
        <a:p>
          <a:pPr algn="ctr"/>
          <a:r>
            <a:rPr kumimoji="1" lang="ja-JP" altLang="en-US" sz="1200">
              <a:solidFill>
                <a:srgbClr val="FF0000"/>
              </a:solidFill>
              <a:latin typeface="メイリオ" panose="020B0604030504040204" pitchFamily="50" charset="-128"/>
              <a:ea typeface="メイリオ" panose="020B0604030504040204" pitchFamily="50" charset="-128"/>
            </a:rPr>
            <a:t>法人名欄の入力は、不要です。</a:t>
          </a:r>
        </a:p>
      </xdr:txBody>
    </xdr:sp>
    <xdr:clientData/>
  </xdr:twoCellAnchor>
  <xdr:twoCellAnchor editAs="absolute">
    <xdr:from>
      <xdr:col>6</xdr:col>
      <xdr:colOff>211667</xdr:colOff>
      <xdr:row>67</xdr:row>
      <xdr:rowOff>116418</xdr:rowOff>
    </xdr:from>
    <xdr:to>
      <xdr:col>11</xdr:col>
      <xdr:colOff>382834</xdr:colOff>
      <xdr:row>71</xdr:row>
      <xdr:rowOff>210084</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10117667" y="18351501"/>
          <a:ext cx="3960000" cy="1152000"/>
        </a:xfrm>
        <a:prstGeom prst="borderCallout2">
          <a:avLst>
            <a:gd name="adj1" fmla="val 18750"/>
            <a:gd name="adj2" fmla="val -8333"/>
            <a:gd name="adj3" fmla="val 18750"/>
            <a:gd name="adj4" fmla="val -16667"/>
            <a:gd name="adj5" fmla="val 71353"/>
            <a:gd name="adj6" fmla="val -53204"/>
          </a:avLst>
        </a:prstGeom>
        <a:noFill/>
        <a:ln w="25400" cap="flat" cmpd="sng" algn="ctr">
          <a:solidFill>
            <a:srgbClr val="FF0000"/>
          </a:solidFill>
          <a:prstDash val="solid"/>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必須</a:t>
          </a:r>
          <a:r>
            <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申請日を忘れずに、</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西暦：</a:t>
          </a:r>
          <a:r>
            <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yyyy/mm/dd</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（半角）にて、</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記入</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する</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こと。</a:t>
          </a:r>
          <a:endPar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editAs="absolute">
    <xdr:from>
      <xdr:col>6</xdr:col>
      <xdr:colOff>211667</xdr:colOff>
      <xdr:row>106</xdr:row>
      <xdr:rowOff>68989</xdr:rowOff>
    </xdr:from>
    <xdr:to>
      <xdr:col>11</xdr:col>
      <xdr:colOff>382834</xdr:colOff>
      <xdr:row>108</xdr:row>
      <xdr:rowOff>58015</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0117667" y="29839906"/>
          <a:ext cx="3960000" cy="518192"/>
        </a:xfrm>
        <a:prstGeom prst="borderCallout2">
          <a:avLst>
            <a:gd name="adj1" fmla="val 18750"/>
            <a:gd name="adj2" fmla="val -8333"/>
            <a:gd name="adj3" fmla="val 18750"/>
            <a:gd name="adj4" fmla="val -16667"/>
            <a:gd name="adj5" fmla="val 164923"/>
            <a:gd name="adj6" fmla="val -42454"/>
          </a:avLst>
        </a:prstGeom>
        <a:solidFill>
          <a:sysClr val="window" lastClr="FFFFFF"/>
        </a:solidFill>
        <a:ln w="28575" cap="flat" cmpd="sng" algn="ctr">
          <a:solidFill>
            <a:srgbClr val="FF0000"/>
          </a:solidFill>
          <a:prstDash val="dash"/>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登記簿謄本の記載通りに記入してください。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371474</xdr:colOff>
      <xdr:row>3</xdr:row>
      <xdr:rowOff>164688</xdr:rowOff>
    </xdr:from>
    <xdr:ext cx="3960000" cy="818274"/>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363074" y="936213"/>
          <a:ext cx="3960000" cy="818274"/>
        </a:xfrm>
        <a:prstGeom prst="borderCallout1">
          <a:avLst>
            <a:gd name="adj1" fmla="val 44359"/>
            <a:gd name="adj2" fmla="val -877"/>
            <a:gd name="adj3" fmla="val 65947"/>
            <a:gd name="adj4" fmla="val -18500"/>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回答は、プルダウンメニューより</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ctr"/>
          <a:r>
            <a:rPr kumimoji="1" lang="ja-JP" altLang="en-US" sz="1200">
              <a:solidFill>
                <a:srgbClr val="FF0000"/>
              </a:solidFill>
              <a:latin typeface="メイリオ" panose="020B0604030504040204" pitchFamily="50" charset="-128"/>
              <a:ea typeface="メイリオ" panose="020B0604030504040204" pitchFamily="50" charset="-128"/>
            </a:rPr>
            <a:t>該当するものを選択してください。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0</xdr:colOff>
      <xdr:row>8</xdr:row>
      <xdr:rowOff>95250</xdr:rowOff>
    </xdr:from>
    <xdr:ext cx="65" cy="17222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18860" y="25565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8</xdr:row>
      <xdr:rowOff>0</xdr:rowOff>
    </xdr:from>
    <xdr:ext cx="65" cy="172227"/>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118860" y="24612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8</xdr:row>
      <xdr:rowOff>95250</xdr:rowOff>
    </xdr:from>
    <xdr:ext cx="65" cy="172227"/>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118860" y="25565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8</xdr:row>
      <xdr:rowOff>0</xdr:rowOff>
    </xdr:from>
    <xdr:ext cx="65" cy="17222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118860" y="24612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9</xdr:row>
      <xdr:rowOff>95250</xdr:rowOff>
    </xdr:from>
    <xdr:ext cx="65" cy="172227"/>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118860" y="28994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10</xdr:row>
      <xdr:rowOff>95250</xdr:rowOff>
    </xdr:from>
    <xdr:ext cx="65" cy="172227"/>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118860" y="32423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11</xdr:row>
      <xdr:rowOff>95250</xdr:rowOff>
    </xdr:from>
    <xdr:ext cx="65" cy="172227"/>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6118860" y="35852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12</xdr:row>
      <xdr:rowOff>95250</xdr:rowOff>
    </xdr:from>
    <xdr:ext cx="65" cy="172227"/>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118860" y="39281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9</xdr:col>
      <xdr:colOff>0</xdr:colOff>
      <xdr:row>13</xdr:row>
      <xdr:rowOff>95250</xdr:rowOff>
    </xdr:from>
    <xdr:ext cx="65" cy="172227"/>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6118860" y="42710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11</xdr:col>
      <xdr:colOff>161923</xdr:colOff>
      <xdr:row>23</xdr:row>
      <xdr:rowOff>117065</xdr:rowOff>
    </xdr:from>
    <xdr:ext cx="3960000" cy="818274"/>
    <xdr:sp macro="" textlink="">
      <xdr:nvSpPr>
        <xdr:cNvPr id="11" name="線吹き出し 2 (枠付き) 10">
          <a:extLst>
            <a:ext uri="{FF2B5EF4-FFF2-40B4-BE49-F238E27FC236}">
              <a16:creationId xmlns:a16="http://schemas.microsoft.com/office/drawing/2014/main" id="{00000000-0008-0000-0500-00000B000000}"/>
            </a:ext>
          </a:extLst>
        </xdr:cNvPr>
        <xdr:cNvSpPr/>
      </xdr:nvSpPr>
      <xdr:spPr>
        <a:xfrm>
          <a:off x="7962898" y="7689440"/>
          <a:ext cx="3960000" cy="818274"/>
        </a:xfrm>
        <a:prstGeom prst="borderCallout2">
          <a:avLst>
            <a:gd name="adj1" fmla="val 18750"/>
            <a:gd name="adj2" fmla="val -8333"/>
            <a:gd name="adj3" fmla="val 18750"/>
            <a:gd name="adj4" fmla="val -16667"/>
            <a:gd name="adj5" fmla="val 110383"/>
            <a:gd name="adj6" fmla="val -38712"/>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見積書に本助成事業と関係しない経費が</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有る場合に、記載してください。</a:t>
          </a:r>
        </a:p>
      </xdr:txBody>
    </xdr:sp>
    <xdr:clientData/>
  </xdr:oneCellAnchor>
  <xdr:oneCellAnchor>
    <xdr:from>
      <xdr:col>11</xdr:col>
      <xdr:colOff>161921</xdr:colOff>
      <xdr:row>27</xdr:row>
      <xdr:rowOff>172830</xdr:rowOff>
    </xdr:from>
    <xdr:ext cx="3960000" cy="518192"/>
    <xdr:sp macro="" textlink="">
      <xdr:nvSpPr>
        <xdr:cNvPr id="12" name="線吹き出し 2 (枠付き) 11">
          <a:extLst>
            <a:ext uri="{FF2B5EF4-FFF2-40B4-BE49-F238E27FC236}">
              <a16:creationId xmlns:a16="http://schemas.microsoft.com/office/drawing/2014/main" id="{00000000-0008-0000-0500-00000C000000}"/>
            </a:ext>
          </a:extLst>
        </xdr:cNvPr>
        <xdr:cNvSpPr/>
      </xdr:nvSpPr>
      <xdr:spPr>
        <a:xfrm>
          <a:off x="7962896" y="9078705"/>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19049</xdr:colOff>
      <xdr:row>0</xdr:row>
      <xdr:rowOff>66675</xdr:rowOff>
    </xdr:from>
    <xdr:to>
      <xdr:col>4</xdr:col>
      <xdr:colOff>371475</xdr:colOff>
      <xdr:row>4</xdr:row>
      <xdr:rowOff>257175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7067549" y="66675"/>
          <a:ext cx="352426" cy="87630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absolute">
    <xdr:from>
      <xdr:col>5</xdr:col>
      <xdr:colOff>87312</xdr:colOff>
      <xdr:row>0</xdr:row>
      <xdr:rowOff>43658</xdr:rowOff>
    </xdr:from>
    <xdr:to>
      <xdr:col>8</xdr:col>
      <xdr:colOff>42837</xdr:colOff>
      <xdr:row>4</xdr:row>
      <xdr:rowOff>257858</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545387" y="43658"/>
          <a:ext cx="2232000" cy="900000"/>
        </a:xfrm>
        <a:prstGeom prst="rect">
          <a:avLst/>
        </a:prstGeom>
        <a:solidFill>
          <a:sysClr val="window" lastClr="FFFFFF"/>
        </a:solidFill>
        <a:ln w="28575" cmpd="sng">
          <a:solidFill>
            <a:srgbClr val="FF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twoCellAnchor>
  <xdr:twoCellAnchor editAs="absolute">
    <xdr:from>
      <xdr:col>3</xdr:col>
      <xdr:colOff>2543174</xdr:colOff>
      <xdr:row>27</xdr:row>
      <xdr:rowOff>76199</xdr:rowOff>
    </xdr:from>
    <xdr:to>
      <xdr:col>8</xdr:col>
      <xdr:colOff>1679399</xdr:colOff>
      <xdr:row>31</xdr:row>
      <xdr:rowOff>173999</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4933949" y="5524499"/>
          <a:ext cx="6480000" cy="936000"/>
        </a:xfrm>
        <a:prstGeom prst="rect">
          <a:avLst/>
        </a:prstGeom>
        <a:solidFill>
          <a:sysClr val="window" lastClr="FFFFFF"/>
        </a:solidFill>
        <a:ln w="38100" cap="flat" cmpd="sng" algn="ctr">
          <a:solidFill>
            <a:srgbClr val="FF0000"/>
          </a:solidFill>
          <a:prstDash val="dashDot"/>
        </a:ln>
        <a:effectLst/>
      </xdr:spPr>
      <xdr:txBody>
        <a:bodyPr vertOverflow="overflow" horzOverflow="overflow"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twoCellAnchor>
  <xdr:twoCellAnchor>
    <xdr:from>
      <xdr:col>2</xdr:col>
      <xdr:colOff>295275</xdr:colOff>
      <xdr:row>26</xdr:row>
      <xdr:rowOff>114300</xdr:rowOff>
    </xdr:from>
    <xdr:to>
      <xdr:col>2</xdr:col>
      <xdr:colOff>295275</xdr:colOff>
      <xdr:row>29</xdr:row>
      <xdr:rowOff>47626</xdr:rowOff>
    </xdr:to>
    <xdr:cxnSp macro="">
      <xdr:nvCxnSpPr>
        <xdr:cNvPr id="6" name="直線矢印コネクタ 5">
          <a:extLst>
            <a:ext uri="{FF2B5EF4-FFF2-40B4-BE49-F238E27FC236}">
              <a16:creationId xmlns:a16="http://schemas.microsoft.com/office/drawing/2014/main" id="{00000000-0008-0000-0600-000006000000}"/>
            </a:ext>
          </a:extLst>
        </xdr:cNvPr>
        <xdr:cNvCxnSpPr>
          <a:endCxn id="8" idx="2"/>
        </xdr:cNvCxnSpPr>
      </xdr:nvCxnSpPr>
      <xdr:spPr>
        <a:xfrm flipV="1">
          <a:off x="1685925" y="5353050"/>
          <a:ext cx="0" cy="561976"/>
        </a:xfrm>
        <a:prstGeom prst="straightConnector1">
          <a:avLst/>
        </a:prstGeom>
        <a:noFill/>
        <a:ln w="28575" cap="flat" cmpd="sng" algn="ctr">
          <a:solidFill>
            <a:srgbClr val="00B0F0"/>
          </a:solidFill>
          <a:prstDash val="solid"/>
          <a:tailEnd type="triangle" w="lg" len="lg"/>
        </a:ln>
        <a:effectLst/>
      </xdr:spPr>
    </xdr:cxnSp>
    <xdr:clientData/>
  </xdr:twoCellAnchor>
  <xdr:twoCellAnchor editAs="absolute">
    <xdr:from>
      <xdr:col>1</xdr:col>
      <xdr:colOff>133348</xdr:colOff>
      <xdr:row>29</xdr:row>
      <xdr:rowOff>66672</xdr:rowOff>
    </xdr:from>
    <xdr:to>
      <xdr:col>3</xdr:col>
      <xdr:colOff>1733098</xdr:colOff>
      <xdr:row>32</xdr:row>
      <xdr:rowOff>158022</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bwMode="auto">
        <a:xfrm>
          <a:off x="523873" y="5934072"/>
          <a:ext cx="3600000" cy="720000"/>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74295" tIns="8890" rIns="74295" bIns="889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　運搬費、一般管理費、現場管理費、等の</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諸経費</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＞は、助成対象外経費です。</a:t>
          </a:r>
        </a:p>
      </xdr:txBody>
    </xdr:sp>
    <xdr:clientData/>
  </xdr:twoCellAnchor>
  <xdr:twoCellAnchor>
    <xdr:from>
      <xdr:col>0</xdr:col>
      <xdr:colOff>209550</xdr:colOff>
      <xdr:row>22</xdr:row>
      <xdr:rowOff>104775</xdr:rowOff>
    </xdr:from>
    <xdr:to>
      <xdr:col>3</xdr:col>
      <xdr:colOff>771525</xdr:colOff>
      <xdr:row>26</xdr:row>
      <xdr:rowOff>114300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bwMode="auto">
        <a:xfrm>
          <a:off x="209550" y="4505325"/>
          <a:ext cx="2952750" cy="84772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1314450</xdr:colOff>
      <xdr:row>16</xdr:row>
      <xdr:rowOff>85723</xdr:rowOff>
    </xdr:from>
    <xdr:to>
      <xdr:col>8</xdr:col>
      <xdr:colOff>450675</xdr:colOff>
      <xdr:row>20</xdr:row>
      <xdr:rowOff>183523</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3705225" y="3228973"/>
          <a:ext cx="6480000" cy="936000"/>
        </a:xfrm>
        <a:prstGeom prst="rect">
          <a:avLst/>
        </a:prstGeom>
        <a:solidFill>
          <a:sysClr val="window" lastClr="FFFFFF"/>
        </a:solidFill>
        <a:ln w="38100" cap="flat" cmpd="sng" algn="ctr">
          <a:solidFill>
            <a:srgbClr val="FF0000"/>
          </a:solidFill>
          <a:prstDash val="dashDot"/>
        </a:ln>
        <a:effectLst/>
      </xdr:spPr>
      <xdr:txBody>
        <a:bodyPr vertOverflow="overflow" horzOverflow="overflow"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twoCellAnchor>
  <xdr:twoCellAnchor>
    <xdr:from>
      <xdr:col>3</xdr:col>
      <xdr:colOff>4648200</xdr:colOff>
      <xdr:row>0</xdr:row>
      <xdr:rowOff>85725</xdr:rowOff>
    </xdr:from>
    <xdr:to>
      <xdr:col>4</xdr:col>
      <xdr:colOff>342901</xdr:colOff>
      <xdr:row>4</xdr:row>
      <xdr:rowOff>276225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7038975" y="85725"/>
          <a:ext cx="352426" cy="87630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absolute">
    <xdr:from>
      <xdr:col>5</xdr:col>
      <xdr:colOff>58738</xdr:colOff>
      <xdr:row>0</xdr:row>
      <xdr:rowOff>53183</xdr:rowOff>
    </xdr:from>
    <xdr:to>
      <xdr:col>8</xdr:col>
      <xdr:colOff>14263</xdr:colOff>
      <xdr:row>4</xdr:row>
      <xdr:rowOff>267383</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516813" y="53183"/>
          <a:ext cx="2232000" cy="900000"/>
        </a:xfrm>
        <a:prstGeom prst="rect">
          <a:avLst/>
        </a:prstGeom>
        <a:solidFill>
          <a:sysClr val="window" lastClr="FFFFFF"/>
        </a:solidFill>
        <a:ln w="28575" cmpd="sng">
          <a:solidFill>
            <a:srgbClr val="FF0000"/>
          </a:solidFill>
        </a:ln>
        <a:effectLst/>
      </xdr:spPr>
      <xdr:txBody>
        <a:bodyPr vertOverflow="overflow" horzOverflow="overflow"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twoCellAnchor>
  <xdr:twoCellAnchor>
    <xdr:from>
      <xdr:col>3</xdr:col>
      <xdr:colOff>1685925</xdr:colOff>
      <xdr:row>28</xdr:row>
      <xdr:rowOff>66675</xdr:rowOff>
    </xdr:from>
    <xdr:to>
      <xdr:col>3</xdr:col>
      <xdr:colOff>2257425</xdr:colOff>
      <xdr:row>31</xdr:row>
      <xdr:rowOff>1</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flipH="1" flipV="1">
          <a:off x="4076700" y="5724525"/>
          <a:ext cx="571500" cy="561976"/>
        </a:xfrm>
        <a:prstGeom prst="straightConnector1">
          <a:avLst/>
        </a:prstGeom>
        <a:noFill/>
        <a:ln w="28575" cap="flat" cmpd="sng" algn="ctr">
          <a:solidFill>
            <a:srgbClr val="00B0F0"/>
          </a:solidFill>
          <a:prstDash val="solid"/>
          <a:tailEnd type="triangle" w="lg" len="lg"/>
        </a:ln>
        <a:effectLst/>
      </xdr:spPr>
    </xdr:cxnSp>
    <xdr:clientData/>
  </xdr:twoCellAnchor>
  <xdr:twoCellAnchor>
    <xdr:from>
      <xdr:col>3</xdr:col>
      <xdr:colOff>1114424</xdr:colOff>
      <xdr:row>31</xdr:row>
      <xdr:rowOff>19047</xdr:rowOff>
    </xdr:from>
    <xdr:to>
      <xdr:col>4</xdr:col>
      <xdr:colOff>56699</xdr:colOff>
      <xdr:row>34</xdr:row>
      <xdr:rowOff>110397</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bwMode="auto">
        <a:xfrm>
          <a:off x="3505199" y="6305547"/>
          <a:ext cx="3600000" cy="720000"/>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74295" tIns="8890" rIns="74295" bIns="889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１次電源側設備に該当する＜</a:t>
          </a:r>
          <a:r>
            <a:rPr kumimoji="1" lang="ja-JP" altLang="en-US" sz="1200" b="0" i="0" u="none" strike="noStrike" kern="0" cap="none" spc="0" normalizeH="0" baseline="0" noProof="0">
              <a:ln>
                <a:noFill/>
              </a:ln>
              <a:solidFill>
                <a:srgbClr val="FF0000"/>
              </a:solidFill>
              <a:effectLst/>
              <a:uLnTx/>
              <a:uFillTx/>
              <a:latin typeface="ＭＳ 明朝"/>
              <a:ea typeface="ＭＳ 明朝"/>
            </a:rPr>
            <a:t>漏電遮断器</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助成対象外経費です。</a:t>
          </a:r>
        </a:p>
      </xdr:txBody>
    </xdr:sp>
    <xdr:clientData/>
  </xdr:twoCellAnchor>
  <xdr:twoCellAnchor>
    <xdr:from>
      <xdr:col>2</xdr:col>
      <xdr:colOff>885825</xdr:colOff>
      <xdr:row>26</xdr:row>
      <xdr:rowOff>161925</xdr:rowOff>
    </xdr:from>
    <xdr:to>
      <xdr:col>3</xdr:col>
      <xdr:colOff>1695450</xdr:colOff>
      <xdr:row>28</xdr:row>
      <xdr:rowOff>76200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bwMode="auto">
        <a:xfrm>
          <a:off x="2276475" y="5400675"/>
          <a:ext cx="1809750" cy="33337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zuki-yu\Documents\3.&#25563;&#27671;&#12539;&#31354;&#35519;&#35373;&#20633;&#23566;&#20837;&#25903;&#25588;\&#9670;&#25563;&#27671;_&#27096;&#24335;&#39006;\&#9733;&#35352;&#20837;&#20363;\R4_&#65298;&#22238;&#30446;&#12304;&#35352;&#20837;&#20363;&#12305;\&#9733;&#12304;&#35352;&#20837;&#20363;&#12305;01-03_&#31532;&#65297;-&#65298;&#21495;&#27096;&#24335;_&#21161;&#25104;&#37329;&#20132;&#20184;&#30003;&#35531;&#26360;&#31561;_vent_01-02-sinsei_ex_Ver6.1_202207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28575">
          <a:solidFill>
            <a:srgbClr val="FF0000"/>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80" zoomScaleNormal="80" workbookViewId="0">
      <selection activeCell="L6" sqref="L6"/>
    </sheetView>
  </sheetViews>
  <sheetFormatPr defaultColWidth="8.88671875" defaultRowHeight="13.2" x14ac:dyDescent="0.2"/>
  <cols>
    <col min="1" max="16384" width="8.88671875" style="202"/>
  </cols>
  <sheetData>
    <row r="1" spans="1:1" ht="33" customHeight="1" x14ac:dyDescent="0.8">
      <c r="A1" s="390" t="s">
        <v>552</v>
      </c>
    </row>
  </sheetData>
  <sheetProtection password="DFA8" sheet="1" objects="1" scenarios="1" selectLockedCells="1" selectUnlockedCells="1"/>
  <phoneticPr fontId="18"/>
  <pageMargins left="0.97" right="0.7" top="0.75" bottom="0.75" header="0.3" footer="0.3"/>
  <pageSetup paperSize="9" scale="61" orientation="landscape" r:id="rId1"/>
  <colBreaks count="1" manualBreakCount="1">
    <brk id="9" max="5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Y53"/>
  <sheetViews>
    <sheetView topLeftCell="A35" workbookViewId="0">
      <selection activeCell="D26" sqref="D26"/>
    </sheetView>
  </sheetViews>
  <sheetFormatPr defaultRowHeight="13.2" x14ac:dyDescent="0.2"/>
  <cols>
    <col min="1" max="1" width="35.44140625" style="52" customWidth="1"/>
    <col min="2" max="25" width="9" style="52"/>
    <col min="27" max="27" width="13.44140625" customWidth="1"/>
  </cols>
  <sheetData>
    <row r="1" spans="1:25" x14ac:dyDescent="0.2">
      <c r="A1" s="47" t="s">
        <v>34</v>
      </c>
      <c r="B1" s="550" t="s">
        <v>35</v>
      </c>
      <c r="C1" s="551"/>
      <c r="D1" s="551"/>
      <c r="E1" s="551"/>
      <c r="F1" s="551"/>
      <c r="G1" s="551"/>
      <c r="H1" s="551"/>
      <c r="I1" s="551"/>
      <c r="J1" s="551"/>
      <c r="K1" s="551"/>
      <c r="L1" s="551"/>
      <c r="M1" s="551"/>
      <c r="N1" s="551"/>
      <c r="O1" s="551"/>
      <c r="P1" s="551"/>
      <c r="Q1" s="551"/>
      <c r="R1" s="551"/>
      <c r="S1" s="551"/>
      <c r="T1" s="551"/>
      <c r="U1" s="551"/>
      <c r="V1" s="551"/>
      <c r="W1" s="551"/>
      <c r="X1" s="551"/>
      <c r="Y1" s="552"/>
    </row>
    <row r="2" spans="1:25" x14ac:dyDescent="0.2">
      <c r="A2" s="48" t="s">
        <v>36</v>
      </c>
      <c r="B2" s="49" t="s">
        <v>37</v>
      </c>
      <c r="C2" s="49" t="s">
        <v>38</v>
      </c>
      <c r="D2" s="50"/>
      <c r="E2" s="50"/>
      <c r="F2" s="50"/>
      <c r="G2" s="50"/>
      <c r="H2" s="50"/>
      <c r="I2" s="50"/>
      <c r="J2" s="50"/>
      <c r="K2" s="50"/>
      <c r="L2" s="50"/>
      <c r="M2" s="50"/>
      <c r="N2" s="50"/>
      <c r="O2" s="50"/>
      <c r="P2" s="50"/>
      <c r="Q2" s="50"/>
      <c r="R2" s="50"/>
      <c r="S2" s="50"/>
      <c r="T2" s="50"/>
      <c r="U2" s="50"/>
      <c r="V2" s="50"/>
      <c r="W2" s="50"/>
      <c r="X2" s="50"/>
      <c r="Y2" s="50"/>
    </row>
    <row r="3" spans="1:25" ht="52.8" x14ac:dyDescent="0.2">
      <c r="A3" s="48" t="s">
        <v>39</v>
      </c>
      <c r="B3" s="49" t="s">
        <v>40</v>
      </c>
      <c r="C3" s="49" t="s">
        <v>41</v>
      </c>
      <c r="D3" s="50"/>
      <c r="E3" s="50"/>
      <c r="F3" s="50"/>
      <c r="G3" s="50"/>
      <c r="H3" s="50"/>
      <c r="I3" s="50"/>
      <c r="J3" s="50"/>
      <c r="K3" s="50"/>
      <c r="L3" s="50"/>
      <c r="M3" s="50"/>
      <c r="N3" s="50"/>
      <c r="O3" s="50"/>
      <c r="P3" s="50"/>
      <c r="Q3" s="50"/>
      <c r="R3" s="50"/>
      <c r="S3" s="50"/>
      <c r="T3" s="50"/>
      <c r="U3" s="50"/>
      <c r="V3" s="50"/>
      <c r="W3" s="50"/>
      <c r="X3" s="50"/>
      <c r="Y3" s="50"/>
    </row>
    <row r="4" spans="1:25" ht="52.8" x14ac:dyDescent="0.2">
      <c r="A4" s="48" t="s">
        <v>42</v>
      </c>
      <c r="B4" s="50" t="s">
        <v>43</v>
      </c>
      <c r="C4" s="50"/>
      <c r="D4" s="50"/>
      <c r="E4" s="50"/>
      <c r="F4" s="50"/>
      <c r="G4" s="50"/>
      <c r="H4" s="50"/>
      <c r="I4" s="50"/>
      <c r="J4" s="50"/>
      <c r="K4" s="50"/>
      <c r="L4" s="50"/>
      <c r="M4" s="50"/>
      <c r="N4" s="50"/>
      <c r="O4" s="50"/>
      <c r="P4" s="50"/>
      <c r="Q4" s="50"/>
      <c r="R4" s="50"/>
      <c r="S4" s="50"/>
      <c r="T4" s="50"/>
      <c r="U4" s="50"/>
      <c r="V4" s="50"/>
      <c r="W4" s="50"/>
      <c r="X4" s="50"/>
      <c r="Y4" s="50"/>
    </row>
    <row r="5" spans="1:25" ht="52.8" x14ac:dyDescent="0.2">
      <c r="A5" s="48" t="s">
        <v>44</v>
      </c>
      <c r="B5" s="49" t="s">
        <v>45</v>
      </c>
      <c r="C5" s="49" t="s">
        <v>46</v>
      </c>
      <c r="D5" s="49" t="s">
        <v>47</v>
      </c>
      <c r="E5" s="50"/>
      <c r="F5" s="50"/>
      <c r="G5" s="50"/>
      <c r="H5" s="50"/>
      <c r="I5" s="50"/>
      <c r="J5" s="50"/>
      <c r="K5" s="50"/>
      <c r="L5" s="50"/>
      <c r="M5" s="50"/>
      <c r="N5" s="50"/>
      <c r="O5" s="50"/>
      <c r="P5" s="50"/>
      <c r="Q5" s="50"/>
      <c r="R5" s="50"/>
      <c r="S5" s="50"/>
      <c r="T5" s="50"/>
      <c r="U5" s="50"/>
      <c r="V5" s="50"/>
      <c r="W5" s="50"/>
      <c r="X5" s="50"/>
      <c r="Y5" s="50"/>
    </row>
    <row r="6" spans="1:25" ht="66" x14ac:dyDescent="0.2">
      <c r="A6" s="48" t="s">
        <v>48</v>
      </c>
      <c r="B6" s="49" t="s">
        <v>49</v>
      </c>
      <c r="C6" s="49" t="s">
        <v>50</v>
      </c>
      <c r="D6" s="49" t="s">
        <v>51</v>
      </c>
      <c r="E6" s="49" t="s">
        <v>52</v>
      </c>
      <c r="F6" s="49" t="s">
        <v>53</v>
      </c>
      <c r="G6" s="49" t="s">
        <v>54</v>
      </c>
      <c r="H6" s="49" t="s">
        <v>55</v>
      </c>
      <c r="I6" s="49" t="s">
        <v>56</v>
      </c>
      <c r="J6" s="49" t="s">
        <v>57</v>
      </c>
      <c r="K6" s="49" t="s">
        <v>58</v>
      </c>
      <c r="L6" s="49" t="s">
        <v>59</v>
      </c>
      <c r="M6" s="49" t="s">
        <v>60</v>
      </c>
      <c r="N6" s="49" t="s">
        <v>61</v>
      </c>
      <c r="O6" s="49" t="s">
        <v>62</v>
      </c>
      <c r="P6" s="49" t="s">
        <v>63</v>
      </c>
      <c r="Q6" s="49" t="s">
        <v>64</v>
      </c>
      <c r="R6" s="49" t="s">
        <v>65</v>
      </c>
      <c r="S6" s="49" t="s">
        <v>66</v>
      </c>
      <c r="T6" s="49" t="s">
        <v>67</v>
      </c>
      <c r="U6" s="49" t="s">
        <v>68</v>
      </c>
      <c r="V6" s="49" t="s">
        <v>69</v>
      </c>
      <c r="W6" s="49" t="s">
        <v>70</v>
      </c>
      <c r="X6" s="49" t="s">
        <v>71</v>
      </c>
      <c r="Y6" s="49" t="s">
        <v>72</v>
      </c>
    </row>
    <row r="7" spans="1:25" ht="26.4" x14ac:dyDescent="0.2">
      <c r="A7" s="48" t="s">
        <v>73</v>
      </c>
      <c r="B7" s="49" t="s">
        <v>74</v>
      </c>
      <c r="C7" s="49" t="s">
        <v>75</v>
      </c>
      <c r="D7" s="49" t="s">
        <v>76</v>
      </c>
      <c r="E7" s="49" t="s">
        <v>77</v>
      </c>
      <c r="F7" s="50"/>
      <c r="G7" s="50"/>
      <c r="H7" s="50"/>
      <c r="I7" s="50"/>
      <c r="J7" s="50"/>
      <c r="K7" s="50"/>
      <c r="L7" s="50"/>
      <c r="M7" s="50"/>
      <c r="N7" s="50"/>
      <c r="O7" s="50"/>
      <c r="P7" s="50"/>
      <c r="Q7" s="50"/>
      <c r="R7" s="50"/>
      <c r="S7" s="50"/>
      <c r="T7" s="50"/>
      <c r="U7" s="50"/>
      <c r="V7" s="50"/>
      <c r="W7" s="50"/>
      <c r="X7" s="50"/>
      <c r="Y7" s="50"/>
    </row>
    <row r="8" spans="1:25" ht="52.8" x14ac:dyDescent="0.2">
      <c r="A8" s="48" t="s">
        <v>78</v>
      </c>
      <c r="B8" s="49" t="s">
        <v>79</v>
      </c>
      <c r="C8" s="49" t="s">
        <v>80</v>
      </c>
      <c r="D8" s="49" t="s">
        <v>81</v>
      </c>
      <c r="E8" s="49" t="s">
        <v>82</v>
      </c>
      <c r="F8" s="49" t="s">
        <v>83</v>
      </c>
      <c r="G8" s="50"/>
      <c r="H8" s="50"/>
      <c r="I8" s="50"/>
      <c r="J8" s="50"/>
      <c r="K8" s="50"/>
      <c r="L8" s="50"/>
      <c r="M8" s="50"/>
      <c r="N8" s="50"/>
      <c r="O8" s="50"/>
      <c r="P8" s="50"/>
      <c r="Q8" s="50"/>
      <c r="R8" s="50"/>
      <c r="S8" s="50"/>
      <c r="T8" s="50"/>
      <c r="U8" s="50"/>
      <c r="V8" s="50"/>
      <c r="W8" s="50"/>
      <c r="X8" s="50"/>
      <c r="Y8" s="50"/>
    </row>
    <row r="9" spans="1:25" ht="52.8" x14ac:dyDescent="0.2">
      <c r="A9" s="48" t="s">
        <v>84</v>
      </c>
      <c r="B9" s="49" t="s">
        <v>85</v>
      </c>
      <c r="C9" s="49" t="s">
        <v>86</v>
      </c>
      <c r="D9" s="49" t="s">
        <v>87</v>
      </c>
      <c r="E9" s="49" t="s">
        <v>88</v>
      </c>
      <c r="F9" s="49" t="s">
        <v>89</v>
      </c>
      <c r="G9" s="49" t="s">
        <v>90</v>
      </c>
      <c r="H9" s="49" t="s">
        <v>91</v>
      </c>
      <c r="I9" s="49" t="s">
        <v>92</v>
      </c>
      <c r="J9" s="50"/>
      <c r="K9" s="50"/>
      <c r="L9" s="50"/>
      <c r="M9" s="50"/>
      <c r="N9" s="50"/>
      <c r="O9" s="50"/>
      <c r="P9" s="50"/>
      <c r="Q9" s="50"/>
      <c r="R9" s="50"/>
      <c r="S9" s="50"/>
      <c r="T9" s="50"/>
      <c r="U9" s="50"/>
      <c r="V9" s="50"/>
      <c r="W9" s="50"/>
      <c r="X9" s="50"/>
      <c r="Y9" s="50"/>
    </row>
    <row r="10" spans="1:25" ht="66" x14ac:dyDescent="0.2">
      <c r="A10" s="48" t="s">
        <v>93</v>
      </c>
      <c r="B10" s="51" t="s">
        <v>94</v>
      </c>
      <c r="C10" s="51" t="s">
        <v>95</v>
      </c>
      <c r="D10" s="51" t="s">
        <v>96</v>
      </c>
      <c r="E10" s="51" t="s">
        <v>97</v>
      </c>
      <c r="F10" s="51" t="s">
        <v>98</v>
      </c>
      <c r="G10" s="51" t="s">
        <v>99</v>
      </c>
      <c r="H10" s="51" t="s">
        <v>100</v>
      </c>
      <c r="I10" s="51" t="s">
        <v>101</v>
      </c>
      <c r="J10" s="51" t="s">
        <v>102</v>
      </c>
      <c r="K10" s="51" t="s">
        <v>103</v>
      </c>
      <c r="L10" s="51" t="s">
        <v>104</v>
      </c>
      <c r="M10" s="51" t="s">
        <v>105</v>
      </c>
      <c r="N10" s="50"/>
      <c r="O10" s="50"/>
      <c r="P10" s="50"/>
      <c r="Q10" s="50"/>
      <c r="R10" s="50"/>
      <c r="S10" s="50"/>
      <c r="T10" s="50"/>
      <c r="U10" s="50"/>
      <c r="V10" s="50"/>
      <c r="W10" s="50"/>
      <c r="X10" s="50"/>
      <c r="Y10" s="50"/>
    </row>
    <row r="11" spans="1:25" ht="92.4" x14ac:dyDescent="0.2">
      <c r="A11" s="48" t="s">
        <v>106</v>
      </c>
      <c r="B11" s="49" t="s">
        <v>107</v>
      </c>
      <c r="C11" s="49" t="s">
        <v>108</v>
      </c>
      <c r="D11" s="49" t="s">
        <v>109</v>
      </c>
      <c r="E11" s="49" t="s">
        <v>110</v>
      </c>
      <c r="F11" s="49" t="s">
        <v>111</v>
      </c>
      <c r="G11" s="49" t="s">
        <v>112</v>
      </c>
      <c r="H11" s="50"/>
      <c r="I11" s="50"/>
      <c r="J11" s="50"/>
      <c r="K11" s="50"/>
      <c r="L11" s="50"/>
      <c r="M11" s="50"/>
      <c r="N11" s="50"/>
      <c r="O11" s="50"/>
      <c r="P11" s="50"/>
      <c r="Q11" s="50"/>
      <c r="R11" s="50"/>
      <c r="S11" s="50"/>
      <c r="T11" s="50"/>
      <c r="U11" s="50"/>
      <c r="V11" s="50"/>
      <c r="W11" s="50"/>
      <c r="X11" s="50"/>
      <c r="Y11" s="50"/>
    </row>
    <row r="12" spans="1:25" ht="39.6" x14ac:dyDescent="0.2">
      <c r="A12" s="48" t="s">
        <v>113</v>
      </c>
      <c r="B12" s="49" t="s">
        <v>114</v>
      </c>
      <c r="C12" s="49" t="s">
        <v>115</v>
      </c>
      <c r="D12" s="49" t="s">
        <v>116</v>
      </c>
      <c r="E12" s="50"/>
      <c r="F12" s="50"/>
      <c r="G12" s="50"/>
      <c r="H12" s="50"/>
      <c r="I12" s="50"/>
      <c r="J12" s="50"/>
      <c r="K12" s="50"/>
      <c r="L12" s="50"/>
      <c r="M12" s="50"/>
      <c r="N12" s="50"/>
      <c r="O12" s="50"/>
      <c r="P12" s="50"/>
      <c r="Q12" s="50"/>
      <c r="R12" s="50"/>
      <c r="S12" s="50"/>
      <c r="T12" s="50"/>
      <c r="U12" s="50"/>
      <c r="V12" s="50"/>
      <c r="W12" s="50"/>
      <c r="X12" s="50"/>
      <c r="Y12" s="50"/>
    </row>
    <row r="13" spans="1:25" ht="66" x14ac:dyDescent="0.2">
      <c r="A13" s="48" t="s">
        <v>117</v>
      </c>
      <c r="B13" s="49" t="s">
        <v>118</v>
      </c>
      <c r="C13" s="49" t="s">
        <v>119</v>
      </c>
      <c r="D13" s="49" t="s">
        <v>120</v>
      </c>
      <c r="E13" s="49" t="s">
        <v>121</v>
      </c>
      <c r="F13" s="50"/>
      <c r="G13" s="50"/>
      <c r="H13" s="50"/>
      <c r="I13" s="50"/>
      <c r="J13" s="50"/>
      <c r="K13" s="50"/>
      <c r="L13" s="50"/>
      <c r="M13" s="50"/>
      <c r="N13" s="50"/>
      <c r="O13" s="50"/>
      <c r="P13" s="50"/>
      <c r="Q13" s="50"/>
      <c r="R13" s="50"/>
      <c r="S13" s="50"/>
      <c r="T13" s="50"/>
      <c r="U13" s="50"/>
      <c r="V13" s="50"/>
      <c r="W13" s="50"/>
      <c r="X13" s="50"/>
      <c r="Y13" s="50"/>
    </row>
    <row r="14" spans="1:25" ht="52.8" x14ac:dyDescent="0.2">
      <c r="A14" s="48" t="s">
        <v>122</v>
      </c>
      <c r="B14" s="49" t="s">
        <v>123</v>
      </c>
      <c r="C14" s="49" t="s">
        <v>124</v>
      </c>
      <c r="D14" s="49" t="s">
        <v>125</v>
      </c>
      <c r="E14" s="50"/>
      <c r="F14" s="50"/>
      <c r="G14" s="50"/>
      <c r="H14" s="50"/>
      <c r="I14" s="50"/>
      <c r="J14" s="50"/>
      <c r="K14" s="50"/>
      <c r="L14" s="50"/>
      <c r="M14" s="50"/>
      <c r="N14" s="50"/>
      <c r="O14" s="50"/>
      <c r="P14" s="50"/>
      <c r="Q14" s="50"/>
      <c r="R14" s="50"/>
      <c r="S14" s="50"/>
      <c r="T14" s="50"/>
      <c r="U14" s="50"/>
      <c r="V14" s="50"/>
      <c r="W14" s="50"/>
      <c r="X14" s="50"/>
      <c r="Y14" s="50"/>
    </row>
    <row r="15" spans="1:25" ht="52.8" x14ac:dyDescent="0.2">
      <c r="A15" s="48" t="s">
        <v>126</v>
      </c>
      <c r="B15" s="49" t="s">
        <v>127</v>
      </c>
      <c r="C15" s="49" t="s">
        <v>128</v>
      </c>
      <c r="D15" s="49" t="s">
        <v>129</v>
      </c>
      <c r="E15" s="50"/>
      <c r="F15" s="50"/>
      <c r="G15" s="50"/>
      <c r="H15" s="50"/>
      <c r="I15" s="50"/>
      <c r="J15" s="50"/>
      <c r="K15" s="50"/>
      <c r="L15" s="50"/>
      <c r="M15" s="50"/>
      <c r="N15" s="50"/>
      <c r="O15" s="50"/>
      <c r="P15" s="50"/>
      <c r="Q15" s="50"/>
      <c r="R15" s="50"/>
      <c r="S15" s="50"/>
      <c r="T15" s="50"/>
      <c r="U15" s="50"/>
      <c r="V15" s="50"/>
      <c r="W15" s="50"/>
      <c r="X15" s="50"/>
      <c r="Y15" s="50"/>
    </row>
    <row r="16" spans="1:25" ht="52.8" x14ac:dyDescent="0.2">
      <c r="A16" s="48" t="s">
        <v>130</v>
      </c>
      <c r="B16" s="49" t="s">
        <v>131</v>
      </c>
      <c r="C16" s="49" t="s">
        <v>132</v>
      </c>
      <c r="D16" s="50"/>
      <c r="E16" s="50"/>
      <c r="F16" s="50"/>
      <c r="G16" s="50"/>
      <c r="H16" s="50"/>
      <c r="I16" s="50"/>
      <c r="J16" s="50"/>
      <c r="K16" s="50"/>
      <c r="L16" s="50"/>
      <c r="M16" s="50"/>
      <c r="N16" s="50"/>
      <c r="O16" s="50"/>
      <c r="P16" s="50"/>
      <c r="Q16" s="50"/>
      <c r="R16" s="50"/>
      <c r="S16" s="50"/>
      <c r="T16" s="50"/>
      <c r="U16" s="50"/>
      <c r="V16" s="50"/>
      <c r="W16" s="50"/>
      <c r="X16" s="50"/>
      <c r="Y16" s="50"/>
    </row>
    <row r="17" spans="1:25" ht="52.8" x14ac:dyDescent="0.2">
      <c r="A17" s="48" t="s">
        <v>133</v>
      </c>
      <c r="B17" s="49" t="s">
        <v>134</v>
      </c>
      <c r="C17" s="49" t="s">
        <v>135</v>
      </c>
      <c r="D17" s="49" t="s">
        <v>136</v>
      </c>
      <c r="E17" s="50"/>
      <c r="F17" s="50"/>
      <c r="G17" s="50"/>
      <c r="H17" s="50"/>
      <c r="I17" s="50"/>
      <c r="J17" s="50"/>
      <c r="K17" s="50"/>
      <c r="L17" s="50"/>
      <c r="M17" s="50"/>
      <c r="N17" s="50"/>
      <c r="O17" s="50"/>
      <c r="P17" s="50"/>
      <c r="Q17" s="50"/>
      <c r="R17" s="50"/>
      <c r="S17" s="50"/>
      <c r="T17" s="50"/>
      <c r="U17" s="50"/>
      <c r="V17" s="50"/>
      <c r="W17" s="50"/>
      <c r="X17" s="50"/>
      <c r="Y17" s="50"/>
    </row>
    <row r="18" spans="1:25" ht="52.8" x14ac:dyDescent="0.2">
      <c r="A18" s="48" t="s">
        <v>137</v>
      </c>
      <c r="B18" s="49" t="s">
        <v>138</v>
      </c>
      <c r="C18" s="49" t="s">
        <v>139</v>
      </c>
      <c r="D18" s="50"/>
      <c r="E18" s="50"/>
      <c r="F18" s="50"/>
      <c r="G18" s="50"/>
      <c r="H18" s="50"/>
      <c r="I18" s="50"/>
      <c r="J18" s="50"/>
      <c r="K18" s="50"/>
      <c r="L18" s="50"/>
      <c r="M18" s="50"/>
      <c r="N18" s="50"/>
      <c r="O18" s="50"/>
      <c r="P18" s="50"/>
      <c r="Q18" s="50"/>
      <c r="R18" s="50"/>
      <c r="S18" s="50"/>
      <c r="T18" s="50"/>
      <c r="U18" s="50"/>
      <c r="V18" s="50"/>
      <c r="W18" s="50"/>
      <c r="X18" s="50"/>
      <c r="Y18" s="50"/>
    </row>
    <row r="19" spans="1:25" ht="52.8" x14ac:dyDescent="0.2">
      <c r="A19" s="48" t="s">
        <v>140</v>
      </c>
      <c r="B19" s="49" t="s">
        <v>141</v>
      </c>
      <c r="C19" s="49" t="s">
        <v>142</v>
      </c>
      <c r="D19" s="49" t="s">
        <v>143</v>
      </c>
      <c r="E19" s="49" t="s">
        <v>144</v>
      </c>
      <c r="F19" s="49" t="s">
        <v>145</v>
      </c>
      <c r="G19" s="49" t="s">
        <v>146</v>
      </c>
      <c r="H19" s="49" t="s">
        <v>147</v>
      </c>
      <c r="I19" s="49" t="s">
        <v>148</v>
      </c>
      <c r="J19" s="49" t="s">
        <v>149</v>
      </c>
      <c r="K19" s="50"/>
      <c r="L19" s="50"/>
      <c r="M19" s="50"/>
      <c r="N19" s="50"/>
      <c r="O19" s="50"/>
      <c r="P19" s="50"/>
      <c r="Q19" s="50"/>
      <c r="R19" s="50"/>
      <c r="S19" s="50"/>
      <c r="T19" s="50"/>
      <c r="U19" s="50"/>
      <c r="V19" s="50"/>
      <c r="W19" s="50"/>
      <c r="X19" s="50"/>
      <c r="Y19" s="50"/>
    </row>
    <row r="20" spans="1:25" ht="26.4" x14ac:dyDescent="0.2">
      <c r="A20" s="48" t="s">
        <v>150</v>
      </c>
      <c r="B20" s="49" t="s">
        <v>151</v>
      </c>
      <c r="C20" s="49" t="s">
        <v>152</v>
      </c>
      <c r="D20" s="50"/>
      <c r="E20" s="50"/>
      <c r="F20" s="50"/>
      <c r="G20" s="50"/>
      <c r="H20" s="50"/>
      <c r="I20" s="50"/>
      <c r="J20" s="50"/>
      <c r="K20" s="50"/>
      <c r="L20" s="50"/>
      <c r="M20" s="50"/>
      <c r="N20" s="50"/>
      <c r="O20" s="50"/>
      <c r="P20" s="50"/>
      <c r="Q20" s="50"/>
      <c r="R20" s="50"/>
      <c r="S20" s="50"/>
      <c r="T20" s="50"/>
      <c r="U20" s="50"/>
      <c r="V20" s="50"/>
      <c r="W20" s="50"/>
      <c r="X20" s="50"/>
      <c r="Y20" s="50"/>
    </row>
    <row r="21" spans="1:25" ht="39.6" x14ac:dyDescent="0.2">
      <c r="A21" s="48" t="s">
        <v>153</v>
      </c>
      <c r="B21" s="49" t="s">
        <v>154</v>
      </c>
      <c r="C21" s="50"/>
      <c r="D21" s="50"/>
      <c r="E21" s="50"/>
      <c r="F21" s="50"/>
      <c r="G21" s="50"/>
      <c r="H21" s="50"/>
      <c r="I21" s="50"/>
      <c r="J21" s="50"/>
      <c r="K21" s="50"/>
      <c r="L21" s="50"/>
      <c r="M21" s="50"/>
      <c r="N21" s="50"/>
      <c r="O21" s="50"/>
      <c r="P21" s="50"/>
      <c r="Q21" s="50"/>
      <c r="R21" s="50"/>
      <c r="S21" s="50"/>
      <c r="T21" s="50"/>
      <c r="U21" s="50"/>
      <c r="V21" s="50"/>
      <c r="W21" s="50"/>
      <c r="X21" s="50"/>
      <c r="Y21" s="50"/>
    </row>
    <row r="24" spans="1:25" ht="24" customHeight="1" x14ac:dyDescent="0.2">
      <c r="A24" s="53" t="s">
        <v>157</v>
      </c>
      <c r="C24" s="146" t="s">
        <v>352</v>
      </c>
      <c r="D24" s="147" t="s">
        <v>348</v>
      </c>
    </row>
    <row r="25" spans="1:25" ht="24" customHeight="1" x14ac:dyDescent="0.2">
      <c r="A25" s="52" t="s">
        <v>158</v>
      </c>
      <c r="C25" s="145" t="s">
        <v>349</v>
      </c>
      <c r="D25" s="148" t="s">
        <v>459</v>
      </c>
    </row>
    <row r="26" spans="1:25" ht="24" customHeight="1" x14ac:dyDescent="0.2">
      <c r="A26" s="52" t="s">
        <v>159</v>
      </c>
      <c r="C26" s="145" t="s">
        <v>351</v>
      </c>
      <c r="D26" s="148" t="s">
        <v>460</v>
      </c>
    </row>
    <row r="27" spans="1:25" ht="24" customHeight="1" x14ac:dyDescent="0.2">
      <c r="A27" s="52" t="s">
        <v>160</v>
      </c>
      <c r="C27" s="145" t="s">
        <v>350</v>
      </c>
      <c r="D27" s="148" t="s">
        <v>460</v>
      </c>
    </row>
    <row r="28" spans="1:25" ht="24" customHeight="1" x14ac:dyDescent="0.2">
      <c r="A28" s="52" t="s">
        <v>161</v>
      </c>
      <c r="C28" s="52" t="s">
        <v>453</v>
      </c>
      <c r="D28" s="148" t="s">
        <v>460</v>
      </c>
    </row>
    <row r="29" spans="1:25" ht="24" customHeight="1" x14ac:dyDescent="0.2">
      <c r="A29" s="52" t="s">
        <v>162</v>
      </c>
    </row>
    <row r="30" spans="1:25" ht="24" customHeight="1" x14ac:dyDescent="0.2">
      <c r="A30" s="52" t="s">
        <v>163</v>
      </c>
    </row>
    <row r="31" spans="1:25" ht="24" customHeight="1" x14ac:dyDescent="0.2">
      <c r="A31" s="52" t="s">
        <v>164</v>
      </c>
    </row>
    <row r="32" spans="1:25" ht="24" customHeight="1" x14ac:dyDescent="0.2">
      <c r="A32" s="52" t="s">
        <v>165</v>
      </c>
    </row>
    <row r="33" spans="1:12" ht="24" customHeight="1" x14ac:dyDescent="0.2">
      <c r="A33" s="52" t="s">
        <v>166</v>
      </c>
    </row>
    <row r="34" spans="1:12" ht="24" customHeight="1" x14ac:dyDescent="0.2">
      <c r="A34" s="52" t="s">
        <v>167</v>
      </c>
    </row>
    <row r="35" spans="1:12" ht="24" customHeight="1" x14ac:dyDescent="0.2"/>
    <row r="36" spans="1:12" ht="24" customHeight="1" x14ac:dyDescent="0.2">
      <c r="A36" s="123" t="s">
        <v>277</v>
      </c>
      <c r="D36" s="125" t="s">
        <v>292</v>
      </c>
      <c r="F36" s="133" t="s">
        <v>345</v>
      </c>
      <c r="I36" s="133" t="s">
        <v>326</v>
      </c>
      <c r="L36" s="134" t="s">
        <v>208</v>
      </c>
    </row>
    <row r="37" spans="1:12" ht="21.75" customHeight="1" x14ac:dyDescent="0.2">
      <c r="A37" s="52" t="s">
        <v>279</v>
      </c>
      <c r="D37" s="52" t="s">
        <v>312</v>
      </c>
      <c r="F37" s="126" t="s">
        <v>321</v>
      </c>
      <c r="I37" s="126" t="s">
        <v>220</v>
      </c>
      <c r="L37" s="52" t="s">
        <v>221</v>
      </c>
    </row>
    <row r="38" spans="1:12" ht="21.75" customHeight="1" x14ac:dyDescent="0.2">
      <c r="A38" s="52" t="s">
        <v>280</v>
      </c>
      <c r="D38" s="126" t="s">
        <v>293</v>
      </c>
      <c r="F38" s="126" t="s">
        <v>322</v>
      </c>
      <c r="I38" s="126" t="s">
        <v>222</v>
      </c>
      <c r="L38" s="52" t="s">
        <v>223</v>
      </c>
    </row>
    <row r="39" spans="1:12" ht="21.75" customHeight="1" x14ac:dyDescent="0.2">
      <c r="A39" s="52" t="s">
        <v>281</v>
      </c>
      <c r="D39" s="126" t="s">
        <v>294</v>
      </c>
      <c r="F39" s="126" t="s">
        <v>323</v>
      </c>
      <c r="I39" s="126" t="s">
        <v>224</v>
      </c>
      <c r="L39" s="52" t="s">
        <v>225</v>
      </c>
    </row>
    <row r="40" spans="1:12" ht="21.75" customHeight="1" x14ac:dyDescent="0.2">
      <c r="D40" s="126" t="s">
        <v>295</v>
      </c>
      <c r="F40" s="126" t="s">
        <v>343</v>
      </c>
      <c r="I40" s="126" t="s">
        <v>226</v>
      </c>
      <c r="L40" s="52" t="s">
        <v>227</v>
      </c>
    </row>
    <row r="41" spans="1:12" ht="21.75" customHeight="1" x14ac:dyDescent="0.2">
      <c r="A41" s="124" t="s">
        <v>285</v>
      </c>
      <c r="D41" s="126" t="s">
        <v>296</v>
      </c>
      <c r="I41" s="126" t="s">
        <v>228</v>
      </c>
      <c r="L41" s="52" t="s">
        <v>229</v>
      </c>
    </row>
    <row r="42" spans="1:12" ht="21.75" customHeight="1" x14ac:dyDescent="0.2">
      <c r="A42" s="52" t="s">
        <v>284</v>
      </c>
      <c r="D42" s="126" t="s">
        <v>297</v>
      </c>
      <c r="I42" s="126" t="s">
        <v>230</v>
      </c>
      <c r="L42" s="52" t="s">
        <v>231</v>
      </c>
    </row>
    <row r="43" spans="1:12" ht="21.75" customHeight="1" x14ac:dyDescent="0.2">
      <c r="A43" s="52" t="s">
        <v>287</v>
      </c>
      <c r="D43" s="126" t="s">
        <v>298</v>
      </c>
      <c r="F43" s="133" t="s">
        <v>344</v>
      </c>
      <c r="I43" s="126" t="s">
        <v>346</v>
      </c>
      <c r="L43" s="52" t="s">
        <v>237</v>
      </c>
    </row>
    <row r="44" spans="1:12" ht="21.75" customHeight="1" x14ac:dyDescent="0.2">
      <c r="A44" s="52" t="s">
        <v>288</v>
      </c>
      <c r="D44" s="126"/>
      <c r="F44" s="126" t="s">
        <v>327</v>
      </c>
      <c r="I44" s="126" t="s">
        <v>234</v>
      </c>
      <c r="L44" s="52" t="s">
        <v>2</v>
      </c>
    </row>
    <row r="45" spans="1:12" ht="21.75" customHeight="1" x14ac:dyDescent="0.2">
      <c r="A45" s="52" t="s">
        <v>289</v>
      </c>
      <c r="D45" s="52" t="s">
        <v>312</v>
      </c>
      <c r="F45" s="126" t="s">
        <v>328</v>
      </c>
      <c r="I45" s="126" t="s">
        <v>235</v>
      </c>
      <c r="L45" s="52" t="s">
        <v>239</v>
      </c>
    </row>
    <row r="46" spans="1:12" ht="21.75" customHeight="1" x14ac:dyDescent="0.2">
      <c r="D46" s="126" t="s">
        <v>299</v>
      </c>
      <c r="F46" s="126" t="s">
        <v>324</v>
      </c>
      <c r="I46" s="126" t="s">
        <v>236</v>
      </c>
      <c r="L46" s="52" t="s">
        <v>233</v>
      </c>
    </row>
    <row r="47" spans="1:12" ht="21.75" customHeight="1" x14ac:dyDescent="0.2">
      <c r="A47" s="52" t="s">
        <v>428</v>
      </c>
      <c r="B47" s="52">
        <f>DATEVALUE(A47)</f>
        <v>44621</v>
      </c>
      <c r="D47" s="126"/>
      <c r="F47" s="126" t="s">
        <v>325</v>
      </c>
      <c r="I47" s="126" t="s">
        <v>238</v>
      </c>
      <c r="L47" s="52" t="s">
        <v>319</v>
      </c>
    </row>
    <row r="48" spans="1:12" ht="21.75" customHeight="1" x14ac:dyDescent="0.2">
      <c r="A48" s="52" t="s">
        <v>429</v>
      </c>
      <c r="B48" s="52">
        <f>DATEVALUE(A48)</f>
        <v>44652</v>
      </c>
      <c r="D48" s="52" t="s">
        <v>312</v>
      </c>
      <c r="F48" s="126" t="s">
        <v>343</v>
      </c>
      <c r="I48" s="126" t="s">
        <v>232</v>
      </c>
      <c r="L48" s="52" t="s">
        <v>320</v>
      </c>
    </row>
    <row r="49" spans="1:12" ht="21.75" customHeight="1" x14ac:dyDescent="0.2">
      <c r="A49" s="52" t="s">
        <v>430</v>
      </c>
      <c r="B49" s="52">
        <f>DATEVALUE(A49)</f>
        <v>44864</v>
      </c>
      <c r="D49" s="52" t="s">
        <v>313</v>
      </c>
      <c r="F49" s="126"/>
      <c r="L49" s="52" t="s">
        <v>458</v>
      </c>
    </row>
    <row r="50" spans="1:12" ht="21.75" customHeight="1" x14ac:dyDescent="0.2">
      <c r="A50" s="52" t="s">
        <v>427</v>
      </c>
      <c r="B50" s="52">
        <f>DATEVALUE(A50)</f>
        <v>45229</v>
      </c>
      <c r="L50" s="52" t="s">
        <v>347</v>
      </c>
    </row>
    <row r="51" spans="1:12" ht="21.75" customHeight="1" x14ac:dyDescent="0.2">
      <c r="A51" s="52" t="s">
        <v>426</v>
      </c>
      <c r="B51" s="52">
        <f>DATEVALUE(A51)</f>
        <v>45260</v>
      </c>
      <c r="D51" s="172" t="s">
        <v>422</v>
      </c>
    </row>
    <row r="52" spans="1:12" ht="21.75" customHeight="1" x14ac:dyDescent="0.2"/>
    <row r="53" spans="1:12" ht="21.75" customHeight="1" x14ac:dyDescent="0.2"/>
  </sheetData>
  <mergeCells count="1">
    <mergeCell ref="B1:Y1"/>
  </mergeCells>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150"/>
  <sheetViews>
    <sheetView showGridLines="0" zoomScale="90" zoomScaleNormal="90" zoomScaleSheetLayoutView="100" workbookViewId="0">
      <selection activeCell="M1" sqref="M1"/>
    </sheetView>
  </sheetViews>
  <sheetFormatPr defaultColWidth="9" defaultRowHeight="13.2" x14ac:dyDescent="0.2"/>
  <cols>
    <col min="1" max="1" width="4.33203125" style="202" customWidth="1"/>
    <col min="2" max="3" width="29.6640625" style="202" customWidth="1"/>
    <col min="4" max="4" width="52.6640625" style="202" customWidth="1"/>
    <col min="5" max="5" width="6.77734375" style="238" customWidth="1"/>
    <col min="6" max="6" width="6.88671875" style="202" customWidth="1"/>
    <col min="7" max="7" width="11.77734375" style="203" customWidth="1"/>
    <col min="8" max="8" width="7.44140625" style="202" customWidth="1"/>
    <col min="9" max="9" width="9" style="202" customWidth="1"/>
    <col min="10" max="10" width="6.77734375" style="202" customWidth="1"/>
    <col min="11" max="11" width="14.6640625" style="202" customWidth="1"/>
    <col min="12" max="19" width="9" style="202" customWidth="1"/>
    <col min="20" max="23" width="8.88671875" style="202" customWidth="1"/>
    <col min="24" max="16384" width="9" style="202"/>
  </cols>
  <sheetData>
    <row r="1" spans="1:10" s="200" customFormat="1" ht="26.25" customHeight="1" x14ac:dyDescent="0.2">
      <c r="A1" s="425" t="s">
        <v>454</v>
      </c>
      <c r="B1" s="425"/>
      <c r="C1" s="425"/>
      <c r="D1" s="425"/>
      <c r="E1" s="425"/>
      <c r="H1" s="201"/>
      <c r="I1" s="201"/>
      <c r="J1" s="201"/>
    </row>
    <row r="3" spans="1:10" ht="24" customHeight="1" x14ac:dyDescent="0.2">
      <c r="B3" s="429" t="s">
        <v>194</v>
      </c>
      <c r="C3" s="430"/>
      <c r="D3" s="430"/>
      <c r="E3" s="430"/>
    </row>
    <row r="4" spans="1:10" ht="24" customHeight="1" x14ac:dyDescent="0.2">
      <c r="B4" s="429" t="s">
        <v>185</v>
      </c>
      <c r="C4" s="429"/>
      <c r="D4" s="429"/>
      <c r="E4" s="429"/>
    </row>
    <row r="5" spans="1:10" ht="13.5" customHeight="1" x14ac:dyDescent="0.2">
      <c r="B5" s="204"/>
      <c r="C5" s="204"/>
      <c r="D5" s="204"/>
      <c r="E5" s="205"/>
    </row>
    <row r="6" spans="1:10" ht="21" customHeight="1" thickBot="1" x14ac:dyDescent="0.25">
      <c r="B6" s="206" t="s">
        <v>372</v>
      </c>
      <c r="C6" s="206"/>
      <c r="D6" s="206"/>
      <c r="E6" s="207" t="str">
        <f>選択肢!D28</f>
        <v>Ver.6.2</v>
      </c>
    </row>
    <row r="7" spans="1:10" ht="21" customHeight="1" thickBot="1" x14ac:dyDescent="0.25">
      <c r="B7" s="412" t="s">
        <v>201</v>
      </c>
      <c r="C7" s="413"/>
      <c r="D7" s="208" t="s">
        <v>200</v>
      </c>
      <c r="E7" s="209"/>
    </row>
    <row r="8" spans="1:10" ht="21" customHeight="1" x14ac:dyDescent="0.2">
      <c r="B8" s="420" t="s">
        <v>396</v>
      </c>
      <c r="C8" s="210" t="s">
        <v>263</v>
      </c>
      <c r="D8" s="356" t="s">
        <v>469</v>
      </c>
      <c r="E8" s="296"/>
      <c r="G8" s="202"/>
    </row>
    <row r="9" spans="1:10" ht="21" customHeight="1" x14ac:dyDescent="0.2">
      <c r="B9" s="421"/>
      <c r="C9" s="211" t="s">
        <v>187</v>
      </c>
      <c r="D9" s="357" t="s">
        <v>470</v>
      </c>
      <c r="E9" s="297"/>
      <c r="G9" s="212"/>
    </row>
    <row r="10" spans="1:10" ht="21" customHeight="1" x14ac:dyDescent="0.2">
      <c r="B10" s="421"/>
      <c r="C10" s="211" t="s">
        <v>266</v>
      </c>
      <c r="D10" s="357" t="s">
        <v>471</v>
      </c>
      <c r="E10" s="297"/>
      <c r="G10" s="212"/>
    </row>
    <row r="11" spans="1:10" ht="21" customHeight="1" x14ac:dyDescent="0.2">
      <c r="B11" s="421"/>
      <c r="C11" s="211" t="s">
        <v>264</v>
      </c>
      <c r="D11" s="357" t="s">
        <v>555</v>
      </c>
      <c r="E11" s="297"/>
      <c r="G11" s="212"/>
    </row>
    <row r="12" spans="1:10" ht="21" customHeight="1" x14ac:dyDescent="0.2">
      <c r="B12" s="421"/>
      <c r="C12" s="211" t="s">
        <v>265</v>
      </c>
      <c r="D12" s="357" t="s">
        <v>473</v>
      </c>
      <c r="E12" s="297"/>
      <c r="G12" s="212"/>
    </row>
    <row r="13" spans="1:10" ht="21" customHeight="1" x14ac:dyDescent="0.2">
      <c r="B13" s="421"/>
      <c r="C13" s="211" t="s">
        <v>267</v>
      </c>
      <c r="D13" s="357" t="s">
        <v>474</v>
      </c>
      <c r="E13" s="297"/>
      <c r="G13" s="212"/>
    </row>
    <row r="14" spans="1:10" ht="21" customHeight="1" thickBot="1" x14ac:dyDescent="0.25">
      <c r="B14" s="434"/>
      <c r="C14" s="213" t="s">
        <v>188</v>
      </c>
      <c r="D14" s="358" t="s">
        <v>475</v>
      </c>
      <c r="E14" s="298"/>
    </row>
    <row r="15" spans="1:10" ht="21" customHeight="1" thickTop="1" x14ac:dyDescent="0.2">
      <c r="B15" s="405" t="s">
        <v>373</v>
      </c>
      <c r="C15" s="406"/>
      <c r="D15" s="359">
        <v>36861</v>
      </c>
      <c r="E15" s="214"/>
    </row>
    <row r="16" spans="1:10" ht="21" customHeight="1" x14ac:dyDescent="0.2">
      <c r="B16" s="414" t="s">
        <v>262</v>
      </c>
      <c r="C16" s="211" t="s">
        <v>199</v>
      </c>
      <c r="D16" s="357" t="s">
        <v>158</v>
      </c>
      <c r="E16" s="299"/>
    </row>
    <row r="17" spans="2:8" ht="21" customHeight="1" x14ac:dyDescent="0.2">
      <c r="B17" s="415"/>
      <c r="C17" s="211" t="s">
        <v>366</v>
      </c>
      <c r="D17" s="357" t="s">
        <v>476</v>
      </c>
      <c r="E17" s="299"/>
    </row>
    <row r="18" spans="2:8" ht="21" customHeight="1" x14ac:dyDescent="0.2">
      <c r="B18" s="415"/>
      <c r="C18" s="211" t="s">
        <v>367</v>
      </c>
      <c r="D18" s="357" t="s">
        <v>55</v>
      </c>
      <c r="E18" s="299"/>
    </row>
    <row r="19" spans="2:8" ht="21" customHeight="1" x14ac:dyDescent="0.2">
      <c r="B19" s="402" t="s">
        <v>191</v>
      </c>
      <c r="C19" s="403"/>
      <c r="D19" s="360">
        <v>100000</v>
      </c>
      <c r="E19" s="300" t="s">
        <v>273</v>
      </c>
    </row>
    <row r="20" spans="2:8" ht="21" customHeight="1" x14ac:dyDescent="0.2">
      <c r="B20" s="402" t="s">
        <v>365</v>
      </c>
      <c r="C20" s="403"/>
      <c r="D20" s="360">
        <v>10000</v>
      </c>
      <c r="E20" s="300" t="s">
        <v>461</v>
      </c>
      <c r="H20" s="215"/>
    </row>
    <row r="21" spans="2:8" ht="21" customHeight="1" x14ac:dyDescent="0.2">
      <c r="B21" s="402" t="s">
        <v>364</v>
      </c>
      <c r="C21" s="403"/>
      <c r="D21" s="360">
        <v>5</v>
      </c>
      <c r="E21" s="300" t="s">
        <v>275</v>
      </c>
    </row>
    <row r="22" spans="2:8" ht="21" customHeight="1" x14ac:dyDescent="0.2">
      <c r="B22" s="402" t="s">
        <v>193</v>
      </c>
      <c r="C22" s="403"/>
      <c r="D22" s="360">
        <v>0</v>
      </c>
      <c r="E22" s="300" t="s">
        <v>275</v>
      </c>
    </row>
    <row r="23" spans="2:8" ht="21" customHeight="1" thickBot="1" x14ac:dyDescent="0.25">
      <c r="B23" s="397" t="s">
        <v>363</v>
      </c>
      <c r="C23" s="398"/>
      <c r="D23" s="361">
        <v>52</v>
      </c>
      <c r="E23" s="301" t="s">
        <v>275</v>
      </c>
    </row>
    <row r="24" spans="2:8" ht="21" customHeight="1" x14ac:dyDescent="0.2">
      <c r="B24" s="216"/>
      <c r="C24" s="217"/>
      <c r="D24" s="331"/>
      <c r="E24" s="332"/>
    </row>
    <row r="25" spans="2:8" ht="21" customHeight="1" thickBot="1" x14ac:dyDescent="0.25">
      <c r="B25" s="206" t="s">
        <v>368</v>
      </c>
      <c r="C25" s="206"/>
      <c r="D25" s="218"/>
      <c r="E25" s="207"/>
    </row>
    <row r="26" spans="2:8" ht="21" customHeight="1" x14ac:dyDescent="0.2">
      <c r="B26" s="431" t="s">
        <v>397</v>
      </c>
      <c r="C26" s="219" t="s">
        <v>434</v>
      </c>
      <c r="D26" s="356" t="s">
        <v>477</v>
      </c>
      <c r="E26" s="296"/>
    </row>
    <row r="27" spans="2:8" ht="21" customHeight="1" x14ac:dyDescent="0.2">
      <c r="B27" s="432"/>
      <c r="C27" s="220" t="s">
        <v>263</v>
      </c>
      <c r="D27" s="357" t="s">
        <v>469</v>
      </c>
      <c r="E27" s="297"/>
      <c r="G27" s="212"/>
    </row>
    <row r="28" spans="2:8" ht="21" customHeight="1" x14ac:dyDescent="0.2">
      <c r="B28" s="432"/>
      <c r="C28" s="220" t="s">
        <v>187</v>
      </c>
      <c r="D28" s="357" t="s">
        <v>478</v>
      </c>
      <c r="E28" s="297"/>
      <c r="G28" s="212"/>
    </row>
    <row r="29" spans="2:8" ht="21" customHeight="1" x14ac:dyDescent="0.2">
      <c r="B29" s="432"/>
      <c r="C29" s="220" t="s">
        <v>266</v>
      </c>
      <c r="D29" s="357" t="s">
        <v>479</v>
      </c>
      <c r="E29" s="297"/>
      <c r="G29" s="212"/>
    </row>
    <row r="30" spans="2:8" ht="21" customHeight="1" x14ac:dyDescent="0.2">
      <c r="B30" s="432"/>
      <c r="C30" s="220" t="s">
        <v>264</v>
      </c>
      <c r="D30" s="357" t="s">
        <v>480</v>
      </c>
      <c r="E30" s="297"/>
      <c r="G30" s="212"/>
    </row>
    <row r="31" spans="2:8" ht="21" customHeight="1" x14ac:dyDescent="0.2">
      <c r="B31" s="432"/>
      <c r="C31" s="220" t="s">
        <v>265</v>
      </c>
      <c r="D31" s="357" t="s">
        <v>481</v>
      </c>
      <c r="E31" s="297"/>
      <c r="G31" s="212"/>
    </row>
    <row r="32" spans="2:8" ht="21" customHeight="1" x14ac:dyDescent="0.2">
      <c r="B32" s="432"/>
      <c r="C32" s="220" t="s">
        <v>267</v>
      </c>
      <c r="D32" s="357" t="s">
        <v>482</v>
      </c>
      <c r="E32" s="297"/>
      <c r="G32" s="212"/>
    </row>
    <row r="33" spans="2:8" ht="21" customHeight="1" thickBot="1" x14ac:dyDescent="0.25">
      <c r="B33" s="433"/>
      <c r="C33" s="221" t="s">
        <v>188</v>
      </c>
      <c r="D33" s="358" t="s">
        <v>475</v>
      </c>
      <c r="E33" s="298"/>
    </row>
    <row r="34" spans="2:8" ht="21" customHeight="1" thickTop="1" x14ac:dyDescent="0.2">
      <c r="B34" s="405" t="s">
        <v>374</v>
      </c>
      <c r="C34" s="406"/>
      <c r="D34" s="359">
        <v>29556</v>
      </c>
      <c r="E34" s="214"/>
    </row>
    <row r="35" spans="2:8" ht="21" customHeight="1" x14ac:dyDescent="0.2">
      <c r="B35" s="414" t="s">
        <v>262</v>
      </c>
      <c r="C35" s="220" t="s">
        <v>199</v>
      </c>
      <c r="D35" s="357" t="s">
        <v>158</v>
      </c>
      <c r="E35" s="299"/>
    </row>
    <row r="36" spans="2:8" ht="21" customHeight="1" x14ac:dyDescent="0.2">
      <c r="B36" s="415"/>
      <c r="C36" s="220" t="s">
        <v>366</v>
      </c>
      <c r="D36" s="357" t="s">
        <v>483</v>
      </c>
      <c r="E36" s="299"/>
    </row>
    <row r="37" spans="2:8" ht="21" customHeight="1" x14ac:dyDescent="0.2">
      <c r="B37" s="415"/>
      <c r="C37" s="220" t="s">
        <v>367</v>
      </c>
      <c r="D37" s="357" t="s">
        <v>116</v>
      </c>
      <c r="E37" s="299"/>
    </row>
    <row r="38" spans="2:8" ht="21" customHeight="1" x14ac:dyDescent="0.2">
      <c r="B38" s="416" t="s">
        <v>191</v>
      </c>
      <c r="C38" s="417"/>
      <c r="D38" s="360">
        <v>1000</v>
      </c>
      <c r="E38" s="300" t="s">
        <v>273</v>
      </c>
    </row>
    <row r="39" spans="2:8" ht="21" customHeight="1" x14ac:dyDescent="0.2">
      <c r="B39" s="416" t="s">
        <v>365</v>
      </c>
      <c r="C39" s="417"/>
      <c r="D39" s="360">
        <v>1000</v>
      </c>
      <c r="E39" s="300" t="s">
        <v>461</v>
      </c>
      <c r="H39" s="215"/>
    </row>
    <row r="40" spans="2:8" ht="21" customHeight="1" x14ac:dyDescent="0.2">
      <c r="B40" s="416" t="s">
        <v>364</v>
      </c>
      <c r="C40" s="417"/>
      <c r="D40" s="360">
        <v>1</v>
      </c>
      <c r="E40" s="300" t="s">
        <v>275</v>
      </c>
    </row>
    <row r="41" spans="2:8" ht="21" customHeight="1" x14ac:dyDescent="0.2">
      <c r="B41" s="416" t="s">
        <v>193</v>
      </c>
      <c r="C41" s="417"/>
      <c r="D41" s="360">
        <v>0</v>
      </c>
      <c r="E41" s="300" t="s">
        <v>275</v>
      </c>
    </row>
    <row r="42" spans="2:8" ht="21" customHeight="1" thickBot="1" x14ac:dyDescent="0.25">
      <c r="B42" s="418" t="s">
        <v>363</v>
      </c>
      <c r="C42" s="419"/>
      <c r="D42" s="361">
        <v>5</v>
      </c>
      <c r="E42" s="301" t="s">
        <v>275</v>
      </c>
    </row>
    <row r="43" spans="2:8" ht="21" customHeight="1" x14ac:dyDescent="0.2">
      <c r="B43" s="222" t="s">
        <v>369</v>
      </c>
      <c r="C43" s="217"/>
      <c r="D43" s="331"/>
      <c r="E43" s="332"/>
    </row>
    <row r="44" spans="2:8" ht="21" customHeight="1" x14ac:dyDescent="0.2">
      <c r="B44" s="223"/>
      <c r="C44" s="217"/>
      <c r="D44" s="331"/>
      <c r="E44" s="332"/>
    </row>
    <row r="45" spans="2:8" ht="21" customHeight="1" thickBot="1" x14ac:dyDescent="0.25">
      <c r="B45" s="206" t="s">
        <v>370</v>
      </c>
      <c r="C45" s="206"/>
      <c r="D45" s="218"/>
      <c r="E45" s="207"/>
    </row>
    <row r="46" spans="2:8" ht="21" customHeight="1" x14ac:dyDescent="0.2">
      <c r="B46" s="420" t="s">
        <v>398</v>
      </c>
      <c r="C46" s="224" t="s">
        <v>261</v>
      </c>
      <c r="D46" s="356" t="s">
        <v>484</v>
      </c>
      <c r="E46" s="302"/>
    </row>
    <row r="47" spans="2:8" ht="21" customHeight="1" x14ac:dyDescent="0.2">
      <c r="B47" s="421"/>
      <c r="C47" s="225" t="s">
        <v>260</v>
      </c>
      <c r="D47" s="357" t="s">
        <v>469</v>
      </c>
      <c r="E47" s="297"/>
    </row>
    <row r="48" spans="2:8" ht="21" customHeight="1" x14ac:dyDescent="0.2">
      <c r="B48" s="421"/>
      <c r="C48" s="225" t="s">
        <v>190</v>
      </c>
      <c r="D48" s="357" t="s">
        <v>470</v>
      </c>
      <c r="E48" s="297"/>
    </row>
    <row r="49" spans="2:5" ht="21" customHeight="1" x14ac:dyDescent="0.2">
      <c r="B49" s="421"/>
      <c r="C49" s="211" t="s">
        <v>266</v>
      </c>
      <c r="D49" s="357" t="s">
        <v>471</v>
      </c>
      <c r="E49" s="297"/>
    </row>
    <row r="50" spans="2:5" ht="21" customHeight="1" x14ac:dyDescent="0.2">
      <c r="B50" s="421"/>
      <c r="C50" s="226" t="s">
        <v>270</v>
      </c>
      <c r="D50" s="357" t="s">
        <v>472</v>
      </c>
      <c r="E50" s="297"/>
    </row>
    <row r="51" spans="2:5" ht="21" customHeight="1" x14ac:dyDescent="0.2">
      <c r="B51" s="421"/>
      <c r="C51" s="226" t="s">
        <v>269</v>
      </c>
      <c r="D51" s="357" t="s">
        <v>485</v>
      </c>
      <c r="E51" s="297"/>
    </row>
    <row r="52" spans="2:5" ht="21" customHeight="1" x14ac:dyDescent="0.2">
      <c r="B52" s="421"/>
      <c r="C52" s="211" t="s">
        <v>272</v>
      </c>
      <c r="D52" s="357" t="s">
        <v>486</v>
      </c>
      <c r="E52" s="297"/>
    </row>
    <row r="53" spans="2:5" ht="21" customHeight="1" x14ac:dyDescent="0.2">
      <c r="B53" s="421"/>
      <c r="C53" s="227" t="s">
        <v>271</v>
      </c>
      <c r="D53" s="357" t="s">
        <v>486</v>
      </c>
      <c r="E53" s="297"/>
    </row>
    <row r="54" spans="2:5" ht="21" customHeight="1" x14ac:dyDescent="0.2">
      <c r="B54" s="421"/>
      <c r="C54" s="226" t="s">
        <v>188</v>
      </c>
      <c r="D54" s="357" t="s">
        <v>475</v>
      </c>
      <c r="E54" s="297"/>
    </row>
    <row r="55" spans="2:5" ht="21" customHeight="1" x14ac:dyDescent="0.2">
      <c r="B55" s="421"/>
      <c r="C55" s="228" t="s">
        <v>189</v>
      </c>
      <c r="D55" s="357" t="s">
        <v>487</v>
      </c>
      <c r="E55" s="297"/>
    </row>
    <row r="56" spans="2:5" ht="21" customHeight="1" thickBot="1" x14ac:dyDescent="0.25">
      <c r="B56" s="422"/>
      <c r="C56" s="229" t="s">
        <v>268</v>
      </c>
      <c r="D56" s="362" t="s">
        <v>488</v>
      </c>
      <c r="E56" s="303"/>
    </row>
    <row r="57" spans="2:5" ht="21" customHeight="1" x14ac:dyDescent="0.2">
      <c r="B57" s="420" t="s">
        <v>399</v>
      </c>
      <c r="C57" s="230" t="s">
        <v>260</v>
      </c>
      <c r="D57" s="192"/>
      <c r="E57" s="296"/>
    </row>
    <row r="58" spans="2:5" ht="21" customHeight="1" x14ac:dyDescent="0.2">
      <c r="B58" s="421"/>
      <c r="C58" s="231" t="s">
        <v>256</v>
      </c>
      <c r="D58" s="192"/>
      <c r="E58" s="304"/>
    </row>
    <row r="59" spans="2:5" ht="21" customHeight="1" x14ac:dyDescent="0.2">
      <c r="B59" s="421"/>
      <c r="C59" s="220" t="s">
        <v>266</v>
      </c>
      <c r="D59" s="192"/>
      <c r="E59" s="297"/>
    </row>
    <row r="60" spans="2:5" ht="21" customHeight="1" x14ac:dyDescent="0.2">
      <c r="B60" s="421"/>
      <c r="C60" s="228" t="s">
        <v>270</v>
      </c>
      <c r="D60" s="192"/>
      <c r="E60" s="297"/>
    </row>
    <row r="61" spans="2:5" ht="21" customHeight="1" x14ac:dyDescent="0.2">
      <c r="B61" s="421"/>
      <c r="C61" s="228" t="s">
        <v>269</v>
      </c>
      <c r="D61" s="192"/>
      <c r="E61" s="297"/>
    </row>
    <row r="62" spans="2:5" ht="21" customHeight="1" x14ac:dyDescent="0.2">
      <c r="B62" s="421"/>
      <c r="C62" s="220" t="s">
        <v>272</v>
      </c>
      <c r="D62" s="192"/>
      <c r="E62" s="297"/>
    </row>
    <row r="63" spans="2:5" ht="21" customHeight="1" x14ac:dyDescent="0.2">
      <c r="B63" s="421"/>
      <c r="C63" s="232" t="s">
        <v>271</v>
      </c>
      <c r="D63" s="192"/>
      <c r="E63" s="297"/>
    </row>
    <row r="64" spans="2:5" ht="21" customHeight="1" x14ac:dyDescent="0.2">
      <c r="B64" s="421"/>
      <c r="C64" s="228" t="s">
        <v>188</v>
      </c>
      <c r="D64" s="192"/>
      <c r="E64" s="297"/>
    </row>
    <row r="65" spans="2:8" ht="21" customHeight="1" x14ac:dyDescent="0.2">
      <c r="B65" s="421"/>
      <c r="C65" s="228" t="s">
        <v>189</v>
      </c>
      <c r="D65" s="192"/>
      <c r="E65" s="297"/>
    </row>
    <row r="66" spans="2:8" ht="21" customHeight="1" thickBot="1" x14ac:dyDescent="0.25">
      <c r="B66" s="421"/>
      <c r="C66" s="233" t="s">
        <v>268</v>
      </c>
      <c r="D66" s="193"/>
      <c r="E66" s="305"/>
    </row>
    <row r="67" spans="2:8" ht="63" customHeight="1" thickBot="1" x14ac:dyDescent="0.25">
      <c r="B67" s="234" t="s">
        <v>431</v>
      </c>
      <c r="C67" s="235" t="s">
        <v>432</v>
      </c>
      <c r="D67" s="194"/>
      <c r="E67" s="306"/>
    </row>
    <row r="68" spans="2:8" ht="21" customHeight="1" x14ac:dyDescent="0.2">
      <c r="B68" s="236"/>
      <c r="C68" s="217"/>
      <c r="D68" s="237"/>
    </row>
    <row r="69" spans="2:8" ht="21" customHeight="1" thickBot="1" x14ac:dyDescent="0.25">
      <c r="B69" s="239" t="s">
        <v>359</v>
      </c>
      <c r="C69" s="240" t="str">
        <f>IF(OR(D75="",ISERROR(D75)),"",IF(AND(DATEVALUE(D75)&gt;=44621,DATEVALUE(D75)&lt;44652),"※遡及申請に該当します。申請要件をご確認ください。",""))</f>
        <v/>
      </c>
      <c r="D69" s="239"/>
      <c r="E69" s="239"/>
    </row>
    <row r="70" spans="2:8" ht="21" customHeight="1" thickBot="1" x14ac:dyDescent="0.25">
      <c r="B70" s="412" t="s">
        <v>201</v>
      </c>
      <c r="C70" s="413"/>
      <c r="D70" s="410" t="s">
        <v>200</v>
      </c>
      <c r="E70" s="411"/>
    </row>
    <row r="71" spans="2:8" ht="21" customHeight="1" x14ac:dyDescent="0.2">
      <c r="B71" s="241" t="s">
        <v>304</v>
      </c>
      <c r="C71" s="242" t="s">
        <v>305</v>
      </c>
      <c r="D71" s="363" t="s">
        <v>556</v>
      </c>
      <c r="E71" s="307"/>
    </row>
    <row r="72" spans="2:8" ht="21" customHeight="1" x14ac:dyDescent="0.2">
      <c r="B72" s="243" t="s">
        <v>186</v>
      </c>
      <c r="C72" s="244" t="s">
        <v>361</v>
      </c>
      <c r="D72" s="364" t="s">
        <v>557</v>
      </c>
      <c r="E72" s="308"/>
    </row>
    <row r="73" spans="2:8" ht="21" customHeight="1" x14ac:dyDescent="0.2">
      <c r="B73" s="245" t="s">
        <v>195</v>
      </c>
      <c r="C73" s="246" t="s">
        <v>316</v>
      </c>
      <c r="D73" s="364" t="s">
        <v>489</v>
      </c>
      <c r="E73" s="309"/>
    </row>
    <row r="74" spans="2:8" ht="21" customHeight="1" x14ac:dyDescent="0.2">
      <c r="B74" s="245" t="s">
        <v>302</v>
      </c>
      <c r="C74" s="247" t="s">
        <v>303</v>
      </c>
      <c r="D74" s="365" t="s">
        <v>490</v>
      </c>
      <c r="E74" s="309"/>
    </row>
    <row r="75" spans="2:8" ht="21" customHeight="1" x14ac:dyDescent="0.2">
      <c r="B75" s="407" t="s">
        <v>394</v>
      </c>
      <c r="C75" s="211" t="s">
        <v>258</v>
      </c>
      <c r="D75" s="363" t="s">
        <v>491</v>
      </c>
      <c r="E75" s="309"/>
    </row>
    <row r="76" spans="2:8" ht="21" customHeight="1" x14ac:dyDescent="0.2">
      <c r="B76" s="408"/>
      <c r="C76" s="211" t="s">
        <v>259</v>
      </c>
      <c r="D76" s="366" t="s">
        <v>492</v>
      </c>
      <c r="E76" s="309"/>
      <c r="G76" s="248"/>
      <c r="H76" s="249"/>
    </row>
    <row r="77" spans="2:8" ht="21" customHeight="1" x14ac:dyDescent="0.2">
      <c r="B77" s="408"/>
      <c r="C77" s="211" t="s">
        <v>202</v>
      </c>
      <c r="D77" s="357">
        <v>10</v>
      </c>
      <c r="E77" s="310" t="s">
        <v>276</v>
      </c>
      <c r="G77" s="248"/>
      <c r="H77" s="249"/>
    </row>
    <row r="78" spans="2:8" ht="21" customHeight="1" x14ac:dyDescent="0.2">
      <c r="B78" s="408"/>
      <c r="C78" s="220" t="s">
        <v>257</v>
      </c>
      <c r="D78" s="288">
        <f>IF(OR(D75="",D76=""),"",D76-D75)</f>
        <v>123</v>
      </c>
      <c r="E78" s="309" t="s">
        <v>276</v>
      </c>
      <c r="G78" s="248"/>
      <c r="H78" s="249"/>
    </row>
    <row r="79" spans="2:8" ht="21" customHeight="1" x14ac:dyDescent="0.2">
      <c r="B79" s="409"/>
      <c r="C79" s="220" t="s">
        <v>360</v>
      </c>
      <c r="D79" s="289" t="str">
        <f>IF(OR(D75="",D76="",ISERROR(D75),ISERROR(D76)),"",IF(OR(DATEVALUE(D75)&lt;44620,DATEVALUE(D75)&gt;=45260),"事業の開始日が申請期間外です。",IF(D78&lt;1,"工事期間に誤りがあります。",IF(DATEVALUE(D76)&gt;45230,"完了日が、完了届の提出期限を過ぎています。",IF(DATEVALUE(D76)+30&lt;45230,TEXT(DATEVALUE(D76)+30,"[DBNum3]ggge年m月d日"),TEXT(45260,"[DBNum3]ggge年m月d日")&amp;" 厳守")))))</f>
        <v>令和５年３月１２日</v>
      </c>
      <c r="E79" s="311"/>
      <c r="G79" s="248"/>
      <c r="H79" s="249"/>
    </row>
    <row r="80" spans="2:8" ht="42" customHeight="1" x14ac:dyDescent="0.2">
      <c r="B80" s="399" t="str">
        <f>IF(E81=0,"換気設備の導入が無い計画は、助成対象になりません。","")</f>
        <v/>
      </c>
      <c r="C80" s="400"/>
      <c r="D80" s="400"/>
      <c r="E80" s="401"/>
      <c r="G80" s="248"/>
      <c r="H80" s="249"/>
    </row>
    <row r="81" spans="1:8" ht="18" hidden="1" customHeight="1" x14ac:dyDescent="0.2">
      <c r="B81" s="285">
        <f>IF(OR(C84="無し",D84=""),0,1)</f>
        <v>1</v>
      </c>
      <c r="C81" s="286">
        <f>IF(OR(C85="無し",D85=""),0,1)</f>
        <v>0</v>
      </c>
      <c r="D81" s="286">
        <f>IF(OR(C86="無し",D86=""),0,1)</f>
        <v>0</v>
      </c>
      <c r="E81" s="287">
        <f>IF(SUM(B81:D81)=0,0,1)</f>
        <v>1</v>
      </c>
      <c r="G81" s="248"/>
      <c r="H81" s="249"/>
    </row>
    <row r="82" spans="1:8" ht="21" customHeight="1" x14ac:dyDescent="0.2">
      <c r="B82" s="284" t="s">
        <v>198</v>
      </c>
      <c r="C82" s="195"/>
      <c r="D82" s="195"/>
      <c r="E82" s="313"/>
      <c r="G82" s="248"/>
      <c r="H82" s="249"/>
    </row>
    <row r="83" spans="1:8" ht="21" customHeight="1" x14ac:dyDescent="0.2">
      <c r="B83" s="250" t="s">
        <v>468</v>
      </c>
      <c r="C83" s="251"/>
      <c r="D83" s="314"/>
      <c r="E83" s="315"/>
    </row>
    <row r="84" spans="1:8" ht="21" customHeight="1" x14ac:dyDescent="0.2">
      <c r="A84" s="347">
        <f>IF(OR(C84="",C84="無し"),0,1)</f>
        <v>1</v>
      </c>
      <c r="B84" s="333" t="s">
        <v>278</v>
      </c>
      <c r="C84" s="368" t="s">
        <v>293</v>
      </c>
      <c r="D84" s="367">
        <v>5</v>
      </c>
      <c r="E84" s="309" t="s">
        <v>282</v>
      </c>
    </row>
    <row r="85" spans="1:8" ht="21" customHeight="1" x14ac:dyDescent="0.2">
      <c r="A85" s="347">
        <f>IF(OR(C85="",C85="無し"),0,IF(A84=1,2,1))</f>
        <v>0</v>
      </c>
      <c r="B85" s="333" t="s">
        <v>280</v>
      </c>
      <c r="C85" s="191" t="s">
        <v>312</v>
      </c>
      <c r="D85" s="281"/>
      <c r="E85" s="309" t="s">
        <v>282</v>
      </c>
    </row>
    <row r="86" spans="1:8" ht="21" customHeight="1" x14ac:dyDescent="0.2">
      <c r="A86" s="347">
        <f>IF(OR(C86="",C86="無し"),0,IF(A85=2,3,IF(OR(A84=1,A85=1),2,1)))</f>
        <v>0</v>
      </c>
      <c r="B86" s="333" t="s">
        <v>281</v>
      </c>
      <c r="C86" s="191" t="s">
        <v>312</v>
      </c>
      <c r="D86" s="281"/>
      <c r="E86" s="309" t="s">
        <v>282</v>
      </c>
    </row>
    <row r="87" spans="1:8" ht="21" customHeight="1" x14ac:dyDescent="0.2">
      <c r="A87" s="347">
        <f>IF(OR(C87="",C87="無し"),0,IF(A86=3,4,IF(OR(A85=2,A86=2),3,IF(A86=3,4,IF(OR(A84=1,A85=1,A86=1),2,1)))))</f>
        <v>0</v>
      </c>
      <c r="B87" s="333" t="s">
        <v>317</v>
      </c>
      <c r="C87" s="191" t="s">
        <v>312</v>
      </c>
      <c r="D87" s="281"/>
      <c r="E87" s="309" t="s">
        <v>282</v>
      </c>
    </row>
    <row r="88" spans="1:8" ht="54" customHeight="1" thickBot="1" x14ac:dyDescent="0.25">
      <c r="A88" s="347"/>
      <c r="B88" s="423" t="s">
        <v>467</v>
      </c>
      <c r="C88" s="424"/>
      <c r="D88" s="381" t="s">
        <v>502</v>
      </c>
      <c r="E88" s="312"/>
    </row>
    <row r="89" spans="1:8" ht="21" customHeight="1" x14ac:dyDescent="0.2">
      <c r="A89" s="347"/>
      <c r="B89" s="252" t="s">
        <v>452</v>
      </c>
      <c r="D89" s="196"/>
      <c r="E89" s="253"/>
    </row>
    <row r="90" spans="1:8" ht="21" customHeight="1" x14ac:dyDescent="0.2">
      <c r="A90" s="347"/>
      <c r="B90" s="254" t="s">
        <v>423</v>
      </c>
      <c r="C90" s="369" t="s">
        <v>313</v>
      </c>
      <c r="D90" s="316" t="s">
        <v>424</v>
      </c>
      <c r="E90" s="255"/>
    </row>
    <row r="91" spans="1:8" ht="21" customHeight="1" x14ac:dyDescent="0.2">
      <c r="A91" s="347">
        <f>IF(OR($C$90="無し",D91=""),0,IF(D91&gt;0,1))</f>
        <v>1</v>
      </c>
      <c r="B91" s="393" t="s">
        <v>283</v>
      </c>
      <c r="C91" s="256" t="s">
        <v>290</v>
      </c>
      <c r="D91" s="367">
        <v>2</v>
      </c>
      <c r="E91" s="309" t="s">
        <v>282</v>
      </c>
    </row>
    <row r="92" spans="1:8" ht="21" customHeight="1" x14ac:dyDescent="0.2">
      <c r="A92" s="347">
        <f>A91*10</f>
        <v>10</v>
      </c>
      <c r="B92" s="394"/>
      <c r="C92" s="256" t="s">
        <v>291</v>
      </c>
      <c r="D92" s="367">
        <v>5</v>
      </c>
      <c r="E92" s="309" t="s">
        <v>282</v>
      </c>
    </row>
    <row r="93" spans="1:8" ht="21" customHeight="1" x14ac:dyDescent="0.2">
      <c r="A93" s="347">
        <f>IF(OR($C$90="無し",D93=""),0,IF(AND(A91=1,D93&gt;0),2,IF(AND(A91=0,D93&gt;0),1,0)))</f>
        <v>0</v>
      </c>
      <c r="B93" s="393" t="s">
        <v>286</v>
      </c>
      <c r="C93" s="256" t="s">
        <v>290</v>
      </c>
      <c r="D93" s="281"/>
      <c r="E93" s="309" t="s">
        <v>282</v>
      </c>
    </row>
    <row r="94" spans="1:8" ht="21" customHeight="1" x14ac:dyDescent="0.2">
      <c r="A94" s="347">
        <f>A93*10</f>
        <v>0</v>
      </c>
      <c r="B94" s="394"/>
      <c r="C94" s="256" t="s">
        <v>291</v>
      </c>
      <c r="D94" s="281"/>
      <c r="E94" s="309" t="s">
        <v>282</v>
      </c>
    </row>
    <row r="95" spans="1:8" ht="21" customHeight="1" x14ac:dyDescent="0.2">
      <c r="A95" s="347">
        <f>IF(OR($C$90="無し",D95=""),0,IF(AND(A93=2,D95&gt;0),3,IF(AND(A93=1,D95&gt;0),2,IF(AND(A91=1,D95&gt;0),2,IF(AND(A93=0,D95&gt;0),1,0)))))</f>
        <v>0</v>
      </c>
      <c r="B95" s="393" t="s">
        <v>288</v>
      </c>
      <c r="C95" s="256" t="s">
        <v>290</v>
      </c>
      <c r="D95" s="281"/>
      <c r="E95" s="309" t="s">
        <v>282</v>
      </c>
    </row>
    <row r="96" spans="1:8" ht="21" customHeight="1" x14ac:dyDescent="0.2">
      <c r="A96" s="347">
        <f>A95*10</f>
        <v>0</v>
      </c>
      <c r="B96" s="394"/>
      <c r="C96" s="256" t="s">
        <v>291</v>
      </c>
      <c r="D96" s="281"/>
      <c r="E96" s="309" t="s">
        <v>282</v>
      </c>
    </row>
    <row r="97" spans="1:7" ht="21" customHeight="1" x14ac:dyDescent="0.2">
      <c r="A97" s="347">
        <f>IF(OR($C$90="無し",D97=""),0,IF(AND(A95=3,D97&gt;0),4,IF(AND(A95=2,D97&gt;0),3,IF(AND(A93=2,D97&gt;0),3,IF(AND(A95=1,D97&gt;0),2,IF(AND(A93=1,D97&gt;0),2,IF(AND(A91=1,D97&gt;0),2,IF(AND(A95=0,D97&gt;0),1,0))))))))</f>
        <v>0</v>
      </c>
      <c r="B97" s="257" t="s">
        <v>289</v>
      </c>
      <c r="C97" s="258" t="s">
        <v>314</v>
      </c>
      <c r="D97" s="281"/>
      <c r="E97" s="309" t="s">
        <v>282</v>
      </c>
    </row>
    <row r="98" spans="1:7" ht="21" customHeight="1" x14ac:dyDescent="0.2">
      <c r="A98" s="347">
        <f>IF($C$90="無し",0,IF(AND(A97=4,OR(D98&gt;0,D99&gt;0)),5,IF(AND(A97=3,OR(D98&gt;0,D99&gt;0)),4,IF(AND(A95=3,OR(D98&gt;0,D99&gt;0)),4,IF(AND(A97=2,OR(D98&gt;0,D99&gt;0)),3,IF(AND(A95=2,OR(D98&gt;0,D99&gt;0)),3,IF(AND(A93=2,OR(D98&gt;0,D99&gt;0)),3,IF(AND(A97=1,OR(D98&gt;0,D99&gt;0)),2,IF(AND(A95=1,OR(D98&gt;0,D99&gt;0)),2,IF(AND(A93=1,OR(D98&gt;0,D99&gt;0)),2,IF(AND(A91=1,OR(D98&gt;0,D99&gt;0)),2,0)))))))))))</f>
        <v>0</v>
      </c>
      <c r="B98" s="395" t="s">
        <v>318</v>
      </c>
      <c r="C98" s="256" t="s">
        <v>290</v>
      </c>
      <c r="D98" s="281"/>
      <c r="E98" s="309" t="s">
        <v>282</v>
      </c>
    </row>
    <row r="99" spans="1:7" ht="21" customHeight="1" thickBot="1" x14ac:dyDescent="0.25">
      <c r="A99" s="347">
        <f>A98*10</f>
        <v>0</v>
      </c>
      <c r="B99" s="396"/>
      <c r="C99" s="259" t="s">
        <v>291</v>
      </c>
      <c r="D99" s="282"/>
      <c r="E99" s="312" t="s">
        <v>282</v>
      </c>
    </row>
    <row r="100" spans="1:7" ht="21" customHeight="1" x14ac:dyDescent="0.2">
      <c r="B100" s="260" t="s">
        <v>466</v>
      </c>
      <c r="C100" s="261"/>
      <c r="D100" s="261"/>
    </row>
    <row r="101" spans="1:7" ht="21" customHeight="1" x14ac:dyDescent="0.2">
      <c r="B101" s="260"/>
      <c r="C101" s="261"/>
      <c r="D101" s="261"/>
    </row>
    <row r="102" spans="1:7" ht="21" customHeight="1" thickBot="1" x14ac:dyDescent="0.25">
      <c r="B102" s="239" t="s">
        <v>404</v>
      </c>
      <c r="C102" s="239"/>
      <c r="D102" s="239"/>
      <c r="E102" s="239"/>
    </row>
    <row r="103" spans="1:7" ht="21" customHeight="1" thickBot="1" x14ac:dyDescent="0.25">
      <c r="B103" s="412" t="s">
        <v>201</v>
      </c>
      <c r="C103" s="413"/>
      <c r="D103" s="410" t="s">
        <v>200</v>
      </c>
      <c r="E103" s="411"/>
    </row>
    <row r="104" spans="1:7" ht="42" customHeight="1" x14ac:dyDescent="0.2">
      <c r="B104" s="262" t="s">
        <v>403</v>
      </c>
      <c r="C104" s="263" t="s">
        <v>465</v>
      </c>
      <c r="D104" s="370" t="s">
        <v>493</v>
      </c>
      <c r="E104" s="307"/>
    </row>
    <row r="105" spans="1:7" ht="42" customHeight="1" x14ac:dyDescent="0.2">
      <c r="B105" s="264" t="s">
        <v>401</v>
      </c>
      <c r="C105" s="265" t="s">
        <v>465</v>
      </c>
      <c r="D105" s="371" t="s">
        <v>494</v>
      </c>
      <c r="E105" s="317"/>
    </row>
    <row r="106" spans="1:7" ht="42" customHeight="1" thickBot="1" x14ac:dyDescent="0.25">
      <c r="B106" s="266" t="s">
        <v>402</v>
      </c>
      <c r="C106" s="267" t="s">
        <v>465</v>
      </c>
      <c r="D106" s="372" t="s">
        <v>495</v>
      </c>
      <c r="E106" s="318"/>
    </row>
    <row r="107" spans="1:7" ht="21" customHeight="1" x14ac:dyDescent="0.2">
      <c r="B107" s="260"/>
      <c r="C107" s="261"/>
      <c r="D107" s="261"/>
    </row>
    <row r="108" spans="1:7" ht="21" customHeight="1" thickBot="1" x14ac:dyDescent="0.25">
      <c r="B108" s="206" t="s">
        <v>455</v>
      </c>
      <c r="C108" s="206"/>
      <c r="D108" s="206"/>
      <c r="E108" s="207"/>
    </row>
    <row r="109" spans="1:7" ht="21" customHeight="1" thickBot="1" x14ac:dyDescent="0.25">
      <c r="B109" s="412" t="s">
        <v>201</v>
      </c>
      <c r="C109" s="413"/>
      <c r="D109" s="208" t="s">
        <v>200</v>
      </c>
      <c r="E109" s="209"/>
    </row>
    <row r="110" spans="1:7" ht="21" customHeight="1" thickBot="1" x14ac:dyDescent="0.25">
      <c r="B110" s="426" t="s">
        <v>377</v>
      </c>
      <c r="C110" s="268" t="s">
        <v>375</v>
      </c>
      <c r="D110" s="373" t="s">
        <v>496</v>
      </c>
      <c r="E110" s="319"/>
      <c r="G110" s="212"/>
    </row>
    <row r="111" spans="1:7" ht="21" customHeight="1" thickTop="1" x14ac:dyDescent="0.2">
      <c r="B111" s="427"/>
      <c r="C111" s="269" t="s">
        <v>378</v>
      </c>
      <c r="D111" s="374" t="s">
        <v>480</v>
      </c>
      <c r="E111" s="320"/>
      <c r="G111" s="212"/>
    </row>
    <row r="112" spans="1:7" ht="21" customHeight="1" thickBot="1" x14ac:dyDescent="0.25">
      <c r="B112" s="427"/>
      <c r="C112" s="270" t="s">
        <v>392</v>
      </c>
      <c r="D112" s="375" t="s">
        <v>497</v>
      </c>
      <c r="E112" s="342" t="s">
        <v>462</v>
      </c>
      <c r="G112" s="212"/>
    </row>
    <row r="113" spans="2:7" ht="21" customHeight="1" thickTop="1" x14ac:dyDescent="0.2">
      <c r="B113" s="427"/>
      <c r="C113" s="269" t="s">
        <v>379</v>
      </c>
      <c r="D113" s="197"/>
      <c r="E113" s="320"/>
      <c r="G113" s="212"/>
    </row>
    <row r="114" spans="2:7" ht="21" customHeight="1" thickBot="1" x14ac:dyDescent="0.25">
      <c r="B114" s="427"/>
      <c r="C114" s="270" t="s">
        <v>393</v>
      </c>
      <c r="D114" s="198"/>
      <c r="E114" s="342" t="s">
        <v>463</v>
      </c>
      <c r="G114" s="212"/>
    </row>
    <row r="115" spans="2:7" ht="66" customHeight="1" thickTop="1" thickBot="1" x14ac:dyDescent="0.25">
      <c r="B115" s="428"/>
      <c r="C115" s="271" t="s">
        <v>425</v>
      </c>
      <c r="D115" s="199"/>
      <c r="E115" s="304"/>
      <c r="G115" s="212"/>
    </row>
    <row r="116" spans="2:7" ht="21" customHeight="1" x14ac:dyDescent="0.2">
      <c r="B116" s="426" t="s">
        <v>376</v>
      </c>
      <c r="C116" s="272" t="s">
        <v>384</v>
      </c>
      <c r="D116" s="356" t="s">
        <v>498</v>
      </c>
      <c r="E116" s="296"/>
      <c r="G116" s="212"/>
    </row>
    <row r="117" spans="2:7" ht="21" customHeight="1" x14ac:dyDescent="0.2">
      <c r="B117" s="427"/>
      <c r="C117" s="220" t="s">
        <v>385</v>
      </c>
      <c r="D117" s="357" t="s">
        <v>554</v>
      </c>
      <c r="E117" s="297"/>
      <c r="G117" s="212"/>
    </row>
    <row r="118" spans="2:7" ht="21" customHeight="1" thickBot="1" x14ac:dyDescent="0.25">
      <c r="B118" s="427"/>
      <c r="C118" s="273" t="s">
        <v>386</v>
      </c>
      <c r="D118" s="376">
        <v>40</v>
      </c>
      <c r="E118" s="321" t="s">
        <v>387</v>
      </c>
      <c r="G118" s="212"/>
    </row>
    <row r="119" spans="2:7" ht="21" customHeight="1" thickTop="1" x14ac:dyDescent="0.2">
      <c r="B119" s="427"/>
      <c r="C119" s="274" t="s">
        <v>406</v>
      </c>
      <c r="D119" s="363" t="s">
        <v>499</v>
      </c>
      <c r="E119" s="322"/>
      <c r="G119" s="212"/>
    </row>
    <row r="120" spans="2:7" ht="21" customHeight="1" thickBot="1" x14ac:dyDescent="0.25">
      <c r="B120" s="427"/>
      <c r="C120" s="270" t="s">
        <v>407</v>
      </c>
      <c r="D120" s="377" t="s">
        <v>500</v>
      </c>
      <c r="E120" s="323"/>
      <c r="G120" s="212"/>
    </row>
    <row r="121" spans="2:7" ht="21" customHeight="1" thickTop="1" x14ac:dyDescent="0.2">
      <c r="B121" s="427"/>
      <c r="C121" s="274" t="s">
        <v>380</v>
      </c>
      <c r="D121" s="378" t="s">
        <v>480</v>
      </c>
      <c r="E121" s="304"/>
      <c r="G121" s="212"/>
    </row>
    <row r="122" spans="2:7" ht="21" customHeight="1" x14ac:dyDescent="0.2">
      <c r="B122" s="427"/>
      <c r="C122" s="220" t="s">
        <v>388</v>
      </c>
      <c r="D122" s="357" t="s">
        <v>482</v>
      </c>
      <c r="E122" s="297"/>
      <c r="G122" s="212"/>
    </row>
    <row r="123" spans="2:7" ht="21" customHeight="1" x14ac:dyDescent="0.2">
      <c r="B123" s="427"/>
      <c r="C123" s="274" t="s">
        <v>381</v>
      </c>
      <c r="D123" s="357"/>
      <c r="E123" s="297"/>
      <c r="G123" s="212"/>
    </row>
    <row r="124" spans="2:7" ht="21" customHeight="1" thickBot="1" x14ac:dyDescent="0.25">
      <c r="B124" s="427"/>
      <c r="C124" s="275" t="s">
        <v>389</v>
      </c>
      <c r="D124" s="379"/>
      <c r="E124" s="324"/>
      <c r="G124" s="212"/>
    </row>
    <row r="125" spans="2:7" ht="21" customHeight="1" thickTop="1" x14ac:dyDescent="0.2">
      <c r="B125" s="427"/>
      <c r="C125" s="269" t="s">
        <v>382</v>
      </c>
      <c r="D125" s="374" t="s">
        <v>480</v>
      </c>
      <c r="E125" s="320"/>
      <c r="G125" s="212"/>
    </row>
    <row r="126" spans="2:7" ht="21" customHeight="1" thickBot="1" x14ac:dyDescent="0.25">
      <c r="B126" s="427"/>
      <c r="C126" s="270" t="s">
        <v>390</v>
      </c>
      <c r="D126" s="358" t="s">
        <v>482</v>
      </c>
      <c r="E126" s="298"/>
      <c r="G126" s="212"/>
    </row>
    <row r="127" spans="2:7" ht="21" customHeight="1" thickTop="1" x14ac:dyDescent="0.2">
      <c r="B127" s="427"/>
      <c r="C127" s="269" t="s">
        <v>383</v>
      </c>
      <c r="D127" s="374" t="s">
        <v>472</v>
      </c>
      <c r="E127" s="320"/>
      <c r="G127" s="212"/>
    </row>
    <row r="128" spans="2:7" ht="21" customHeight="1" thickBot="1" x14ac:dyDescent="0.25">
      <c r="B128" s="427"/>
      <c r="C128" s="270" t="s">
        <v>391</v>
      </c>
      <c r="D128" s="358" t="s">
        <v>474</v>
      </c>
      <c r="E128" s="298"/>
      <c r="G128" s="212"/>
    </row>
    <row r="129" spans="2:7" ht="66" customHeight="1" thickTop="1" thickBot="1" x14ac:dyDescent="0.25">
      <c r="B129" s="428"/>
      <c r="C129" s="271" t="s">
        <v>395</v>
      </c>
      <c r="D129" s="199"/>
      <c r="E129" s="325"/>
      <c r="G129" s="212"/>
    </row>
    <row r="130" spans="2:7" ht="21" customHeight="1" x14ac:dyDescent="0.2">
      <c r="B130" s="217"/>
      <c r="C130" s="261"/>
      <c r="D130" s="261"/>
    </row>
    <row r="131" spans="2:7" ht="21" customHeight="1" thickBot="1" x14ac:dyDescent="0.25">
      <c r="B131" s="404" t="s">
        <v>456</v>
      </c>
      <c r="C131" s="404"/>
      <c r="D131" s="404"/>
      <c r="E131" s="404"/>
    </row>
    <row r="132" spans="2:7" ht="84" customHeight="1" thickBot="1" x14ac:dyDescent="0.25">
      <c r="B132" s="391" t="s">
        <v>371</v>
      </c>
      <c r="C132" s="392"/>
      <c r="D132" s="380" t="s">
        <v>501</v>
      </c>
      <c r="E132" s="326"/>
    </row>
    <row r="133" spans="2:7" ht="21" customHeight="1" x14ac:dyDescent="0.2">
      <c r="B133" s="217"/>
      <c r="C133" s="261"/>
      <c r="D133" s="261"/>
    </row>
    <row r="134" spans="2:7" ht="21" customHeight="1" thickBot="1" x14ac:dyDescent="0.25">
      <c r="B134" s="404" t="s">
        <v>457</v>
      </c>
      <c r="C134" s="404"/>
      <c r="D134" s="404"/>
      <c r="E134" s="404"/>
    </row>
    <row r="135" spans="2:7" ht="26.25" customHeight="1" x14ac:dyDescent="0.2">
      <c r="B135" s="334" t="s">
        <v>311</v>
      </c>
      <c r="C135" s="276"/>
      <c r="D135" s="290">
        <f>第１号別紙!$G$20</f>
        <v>6883500</v>
      </c>
      <c r="E135" s="327" t="s">
        <v>274</v>
      </c>
    </row>
    <row r="136" spans="2:7" ht="26.25" customHeight="1" x14ac:dyDescent="0.2">
      <c r="B136" s="335" t="s">
        <v>310</v>
      </c>
      <c r="C136" s="277"/>
      <c r="D136" s="291">
        <f>第１号別紙!$G$22</f>
        <v>4589000</v>
      </c>
      <c r="E136" s="300" t="s">
        <v>274</v>
      </c>
    </row>
    <row r="137" spans="2:7" ht="26.25" customHeight="1" thickBot="1" x14ac:dyDescent="0.25">
      <c r="B137" s="336" t="s">
        <v>309</v>
      </c>
      <c r="C137" s="278"/>
      <c r="D137" s="292">
        <f>第１号別紙!$I$28</f>
        <v>570300</v>
      </c>
      <c r="E137" s="328" t="s">
        <v>274</v>
      </c>
    </row>
    <row r="138" spans="2:7" ht="26.25" customHeight="1" thickTop="1" thickBot="1" x14ac:dyDescent="0.25">
      <c r="B138" s="337" t="s">
        <v>362</v>
      </c>
      <c r="C138" s="279"/>
      <c r="D138" s="293">
        <f>第１号別紙!$G$29</f>
        <v>7453800</v>
      </c>
      <c r="E138" s="329" t="s">
        <v>274</v>
      </c>
    </row>
    <row r="139" spans="2:7" ht="26.25" customHeight="1" thickTop="1" x14ac:dyDescent="0.2">
      <c r="B139" s="338" t="s">
        <v>444</v>
      </c>
      <c r="C139" s="283"/>
      <c r="D139" s="294">
        <f>IF(第１号別紙!$G$30="","",第１号別紙!$G$30)</f>
        <v>579080</v>
      </c>
      <c r="E139" s="330" t="s">
        <v>274</v>
      </c>
    </row>
    <row r="140" spans="2:7" ht="26.25" customHeight="1" thickBot="1" x14ac:dyDescent="0.25">
      <c r="B140" s="339" t="s">
        <v>445</v>
      </c>
      <c r="C140" s="280"/>
      <c r="D140" s="295">
        <f>第１号別紙!$G$31</f>
        <v>8032880</v>
      </c>
      <c r="E140" s="301" t="s">
        <v>274</v>
      </c>
    </row>
    <row r="141" spans="2:7" ht="21" customHeight="1" x14ac:dyDescent="0.2"/>
    <row r="142" spans="2:7" ht="21" customHeight="1" x14ac:dyDescent="0.2"/>
    <row r="143" spans="2:7" ht="21" customHeight="1" x14ac:dyDescent="0.2"/>
    <row r="144" spans="2:7"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sheetData>
  <sheetProtection password="DFA8" sheet="1" objects="1" scenarios="1" selectLockedCells="1" selectUnlockedCells="1"/>
  <dataConsolidate/>
  <mergeCells count="39">
    <mergeCell ref="B19:C19"/>
    <mergeCell ref="B88:C88"/>
    <mergeCell ref="B131:E131"/>
    <mergeCell ref="A1:E1"/>
    <mergeCell ref="B109:C109"/>
    <mergeCell ref="B110:B115"/>
    <mergeCell ref="B116:B129"/>
    <mergeCell ref="B103:C103"/>
    <mergeCell ref="D103:E103"/>
    <mergeCell ref="B3:E3"/>
    <mergeCell ref="B4:E4"/>
    <mergeCell ref="B7:C7"/>
    <mergeCell ref="B16:B18"/>
    <mergeCell ref="B26:B33"/>
    <mergeCell ref="B8:B14"/>
    <mergeCell ref="B57:B66"/>
    <mergeCell ref="B21:C21"/>
    <mergeCell ref="B134:E134"/>
    <mergeCell ref="B15:C15"/>
    <mergeCell ref="B20:C20"/>
    <mergeCell ref="B22:C22"/>
    <mergeCell ref="B75:B79"/>
    <mergeCell ref="D70:E70"/>
    <mergeCell ref="B70:C70"/>
    <mergeCell ref="B34:C34"/>
    <mergeCell ref="B35:B37"/>
    <mergeCell ref="B38:C38"/>
    <mergeCell ref="B39:C39"/>
    <mergeCell ref="B40:C40"/>
    <mergeCell ref="B41:C41"/>
    <mergeCell ref="B42:C42"/>
    <mergeCell ref="B46:B56"/>
    <mergeCell ref="B132:C132"/>
    <mergeCell ref="B93:B94"/>
    <mergeCell ref="B95:B96"/>
    <mergeCell ref="B98:B99"/>
    <mergeCell ref="B23:C23"/>
    <mergeCell ref="B91:B92"/>
    <mergeCell ref="B80:E80"/>
  </mergeCells>
  <phoneticPr fontId="18"/>
  <conditionalFormatting sqref="B80">
    <cfRule type="expression" dxfId="3" priority="1">
      <formula>$E$81=0</formula>
    </cfRule>
  </conditionalFormatting>
  <dataValidations count="10">
    <dataValidation type="list" allowBlank="1" showInputMessage="1" showErrorMessage="1" sqref="D17 D36" xr:uid="{00000000-0002-0000-0100-000000000000}">
      <formula1>大分類</formula1>
    </dataValidation>
    <dataValidation type="list" allowBlank="1" showInputMessage="1" showErrorMessage="1" sqref="D18 D37" xr:uid="{00000000-0002-0000-0100-000001000000}">
      <formula1>INDIRECT(D17)</formula1>
    </dataValidation>
    <dataValidation imeMode="halfAlpha" allowBlank="1" showInputMessage="1" showErrorMessage="1" sqref="D68:E68 E15 E34" xr:uid="{00000000-0002-0000-0100-000002000000}"/>
    <dataValidation errorStyle="warning" imeMode="halfAlpha" allowBlank="1" showInputMessage="1" showErrorMessage="1" error="選択肢にない場合のみ、手入力してください。" sqref="E82:E83 D83:D88 D90:D99" xr:uid="{00000000-0002-0000-0100-000003000000}"/>
    <dataValidation type="list" allowBlank="1" showInputMessage="1" showErrorMessage="1" sqref="D46" xr:uid="{00000000-0002-0000-0100-000004000000}">
      <formula1>"助成対象事業者,共同申請者"</formula1>
    </dataValidation>
    <dataValidation type="list" allowBlank="1" showInputMessage="1" showErrorMessage="1" sqref="D26" xr:uid="{00000000-0002-0000-0100-000005000000}">
      <formula1>"ESCO事業者,リース事業者,共有者等"</formula1>
    </dataValidation>
    <dataValidation allowBlank="1" showInputMessage="1" sqref="E16:E18 E35:E37 E115:E129 E46:E67 E24 E7:E14 E26:E33 E43:E44 E109:E111 E113" xr:uid="{00000000-0002-0000-0100-000006000000}"/>
    <dataValidation imeMode="halfAlpha" allowBlank="1" showInputMessage="1" showErrorMessage="1" error="選択肢にない場合のみ、手入力してください。" sqref="B98 B84:B87" xr:uid="{00000000-0002-0000-0100-000007000000}"/>
    <dataValidation type="list" allowBlank="1" showInputMessage="1" showErrorMessage="1" sqref="E114" xr:uid="{00000000-0002-0000-0100-000008000000}">
      <formula1>"該当無し,共有,区分"</formula1>
    </dataValidation>
    <dataValidation type="list" allowBlank="1" showInputMessage="1" showErrorMessage="1" sqref="E112" xr:uid="{00000000-0002-0000-0100-000009000000}">
      <formula1>"単独,共有,区分"</formula1>
    </dataValidation>
  </dataValidations>
  <pageMargins left="0.70866141732283472" right="0.70866141732283472" top="0.74803149606299213" bottom="0.74803149606299213" header="0.31496062992125984" footer="0.31496062992125984"/>
  <pageSetup paperSize="9" scale="46" fitToHeight="0" orientation="portrait" r:id="rId1"/>
  <headerFooter>
    <oddFooter>&amp;C&amp;P</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A000000}">
          <x14:formula1>
            <xm:f>選択肢!$A$25:$A$34</xm:f>
          </x14:formula1>
          <xm:sqref>D16 D35</xm:sqref>
        </x14:dataValidation>
        <x14:dataValidation type="list" allowBlank="1" showInputMessage="1" showErrorMessage="1" xr:uid="{00000000-0002-0000-0100-00000B000000}">
          <x14:formula1>
            <xm:f>選択肢!$D$37:$D$43</xm:f>
          </x14:formula1>
          <xm:sqref>C85:C86</xm:sqref>
        </x14:dataValidation>
        <x14:dataValidation type="list" allowBlank="1" showInputMessage="1" showErrorMessage="1" xr:uid="{00000000-0002-0000-0100-00000C000000}">
          <x14:formula1>
            <xm:f>選択肢!$D$45:$D$46</xm:f>
          </x14:formula1>
          <xm:sqref>C87</xm:sqref>
        </x14:dataValidation>
        <x14:dataValidation type="list" allowBlank="1" showInputMessage="1" showErrorMessage="1" xr:uid="{00000000-0002-0000-0100-00000D000000}">
          <x14:formula1>
            <xm:f>選択肢!$D$48:$D$49</xm:f>
          </x14:formula1>
          <xm:sqref>C90</xm:sqref>
        </x14:dataValidation>
        <x14:dataValidation type="list" showInputMessage="1" showErrorMessage="1" xr:uid="{00000000-0002-0000-0100-00000E000000}">
          <x14:formula1>
            <xm:f>選択肢!$D$37:$D$43</xm:f>
          </x14:formula1>
          <xm:sqref>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99CC"/>
    <pageSetUpPr fitToPage="1"/>
  </sheetPr>
  <dimension ref="B1:K40"/>
  <sheetViews>
    <sheetView showGridLines="0" zoomScaleNormal="100" zoomScaleSheetLayoutView="100" workbookViewId="0">
      <selection activeCell="D15" sqref="D15"/>
    </sheetView>
  </sheetViews>
  <sheetFormatPr defaultColWidth="9" defaultRowHeight="13.2" x14ac:dyDescent="0.2"/>
  <cols>
    <col min="1" max="1" width="1.6640625" style="8" customWidth="1"/>
    <col min="2" max="2" width="2.33203125" style="8" customWidth="1"/>
    <col min="3" max="3" width="24.6640625" style="8" customWidth="1"/>
    <col min="4" max="4" width="10.6640625" style="8" customWidth="1"/>
    <col min="5" max="5" width="6.33203125" style="8" customWidth="1"/>
    <col min="6" max="6" width="6.77734375" style="8" customWidth="1"/>
    <col min="7" max="7" width="35.77734375" style="8" customWidth="1"/>
    <col min="8" max="8" width="6.6640625" style="29" customWidth="1"/>
    <col min="9" max="9" width="2.21875" style="29" customWidth="1"/>
    <col min="10" max="10" width="1.6640625" style="29" customWidth="1"/>
    <col min="11" max="11" width="7.21875" style="8" customWidth="1"/>
    <col min="12" max="13" width="9" style="8"/>
    <col min="14" max="14" width="10.33203125" style="8" customWidth="1"/>
    <col min="15" max="16384" width="9" style="8"/>
  </cols>
  <sheetData>
    <row r="1" spans="2:11" x14ac:dyDescent="0.2">
      <c r="B1" s="1"/>
      <c r="I1" s="149" t="str">
        <f>選択肢!$D$25</f>
        <v>Ver.6.2</v>
      </c>
    </row>
    <row r="2" spans="2:11" x14ac:dyDescent="0.2">
      <c r="B2" s="20" t="s">
        <v>8</v>
      </c>
      <c r="D2" s="1"/>
      <c r="E2" s="1"/>
      <c r="F2" s="1"/>
      <c r="G2" s="1"/>
      <c r="H2" s="2"/>
    </row>
    <row r="3" spans="2:11" x14ac:dyDescent="0.2">
      <c r="B3" s="3"/>
      <c r="C3" s="4"/>
      <c r="D3" s="4"/>
      <c r="E3" s="4"/>
      <c r="F3" s="4"/>
      <c r="G3" s="4"/>
      <c r="H3" s="168"/>
      <c r="I3" s="30"/>
      <c r="K3" s="29"/>
    </row>
    <row r="4" spans="2:11" x14ac:dyDescent="0.2">
      <c r="B4" s="3"/>
      <c r="C4" s="5"/>
      <c r="D4" s="5"/>
      <c r="E4" s="5"/>
      <c r="F4" s="5"/>
      <c r="G4" s="386"/>
      <c r="H4" s="387" t="str">
        <f>IF(入力シート!$D$71="","",TEXT(DATEVALUE(入力シート!$D$71),"[DBNum3]ggge年m月d日"))</f>
        <v>令和４年１０月３日</v>
      </c>
      <c r="I4" s="31"/>
    </row>
    <row r="5" spans="2:11" ht="16.5" customHeight="1" x14ac:dyDescent="0.2">
      <c r="B5" s="3"/>
      <c r="C5" s="9" t="s">
        <v>0</v>
      </c>
      <c r="D5" s="5"/>
      <c r="E5" s="5"/>
      <c r="F5" s="5"/>
      <c r="G5" s="5"/>
      <c r="H5" s="6"/>
      <c r="I5" s="31"/>
    </row>
    <row r="6" spans="2:11" x14ac:dyDescent="0.2">
      <c r="B6" s="3"/>
      <c r="C6" s="167" t="s">
        <v>6</v>
      </c>
      <c r="D6" s="5"/>
      <c r="E6" s="5"/>
      <c r="F6" s="5"/>
      <c r="G6" s="5"/>
      <c r="H6" s="6"/>
      <c r="I6" s="31"/>
    </row>
    <row r="7" spans="2:11" x14ac:dyDescent="0.2">
      <c r="B7" s="3"/>
      <c r="C7" s="7"/>
      <c r="D7" s="5"/>
      <c r="E7" s="5"/>
      <c r="F7" s="5"/>
      <c r="G7" s="5"/>
      <c r="H7" s="6"/>
      <c r="I7" s="31"/>
    </row>
    <row r="8" spans="2:11" x14ac:dyDescent="0.2">
      <c r="B8" s="3"/>
      <c r="C8" s="5"/>
      <c r="D8" s="5"/>
      <c r="F8" s="32" t="s">
        <v>301</v>
      </c>
      <c r="G8" s="33"/>
      <c r="H8" s="34"/>
      <c r="I8" s="31"/>
    </row>
    <row r="9" spans="2:11" ht="19.5" customHeight="1" x14ac:dyDescent="0.2">
      <c r="B9" s="3"/>
      <c r="C9" s="5"/>
      <c r="D9" s="5"/>
      <c r="F9" s="32" t="s">
        <v>3</v>
      </c>
      <c r="G9" s="435" t="str">
        <f>IF(入力シート!$D$8="","",入力シート!$D$8)</f>
        <v>000-0000</v>
      </c>
      <c r="H9" s="435"/>
      <c r="I9" s="31"/>
    </row>
    <row r="10" spans="2:11" ht="19.5" customHeight="1" x14ac:dyDescent="0.2">
      <c r="B10" s="3"/>
      <c r="C10" s="5"/>
      <c r="D10" s="5"/>
      <c r="F10" s="32"/>
      <c r="G10" s="435" t="str">
        <f>IF(入力シート!$D$9="","",入力シート!$D$9)</f>
        <v>東京都●●区▲▲　◆－◆－◆ ■■ビル▼階</v>
      </c>
      <c r="H10" s="435"/>
      <c r="I10" s="31"/>
    </row>
    <row r="11" spans="2:11" ht="19.5" customHeight="1" x14ac:dyDescent="0.2">
      <c r="B11" s="3"/>
      <c r="C11" s="5"/>
      <c r="D11" s="5"/>
      <c r="F11" s="32" t="s">
        <v>5</v>
      </c>
      <c r="G11" s="435" t="str">
        <f>IF(入力シート!$D$11="","",入力シート!$D$11)</f>
        <v>株式会社〇〇〇</v>
      </c>
      <c r="H11" s="435"/>
      <c r="I11" s="31"/>
    </row>
    <row r="12" spans="2:11" ht="19.5" customHeight="1" x14ac:dyDescent="0.2">
      <c r="B12" s="3"/>
      <c r="C12" s="5"/>
      <c r="D12" s="5"/>
      <c r="F12" s="32"/>
      <c r="G12" s="435" t="str">
        <f>IF(入力シート!$D$13="","",入力シート!$D$13)</f>
        <v>代表取締役　〇〇 ●●</v>
      </c>
      <c r="H12" s="435"/>
      <c r="I12" s="31"/>
    </row>
    <row r="13" spans="2:11" x14ac:dyDescent="0.2">
      <c r="B13" s="3"/>
      <c r="C13" s="5"/>
      <c r="D13" s="5"/>
      <c r="F13" s="32"/>
      <c r="G13" s="35"/>
      <c r="H13" s="113"/>
      <c r="I13" s="31"/>
    </row>
    <row r="14" spans="2:11" ht="16.5" customHeight="1" x14ac:dyDescent="0.2">
      <c r="B14" s="3"/>
      <c r="C14" s="5"/>
      <c r="D14" s="5"/>
      <c r="F14" s="32" t="s">
        <v>4</v>
      </c>
      <c r="G14" s="33"/>
      <c r="H14" s="34"/>
      <c r="I14" s="31"/>
    </row>
    <row r="15" spans="2:11" ht="19.5" customHeight="1" x14ac:dyDescent="0.2">
      <c r="B15" s="3"/>
      <c r="C15" s="5"/>
      <c r="D15" s="5"/>
      <c r="F15" s="32" t="s">
        <v>3</v>
      </c>
      <c r="G15" s="435"/>
      <c r="H15" s="435"/>
      <c r="I15" s="31"/>
    </row>
    <row r="16" spans="2:11" ht="19.5" customHeight="1" x14ac:dyDescent="0.2">
      <c r="B16" s="3"/>
      <c r="C16" s="5"/>
      <c r="D16" s="5"/>
      <c r="F16" s="32"/>
      <c r="G16" s="435"/>
      <c r="H16" s="435"/>
      <c r="I16" s="31"/>
    </row>
    <row r="17" spans="2:9" ht="19.5" customHeight="1" x14ac:dyDescent="0.2">
      <c r="B17" s="3"/>
      <c r="C17" s="5"/>
      <c r="D17" s="5"/>
      <c r="F17" s="32" t="s">
        <v>5</v>
      </c>
      <c r="G17" s="435"/>
      <c r="H17" s="435"/>
      <c r="I17" s="31"/>
    </row>
    <row r="18" spans="2:9" ht="19.5" customHeight="1" x14ac:dyDescent="0.2">
      <c r="B18" s="3"/>
      <c r="C18" s="5"/>
      <c r="D18" s="5"/>
      <c r="F18" s="32"/>
      <c r="G18" s="435"/>
      <c r="H18" s="435"/>
      <c r="I18" s="31"/>
    </row>
    <row r="19" spans="2:9" ht="11.25" customHeight="1" x14ac:dyDescent="0.2">
      <c r="B19" s="3"/>
      <c r="C19" s="9"/>
      <c r="D19" s="9"/>
      <c r="E19" s="9"/>
      <c r="F19" s="9"/>
      <c r="G19" s="9"/>
      <c r="H19" s="10"/>
      <c r="I19" s="31"/>
    </row>
    <row r="20" spans="2:9" ht="51" customHeight="1" x14ac:dyDescent="0.2">
      <c r="B20" s="3"/>
      <c r="C20" s="441" t="s">
        <v>7</v>
      </c>
      <c r="D20" s="441"/>
      <c r="E20" s="441"/>
      <c r="F20" s="441"/>
      <c r="G20" s="441"/>
      <c r="H20" s="441"/>
      <c r="I20" s="31"/>
    </row>
    <row r="21" spans="2:9" ht="9.9" customHeight="1" x14ac:dyDescent="0.2">
      <c r="B21" s="3"/>
      <c r="C21" s="9"/>
      <c r="D21" s="9"/>
      <c r="E21" s="9"/>
      <c r="F21" s="9"/>
      <c r="G21" s="9"/>
      <c r="H21" s="10"/>
      <c r="I21" s="31"/>
    </row>
    <row r="22" spans="2:9" ht="46.5" customHeight="1" x14ac:dyDescent="0.2">
      <c r="B22" s="3"/>
      <c r="C22" s="437" t="s">
        <v>443</v>
      </c>
      <c r="D22" s="437"/>
      <c r="E22" s="437"/>
      <c r="F22" s="437"/>
      <c r="G22" s="437"/>
      <c r="H22" s="437"/>
      <c r="I22" s="31"/>
    </row>
    <row r="23" spans="2:9" ht="9.9" customHeight="1" x14ac:dyDescent="0.2">
      <c r="B23" s="3"/>
      <c r="C23" s="17"/>
      <c r="D23" s="17"/>
      <c r="E23" s="17"/>
      <c r="F23" s="17"/>
      <c r="G23" s="17"/>
      <c r="H23" s="17"/>
      <c r="I23" s="31"/>
    </row>
    <row r="24" spans="2:9" ht="33.75" customHeight="1" x14ac:dyDescent="0.2">
      <c r="B24" s="3"/>
      <c r="C24" s="127" t="str">
        <f>入力シート!B72</f>
        <v>事業の名称</v>
      </c>
      <c r="D24" s="438" t="str">
        <f>IF(入力シート!$D$72="","",入力シート!$D$72)</f>
        <v>株式会社〇〇〇本社ビル換気・空調助成事業</v>
      </c>
      <c r="E24" s="439"/>
      <c r="F24" s="439"/>
      <c r="G24" s="439"/>
      <c r="H24" s="440"/>
      <c r="I24" s="31"/>
    </row>
    <row r="25" spans="2:9" ht="33.75" customHeight="1" x14ac:dyDescent="0.2">
      <c r="B25" s="3"/>
      <c r="C25" s="127" t="str">
        <f>入力シート!B73</f>
        <v>事業所の名称</v>
      </c>
      <c r="D25" s="438" t="str">
        <f>IF(入力シート!$D$73="","",入力シート!$D$73)</f>
        <v>株式会社〇〇〇本社ビル</v>
      </c>
      <c r="E25" s="439"/>
      <c r="F25" s="439"/>
      <c r="G25" s="439"/>
      <c r="H25" s="440"/>
      <c r="I25" s="31"/>
    </row>
    <row r="26" spans="2:9" ht="33.75" customHeight="1" x14ac:dyDescent="0.2">
      <c r="B26" s="3"/>
      <c r="C26" s="127" t="str">
        <f>入力シート!B74</f>
        <v>事業所の所在地</v>
      </c>
      <c r="D26" s="438" t="str">
        <f>IF(入力シート!$D$74="","",入力シート!$D$74)</f>
        <v>東京都●●区▲▲　◆－◆－◆　■■ビル▼階</v>
      </c>
      <c r="E26" s="439"/>
      <c r="F26" s="439"/>
      <c r="G26" s="439"/>
      <c r="H26" s="440"/>
      <c r="I26" s="31"/>
    </row>
    <row r="27" spans="2:9" ht="33.75" customHeight="1" x14ac:dyDescent="0.2">
      <c r="B27" s="3"/>
      <c r="C27" s="127" t="s">
        <v>307</v>
      </c>
      <c r="D27" s="436">
        <f>第１号別紙!$G$20</f>
        <v>6883500</v>
      </c>
      <c r="E27" s="436"/>
      <c r="F27" s="436"/>
      <c r="G27" s="436"/>
      <c r="H27" s="156" t="s">
        <v>1</v>
      </c>
      <c r="I27" s="31"/>
    </row>
    <row r="28" spans="2:9" ht="33.75" customHeight="1" x14ac:dyDescent="0.2">
      <c r="B28" s="3"/>
      <c r="C28" s="127" t="s">
        <v>306</v>
      </c>
      <c r="D28" s="436">
        <f>第１号別紙!$G$22</f>
        <v>4589000</v>
      </c>
      <c r="E28" s="436"/>
      <c r="F28" s="436"/>
      <c r="G28" s="436"/>
      <c r="H28" s="156" t="s">
        <v>1</v>
      </c>
      <c r="I28" s="31"/>
    </row>
    <row r="29" spans="2:9" ht="4.5" customHeight="1" x14ac:dyDescent="0.2">
      <c r="B29" s="3"/>
      <c r="C29" s="444" t="s">
        <v>308</v>
      </c>
      <c r="D29" s="453"/>
      <c r="E29" s="453"/>
      <c r="F29" s="453"/>
      <c r="G29" s="453"/>
      <c r="H29" s="454"/>
      <c r="I29" s="31"/>
    </row>
    <row r="30" spans="2:9" ht="21" customHeight="1" x14ac:dyDescent="0.2">
      <c r="B30" s="3"/>
      <c r="C30" s="445"/>
      <c r="D30" s="24" t="s">
        <v>20</v>
      </c>
      <c r="E30" s="446" t="str">
        <f>IF(入力シート!$D$47="","",入力シート!$D$47)</f>
        <v>000-0000</v>
      </c>
      <c r="F30" s="446"/>
      <c r="G30" s="446"/>
      <c r="H30" s="447"/>
      <c r="I30" s="31"/>
    </row>
    <row r="31" spans="2:9" ht="21" customHeight="1" x14ac:dyDescent="0.2">
      <c r="B31" s="3"/>
      <c r="C31" s="445"/>
      <c r="D31" s="24" t="s">
        <v>21</v>
      </c>
      <c r="E31" s="446" t="str">
        <f>IF(入力シート!$D$48="","",入力シート!$D$48)</f>
        <v>東京都●●区▲▲　◆－◆－◆ ■■ビル▼階</v>
      </c>
      <c r="F31" s="446"/>
      <c r="G31" s="446"/>
      <c r="H31" s="447"/>
      <c r="I31" s="31"/>
    </row>
    <row r="32" spans="2:9" ht="21" customHeight="1" x14ac:dyDescent="0.2">
      <c r="B32" s="3"/>
      <c r="C32" s="445"/>
      <c r="D32" s="24" t="s">
        <v>22</v>
      </c>
      <c r="E32" s="446" t="str">
        <f>IF(入力シート!$D$50="","",入力シート!$D$50)</f>
        <v>株式会社〇〇〇</v>
      </c>
      <c r="F32" s="446"/>
      <c r="G32" s="446"/>
      <c r="H32" s="447"/>
      <c r="I32" s="31"/>
    </row>
    <row r="33" spans="2:9" ht="21" customHeight="1" x14ac:dyDescent="0.2">
      <c r="B33" s="3"/>
      <c r="C33" s="445"/>
      <c r="D33" s="24" t="s">
        <v>300</v>
      </c>
      <c r="E33" s="446" t="str">
        <f>IF(入力シート!$D$53="","",入力シート!$D$51&amp;"・"&amp;入力シート!$D$53)</f>
        <v>総務課・〇〇 ●●</v>
      </c>
      <c r="F33" s="446"/>
      <c r="G33" s="446"/>
      <c r="H33" s="447"/>
      <c r="I33" s="31"/>
    </row>
    <row r="34" spans="2:9" ht="21" customHeight="1" x14ac:dyDescent="0.2">
      <c r="B34" s="3"/>
      <c r="C34" s="445"/>
      <c r="D34" s="24" t="s">
        <v>354</v>
      </c>
      <c r="E34" s="448" t="str">
        <f>IF(入力シート!$D$54="","",入力シート!$D$54)</f>
        <v>00-0000-0000</v>
      </c>
      <c r="F34" s="448"/>
      <c r="G34" s="448"/>
      <c r="H34" s="449"/>
      <c r="I34" s="31"/>
    </row>
    <row r="35" spans="2:9" ht="21" customHeight="1" x14ac:dyDescent="0.2">
      <c r="B35" s="3"/>
      <c r="C35" s="445"/>
      <c r="D35" s="24" t="s">
        <v>355</v>
      </c>
      <c r="E35" s="448" t="str">
        <f>IF(入力シート!$D$55="","",入力シート!$D$55)</f>
        <v>090－0000－0000</v>
      </c>
      <c r="F35" s="448"/>
      <c r="G35" s="448"/>
      <c r="H35" s="449"/>
      <c r="I35" s="31"/>
    </row>
    <row r="36" spans="2:9" ht="21" customHeight="1" x14ac:dyDescent="0.2">
      <c r="B36" s="3"/>
      <c r="C36" s="445"/>
      <c r="D36" s="24" t="s">
        <v>356</v>
      </c>
      <c r="E36" s="448" t="str">
        <f>IF(入力シート!$D$56="","",入力シート!$D$56)</f>
        <v>0000-abc@XXXX.ne.jp</v>
      </c>
      <c r="F36" s="448"/>
      <c r="G36" s="448"/>
      <c r="H36" s="449"/>
      <c r="I36" s="31"/>
    </row>
    <row r="37" spans="2:9" ht="4.5" customHeight="1" x14ac:dyDescent="0.2">
      <c r="B37" s="3"/>
      <c r="C37" s="445"/>
      <c r="D37" s="455"/>
      <c r="E37" s="455"/>
      <c r="F37" s="455"/>
      <c r="G37" s="455"/>
      <c r="H37" s="456"/>
      <c r="I37" s="31"/>
    </row>
    <row r="38" spans="2:9" ht="105" customHeight="1" x14ac:dyDescent="0.2">
      <c r="B38" s="3"/>
      <c r="C38" s="450" t="str">
        <f>IF(入力シート!D67="","備　考",CONCATENATE("備　考",CHAR(10),入力シート!D67))</f>
        <v>備　考</v>
      </c>
      <c r="D38" s="451"/>
      <c r="E38" s="451"/>
      <c r="F38" s="451"/>
      <c r="G38" s="451"/>
      <c r="H38" s="452"/>
      <c r="I38" s="31"/>
    </row>
    <row r="39" spans="2:9" ht="30" customHeight="1" x14ac:dyDescent="0.2">
      <c r="B39" s="36"/>
      <c r="C39" s="442" t="s">
        <v>433</v>
      </c>
      <c r="D39" s="442"/>
      <c r="E39" s="442"/>
      <c r="F39" s="442"/>
      <c r="G39" s="442"/>
      <c r="H39" s="442"/>
      <c r="I39" s="443"/>
    </row>
    <row r="40" spans="2:9" ht="10.5" customHeight="1" x14ac:dyDescent="0.2">
      <c r="B40" s="1"/>
    </row>
  </sheetData>
  <sheetProtection password="DFA8" sheet="1" objects="1" scenarios="1" selectLockedCells="1" selectUnlockedCells="1"/>
  <protectedRanges>
    <protectedRange sqref="D24:D28 G9:G12 H4 G15:G18 E30:E36" name="範囲1"/>
  </protectedRanges>
  <mergeCells count="27">
    <mergeCell ref="C39:I39"/>
    <mergeCell ref="C29:C37"/>
    <mergeCell ref="E30:H30"/>
    <mergeCell ref="E34:H34"/>
    <mergeCell ref="E35:H35"/>
    <mergeCell ref="E36:H36"/>
    <mergeCell ref="C38:H38"/>
    <mergeCell ref="D29:H29"/>
    <mergeCell ref="D37:H37"/>
    <mergeCell ref="E32:H32"/>
    <mergeCell ref="E31:H31"/>
    <mergeCell ref="E33:H33"/>
    <mergeCell ref="G9:H9"/>
    <mergeCell ref="G11:H11"/>
    <mergeCell ref="G12:H12"/>
    <mergeCell ref="G10:H10"/>
    <mergeCell ref="D28:G28"/>
    <mergeCell ref="C22:H22"/>
    <mergeCell ref="D24:H24"/>
    <mergeCell ref="D25:H25"/>
    <mergeCell ref="D26:H26"/>
    <mergeCell ref="C20:H20"/>
    <mergeCell ref="G18:H18"/>
    <mergeCell ref="D27:G27"/>
    <mergeCell ref="G15:H15"/>
    <mergeCell ref="G17:H17"/>
    <mergeCell ref="G16:H16"/>
  </mergeCells>
  <phoneticPr fontId="2"/>
  <pageMargins left="0.73" right="0.43307086614173229" top="0.51181102362204722" bottom="0.56999999999999995" header="0.31496062992125984" footer="0.31"/>
  <pageSetup paperSize="9" scale="94" orientation="portrait" r:id="rId1"/>
  <headerFooter>
    <oddFooter>&amp;R&amp;"ＭＳ 明朝,標準"&amp;10（日本産業規格A列4番）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99CC"/>
    <pageSetUpPr fitToPage="1"/>
  </sheetPr>
  <dimension ref="A1:G19"/>
  <sheetViews>
    <sheetView showGridLines="0" zoomScaleNormal="100" zoomScaleSheetLayoutView="100" workbookViewId="0"/>
  </sheetViews>
  <sheetFormatPr defaultColWidth="9" defaultRowHeight="13.2" x14ac:dyDescent="0.2"/>
  <cols>
    <col min="1" max="1" width="1.6640625" style="8" customWidth="1"/>
    <col min="2" max="2" width="2.6640625" style="8" customWidth="1"/>
    <col min="3" max="3" width="5.33203125" style="8" customWidth="1"/>
    <col min="4" max="4" width="93.21875" style="8" customWidth="1"/>
    <col min="5" max="5" width="12.44140625" style="29" customWidth="1"/>
    <col min="6" max="6" width="2.6640625" style="29" customWidth="1"/>
    <col min="7" max="7" width="7.21875" style="8" customWidth="1"/>
    <col min="8" max="9" width="9" style="8"/>
    <col min="10" max="10" width="10.33203125" style="8" customWidth="1"/>
    <col min="11" max="16384" width="9" style="8"/>
  </cols>
  <sheetData>
    <row r="1" spans="1:7" ht="26.25" customHeight="1" x14ac:dyDescent="0.2">
      <c r="C1" s="459" t="s">
        <v>442</v>
      </c>
      <c r="D1" s="459"/>
      <c r="E1" s="459"/>
      <c r="F1" s="8"/>
      <c r="G1" s="37" t="str">
        <f>選択肢!$D$25</f>
        <v>Ver.6.2</v>
      </c>
    </row>
    <row r="2" spans="1:7" ht="10.5" customHeight="1" x14ac:dyDescent="0.2">
      <c r="C2" s="1"/>
    </row>
    <row r="3" spans="1:7" ht="24" customHeight="1" x14ac:dyDescent="0.2">
      <c r="C3" s="11" t="s">
        <v>9</v>
      </c>
      <c r="E3" s="37" t="str">
        <f>IF(入力シート!$D$71="","",TEXT(DATEVALUE(入力シート!$D$71),"[DBNum3]ggge年m月d日"))</f>
        <v>令和４年１０月３日</v>
      </c>
    </row>
    <row r="4" spans="1:7" ht="16.5" customHeight="1" x14ac:dyDescent="0.2">
      <c r="C4" s="457" t="s">
        <v>29</v>
      </c>
      <c r="D4" s="457"/>
      <c r="E4" s="457"/>
    </row>
    <row r="5" spans="1:7" ht="16.5" customHeight="1" x14ac:dyDescent="0.2">
      <c r="C5" s="457"/>
      <c r="D5" s="457"/>
      <c r="E5" s="457"/>
    </row>
    <row r="6" spans="1:7" ht="16.5" customHeight="1" x14ac:dyDescent="0.2">
      <c r="C6" s="457"/>
      <c r="D6" s="457"/>
      <c r="E6" s="457"/>
    </row>
    <row r="7" spans="1:7" ht="16.5" customHeight="1" x14ac:dyDescent="0.2">
      <c r="C7" s="38" t="s">
        <v>26</v>
      </c>
      <c r="D7" s="117" t="s">
        <v>27</v>
      </c>
      <c r="E7" s="38" t="s">
        <v>28</v>
      </c>
    </row>
    <row r="8" spans="1:7" ht="90" customHeight="1" x14ac:dyDescent="0.2">
      <c r="C8" s="115">
        <f>ROW()-7</f>
        <v>1</v>
      </c>
      <c r="D8" s="116" t="s">
        <v>435</v>
      </c>
      <c r="E8" s="388" t="s">
        <v>551</v>
      </c>
    </row>
    <row r="9" spans="1:7" ht="128.25" customHeight="1" x14ac:dyDescent="0.2">
      <c r="C9" s="115">
        <f t="shared" ref="C9:C17" si="0">ROW()-7</f>
        <v>2</v>
      </c>
      <c r="D9" s="116" t="s">
        <v>436</v>
      </c>
      <c r="E9" s="388" t="s">
        <v>551</v>
      </c>
    </row>
    <row r="10" spans="1:7" ht="41.25" customHeight="1" x14ac:dyDescent="0.2">
      <c r="C10" s="115">
        <f t="shared" si="0"/>
        <v>3</v>
      </c>
      <c r="D10" s="116" t="s">
        <v>32</v>
      </c>
      <c r="E10" s="388" t="s">
        <v>551</v>
      </c>
    </row>
    <row r="11" spans="1:7" ht="41.25" customHeight="1" x14ac:dyDescent="0.2">
      <c r="C11" s="115">
        <f t="shared" si="0"/>
        <v>4</v>
      </c>
      <c r="D11" s="116" t="s">
        <v>33</v>
      </c>
      <c r="E11" s="388" t="s">
        <v>551</v>
      </c>
    </row>
    <row r="12" spans="1:7" ht="195" customHeight="1" x14ac:dyDescent="0.2">
      <c r="C12" s="115">
        <f t="shared" si="0"/>
        <v>5</v>
      </c>
      <c r="D12" s="114" t="s">
        <v>437</v>
      </c>
      <c r="E12" s="388" t="s">
        <v>551</v>
      </c>
    </row>
    <row r="13" spans="1:7" ht="72" customHeight="1" x14ac:dyDescent="0.2">
      <c r="A13" s="190"/>
      <c r="B13" s="190"/>
      <c r="C13" s="173">
        <f t="shared" si="0"/>
        <v>6</v>
      </c>
      <c r="D13" s="116" t="s">
        <v>438</v>
      </c>
      <c r="E13" s="388" t="s">
        <v>551</v>
      </c>
    </row>
    <row r="14" spans="1:7" ht="66" customHeight="1" x14ac:dyDescent="0.2">
      <c r="A14" s="190"/>
      <c r="B14" s="190"/>
      <c r="C14" s="173">
        <f t="shared" si="0"/>
        <v>7</v>
      </c>
      <c r="D14" s="116" t="s">
        <v>439</v>
      </c>
      <c r="E14" s="388" t="s">
        <v>551</v>
      </c>
    </row>
    <row r="15" spans="1:7" ht="42" customHeight="1" x14ac:dyDescent="0.2">
      <c r="A15" s="190"/>
      <c r="B15" s="190"/>
      <c r="C15" s="173">
        <f t="shared" si="0"/>
        <v>8</v>
      </c>
      <c r="D15" s="116" t="s">
        <v>353</v>
      </c>
      <c r="E15" s="388" t="s">
        <v>551</v>
      </c>
    </row>
    <row r="16" spans="1:7" ht="66" customHeight="1" x14ac:dyDescent="0.2">
      <c r="A16" s="190"/>
      <c r="B16" s="190"/>
      <c r="C16" s="173">
        <f t="shared" si="0"/>
        <v>9</v>
      </c>
      <c r="D16" s="116" t="s">
        <v>440</v>
      </c>
      <c r="E16" s="388" t="s">
        <v>463</v>
      </c>
    </row>
    <row r="17" spans="1:5" ht="66" customHeight="1" x14ac:dyDescent="0.2">
      <c r="A17" s="190"/>
      <c r="B17" s="190"/>
      <c r="C17" s="115">
        <f t="shared" si="0"/>
        <v>10</v>
      </c>
      <c r="D17" s="155" t="s">
        <v>441</v>
      </c>
      <c r="E17" s="389" t="s">
        <v>551</v>
      </c>
    </row>
    <row r="18" spans="1:5" ht="100.5" customHeight="1" x14ac:dyDescent="0.2">
      <c r="A18" s="190"/>
      <c r="B18" s="190"/>
      <c r="C18" s="174">
        <f>ROW()-7</f>
        <v>11</v>
      </c>
      <c r="D18" s="159" t="s">
        <v>30</v>
      </c>
      <c r="E18" s="389" t="s">
        <v>463</v>
      </c>
    </row>
    <row r="19" spans="1:5" x14ac:dyDescent="0.2">
      <c r="C19" s="458"/>
      <c r="D19" s="458"/>
      <c r="E19" s="458"/>
    </row>
  </sheetData>
  <sheetProtection password="DFA8" sheet="1" objects="1" scenarios="1" selectLockedCells="1" selectUnlockedCells="1"/>
  <mergeCells count="3">
    <mergeCell ref="C4:E6"/>
    <mergeCell ref="C19:E19"/>
    <mergeCell ref="C1:E1"/>
  </mergeCells>
  <phoneticPr fontId="18"/>
  <dataValidations count="2">
    <dataValidation type="list" allowBlank="1" showInputMessage="1" showErrorMessage="1" sqref="E16:E18" xr:uid="{00000000-0002-0000-0300-000000000000}">
      <formula1>"はい,いいえ,該当無し"</formula1>
    </dataValidation>
    <dataValidation type="list" allowBlank="1" showInputMessage="1" showErrorMessage="1" sqref="E8:E15" xr:uid="{00000000-0002-0000-0300-000001000000}">
      <formula1>"はい,いいえ"</formula1>
    </dataValidation>
  </dataValidations>
  <pageMargins left="0.62" right="0.21" top="0.51181102362204722" bottom="0.49" header="0.31496062992125984" footer="0.27"/>
  <pageSetup paperSize="9" scale="59" orientation="portrait" r:id="rId1"/>
  <headerFooter>
    <oddFooter>&amp;R&amp;"ＭＳ 明朝,標準"&amp;10（日本産業規格A列4番）</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99CC"/>
    <pageSetUpPr fitToPage="1"/>
  </sheetPr>
  <dimension ref="C2:G36"/>
  <sheetViews>
    <sheetView showGridLines="0" zoomScaleNormal="100" zoomScaleSheetLayoutView="110" workbookViewId="0"/>
  </sheetViews>
  <sheetFormatPr defaultColWidth="9" defaultRowHeight="13.2" x14ac:dyDescent="0.2"/>
  <cols>
    <col min="1" max="1" width="2.6640625" style="41" customWidth="1"/>
    <col min="2" max="2" width="1.6640625" style="41" customWidth="1"/>
    <col min="3" max="3" width="2.33203125" style="41" customWidth="1"/>
    <col min="4" max="4" width="27.6640625" style="41" customWidth="1"/>
    <col min="5" max="5" width="60.6640625" style="41" customWidth="1"/>
    <col min="6" max="6" width="2.21875" style="46" customWidth="1"/>
    <col min="7" max="7" width="7.21875" style="41" customWidth="1"/>
    <col min="8" max="9" width="9" style="41"/>
    <col min="10" max="10" width="10.33203125" style="41" customWidth="1"/>
    <col min="11" max="16384" width="9" style="41"/>
  </cols>
  <sheetData>
    <row r="2" spans="3:7" ht="13.5" customHeight="1" x14ac:dyDescent="0.2">
      <c r="C2" s="40"/>
      <c r="D2" s="40"/>
      <c r="E2" s="40"/>
      <c r="F2" s="158" t="str">
        <f>選択肢!$D$25</f>
        <v>Ver.6.2</v>
      </c>
    </row>
    <row r="3" spans="3:7" s="22" customFormat="1" ht="16.5" customHeight="1" x14ac:dyDescent="0.2">
      <c r="C3" s="11" t="s">
        <v>19</v>
      </c>
      <c r="D3" s="12"/>
      <c r="F3" s="16"/>
    </row>
    <row r="4" spans="3:7" s="22" customFormat="1" ht="10.5" customHeight="1" x14ac:dyDescent="0.2">
      <c r="C4" s="11"/>
      <c r="D4" s="11"/>
      <c r="E4" s="11"/>
      <c r="F4" s="18"/>
      <c r="G4" s="16"/>
    </row>
    <row r="5" spans="3:7" s="22" customFormat="1" ht="27" customHeight="1" x14ac:dyDescent="0.2">
      <c r="C5" s="169" t="s">
        <v>11</v>
      </c>
      <c r="D5" s="11"/>
      <c r="E5" s="11"/>
      <c r="F5" s="18"/>
    </row>
    <row r="6" spans="3:7" s="22" customFormat="1" ht="24" customHeight="1" x14ac:dyDescent="0.2">
      <c r="D6" s="26" t="s">
        <v>12</v>
      </c>
      <c r="E6" s="160" t="str">
        <f>IF(入力シート!$D$10="","",入力シート!$D$10)</f>
        <v>カブシキガイシャ〇〇〇</v>
      </c>
      <c r="F6" s="16"/>
    </row>
    <row r="7" spans="3:7" s="22" customFormat="1" ht="24" customHeight="1" x14ac:dyDescent="0.2">
      <c r="D7" s="27" t="s">
        <v>16</v>
      </c>
      <c r="E7" s="161" t="str">
        <f>IF(入力シート!$D$11="","",入力シート!$D$11)</f>
        <v>株式会社〇〇〇</v>
      </c>
      <c r="F7" s="16"/>
    </row>
    <row r="8" spans="3:7" s="22" customFormat="1" ht="24" customHeight="1" x14ac:dyDescent="0.2">
      <c r="D8" s="26" t="s">
        <v>12</v>
      </c>
      <c r="E8" s="160" t="str">
        <f>IF(入力シート!$D$12="","",入力シート!$D$12)</f>
        <v>ダイヒョウトリシマリヤク　〇〇 ●●</v>
      </c>
      <c r="F8" s="16"/>
    </row>
    <row r="9" spans="3:7" s="22" customFormat="1" ht="24" customHeight="1" x14ac:dyDescent="0.2">
      <c r="D9" s="27" t="s">
        <v>13</v>
      </c>
      <c r="E9" s="161" t="str">
        <f>IF(入力シート!$D$13="","",入力シート!$D$13)</f>
        <v>代表取締役　〇〇 ●●</v>
      </c>
      <c r="F9" s="16"/>
    </row>
    <row r="10" spans="3:7" s="22" customFormat="1" ht="24" customHeight="1" x14ac:dyDescent="0.2">
      <c r="D10" s="28" t="s">
        <v>357</v>
      </c>
      <c r="E10" s="162">
        <f>IF(入力シート!$D$15="","",入力シート!$D$15)</f>
        <v>36861</v>
      </c>
      <c r="F10" s="16"/>
    </row>
    <row r="11" spans="3:7" s="22" customFormat="1" ht="24" customHeight="1" x14ac:dyDescent="0.2">
      <c r="D11" s="27" t="s">
        <v>155</v>
      </c>
      <c r="E11" s="163" t="str">
        <f>IF(入力シート!$D$16="","",入力シート!$D$16)</f>
        <v>（ア）特定中小企業者等</v>
      </c>
      <c r="F11" s="16"/>
    </row>
    <row r="12" spans="3:7" s="22" customFormat="1" ht="24" customHeight="1" x14ac:dyDescent="0.2">
      <c r="D12" s="28" t="s">
        <v>156</v>
      </c>
      <c r="E12" s="163" t="str">
        <f>IF(入力シート!$D$17="","",入力シート!$D$17)</f>
        <v>Ｅ製造業</v>
      </c>
      <c r="F12" s="16"/>
    </row>
    <row r="13" spans="3:7" s="22" customFormat="1" ht="24" customHeight="1" x14ac:dyDescent="0.2">
      <c r="D13" s="157" t="s">
        <v>15</v>
      </c>
      <c r="E13" s="163" t="str">
        <f>IF(入力シート!$D$18="","",入力シート!$D$18)</f>
        <v>15印刷・同関連業</v>
      </c>
      <c r="F13" s="16"/>
    </row>
    <row r="14" spans="3:7" s="16" customFormat="1" ht="24" customHeight="1" x14ac:dyDescent="0.2">
      <c r="D14" s="28" t="s">
        <v>358</v>
      </c>
      <c r="E14" s="164">
        <f>IF(入力シート!$D$20="","",入力シート!$D$20)</f>
        <v>10000</v>
      </c>
    </row>
    <row r="15" spans="3:7" s="16" customFormat="1" ht="24" customHeight="1" x14ac:dyDescent="0.2">
      <c r="D15" s="28" t="s">
        <v>192</v>
      </c>
      <c r="E15" s="163" t="str">
        <f>IF(入力シート!$D$21="","",入力シート!$D$21&amp;"　　［人］")</f>
        <v>5　　［人］</v>
      </c>
    </row>
    <row r="16" spans="3:7" s="16" customFormat="1" ht="24" customHeight="1" x14ac:dyDescent="0.2">
      <c r="D16" s="28" t="s">
        <v>14</v>
      </c>
      <c r="E16" s="163" t="str">
        <f>IF(入力シート!$D$23="","",入力シート!$D$23&amp;"　　［人］")</f>
        <v>52　　［人］</v>
      </c>
    </row>
    <row r="17" spans="3:7" s="42" customFormat="1" ht="12.75" customHeight="1" x14ac:dyDescent="0.2">
      <c r="D17" s="19" t="s">
        <v>10</v>
      </c>
      <c r="E17" s="25"/>
      <c r="F17" s="43"/>
      <c r="G17" s="44"/>
    </row>
    <row r="18" spans="3:7" s="16" customFormat="1" ht="13.5" customHeight="1" x14ac:dyDescent="0.2">
      <c r="C18" s="19"/>
      <c r="D18" s="23"/>
      <c r="E18" s="23"/>
      <c r="F18" s="18"/>
      <c r="G18" s="22"/>
    </row>
    <row r="19" spans="3:7" s="39" customFormat="1" ht="27" customHeight="1" x14ac:dyDescent="0.2">
      <c r="C19" s="169" t="s">
        <v>17</v>
      </c>
      <c r="D19" s="45"/>
      <c r="E19" s="21"/>
    </row>
    <row r="20" spans="3:7" s="39" customFormat="1" ht="17.25" customHeight="1" x14ac:dyDescent="0.2">
      <c r="C20" s="460" t="s">
        <v>18</v>
      </c>
      <c r="D20" s="460"/>
      <c r="E20" s="460"/>
    </row>
    <row r="21" spans="3:7" s="39" customFormat="1" ht="24" customHeight="1" x14ac:dyDescent="0.2">
      <c r="C21" s="169"/>
      <c r="D21" s="28" t="s">
        <v>25</v>
      </c>
      <c r="E21" s="165" t="str">
        <f>IF(入力シート!$D$26="","",入力シート!$D$26)</f>
        <v>リース事業者</v>
      </c>
    </row>
    <row r="22" spans="3:7" s="22" customFormat="1" ht="24" customHeight="1" x14ac:dyDescent="0.2">
      <c r="D22" s="26" t="s">
        <v>12</v>
      </c>
      <c r="E22" s="160" t="str">
        <f>IF(入力シート!$D$29="","",入力シート!$D$29)</f>
        <v>カブシキガイシャ●●●</v>
      </c>
      <c r="F22" s="16"/>
    </row>
    <row r="23" spans="3:7" s="22" customFormat="1" ht="24" customHeight="1" x14ac:dyDescent="0.2">
      <c r="D23" s="27" t="s">
        <v>16</v>
      </c>
      <c r="E23" s="161" t="str">
        <f>IF(入力シート!$D$30="","",入力シート!$D$30)</f>
        <v>株式会社●●●</v>
      </c>
      <c r="F23" s="16"/>
    </row>
    <row r="24" spans="3:7" s="22" customFormat="1" ht="24" customHeight="1" x14ac:dyDescent="0.2">
      <c r="D24" s="26" t="s">
        <v>12</v>
      </c>
      <c r="E24" s="160" t="str">
        <f>IF(入力シート!$D$31="","",入力シート!$D$31)</f>
        <v>ダイヒョウトリシマリヤクシャチョウ　◆◆ ◇◇</v>
      </c>
      <c r="F24" s="16"/>
    </row>
    <row r="25" spans="3:7" s="22" customFormat="1" ht="24" customHeight="1" x14ac:dyDescent="0.2">
      <c r="D25" s="27" t="s">
        <v>13</v>
      </c>
      <c r="E25" s="161" t="str">
        <f>IF(入力シート!$D$32="","",入力シート!$D$32)</f>
        <v>代表取締役社長　◆◆ ◇◇</v>
      </c>
      <c r="F25" s="16"/>
    </row>
    <row r="26" spans="3:7" s="22" customFormat="1" ht="24" customHeight="1" x14ac:dyDescent="0.2">
      <c r="D26" s="28" t="s">
        <v>357</v>
      </c>
      <c r="E26" s="162">
        <f>IF(入力シート!$D$34="","",入力シート!$D$34)</f>
        <v>29556</v>
      </c>
      <c r="F26" s="16"/>
    </row>
    <row r="27" spans="3:7" s="22" customFormat="1" ht="24" customHeight="1" x14ac:dyDescent="0.2">
      <c r="D27" s="27" t="s">
        <v>155</v>
      </c>
      <c r="E27" s="163" t="str">
        <f>IF(入力シート!$D$35="","",入力シート!$D$35)</f>
        <v>（ア）特定中小企業者等</v>
      </c>
      <c r="F27" s="16"/>
    </row>
    <row r="28" spans="3:7" s="22" customFormat="1" ht="24" customHeight="1" x14ac:dyDescent="0.2">
      <c r="D28" s="28" t="s">
        <v>156</v>
      </c>
      <c r="E28" s="163" t="str">
        <f>IF(入力シート!$D$36="","",入力シート!$D$36)</f>
        <v>Ｋ不動産業・物品賃貸業</v>
      </c>
      <c r="F28" s="16"/>
    </row>
    <row r="29" spans="3:7" s="22" customFormat="1" ht="24" customHeight="1" x14ac:dyDescent="0.2">
      <c r="D29" s="157" t="s">
        <v>15</v>
      </c>
      <c r="E29" s="163" t="str">
        <f>IF(入力シート!$D$37="","",入力シート!$D$37)</f>
        <v>70物品賃貸業</v>
      </c>
      <c r="F29" s="16"/>
    </row>
    <row r="30" spans="3:7" s="16" customFormat="1" ht="24" customHeight="1" x14ac:dyDescent="0.2">
      <c r="D30" s="28" t="s">
        <v>358</v>
      </c>
      <c r="E30" s="164">
        <f>IF(入力シート!$D$38="","",入力シート!$D$38)</f>
        <v>1000</v>
      </c>
    </row>
    <row r="31" spans="3:7" s="16" customFormat="1" ht="24" customHeight="1" x14ac:dyDescent="0.2">
      <c r="D31" s="28" t="s">
        <v>192</v>
      </c>
      <c r="E31" s="163" t="str">
        <f>IF(入力シート!$D$40="","",入力シート!$D$40&amp;"　　［人］")</f>
        <v>1　　［人］</v>
      </c>
    </row>
    <row r="32" spans="3:7" s="16" customFormat="1" ht="24" customHeight="1" x14ac:dyDescent="0.2">
      <c r="D32" s="28" t="s">
        <v>14</v>
      </c>
      <c r="E32" s="163" t="str">
        <f>IF(入力シート!$D$42="","",入力シート!$D$42&amp;"　　［人］")</f>
        <v>5　　［人］</v>
      </c>
    </row>
    <row r="33" spans="3:6" ht="13.5" customHeight="1" x14ac:dyDescent="0.2">
      <c r="C33" s="13"/>
      <c r="D33" s="44" t="s">
        <v>31</v>
      </c>
      <c r="F33" s="41"/>
    </row>
    <row r="34" spans="3:6" ht="13.5" customHeight="1" x14ac:dyDescent="0.2">
      <c r="C34" s="13"/>
      <c r="D34" s="19" t="s">
        <v>23</v>
      </c>
      <c r="F34" s="41"/>
    </row>
    <row r="35" spans="3:6" ht="13.5" customHeight="1" x14ac:dyDescent="0.2">
      <c r="C35" s="13"/>
      <c r="D35" s="19" t="s">
        <v>24</v>
      </c>
      <c r="F35" s="41"/>
    </row>
    <row r="36" spans="3:6" ht="13.5" customHeight="1" x14ac:dyDescent="0.2">
      <c r="C36" s="13"/>
      <c r="D36" s="15"/>
      <c r="E36" s="19"/>
      <c r="F36" s="41"/>
    </row>
  </sheetData>
  <sheetProtection password="DFA8" sheet="1" objects="1" scenarios="1" selectLockedCells="1" selectUnlockedCells="1"/>
  <mergeCells count="1">
    <mergeCell ref="C20:E20"/>
  </mergeCells>
  <phoneticPr fontId="18"/>
  <pageMargins left="0.74803149606299213" right="0.43307086614173229" top="0.51181102362204722" bottom="0.67" header="0.31496062992125984" footer="0.39370078740157483"/>
  <pageSetup paperSize="9" scale="96" orientation="portrait" r:id="rId1"/>
  <headerFooter>
    <oddFooter>&amp;R&amp;"ＭＳ 明朝,標準"&amp;10（日本産業規格A列4番）</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66"/>
  </sheetPr>
  <dimension ref="B2:N53"/>
  <sheetViews>
    <sheetView showGridLines="0" zoomScaleNormal="100" zoomScaleSheetLayoutView="100" workbookViewId="0">
      <selection activeCell="I10" sqref="I10"/>
    </sheetView>
  </sheetViews>
  <sheetFormatPr defaultColWidth="9" defaultRowHeight="13.2" x14ac:dyDescent="0.2"/>
  <cols>
    <col min="1" max="1" width="2.6640625" style="88" customWidth="1"/>
    <col min="2" max="2" width="1.6640625" style="88" customWidth="1"/>
    <col min="3" max="3" width="3.77734375" style="88" hidden="1" customWidth="1"/>
    <col min="4" max="4" width="6.109375" style="88" customWidth="1"/>
    <col min="5" max="5" width="4.88671875" style="88" customWidth="1"/>
    <col min="6" max="6" width="36.6640625" style="88" customWidth="1"/>
    <col min="7" max="8" width="6.109375" style="88" customWidth="1"/>
    <col min="9" max="9" width="27.6640625" style="88" customWidth="1"/>
    <col min="10" max="10" width="1.6640625" style="88" customWidth="1"/>
    <col min="11" max="12" width="9" style="88"/>
    <col min="13" max="13" width="9.77734375" style="88" bestFit="1" customWidth="1"/>
    <col min="14" max="14" width="9" style="88"/>
    <col min="15" max="15" width="11.44140625" style="88" bestFit="1" customWidth="1"/>
    <col min="16" max="17" width="9" style="88"/>
    <col min="18" max="18" width="12" style="88" customWidth="1"/>
    <col min="19" max="19" width="9" style="88"/>
    <col min="20" max="20" width="9.77734375" style="88" bestFit="1" customWidth="1"/>
    <col min="21" max="16384" width="9" style="88"/>
  </cols>
  <sheetData>
    <row r="2" spans="2:14" ht="18" customHeight="1" x14ac:dyDescent="0.2">
      <c r="B2" s="86"/>
      <c r="C2" s="86"/>
      <c r="D2" s="86"/>
      <c r="E2" s="138"/>
      <c r="F2" s="87" t="s">
        <v>409</v>
      </c>
      <c r="G2" s="86"/>
      <c r="H2" s="86"/>
      <c r="I2" s="86"/>
      <c r="L2" s="86"/>
      <c r="M2" s="86"/>
      <c r="N2" s="86"/>
    </row>
    <row r="3" spans="2:14" ht="18" customHeight="1" x14ac:dyDescent="0.2">
      <c r="C3" s="89"/>
      <c r="D3" s="89"/>
      <c r="E3" s="89" t="s">
        <v>464</v>
      </c>
      <c r="F3" s="89"/>
      <c r="G3" s="89"/>
      <c r="H3" s="89"/>
      <c r="I3" s="89"/>
      <c r="J3" s="143" t="str">
        <f>選択肢!D26</f>
        <v>Ver.6.2</v>
      </c>
      <c r="K3" s="89"/>
      <c r="L3" s="89"/>
    </row>
    <row r="4" spans="2:14" ht="24" customHeight="1" x14ac:dyDescent="0.2">
      <c r="C4" s="90"/>
      <c r="D4" s="91" t="s">
        <v>203</v>
      </c>
      <c r="E4" s="91"/>
      <c r="F4" s="91"/>
      <c r="G4" s="91"/>
      <c r="H4" s="91"/>
    </row>
    <row r="5" spans="2:14" ht="24.75" customHeight="1" x14ac:dyDescent="0.2">
      <c r="C5" s="90"/>
      <c r="D5" s="461" t="s">
        <v>204</v>
      </c>
      <c r="E5" s="461"/>
      <c r="F5" s="461"/>
      <c r="G5" s="461"/>
      <c r="H5" s="461"/>
      <c r="I5" s="461"/>
    </row>
    <row r="6" spans="2:14" ht="24.75" customHeight="1" thickBot="1" x14ac:dyDescent="0.25">
      <c r="C6" s="90"/>
      <c r="D6" s="509" t="str">
        <f>IF(AND(G9="",G10=1),"換気設備の導入が無い計画は、助成対象になりません。",IF(AND(G9=1,G30=""),"＜③消費税等相当額＞欄に金額を入力してください。",""))</f>
        <v/>
      </c>
      <c r="E6" s="509"/>
      <c r="F6" s="509"/>
      <c r="G6" s="509"/>
      <c r="H6" s="509"/>
      <c r="I6" s="509"/>
    </row>
    <row r="7" spans="2:14" ht="25.5" customHeight="1" x14ac:dyDescent="0.2">
      <c r="C7" s="90"/>
      <c r="D7" s="462" t="s">
        <v>205</v>
      </c>
      <c r="E7" s="463"/>
      <c r="F7" s="464"/>
      <c r="G7" s="468" t="s">
        <v>206</v>
      </c>
      <c r="H7" s="469"/>
      <c r="I7" s="470"/>
    </row>
    <row r="8" spans="2:14" ht="25.5" customHeight="1" thickBot="1" x14ac:dyDescent="0.25">
      <c r="C8" s="90"/>
      <c r="D8" s="465"/>
      <c r="E8" s="466"/>
      <c r="F8" s="467"/>
      <c r="G8" s="92" t="s">
        <v>207</v>
      </c>
      <c r="H8" s="93" t="s">
        <v>208</v>
      </c>
      <c r="I8" s="94" t="s">
        <v>209</v>
      </c>
    </row>
    <row r="9" spans="2:14" ht="27" customHeight="1" x14ac:dyDescent="0.2">
      <c r="C9" s="90">
        <v>101</v>
      </c>
      <c r="D9" s="471" t="s">
        <v>210</v>
      </c>
      <c r="E9" s="474" t="s">
        <v>342</v>
      </c>
      <c r="F9" s="475"/>
      <c r="G9" s="95">
        <f>IF(I9="","",1)</f>
        <v>1</v>
      </c>
      <c r="H9" s="96" t="str">
        <f>IF(G9="","","式")</f>
        <v>式</v>
      </c>
      <c r="I9" s="353">
        <f>IF(換気設備!H44+換気設備!H84+換気設備!H124+換気設備!H164+換気設備!H204+換気設備!H244+換気設備!H284+換気設備!H324+換気設備!H364+換気設備!H404=0,"",換気設備!H44+換気設備!H84+換気設備!H124+換気設備!H164+換気設備!H204+換気設備!H244+換気設備!H284+換気設備!H324+換気設備!H364+換気設備!H404)</f>
        <v>932000</v>
      </c>
    </row>
    <row r="10" spans="2:14" ht="27" customHeight="1" x14ac:dyDescent="0.2">
      <c r="C10" s="90">
        <v>102</v>
      </c>
      <c r="D10" s="472"/>
      <c r="E10" s="474" t="str">
        <f>IF(I10="","","高効率空調設備の導入")</f>
        <v>高効率空調設備の導入</v>
      </c>
      <c r="F10" s="475"/>
      <c r="G10" s="95">
        <f>IF(I10="","",1)</f>
        <v>1</v>
      </c>
      <c r="H10" s="96" t="str">
        <f>IF(G10="","","式")</f>
        <v>式</v>
      </c>
      <c r="I10" s="353">
        <f>IF(空調設備!H44+空調設備!H84+空調設備!H124+空調設備!H164+空調設備!H204+空調設備!H244+空調設備!H284+空調設備!H324+空調設備!H364+空調設備!H404=0,"",空調設備!H44+空調設備!H84+空調設備!H124+空調設備!H164+空調設備!H204+空調設備!H244+空調設備!H284+空調設備!H324+空調設備!H364+空調設備!H404)</f>
        <v>5951500</v>
      </c>
    </row>
    <row r="11" spans="2:14" ht="27" customHeight="1" x14ac:dyDescent="0.2">
      <c r="C11" s="90">
        <v>103</v>
      </c>
      <c r="D11" s="472"/>
      <c r="E11" s="474"/>
      <c r="F11" s="475"/>
      <c r="G11" s="95"/>
      <c r="H11" s="96"/>
      <c r="I11" s="353"/>
    </row>
    <row r="12" spans="2:14" ht="27" customHeight="1" x14ac:dyDescent="0.2">
      <c r="C12" s="90">
        <v>104</v>
      </c>
      <c r="D12" s="472"/>
      <c r="E12" s="474"/>
      <c r="F12" s="475"/>
      <c r="G12" s="95"/>
      <c r="H12" s="96"/>
      <c r="I12" s="353"/>
    </row>
    <row r="13" spans="2:14" ht="27" customHeight="1" x14ac:dyDescent="0.2">
      <c r="C13" s="90">
        <v>105</v>
      </c>
      <c r="D13" s="472"/>
      <c r="E13" s="474"/>
      <c r="F13" s="475"/>
      <c r="G13" s="95"/>
      <c r="H13" s="96"/>
      <c r="I13" s="353"/>
    </row>
    <row r="14" spans="2:14" ht="27" customHeight="1" x14ac:dyDescent="0.2">
      <c r="C14" s="90">
        <v>106</v>
      </c>
      <c r="D14" s="472"/>
      <c r="E14" s="474"/>
      <c r="F14" s="475"/>
      <c r="G14" s="95"/>
      <c r="H14" s="96"/>
      <c r="I14" s="353"/>
    </row>
    <row r="15" spans="2:14" ht="27" customHeight="1" x14ac:dyDescent="0.2">
      <c r="C15" s="90">
        <v>107</v>
      </c>
      <c r="D15" s="472"/>
      <c r="E15" s="474"/>
      <c r="F15" s="475"/>
      <c r="G15" s="95"/>
      <c r="H15" s="96"/>
      <c r="I15" s="353"/>
    </row>
    <row r="16" spans="2:14" ht="27" customHeight="1" x14ac:dyDescent="0.2">
      <c r="C16" s="90">
        <v>108</v>
      </c>
      <c r="D16" s="472"/>
      <c r="E16" s="474"/>
      <c r="F16" s="475"/>
      <c r="G16" s="95"/>
      <c r="H16" s="96"/>
      <c r="I16" s="353"/>
    </row>
    <row r="17" spans="3:12" ht="27" customHeight="1" x14ac:dyDescent="0.2">
      <c r="C17" s="90">
        <v>109</v>
      </c>
      <c r="D17" s="472"/>
      <c r="E17" s="474"/>
      <c r="F17" s="475"/>
      <c r="G17" s="95"/>
      <c r="H17" s="96"/>
      <c r="I17" s="353"/>
    </row>
    <row r="18" spans="3:12" ht="27" customHeight="1" thickBot="1" x14ac:dyDescent="0.25">
      <c r="C18" s="90">
        <v>110</v>
      </c>
      <c r="D18" s="472"/>
      <c r="E18" s="495"/>
      <c r="F18" s="496"/>
      <c r="G18" s="95"/>
      <c r="H18" s="96"/>
      <c r="I18" s="353"/>
    </row>
    <row r="19" spans="3:12" ht="27" customHeight="1" thickTop="1" thickBot="1" x14ac:dyDescent="0.25">
      <c r="D19" s="473"/>
      <c r="E19" s="97"/>
      <c r="F19" s="98" t="s">
        <v>211</v>
      </c>
      <c r="G19" s="99" t="s">
        <v>212</v>
      </c>
      <c r="H19" s="100" t="s">
        <v>212</v>
      </c>
      <c r="I19" s="354">
        <f>IF(SUM(I9:I18)=0,"",SUM(I9:I18))</f>
        <v>6883500</v>
      </c>
    </row>
    <row r="20" spans="3:12" ht="33" customHeight="1" x14ac:dyDescent="0.2">
      <c r="D20" s="486" t="s">
        <v>213</v>
      </c>
      <c r="E20" s="487"/>
      <c r="F20" s="488"/>
      <c r="G20" s="497">
        <f>IF(I19="","",I19)</f>
        <v>6883500</v>
      </c>
      <c r="H20" s="498"/>
      <c r="I20" s="499"/>
    </row>
    <row r="21" spans="3:12" ht="33" customHeight="1" x14ac:dyDescent="0.2">
      <c r="D21" s="489" t="s">
        <v>214</v>
      </c>
      <c r="E21" s="490"/>
      <c r="F21" s="491"/>
      <c r="G21" s="500">
        <f>IF(G20="","",ROUND(G22/G20,4))</f>
        <v>0.66669999999999996</v>
      </c>
      <c r="H21" s="501"/>
      <c r="I21" s="502"/>
    </row>
    <row r="22" spans="3:12" ht="33" customHeight="1" thickBot="1" x14ac:dyDescent="0.25">
      <c r="D22" s="492" t="s">
        <v>215</v>
      </c>
      <c r="E22" s="493"/>
      <c r="F22" s="494"/>
      <c r="G22" s="503">
        <f>IF(G20="","",IF(ROUNDDOWN(G20*2/3,-3)&gt;=10000000,10000000,ROUNDDOWN(G20*2/3,-3)))</f>
        <v>4589000</v>
      </c>
      <c r="H22" s="504"/>
      <c r="I22" s="505"/>
    </row>
    <row r="23" spans="3:12" ht="26.25" customHeight="1" x14ac:dyDescent="0.2">
      <c r="C23" s="90">
        <v>201</v>
      </c>
      <c r="D23" s="471" t="s">
        <v>216</v>
      </c>
      <c r="E23" s="474" t="str">
        <f>IF(I23=0,"","換気設備助成対象外経費")</f>
        <v>換気設備助成対象外経費</v>
      </c>
      <c r="F23" s="475"/>
      <c r="G23" s="128">
        <f>IF(I23="","",1)</f>
        <v>1</v>
      </c>
      <c r="H23" s="129" t="str">
        <f>IF(G23="","","式")</f>
        <v>式</v>
      </c>
      <c r="I23" s="355">
        <f>IF(換気設備!H45+換気設備!H85+換気設備!H125+換気設備!H165+換気設備!H205+換気設備!H245+換気設備!H285+換気設備!H325+換気設備!H365+換気設備!H405+換気設備!H445=0,"",換気設備!H45+換気設備!H85+換気設備!H125+換気設備!H165+換気設備!H205+換気設備!H245+換気設備!H285+換気設備!H325+換気設備!H365+換気設備!H405+換気設備!H445)</f>
        <v>110000</v>
      </c>
    </row>
    <row r="24" spans="3:12" ht="26.25" customHeight="1" x14ac:dyDescent="0.2">
      <c r="C24" s="90">
        <v>202</v>
      </c>
      <c r="D24" s="472"/>
      <c r="E24" s="474" t="str">
        <f>IF(I24=0,"","高効率空調設備助成対象外経費")</f>
        <v>高効率空調設備助成対象外経費</v>
      </c>
      <c r="F24" s="475"/>
      <c r="G24" s="101">
        <f>IF(I24="","",1)</f>
        <v>1</v>
      </c>
      <c r="H24" s="96" t="str">
        <f>IF(G24="","","式")</f>
        <v>式</v>
      </c>
      <c r="I24" s="353">
        <f>IF(空調設備!H45+空調設備!H85+空調設備!H125+空調設備!H165+空調設備!H205+空調設備!H245+空調設備!H285+空調設備!H325+空調設備!H365+空調設備!H405=0,"",空調設備!H45+空調設備!H85+空調設備!H125+空調設備!H165+空調設備!H205+空調設備!H245+空調設備!H285+空調設備!H325+空調設備!H365+空調設備!H405)</f>
        <v>134700</v>
      </c>
      <c r="L24" s="130"/>
    </row>
    <row r="25" spans="3:12" ht="26.25" customHeight="1" x14ac:dyDescent="0.2">
      <c r="C25" s="90">
        <v>203</v>
      </c>
      <c r="D25" s="472"/>
      <c r="E25" s="474"/>
      <c r="F25" s="475"/>
      <c r="G25" s="101" t="str">
        <f>IF(I25="","",1)</f>
        <v/>
      </c>
      <c r="H25" s="96" t="str">
        <f>IF(G25="","","式")</f>
        <v/>
      </c>
      <c r="I25" s="353"/>
    </row>
    <row r="26" spans="3:12" ht="26.25" customHeight="1" x14ac:dyDescent="0.2">
      <c r="C26" s="90">
        <v>204</v>
      </c>
      <c r="D26" s="472"/>
      <c r="E26" s="474"/>
      <c r="F26" s="475"/>
      <c r="G26" s="101" t="str">
        <f>IF(I26="","",1)</f>
        <v/>
      </c>
      <c r="H26" s="96" t="str">
        <f>IF(G26="","","式")</f>
        <v/>
      </c>
      <c r="I26" s="353"/>
    </row>
    <row r="27" spans="3:12" ht="26.25" customHeight="1" thickBot="1" x14ac:dyDescent="0.25">
      <c r="C27" s="90">
        <v>205</v>
      </c>
      <c r="D27" s="472"/>
      <c r="E27" s="495" t="s">
        <v>408</v>
      </c>
      <c r="F27" s="496"/>
      <c r="G27" s="101">
        <f>IF(I27="","",1)</f>
        <v>1</v>
      </c>
      <c r="H27" s="96" t="str">
        <f>IF(G27="","","式")</f>
        <v>式</v>
      </c>
      <c r="I27" s="385">
        <v>325600</v>
      </c>
    </row>
    <row r="28" spans="3:12" ht="26.25" customHeight="1" thickTop="1" thickBot="1" x14ac:dyDescent="0.25">
      <c r="C28" s="90"/>
      <c r="D28" s="473"/>
      <c r="E28" s="102"/>
      <c r="F28" s="103" t="s">
        <v>211</v>
      </c>
      <c r="G28" s="104" t="s">
        <v>212</v>
      </c>
      <c r="H28" s="100" t="s">
        <v>212</v>
      </c>
      <c r="I28" s="354">
        <f>IF(SUM(I23:I27)=0,"",SUM(I23:I27))</f>
        <v>570300</v>
      </c>
    </row>
    <row r="29" spans="3:12" ht="26.25" customHeight="1" x14ac:dyDescent="0.2">
      <c r="C29" s="90"/>
      <c r="D29" s="477" t="s">
        <v>217</v>
      </c>
      <c r="E29" s="478"/>
      <c r="F29" s="479"/>
      <c r="G29" s="513">
        <f>IF(SUM(I19,I28)=0,"",SUM(I19,I28))</f>
        <v>7453800</v>
      </c>
      <c r="H29" s="514"/>
      <c r="I29" s="515"/>
    </row>
    <row r="30" spans="3:12" ht="26.25" customHeight="1" x14ac:dyDescent="0.2">
      <c r="C30" s="90"/>
      <c r="D30" s="480" t="s">
        <v>218</v>
      </c>
      <c r="E30" s="481"/>
      <c r="F30" s="482"/>
      <c r="G30" s="506">
        <v>579080</v>
      </c>
      <c r="H30" s="507"/>
      <c r="I30" s="508"/>
      <c r="K30" s="130"/>
    </row>
    <row r="31" spans="3:12" ht="39" customHeight="1" thickBot="1" x14ac:dyDescent="0.25">
      <c r="C31" s="90"/>
      <c r="D31" s="483" t="s">
        <v>219</v>
      </c>
      <c r="E31" s="484"/>
      <c r="F31" s="485"/>
      <c r="G31" s="510">
        <f>IF(SUM(G29,G30)=0,"",SUM(G29,G30))</f>
        <v>8032880</v>
      </c>
      <c r="H31" s="511"/>
      <c r="I31" s="512"/>
    </row>
    <row r="32" spans="3:12" ht="13.5" customHeight="1" x14ac:dyDescent="0.2">
      <c r="C32" s="90"/>
      <c r="D32" s="476"/>
      <c r="E32" s="476"/>
      <c r="F32" s="476"/>
      <c r="G32" s="476"/>
      <c r="H32" s="476"/>
      <c r="I32" s="476"/>
    </row>
    <row r="33" spans="3:9" ht="12" customHeight="1" x14ac:dyDescent="0.2">
      <c r="C33" s="90"/>
      <c r="D33" s="90"/>
      <c r="E33" s="90"/>
      <c r="F33" s="90"/>
      <c r="G33" s="90"/>
      <c r="H33" s="90"/>
      <c r="I33" s="90"/>
    </row>
    <row r="34" spans="3:9" ht="18" customHeight="1" x14ac:dyDescent="0.2">
      <c r="C34" s="90"/>
      <c r="D34" s="90"/>
      <c r="E34" s="90"/>
      <c r="F34" s="90"/>
      <c r="G34" s="90"/>
      <c r="H34" s="90"/>
      <c r="I34" s="90"/>
    </row>
    <row r="35" spans="3:9" ht="12" customHeight="1" x14ac:dyDescent="0.2"/>
    <row r="36" spans="3:9" ht="20.100000000000001" customHeight="1" x14ac:dyDescent="0.2"/>
    <row r="37" spans="3:9" ht="20.100000000000001" customHeight="1" x14ac:dyDescent="0.2"/>
    <row r="38" spans="3:9" ht="20.100000000000001" customHeight="1" x14ac:dyDescent="0.2"/>
    <row r="39" spans="3:9" ht="20.100000000000001" customHeight="1" x14ac:dyDescent="0.2"/>
    <row r="40" spans="3:9" ht="20.100000000000001" customHeight="1" x14ac:dyDescent="0.2"/>
    <row r="41" spans="3:9" ht="20.100000000000001" customHeight="1" x14ac:dyDescent="0.2"/>
    <row r="42" spans="3:9" ht="20.100000000000001" customHeight="1" x14ac:dyDescent="0.2"/>
    <row r="43" spans="3:9" ht="20.100000000000001" customHeight="1" x14ac:dyDescent="0.2"/>
    <row r="44" spans="3:9" ht="20.100000000000001" customHeight="1" x14ac:dyDescent="0.2"/>
    <row r="45" spans="3:9" ht="20.100000000000001" customHeight="1" x14ac:dyDescent="0.2"/>
    <row r="46" spans="3:9" ht="20.100000000000001" customHeight="1" x14ac:dyDescent="0.2"/>
    <row r="47" spans="3:9" ht="20.100000000000001" customHeight="1" x14ac:dyDescent="0.2"/>
    <row r="48" spans="3:9" ht="20.100000000000001" customHeight="1" x14ac:dyDescent="0.2"/>
    <row r="49" ht="15" customHeight="1" x14ac:dyDescent="0.2"/>
    <row r="50" ht="15" customHeight="1" x14ac:dyDescent="0.2"/>
    <row r="51" ht="15" customHeight="1" x14ac:dyDescent="0.2"/>
    <row r="52" ht="15" customHeight="1" x14ac:dyDescent="0.2"/>
    <row r="53" ht="15" customHeight="1" x14ac:dyDescent="0.2"/>
  </sheetData>
  <sheetProtection algorithmName="SHA-512" hashValue="GtZUZL5s5VXfSXyUJPfdiPpJicQBNlEypuxHrbSiIolfgXlnRdFdanyVf2s9ZaPxz2N6kWvjEH0QUGC0HehFBw==" saltValue="qZAcj7SwABUiHks+YYUJ4g==" spinCount="100000" sheet="1" objects="1" scenarios="1" selectLockedCells="1" selectUnlockedCells="1"/>
  <mergeCells count="34">
    <mergeCell ref="G30:I30"/>
    <mergeCell ref="D6:I6"/>
    <mergeCell ref="E17:F17"/>
    <mergeCell ref="G31:I31"/>
    <mergeCell ref="E18:F18"/>
    <mergeCell ref="G29:I29"/>
    <mergeCell ref="D32:I32"/>
    <mergeCell ref="D29:F29"/>
    <mergeCell ref="D30:F30"/>
    <mergeCell ref="D31:F31"/>
    <mergeCell ref="D20:F20"/>
    <mergeCell ref="D21:F21"/>
    <mergeCell ref="D22:F22"/>
    <mergeCell ref="D23:D28"/>
    <mergeCell ref="E23:F23"/>
    <mergeCell ref="E24:F24"/>
    <mergeCell ref="E25:F25"/>
    <mergeCell ref="E26:F26"/>
    <mergeCell ref="E27:F27"/>
    <mergeCell ref="G20:I20"/>
    <mergeCell ref="G21:I21"/>
    <mergeCell ref="G22:I22"/>
    <mergeCell ref="D5:I5"/>
    <mergeCell ref="D7:F8"/>
    <mergeCell ref="G7:I7"/>
    <mergeCell ref="D9:D19"/>
    <mergeCell ref="E9:F9"/>
    <mergeCell ref="E10:F10"/>
    <mergeCell ref="E11:F11"/>
    <mergeCell ref="E12:F12"/>
    <mergeCell ref="E13:F13"/>
    <mergeCell ref="E14:F14"/>
    <mergeCell ref="E15:F15"/>
    <mergeCell ref="E16:F16"/>
  </mergeCells>
  <phoneticPr fontId="18"/>
  <conditionalFormatting sqref="D6">
    <cfRule type="expression" dxfId="2" priority="1">
      <formula>AND(G9="",G10=1)</formula>
    </cfRule>
  </conditionalFormatting>
  <pageMargins left="0.70866141732283472" right="0.44" top="0.74803149606299213" bottom="0.82677165354330717" header="0.31496062992125984" footer="0.35433070866141736"/>
  <pageSetup paperSize="9" scale="61" orientation="portrait" r:id="rId1"/>
  <headerFooter>
    <oddFooter>&amp;R&amp;"ＭＳ 明朝,標準"&amp;10（日本産業規格A列4番）</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66"/>
    <pageSetUpPr fitToPage="1"/>
  </sheetPr>
  <dimension ref="A2:T405"/>
  <sheetViews>
    <sheetView showGridLines="0" zoomScaleNormal="100" zoomScaleSheetLayoutView="90" workbookViewId="0"/>
  </sheetViews>
  <sheetFormatPr defaultColWidth="9" defaultRowHeight="13.2" x14ac:dyDescent="0.2"/>
  <cols>
    <col min="1" max="1" width="5.109375" style="87" customWidth="1"/>
    <col min="2" max="2" width="13.109375" style="87" customWidth="1"/>
    <col min="3" max="3" width="13.109375" style="110" customWidth="1"/>
    <col min="4" max="4" width="61.109375" style="87" customWidth="1"/>
    <col min="5" max="5" width="5.33203125" style="349" customWidth="1"/>
    <col min="6" max="6" width="5.33203125" style="87" customWidth="1"/>
    <col min="7" max="7" width="11" style="106" customWidth="1"/>
    <col min="8" max="8" width="13.44140625" style="106" customWidth="1"/>
    <col min="9" max="9" width="34.6640625" style="87" customWidth="1"/>
    <col min="10" max="10" width="2" style="87" customWidth="1"/>
    <col min="11" max="11" width="9" style="170" customWidth="1"/>
    <col min="12" max="12" width="9" style="87" customWidth="1"/>
    <col min="13" max="13" width="9.77734375" style="87" customWidth="1"/>
    <col min="14" max="14" width="9.88671875" style="87" customWidth="1"/>
    <col min="15" max="20" width="9" style="87" customWidth="1"/>
    <col min="21" max="16384" width="9" style="85"/>
  </cols>
  <sheetData>
    <row r="2" spans="1:11" x14ac:dyDescent="0.2">
      <c r="B2" s="105" t="s">
        <v>240</v>
      </c>
      <c r="C2" s="108"/>
      <c r="D2" s="87" t="s">
        <v>447</v>
      </c>
    </row>
    <row r="3" spans="1:11" x14ac:dyDescent="0.2">
      <c r="B3" s="107"/>
      <c r="C3" s="109"/>
      <c r="D3" s="87" t="s">
        <v>448</v>
      </c>
    </row>
    <row r="4" spans="1:11" x14ac:dyDescent="0.2">
      <c r="B4" s="107"/>
      <c r="C4" s="341"/>
      <c r="D4" s="87" t="s">
        <v>449</v>
      </c>
    </row>
    <row r="5" spans="1:11" ht="22.5" customHeight="1" x14ac:dyDescent="0.2">
      <c r="B5" s="107"/>
      <c r="C5" s="340" t="s">
        <v>446</v>
      </c>
      <c r="K5" s="87"/>
    </row>
    <row r="6" spans="1:11" x14ac:dyDescent="0.2">
      <c r="I6" s="170"/>
      <c r="J6" s="171"/>
    </row>
    <row r="8" spans="1:11" ht="21" customHeight="1" x14ac:dyDescent="0.2">
      <c r="B8" s="87" t="s">
        <v>241</v>
      </c>
      <c r="C8" s="152"/>
      <c r="D8" s="516" t="s">
        <v>420</v>
      </c>
      <c r="E8" s="517"/>
      <c r="F8" s="517"/>
      <c r="G8" s="517"/>
      <c r="H8" s="166" t="s">
        <v>410</v>
      </c>
      <c r="K8" s="171" t="str">
        <f>選択肢!D26</f>
        <v>Ver.6.2</v>
      </c>
    </row>
    <row r="9" spans="1:11" x14ac:dyDescent="0.2">
      <c r="D9" s="521"/>
      <c r="E9" s="521"/>
      <c r="F9" s="521"/>
      <c r="G9" s="521"/>
      <c r="H9" s="521"/>
    </row>
    <row r="10" spans="1:11" x14ac:dyDescent="0.2">
      <c r="A10" s="111" t="s">
        <v>242</v>
      </c>
      <c r="B10" s="518" t="str">
        <f>選択肢!$F$36</f>
        <v>換気設備の種類</v>
      </c>
      <c r="C10" s="518" t="str">
        <f>選択肢!$I$36</f>
        <v>費用の区分</v>
      </c>
      <c r="D10" s="518" t="s">
        <v>243</v>
      </c>
      <c r="E10" s="522" t="s">
        <v>207</v>
      </c>
      <c r="F10" s="518" t="str">
        <f>選択肢!$L$36</f>
        <v>単位</v>
      </c>
      <c r="G10" s="523" t="s">
        <v>329</v>
      </c>
      <c r="H10" s="523" t="s">
        <v>330</v>
      </c>
      <c r="I10" s="518" t="s">
        <v>183</v>
      </c>
    </row>
    <row r="11" spans="1:11" x14ac:dyDescent="0.2">
      <c r="A11" s="111" t="s">
        <v>244</v>
      </c>
      <c r="B11" s="518"/>
      <c r="C11" s="518"/>
      <c r="D11" s="518"/>
      <c r="E11" s="522"/>
      <c r="F11" s="518"/>
      <c r="G11" s="524"/>
      <c r="H11" s="524"/>
      <c r="I11" s="518"/>
    </row>
    <row r="12" spans="1:11" ht="16.5" customHeight="1" x14ac:dyDescent="0.2">
      <c r="A12" s="87">
        <f>ROW()-3-8*1</f>
        <v>1</v>
      </c>
      <c r="B12" s="135" t="s">
        <v>517</v>
      </c>
      <c r="C12" s="136" t="s">
        <v>220</v>
      </c>
      <c r="D12" s="119" t="s">
        <v>518</v>
      </c>
      <c r="E12" s="348">
        <v>5</v>
      </c>
      <c r="F12" s="112" t="s">
        <v>221</v>
      </c>
      <c r="G12" s="183">
        <v>42800</v>
      </c>
      <c r="H12" s="184">
        <f>IF(E12*G12=0,"",ROUND(E12*G12,0))</f>
        <v>214000</v>
      </c>
      <c r="I12" s="120"/>
    </row>
    <row r="13" spans="1:11" ht="16.5" customHeight="1" x14ac:dyDescent="0.2">
      <c r="A13" s="87">
        <f t="shared" ref="A13:A43" si="0">ROW()-3-8*1</f>
        <v>2</v>
      </c>
      <c r="B13" s="135" t="s">
        <v>517</v>
      </c>
      <c r="C13" s="136" t="s">
        <v>220</v>
      </c>
      <c r="D13" s="119" t="s">
        <v>538</v>
      </c>
      <c r="E13" s="348">
        <v>5</v>
      </c>
      <c r="F13" s="112" t="s">
        <v>225</v>
      </c>
      <c r="G13" s="183">
        <v>7200</v>
      </c>
      <c r="H13" s="184">
        <f t="shared" ref="H13:H43" si="1">IF(E13*G13=0,"",ROUND(E13*G13,0))</f>
        <v>36000</v>
      </c>
      <c r="I13" s="120"/>
    </row>
    <row r="14" spans="1:11" ht="16.5" customHeight="1" x14ac:dyDescent="0.2">
      <c r="A14" s="87">
        <f t="shared" si="0"/>
        <v>3</v>
      </c>
      <c r="B14" s="135" t="s">
        <v>517</v>
      </c>
      <c r="C14" s="136" t="s">
        <v>230</v>
      </c>
      <c r="D14" s="119" t="s">
        <v>542</v>
      </c>
      <c r="E14" s="348">
        <v>5</v>
      </c>
      <c r="F14" s="112" t="s">
        <v>221</v>
      </c>
      <c r="G14" s="183">
        <v>32000</v>
      </c>
      <c r="H14" s="184">
        <f t="shared" si="1"/>
        <v>160000</v>
      </c>
      <c r="I14" s="120"/>
    </row>
    <row r="15" spans="1:11" ht="16.5" customHeight="1" x14ac:dyDescent="0.2">
      <c r="A15" s="87">
        <f t="shared" si="0"/>
        <v>4</v>
      </c>
      <c r="B15" s="135" t="s">
        <v>517</v>
      </c>
      <c r="C15" s="136" t="s">
        <v>226</v>
      </c>
      <c r="D15" s="119" t="s">
        <v>543</v>
      </c>
      <c r="E15" s="348">
        <v>50</v>
      </c>
      <c r="F15" s="112" t="s">
        <v>319</v>
      </c>
      <c r="G15" s="183">
        <v>1200</v>
      </c>
      <c r="H15" s="184">
        <f t="shared" si="1"/>
        <v>60000</v>
      </c>
      <c r="I15" s="120"/>
    </row>
    <row r="16" spans="1:11" ht="16.5" customHeight="1" x14ac:dyDescent="0.2">
      <c r="A16" s="87">
        <f t="shared" si="0"/>
        <v>5</v>
      </c>
      <c r="B16" s="135" t="s">
        <v>517</v>
      </c>
      <c r="C16" s="136" t="s">
        <v>226</v>
      </c>
      <c r="D16" s="119" t="s">
        <v>539</v>
      </c>
      <c r="E16" s="348">
        <v>5</v>
      </c>
      <c r="F16" s="112" t="s">
        <v>540</v>
      </c>
      <c r="G16" s="183">
        <v>6000</v>
      </c>
      <c r="H16" s="184">
        <f t="shared" si="1"/>
        <v>30000</v>
      </c>
      <c r="I16" s="120"/>
    </row>
    <row r="17" spans="1:9" ht="16.5" customHeight="1" x14ac:dyDescent="0.2">
      <c r="A17" s="87">
        <f t="shared" si="0"/>
        <v>6</v>
      </c>
      <c r="B17" s="135" t="s">
        <v>517</v>
      </c>
      <c r="C17" s="136" t="s">
        <v>226</v>
      </c>
      <c r="D17" s="119" t="s">
        <v>541</v>
      </c>
      <c r="E17" s="348">
        <v>5</v>
      </c>
      <c r="F17" s="112" t="s">
        <v>225</v>
      </c>
      <c r="G17" s="183">
        <v>3500</v>
      </c>
      <c r="H17" s="184">
        <f t="shared" si="1"/>
        <v>17500</v>
      </c>
      <c r="I17" s="120"/>
    </row>
    <row r="18" spans="1:9" ht="16.5" customHeight="1" x14ac:dyDescent="0.2">
      <c r="A18" s="87">
        <f t="shared" si="0"/>
        <v>7</v>
      </c>
      <c r="B18" s="135" t="s">
        <v>517</v>
      </c>
      <c r="C18" s="136" t="s">
        <v>226</v>
      </c>
      <c r="D18" s="119" t="s">
        <v>544</v>
      </c>
      <c r="E18" s="348">
        <v>5</v>
      </c>
      <c r="F18" s="112" t="s">
        <v>225</v>
      </c>
      <c r="G18" s="183">
        <v>25500</v>
      </c>
      <c r="H18" s="184">
        <f t="shared" si="1"/>
        <v>127500</v>
      </c>
      <c r="I18" s="120"/>
    </row>
    <row r="19" spans="1:9" ht="16.5" customHeight="1" x14ac:dyDescent="0.2">
      <c r="A19" s="87">
        <f t="shared" si="0"/>
        <v>8</v>
      </c>
      <c r="B19" s="135" t="s">
        <v>517</v>
      </c>
      <c r="C19" s="136" t="s">
        <v>230</v>
      </c>
      <c r="D19" s="119" t="s">
        <v>545</v>
      </c>
      <c r="E19" s="348">
        <v>5</v>
      </c>
      <c r="F19" s="112" t="s">
        <v>237</v>
      </c>
      <c r="G19" s="183">
        <v>45000</v>
      </c>
      <c r="H19" s="184">
        <f t="shared" si="1"/>
        <v>225000</v>
      </c>
      <c r="I19" s="120"/>
    </row>
    <row r="20" spans="1:9" ht="16.5" customHeight="1" x14ac:dyDescent="0.2">
      <c r="A20" s="87">
        <f t="shared" si="0"/>
        <v>9</v>
      </c>
      <c r="B20" s="135" t="s">
        <v>517</v>
      </c>
      <c r="C20" s="136" t="s">
        <v>226</v>
      </c>
      <c r="D20" s="119" t="s">
        <v>546</v>
      </c>
      <c r="E20" s="348">
        <v>5</v>
      </c>
      <c r="F20" s="112" t="s">
        <v>547</v>
      </c>
      <c r="G20" s="183">
        <v>4400</v>
      </c>
      <c r="H20" s="184">
        <f t="shared" si="1"/>
        <v>22000</v>
      </c>
      <c r="I20" s="120"/>
    </row>
    <row r="21" spans="1:9" ht="16.5" customHeight="1" x14ac:dyDescent="0.2">
      <c r="A21" s="87">
        <f t="shared" si="0"/>
        <v>10</v>
      </c>
      <c r="B21" s="135"/>
      <c r="C21" s="136"/>
      <c r="D21" s="119"/>
      <c r="E21" s="348"/>
      <c r="F21" s="112"/>
      <c r="G21" s="183"/>
      <c r="H21" s="184" t="str">
        <f t="shared" si="1"/>
        <v/>
      </c>
      <c r="I21" s="120"/>
    </row>
    <row r="22" spans="1:9" ht="16.5" customHeight="1" x14ac:dyDescent="0.2">
      <c r="A22" s="87">
        <f t="shared" si="0"/>
        <v>11</v>
      </c>
      <c r="B22" s="135" t="s">
        <v>517</v>
      </c>
      <c r="C22" s="136" t="s">
        <v>234</v>
      </c>
      <c r="D22" s="119" t="s">
        <v>519</v>
      </c>
      <c r="E22" s="348">
        <v>5</v>
      </c>
      <c r="F22" s="112" t="s">
        <v>221</v>
      </c>
      <c r="G22" s="183">
        <v>8000</v>
      </c>
      <c r="H22" s="184">
        <f t="shared" si="1"/>
        <v>40000</v>
      </c>
      <c r="I22" s="120"/>
    </row>
    <row r="23" spans="1:9" ht="16.5" customHeight="1" x14ac:dyDescent="0.2">
      <c r="A23" s="87">
        <f t="shared" si="0"/>
        <v>12</v>
      </c>
      <c r="B23" s="135"/>
      <c r="C23" s="136"/>
      <c r="D23" s="119"/>
      <c r="E23" s="348"/>
      <c r="F23" s="112"/>
      <c r="G23" s="183"/>
      <c r="H23" s="184" t="str">
        <f t="shared" si="1"/>
        <v/>
      </c>
      <c r="I23" s="120"/>
    </row>
    <row r="24" spans="1:9" ht="16.5" customHeight="1" x14ac:dyDescent="0.2">
      <c r="A24" s="87">
        <f t="shared" si="0"/>
        <v>13</v>
      </c>
      <c r="B24" s="135" t="s">
        <v>343</v>
      </c>
      <c r="C24" s="136" t="s">
        <v>235</v>
      </c>
      <c r="D24" s="119" t="s">
        <v>531</v>
      </c>
      <c r="E24" s="348">
        <v>1</v>
      </c>
      <c r="F24" s="112" t="s">
        <v>233</v>
      </c>
      <c r="G24" s="183">
        <v>50000</v>
      </c>
      <c r="H24" s="184">
        <f t="shared" si="1"/>
        <v>50000</v>
      </c>
      <c r="I24" s="120"/>
    </row>
    <row r="25" spans="1:9" ht="16.5" customHeight="1" x14ac:dyDescent="0.2">
      <c r="A25" s="87">
        <f t="shared" si="0"/>
        <v>14</v>
      </c>
      <c r="B25" s="135" t="s">
        <v>343</v>
      </c>
      <c r="C25" s="136" t="s">
        <v>238</v>
      </c>
      <c r="D25" s="119" t="s">
        <v>512</v>
      </c>
      <c r="E25" s="348">
        <v>1</v>
      </c>
      <c r="F25" s="112" t="s">
        <v>233</v>
      </c>
      <c r="G25" s="183">
        <v>30000</v>
      </c>
      <c r="H25" s="184">
        <f t="shared" si="1"/>
        <v>30000</v>
      </c>
      <c r="I25" s="120"/>
    </row>
    <row r="26" spans="1:9" ht="16.5" customHeight="1" x14ac:dyDescent="0.2">
      <c r="A26" s="87">
        <f t="shared" si="0"/>
        <v>15</v>
      </c>
      <c r="B26" s="135" t="s">
        <v>343</v>
      </c>
      <c r="C26" s="136" t="s">
        <v>236</v>
      </c>
      <c r="D26" s="119" t="s">
        <v>513</v>
      </c>
      <c r="E26" s="348">
        <v>1</v>
      </c>
      <c r="F26" s="112" t="s">
        <v>233</v>
      </c>
      <c r="G26" s="183">
        <v>30000</v>
      </c>
      <c r="H26" s="184">
        <f t="shared" si="1"/>
        <v>30000</v>
      </c>
      <c r="I26" s="120"/>
    </row>
    <row r="27" spans="1:9" ht="16.5" customHeight="1" x14ac:dyDescent="0.2">
      <c r="A27" s="87">
        <f t="shared" si="0"/>
        <v>16</v>
      </c>
      <c r="B27" s="135"/>
      <c r="C27" s="136"/>
      <c r="D27" s="119"/>
      <c r="E27" s="348"/>
      <c r="F27" s="112"/>
      <c r="G27" s="183"/>
      <c r="H27" s="184" t="str">
        <f t="shared" si="1"/>
        <v/>
      </c>
      <c r="I27" s="120"/>
    </row>
    <row r="28" spans="1:9" ht="16.5" customHeight="1" x14ac:dyDescent="0.2">
      <c r="A28" s="87">
        <f t="shared" si="0"/>
        <v>17</v>
      </c>
      <c r="B28" s="135"/>
      <c r="C28" s="136"/>
      <c r="D28" s="119"/>
      <c r="E28" s="348"/>
      <c r="F28" s="112"/>
      <c r="G28" s="183"/>
      <c r="H28" s="184" t="str">
        <f t="shared" si="1"/>
        <v/>
      </c>
      <c r="I28" s="120"/>
    </row>
    <row r="29" spans="1:9" ht="16.5" customHeight="1" x14ac:dyDescent="0.2">
      <c r="A29" s="87">
        <f t="shared" si="0"/>
        <v>18</v>
      </c>
      <c r="B29" s="135"/>
      <c r="C29" s="136"/>
      <c r="D29" s="119"/>
      <c r="E29" s="348"/>
      <c r="F29" s="112"/>
      <c r="G29" s="183"/>
      <c r="H29" s="184" t="str">
        <f t="shared" si="1"/>
        <v/>
      </c>
      <c r="I29" s="120"/>
    </row>
    <row r="30" spans="1:9" ht="16.5" customHeight="1" x14ac:dyDescent="0.2">
      <c r="A30" s="87">
        <f t="shared" si="0"/>
        <v>19</v>
      </c>
      <c r="B30" s="135"/>
      <c r="C30" s="136"/>
      <c r="D30" s="119"/>
      <c r="E30" s="348"/>
      <c r="F30" s="112"/>
      <c r="G30" s="183"/>
      <c r="H30" s="184" t="str">
        <f t="shared" si="1"/>
        <v/>
      </c>
      <c r="I30" s="120"/>
    </row>
    <row r="31" spans="1:9" ht="16.5" customHeight="1" x14ac:dyDescent="0.2">
      <c r="A31" s="87">
        <f t="shared" si="0"/>
        <v>20</v>
      </c>
      <c r="B31" s="135"/>
      <c r="C31" s="136"/>
      <c r="D31" s="119"/>
      <c r="E31" s="348"/>
      <c r="F31" s="112"/>
      <c r="G31" s="183"/>
      <c r="H31" s="184" t="str">
        <f t="shared" si="1"/>
        <v/>
      </c>
      <c r="I31" s="120"/>
    </row>
    <row r="32" spans="1:9" ht="16.5" customHeight="1" x14ac:dyDescent="0.2">
      <c r="A32" s="87">
        <f t="shared" si="0"/>
        <v>21</v>
      </c>
      <c r="B32" s="135"/>
      <c r="C32" s="136"/>
      <c r="D32" s="119"/>
      <c r="E32" s="348"/>
      <c r="F32" s="112"/>
      <c r="G32" s="183"/>
      <c r="H32" s="184" t="str">
        <f t="shared" si="1"/>
        <v/>
      </c>
      <c r="I32" s="120"/>
    </row>
    <row r="33" spans="1:11" ht="16.5" customHeight="1" x14ac:dyDescent="0.2">
      <c r="A33" s="87">
        <f t="shared" si="0"/>
        <v>22</v>
      </c>
      <c r="B33" s="135"/>
      <c r="C33" s="136"/>
      <c r="D33" s="119"/>
      <c r="E33" s="348"/>
      <c r="F33" s="112"/>
      <c r="G33" s="183"/>
      <c r="H33" s="184" t="str">
        <f t="shared" si="1"/>
        <v/>
      </c>
      <c r="I33" s="120"/>
    </row>
    <row r="34" spans="1:11" ht="16.5" customHeight="1" x14ac:dyDescent="0.2">
      <c r="A34" s="87">
        <f t="shared" si="0"/>
        <v>23</v>
      </c>
      <c r="B34" s="135"/>
      <c r="C34" s="136"/>
      <c r="D34" s="119"/>
      <c r="E34" s="348"/>
      <c r="F34" s="112"/>
      <c r="G34" s="183"/>
      <c r="H34" s="184" t="str">
        <f t="shared" si="1"/>
        <v/>
      </c>
      <c r="I34" s="120"/>
    </row>
    <row r="35" spans="1:11" ht="16.5" customHeight="1" x14ac:dyDescent="0.2">
      <c r="A35" s="87">
        <f t="shared" si="0"/>
        <v>24</v>
      </c>
      <c r="B35" s="135"/>
      <c r="C35" s="136"/>
      <c r="D35" s="119"/>
      <c r="E35" s="348"/>
      <c r="F35" s="112"/>
      <c r="G35" s="183"/>
      <c r="H35" s="184" t="str">
        <f t="shared" si="1"/>
        <v/>
      </c>
      <c r="I35" s="120"/>
    </row>
    <row r="36" spans="1:11" ht="16.5" customHeight="1" x14ac:dyDescent="0.2">
      <c r="A36" s="87">
        <f t="shared" si="0"/>
        <v>25</v>
      </c>
      <c r="B36" s="135"/>
      <c r="C36" s="136"/>
      <c r="D36" s="119"/>
      <c r="E36" s="348"/>
      <c r="F36" s="112"/>
      <c r="G36" s="183"/>
      <c r="H36" s="184" t="str">
        <f t="shared" si="1"/>
        <v/>
      </c>
      <c r="I36" s="120"/>
    </row>
    <row r="37" spans="1:11" ht="16.5" customHeight="1" x14ac:dyDescent="0.2">
      <c r="A37" s="87">
        <f t="shared" si="0"/>
        <v>26</v>
      </c>
      <c r="B37" s="135"/>
      <c r="C37" s="136"/>
      <c r="D37" s="119"/>
      <c r="E37" s="348"/>
      <c r="F37" s="112"/>
      <c r="G37" s="183"/>
      <c r="H37" s="184" t="str">
        <f t="shared" si="1"/>
        <v/>
      </c>
      <c r="I37" s="120"/>
    </row>
    <row r="38" spans="1:11" ht="16.5" customHeight="1" x14ac:dyDescent="0.2">
      <c r="A38" s="87">
        <f t="shared" si="0"/>
        <v>27</v>
      </c>
      <c r="B38" s="135"/>
      <c r="C38" s="136"/>
      <c r="D38" s="119"/>
      <c r="E38" s="348"/>
      <c r="F38" s="112"/>
      <c r="G38" s="183"/>
      <c r="H38" s="184" t="str">
        <f t="shared" si="1"/>
        <v/>
      </c>
      <c r="I38" s="120"/>
    </row>
    <row r="39" spans="1:11" ht="16.5" customHeight="1" x14ac:dyDescent="0.2">
      <c r="A39" s="87">
        <f t="shared" si="0"/>
        <v>28</v>
      </c>
      <c r="B39" s="135"/>
      <c r="C39" s="136"/>
      <c r="D39" s="119"/>
      <c r="E39" s="348"/>
      <c r="F39" s="112"/>
      <c r="G39" s="183"/>
      <c r="H39" s="184" t="str">
        <f t="shared" si="1"/>
        <v/>
      </c>
      <c r="I39" s="120"/>
    </row>
    <row r="40" spans="1:11" ht="16.5" customHeight="1" x14ac:dyDescent="0.2">
      <c r="A40" s="87">
        <f t="shared" si="0"/>
        <v>29</v>
      </c>
      <c r="B40" s="135"/>
      <c r="C40" s="136"/>
      <c r="D40" s="119"/>
      <c r="E40" s="348"/>
      <c r="F40" s="112"/>
      <c r="G40" s="183"/>
      <c r="H40" s="184" t="str">
        <f t="shared" si="1"/>
        <v/>
      </c>
      <c r="I40" s="120"/>
    </row>
    <row r="41" spans="1:11" ht="16.5" customHeight="1" x14ac:dyDescent="0.2">
      <c r="A41" s="87">
        <f t="shared" si="0"/>
        <v>30</v>
      </c>
      <c r="B41" s="135"/>
      <c r="C41" s="136"/>
      <c r="D41" s="119"/>
      <c r="E41" s="348"/>
      <c r="F41" s="112"/>
      <c r="G41" s="183"/>
      <c r="H41" s="184" t="str">
        <f t="shared" si="1"/>
        <v/>
      </c>
      <c r="I41" s="120"/>
    </row>
    <row r="42" spans="1:11" ht="16.5" customHeight="1" x14ac:dyDescent="0.2">
      <c r="A42" s="87">
        <f t="shared" si="0"/>
        <v>31</v>
      </c>
      <c r="B42" s="135"/>
      <c r="C42" s="136"/>
      <c r="D42" s="119"/>
      <c r="E42" s="348"/>
      <c r="F42" s="112"/>
      <c r="G42" s="183"/>
      <c r="H42" s="184" t="str">
        <f t="shared" si="1"/>
        <v/>
      </c>
      <c r="I42" s="120"/>
    </row>
    <row r="43" spans="1:11" ht="16.5" customHeight="1" thickBot="1" x14ac:dyDescent="0.25">
      <c r="A43" s="87">
        <f t="shared" si="0"/>
        <v>32</v>
      </c>
      <c r="B43" s="137"/>
      <c r="C43" s="136"/>
      <c r="D43" s="121"/>
      <c r="E43" s="350"/>
      <c r="F43" s="112"/>
      <c r="G43" s="185"/>
      <c r="H43" s="184" t="str">
        <f t="shared" si="1"/>
        <v/>
      </c>
      <c r="I43" s="122"/>
    </row>
    <row r="44" spans="1:11" ht="22.5" customHeight="1" thickBot="1" x14ac:dyDescent="0.25">
      <c r="B44" s="519" t="s">
        <v>245</v>
      </c>
      <c r="C44" s="520"/>
      <c r="D44" s="520"/>
      <c r="E44" s="351" t="s">
        <v>246</v>
      </c>
      <c r="F44" s="139" t="s">
        <v>246</v>
      </c>
      <c r="G44" s="186" t="s">
        <v>247</v>
      </c>
      <c r="H44" s="187">
        <f>SUMIF(B12:B43,"&lt;&gt;"&amp;"▲助成対象外",H12:H43)</f>
        <v>932000</v>
      </c>
      <c r="I44" s="140"/>
    </row>
    <row r="45" spans="1:11" ht="22.5" customHeight="1" thickTop="1" thickBot="1" x14ac:dyDescent="0.25">
      <c r="B45" s="525" t="s">
        <v>251</v>
      </c>
      <c r="C45" s="526"/>
      <c r="D45" s="526"/>
      <c r="E45" s="352" t="s">
        <v>246</v>
      </c>
      <c r="F45" s="141" t="s">
        <v>246</v>
      </c>
      <c r="G45" s="188" t="s">
        <v>246</v>
      </c>
      <c r="H45" s="189">
        <f>SUMIF(B12:B43,"▲助成対象外",H12:H43)</f>
        <v>110000</v>
      </c>
      <c r="I45" s="142"/>
    </row>
    <row r="48" spans="1:11" ht="21" customHeight="1" x14ac:dyDescent="0.2">
      <c r="B48" s="87" t="str">
        <f>B8</f>
        <v>内訳明細表</v>
      </c>
      <c r="C48" s="144"/>
      <c r="D48" s="516" t="str">
        <f>$D$8</f>
        <v>換気設備の導入</v>
      </c>
      <c r="E48" s="517"/>
      <c r="F48" s="517"/>
      <c r="G48" s="517"/>
      <c r="H48" s="166" t="s">
        <v>411</v>
      </c>
      <c r="K48" s="171" t="str">
        <f>選択肢!$D$26</f>
        <v>Ver.6.2</v>
      </c>
    </row>
    <row r="49" spans="1:9" x14ac:dyDescent="0.2">
      <c r="D49" s="521"/>
      <c r="E49" s="521"/>
      <c r="F49" s="521"/>
      <c r="G49" s="521"/>
      <c r="H49" s="521"/>
    </row>
    <row r="50" spans="1:9" ht="13.5" customHeight="1" x14ac:dyDescent="0.2">
      <c r="A50" s="111" t="s">
        <v>242</v>
      </c>
      <c r="B50" s="518" t="str">
        <f>選択肢!$F$36</f>
        <v>換気設備の種類</v>
      </c>
      <c r="C50" s="518" t="str">
        <f>選択肢!$I$36</f>
        <v>費用の区分</v>
      </c>
      <c r="D50" s="518" t="s">
        <v>243</v>
      </c>
      <c r="E50" s="522" t="s">
        <v>207</v>
      </c>
      <c r="F50" s="518" t="str">
        <f>選択肢!$L$36</f>
        <v>単位</v>
      </c>
      <c r="G50" s="523" t="s">
        <v>329</v>
      </c>
      <c r="H50" s="523" t="s">
        <v>330</v>
      </c>
      <c r="I50" s="518" t="s">
        <v>183</v>
      </c>
    </row>
    <row r="51" spans="1:9" x14ac:dyDescent="0.2">
      <c r="A51" s="111" t="s">
        <v>244</v>
      </c>
      <c r="B51" s="518"/>
      <c r="C51" s="518"/>
      <c r="D51" s="518"/>
      <c r="E51" s="522"/>
      <c r="F51" s="518"/>
      <c r="G51" s="524"/>
      <c r="H51" s="524"/>
      <c r="I51" s="518"/>
    </row>
    <row r="52" spans="1:9" ht="16.5" customHeight="1" x14ac:dyDescent="0.2">
      <c r="A52" s="87">
        <f>ROW()-3-8*2</f>
        <v>33</v>
      </c>
      <c r="B52" s="135"/>
      <c r="C52" s="136"/>
      <c r="D52" s="119"/>
      <c r="E52" s="348"/>
      <c r="F52" s="112"/>
      <c r="G52" s="183"/>
      <c r="H52" s="184" t="str">
        <f>IF(E52*G52=0,"",ROUND(E52*G52,0))</f>
        <v/>
      </c>
      <c r="I52" s="120"/>
    </row>
    <row r="53" spans="1:9" ht="16.5" customHeight="1" x14ac:dyDescent="0.2">
      <c r="A53" s="87">
        <f t="shared" ref="A53:A83" si="2">ROW()-3-8*2</f>
        <v>34</v>
      </c>
      <c r="B53" s="135"/>
      <c r="C53" s="136"/>
      <c r="D53" s="119"/>
      <c r="E53" s="348"/>
      <c r="F53" s="112"/>
      <c r="G53" s="183"/>
      <c r="H53" s="184" t="str">
        <f t="shared" ref="H53:H83" si="3">IF(E53*G53=0,"",ROUND(E53*G53,0))</f>
        <v/>
      </c>
      <c r="I53" s="120"/>
    </row>
    <row r="54" spans="1:9" ht="16.5" customHeight="1" x14ac:dyDescent="0.2">
      <c r="A54" s="87">
        <f t="shared" si="2"/>
        <v>35</v>
      </c>
      <c r="B54" s="135"/>
      <c r="C54" s="136"/>
      <c r="D54" s="119"/>
      <c r="E54" s="348"/>
      <c r="F54" s="112"/>
      <c r="G54" s="183"/>
      <c r="H54" s="184" t="str">
        <f t="shared" si="3"/>
        <v/>
      </c>
      <c r="I54" s="120"/>
    </row>
    <row r="55" spans="1:9" ht="16.5" customHeight="1" x14ac:dyDescent="0.2">
      <c r="A55" s="87">
        <f t="shared" si="2"/>
        <v>36</v>
      </c>
      <c r="B55" s="135"/>
      <c r="C55" s="136"/>
      <c r="D55" s="119"/>
      <c r="E55" s="348"/>
      <c r="F55" s="112"/>
      <c r="G55" s="183"/>
      <c r="H55" s="184" t="str">
        <f t="shared" si="3"/>
        <v/>
      </c>
      <c r="I55" s="120"/>
    </row>
    <row r="56" spans="1:9" ht="16.5" customHeight="1" x14ac:dyDescent="0.2">
      <c r="A56" s="87">
        <f t="shared" si="2"/>
        <v>37</v>
      </c>
      <c r="B56" s="135"/>
      <c r="C56" s="136"/>
      <c r="D56" s="119"/>
      <c r="E56" s="348"/>
      <c r="F56" s="112"/>
      <c r="G56" s="183"/>
      <c r="H56" s="184" t="str">
        <f t="shared" si="3"/>
        <v/>
      </c>
      <c r="I56" s="120"/>
    </row>
    <row r="57" spans="1:9" ht="16.5" customHeight="1" x14ac:dyDescent="0.2">
      <c r="A57" s="87">
        <f t="shared" si="2"/>
        <v>38</v>
      </c>
      <c r="B57" s="135"/>
      <c r="C57" s="136"/>
      <c r="D57" s="119"/>
      <c r="E57" s="348"/>
      <c r="F57" s="112"/>
      <c r="G57" s="183"/>
      <c r="H57" s="184" t="str">
        <f t="shared" si="3"/>
        <v/>
      </c>
      <c r="I57" s="120"/>
    </row>
    <row r="58" spans="1:9" ht="16.5" customHeight="1" x14ac:dyDescent="0.2">
      <c r="A58" s="87">
        <f t="shared" si="2"/>
        <v>39</v>
      </c>
      <c r="B58" s="135"/>
      <c r="C58" s="136"/>
      <c r="D58" s="119"/>
      <c r="E58" s="348"/>
      <c r="F58" s="112"/>
      <c r="G58" s="183"/>
      <c r="H58" s="184" t="str">
        <f t="shared" si="3"/>
        <v/>
      </c>
      <c r="I58" s="120"/>
    </row>
    <row r="59" spans="1:9" ht="16.5" customHeight="1" x14ac:dyDescent="0.2">
      <c r="A59" s="87">
        <f t="shared" si="2"/>
        <v>40</v>
      </c>
      <c r="B59" s="135"/>
      <c r="C59" s="136"/>
      <c r="D59" s="119"/>
      <c r="E59" s="348"/>
      <c r="F59" s="112"/>
      <c r="G59" s="183"/>
      <c r="H59" s="184" t="str">
        <f t="shared" si="3"/>
        <v/>
      </c>
      <c r="I59" s="120"/>
    </row>
    <row r="60" spans="1:9" ht="16.5" customHeight="1" x14ac:dyDescent="0.2">
      <c r="A60" s="87">
        <f t="shared" si="2"/>
        <v>41</v>
      </c>
      <c r="B60" s="135"/>
      <c r="C60" s="136"/>
      <c r="D60" s="119"/>
      <c r="E60" s="348"/>
      <c r="F60" s="112"/>
      <c r="G60" s="183"/>
      <c r="H60" s="184" t="str">
        <f t="shared" si="3"/>
        <v/>
      </c>
      <c r="I60" s="120"/>
    </row>
    <row r="61" spans="1:9" ht="16.5" customHeight="1" x14ac:dyDescent="0.2">
      <c r="A61" s="87">
        <f t="shared" si="2"/>
        <v>42</v>
      </c>
      <c r="B61" s="135"/>
      <c r="C61" s="136"/>
      <c r="D61" s="119"/>
      <c r="E61" s="348"/>
      <c r="F61" s="112"/>
      <c r="G61" s="183"/>
      <c r="H61" s="184" t="str">
        <f t="shared" si="3"/>
        <v/>
      </c>
      <c r="I61" s="120"/>
    </row>
    <row r="62" spans="1:9" ht="16.5" customHeight="1" x14ac:dyDescent="0.2">
      <c r="A62" s="87">
        <f t="shared" si="2"/>
        <v>43</v>
      </c>
      <c r="B62" s="135"/>
      <c r="C62" s="136"/>
      <c r="D62" s="119"/>
      <c r="E62" s="348"/>
      <c r="F62" s="112"/>
      <c r="G62" s="183"/>
      <c r="H62" s="184" t="str">
        <f t="shared" si="3"/>
        <v/>
      </c>
      <c r="I62" s="120"/>
    </row>
    <row r="63" spans="1:9" ht="16.5" customHeight="1" x14ac:dyDescent="0.2">
      <c r="A63" s="87">
        <f t="shared" si="2"/>
        <v>44</v>
      </c>
      <c r="B63" s="135"/>
      <c r="C63" s="136"/>
      <c r="D63" s="119"/>
      <c r="E63" s="348"/>
      <c r="F63" s="112"/>
      <c r="G63" s="183"/>
      <c r="H63" s="184" t="str">
        <f t="shared" si="3"/>
        <v/>
      </c>
      <c r="I63" s="120"/>
    </row>
    <row r="64" spans="1:9" ht="16.5" customHeight="1" x14ac:dyDescent="0.2">
      <c r="A64" s="87">
        <f t="shared" si="2"/>
        <v>45</v>
      </c>
      <c r="B64" s="135"/>
      <c r="C64" s="136"/>
      <c r="D64" s="119"/>
      <c r="E64" s="348"/>
      <c r="F64" s="112"/>
      <c r="G64" s="183"/>
      <c r="H64" s="184" t="str">
        <f t="shared" si="3"/>
        <v/>
      </c>
      <c r="I64" s="120"/>
    </row>
    <row r="65" spans="1:9" ht="16.5" customHeight="1" x14ac:dyDescent="0.2">
      <c r="A65" s="87">
        <f t="shared" si="2"/>
        <v>46</v>
      </c>
      <c r="B65" s="135"/>
      <c r="C65" s="136"/>
      <c r="D65" s="119"/>
      <c r="E65" s="348"/>
      <c r="F65" s="112"/>
      <c r="G65" s="183"/>
      <c r="H65" s="184" t="str">
        <f t="shared" si="3"/>
        <v/>
      </c>
      <c r="I65" s="120"/>
    </row>
    <row r="66" spans="1:9" ht="16.5" customHeight="1" x14ac:dyDescent="0.2">
      <c r="A66" s="87">
        <f t="shared" si="2"/>
        <v>47</v>
      </c>
      <c r="B66" s="135"/>
      <c r="C66" s="136"/>
      <c r="D66" s="119"/>
      <c r="E66" s="348"/>
      <c r="F66" s="112"/>
      <c r="G66" s="183"/>
      <c r="H66" s="184" t="str">
        <f t="shared" si="3"/>
        <v/>
      </c>
      <c r="I66" s="120"/>
    </row>
    <row r="67" spans="1:9" ht="16.5" customHeight="1" x14ac:dyDescent="0.2">
      <c r="A67" s="87">
        <f t="shared" si="2"/>
        <v>48</v>
      </c>
      <c r="B67" s="135"/>
      <c r="C67" s="136"/>
      <c r="D67" s="119"/>
      <c r="E67" s="348"/>
      <c r="F67" s="112"/>
      <c r="G67" s="183"/>
      <c r="H67" s="184" t="str">
        <f t="shared" si="3"/>
        <v/>
      </c>
      <c r="I67" s="120"/>
    </row>
    <row r="68" spans="1:9" ht="16.5" customHeight="1" x14ac:dyDescent="0.2">
      <c r="A68" s="87">
        <f t="shared" si="2"/>
        <v>49</v>
      </c>
      <c r="B68" s="135"/>
      <c r="C68" s="136"/>
      <c r="D68" s="119"/>
      <c r="E68" s="348"/>
      <c r="F68" s="112"/>
      <c r="G68" s="183"/>
      <c r="H68" s="184" t="str">
        <f t="shared" si="3"/>
        <v/>
      </c>
      <c r="I68" s="120"/>
    </row>
    <row r="69" spans="1:9" ht="16.5" customHeight="1" x14ac:dyDescent="0.2">
      <c r="A69" s="87">
        <f t="shared" si="2"/>
        <v>50</v>
      </c>
      <c r="B69" s="135"/>
      <c r="C69" s="136"/>
      <c r="D69" s="119"/>
      <c r="E69" s="348"/>
      <c r="F69" s="112"/>
      <c r="G69" s="183"/>
      <c r="H69" s="184" t="str">
        <f t="shared" si="3"/>
        <v/>
      </c>
      <c r="I69" s="120"/>
    </row>
    <row r="70" spans="1:9" ht="16.5" customHeight="1" x14ac:dyDescent="0.2">
      <c r="A70" s="87">
        <f t="shared" si="2"/>
        <v>51</v>
      </c>
      <c r="B70" s="135"/>
      <c r="C70" s="136"/>
      <c r="D70" s="119"/>
      <c r="E70" s="348"/>
      <c r="F70" s="112"/>
      <c r="G70" s="183"/>
      <c r="H70" s="184" t="str">
        <f t="shared" si="3"/>
        <v/>
      </c>
      <c r="I70" s="120"/>
    </row>
    <row r="71" spans="1:9" ht="16.5" customHeight="1" x14ac:dyDescent="0.2">
      <c r="A71" s="87">
        <f t="shared" si="2"/>
        <v>52</v>
      </c>
      <c r="B71" s="135"/>
      <c r="C71" s="136"/>
      <c r="D71" s="119"/>
      <c r="E71" s="348"/>
      <c r="F71" s="112"/>
      <c r="G71" s="183"/>
      <c r="H71" s="184" t="str">
        <f t="shared" si="3"/>
        <v/>
      </c>
      <c r="I71" s="120"/>
    </row>
    <row r="72" spans="1:9" ht="16.5" customHeight="1" x14ac:dyDescent="0.2">
      <c r="A72" s="87">
        <f t="shared" si="2"/>
        <v>53</v>
      </c>
      <c r="B72" s="135"/>
      <c r="C72" s="136"/>
      <c r="D72" s="119"/>
      <c r="E72" s="348"/>
      <c r="F72" s="112"/>
      <c r="G72" s="183"/>
      <c r="H72" s="184" t="str">
        <f t="shared" si="3"/>
        <v/>
      </c>
      <c r="I72" s="120"/>
    </row>
    <row r="73" spans="1:9" ht="16.5" customHeight="1" x14ac:dyDescent="0.2">
      <c r="A73" s="87">
        <f t="shared" si="2"/>
        <v>54</v>
      </c>
      <c r="B73" s="135"/>
      <c r="C73" s="136"/>
      <c r="D73" s="119"/>
      <c r="E73" s="348"/>
      <c r="F73" s="112"/>
      <c r="G73" s="183"/>
      <c r="H73" s="184" t="str">
        <f t="shared" si="3"/>
        <v/>
      </c>
      <c r="I73" s="120"/>
    </row>
    <row r="74" spans="1:9" ht="16.5" customHeight="1" x14ac:dyDescent="0.2">
      <c r="A74" s="87">
        <f t="shared" si="2"/>
        <v>55</v>
      </c>
      <c r="B74" s="135"/>
      <c r="C74" s="136"/>
      <c r="D74" s="119"/>
      <c r="E74" s="348"/>
      <c r="F74" s="112"/>
      <c r="G74" s="183"/>
      <c r="H74" s="184" t="str">
        <f t="shared" si="3"/>
        <v/>
      </c>
      <c r="I74" s="120"/>
    </row>
    <row r="75" spans="1:9" ht="16.5" customHeight="1" x14ac:dyDescent="0.2">
      <c r="A75" s="87">
        <f t="shared" si="2"/>
        <v>56</v>
      </c>
      <c r="B75" s="135"/>
      <c r="C75" s="136"/>
      <c r="D75" s="119"/>
      <c r="E75" s="348"/>
      <c r="F75" s="112"/>
      <c r="G75" s="183"/>
      <c r="H75" s="184" t="str">
        <f t="shared" si="3"/>
        <v/>
      </c>
      <c r="I75" s="120"/>
    </row>
    <row r="76" spans="1:9" ht="16.5" customHeight="1" x14ac:dyDescent="0.2">
      <c r="A76" s="87">
        <f t="shared" si="2"/>
        <v>57</v>
      </c>
      <c r="B76" s="135"/>
      <c r="C76" s="136"/>
      <c r="D76" s="119"/>
      <c r="E76" s="348"/>
      <c r="F76" s="112"/>
      <c r="G76" s="183"/>
      <c r="H76" s="184" t="str">
        <f t="shared" si="3"/>
        <v/>
      </c>
      <c r="I76" s="120"/>
    </row>
    <row r="77" spans="1:9" ht="16.5" customHeight="1" x14ac:dyDescent="0.2">
      <c r="A77" s="87">
        <f t="shared" si="2"/>
        <v>58</v>
      </c>
      <c r="B77" s="135"/>
      <c r="C77" s="136"/>
      <c r="D77" s="119"/>
      <c r="E77" s="348"/>
      <c r="F77" s="112"/>
      <c r="G77" s="183"/>
      <c r="H77" s="184" t="str">
        <f t="shared" si="3"/>
        <v/>
      </c>
      <c r="I77" s="120"/>
    </row>
    <row r="78" spans="1:9" ht="16.5" customHeight="1" x14ac:dyDescent="0.2">
      <c r="A78" s="87">
        <f t="shared" si="2"/>
        <v>59</v>
      </c>
      <c r="B78" s="135"/>
      <c r="C78" s="136"/>
      <c r="D78" s="119"/>
      <c r="E78" s="348"/>
      <c r="F78" s="112"/>
      <c r="G78" s="183"/>
      <c r="H78" s="184" t="str">
        <f t="shared" si="3"/>
        <v/>
      </c>
      <c r="I78" s="120"/>
    </row>
    <row r="79" spans="1:9" ht="16.5" customHeight="1" x14ac:dyDescent="0.2">
      <c r="A79" s="87">
        <f t="shared" si="2"/>
        <v>60</v>
      </c>
      <c r="B79" s="135"/>
      <c r="C79" s="136"/>
      <c r="D79" s="119"/>
      <c r="E79" s="348"/>
      <c r="F79" s="112"/>
      <c r="G79" s="183"/>
      <c r="H79" s="184" t="str">
        <f t="shared" si="3"/>
        <v/>
      </c>
      <c r="I79" s="120"/>
    </row>
    <row r="80" spans="1:9" ht="16.5" customHeight="1" x14ac:dyDescent="0.2">
      <c r="A80" s="87">
        <f t="shared" si="2"/>
        <v>61</v>
      </c>
      <c r="B80" s="135"/>
      <c r="C80" s="136"/>
      <c r="D80" s="119"/>
      <c r="E80" s="348"/>
      <c r="F80" s="112"/>
      <c r="G80" s="183"/>
      <c r="H80" s="184" t="str">
        <f t="shared" si="3"/>
        <v/>
      </c>
      <c r="I80" s="120"/>
    </row>
    <row r="81" spans="1:13" ht="16.5" customHeight="1" x14ac:dyDescent="0.2">
      <c r="A81" s="87">
        <f t="shared" si="2"/>
        <v>62</v>
      </c>
      <c r="B81" s="135"/>
      <c r="C81" s="136"/>
      <c r="D81" s="119"/>
      <c r="E81" s="348"/>
      <c r="F81" s="112"/>
      <c r="G81" s="183"/>
      <c r="H81" s="184" t="str">
        <f t="shared" si="3"/>
        <v/>
      </c>
      <c r="I81" s="120"/>
    </row>
    <row r="82" spans="1:13" ht="16.5" customHeight="1" x14ac:dyDescent="0.2">
      <c r="A82" s="87">
        <f t="shared" si="2"/>
        <v>63</v>
      </c>
      <c r="B82" s="135"/>
      <c r="C82" s="136"/>
      <c r="D82" s="119"/>
      <c r="E82" s="348"/>
      <c r="F82" s="112"/>
      <c r="G82" s="183"/>
      <c r="H82" s="184" t="str">
        <f t="shared" si="3"/>
        <v/>
      </c>
      <c r="I82" s="120"/>
    </row>
    <row r="83" spans="1:13" ht="16.5" customHeight="1" thickBot="1" x14ac:dyDescent="0.25">
      <c r="A83" s="87">
        <f t="shared" si="2"/>
        <v>64</v>
      </c>
      <c r="B83" s="137"/>
      <c r="C83" s="136"/>
      <c r="D83" s="121"/>
      <c r="E83" s="350"/>
      <c r="F83" s="112"/>
      <c r="G83" s="185"/>
      <c r="H83" s="184" t="str">
        <f t="shared" si="3"/>
        <v/>
      </c>
      <c r="I83" s="122"/>
    </row>
    <row r="84" spans="1:13" ht="22.5" customHeight="1" thickBot="1" x14ac:dyDescent="0.25">
      <c r="B84" s="519" t="s">
        <v>248</v>
      </c>
      <c r="C84" s="520"/>
      <c r="D84" s="520"/>
      <c r="E84" s="351" t="s">
        <v>246</v>
      </c>
      <c r="F84" s="139" t="s">
        <v>246</v>
      </c>
      <c r="G84" s="186" t="s">
        <v>246</v>
      </c>
      <c r="H84" s="187">
        <f>SUMIF(B52:B83,"&lt;&gt;"&amp;"▲助成対象外",H52:H83)</f>
        <v>0</v>
      </c>
      <c r="I84" s="140"/>
    </row>
    <row r="85" spans="1:13" ht="22.5" customHeight="1" thickTop="1" thickBot="1" x14ac:dyDescent="0.25">
      <c r="B85" s="525" t="s">
        <v>252</v>
      </c>
      <c r="C85" s="526"/>
      <c r="D85" s="526"/>
      <c r="E85" s="352" t="s">
        <v>246</v>
      </c>
      <c r="F85" s="141" t="s">
        <v>246</v>
      </c>
      <c r="G85" s="188" t="s">
        <v>246</v>
      </c>
      <c r="H85" s="189">
        <f>SUMIF(B52:B83,"▲助成対象外",H52:H83)</f>
        <v>0</v>
      </c>
      <c r="I85" s="142"/>
    </row>
    <row r="88" spans="1:13" ht="21" customHeight="1" x14ac:dyDescent="0.2">
      <c r="B88" s="87" t="str">
        <f>B48</f>
        <v>内訳明細表</v>
      </c>
      <c r="C88" s="144"/>
      <c r="D88" s="516" t="str">
        <f>$D$8</f>
        <v>換気設備の導入</v>
      </c>
      <c r="E88" s="517"/>
      <c r="F88" s="517"/>
      <c r="G88" s="517"/>
      <c r="H88" s="166" t="s">
        <v>419</v>
      </c>
      <c r="K88" s="171" t="str">
        <f>選択肢!$D$26</f>
        <v>Ver.6.2</v>
      </c>
      <c r="M88" s="110"/>
    </row>
    <row r="89" spans="1:13" x14ac:dyDescent="0.2">
      <c r="D89" s="521"/>
      <c r="E89" s="521"/>
      <c r="F89" s="521"/>
      <c r="G89" s="521"/>
      <c r="H89" s="521"/>
    </row>
    <row r="90" spans="1:13" ht="13.5" customHeight="1" x14ac:dyDescent="0.2">
      <c r="A90" s="111" t="s">
        <v>242</v>
      </c>
      <c r="B90" s="518" t="str">
        <f>選択肢!$F$36</f>
        <v>換気設備の種類</v>
      </c>
      <c r="C90" s="518" t="str">
        <f>選択肢!$I$36</f>
        <v>費用の区分</v>
      </c>
      <c r="D90" s="518" t="s">
        <v>243</v>
      </c>
      <c r="E90" s="522" t="s">
        <v>207</v>
      </c>
      <c r="F90" s="518" t="str">
        <f>選択肢!$L$36</f>
        <v>単位</v>
      </c>
      <c r="G90" s="523" t="s">
        <v>329</v>
      </c>
      <c r="H90" s="523" t="s">
        <v>330</v>
      </c>
      <c r="I90" s="518" t="s">
        <v>183</v>
      </c>
    </row>
    <row r="91" spans="1:13" x14ac:dyDescent="0.2">
      <c r="A91" s="111" t="s">
        <v>244</v>
      </c>
      <c r="B91" s="518"/>
      <c r="C91" s="518"/>
      <c r="D91" s="518"/>
      <c r="E91" s="522"/>
      <c r="F91" s="518"/>
      <c r="G91" s="524"/>
      <c r="H91" s="524"/>
      <c r="I91" s="518"/>
    </row>
    <row r="92" spans="1:13" ht="16.5" customHeight="1" x14ac:dyDescent="0.2">
      <c r="A92" s="87">
        <f>ROW()-3-8*3</f>
        <v>65</v>
      </c>
      <c r="B92" s="135"/>
      <c r="C92" s="136"/>
      <c r="D92" s="119"/>
      <c r="E92" s="348"/>
      <c r="F92" s="112"/>
      <c r="G92" s="183"/>
      <c r="H92" s="184" t="str">
        <f>IF(E92*G92=0,"",ROUND(E92*G92,0))</f>
        <v/>
      </c>
      <c r="I92" s="120"/>
    </row>
    <row r="93" spans="1:13" ht="16.5" customHeight="1" x14ac:dyDescent="0.2">
      <c r="A93" s="87">
        <f t="shared" ref="A93:A123" si="4">ROW()-3-8*3</f>
        <v>66</v>
      </c>
      <c r="B93" s="135"/>
      <c r="C93" s="136"/>
      <c r="D93" s="119"/>
      <c r="E93" s="348"/>
      <c r="F93" s="112"/>
      <c r="G93" s="183"/>
      <c r="H93" s="184" t="str">
        <f t="shared" ref="H93:H123" si="5">IF(E93*G93=0,"",ROUND(E93*G93,0))</f>
        <v/>
      </c>
      <c r="I93" s="120"/>
    </row>
    <row r="94" spans="1:13" ht="16.5" customHeight="1" x14ac:dyDescent="0.2">
      <c r="A94" s="87">
        <f t="shared" si="4"/>
        <v>67</v>
      </c>
      <c r="B94" s="135"/>
      <c r="C94" s="136"/>
      <c r="D94" s="119"/>
      <c r="E94" s="348"/>
      <c r="F94" s="112"/>
      <c r="G94" s="183"/>
      <c r="H94" s="184" t="str">
        <f t="shared" si="5"/>
        <v/>
      </c>
      <c r="I94" s="120"/>
    </row>
    <row r="95" spans="1:13" ht="16.5" customHeight="1" x14ac:dyDescent="0.2">
      <c r="A95" s="87">
        <f t="shared" si="4"/>
        <v>68</v>
      </c>
      <c r="B95" s="135"/>
      <c r="C95" s="136"/>
      <c r="D95" s="119"/>
      <c r="E95" s="348"/>
      <c r="F95" s="112"/>
      <c r="G95" s="183"/>
      <c r="H95" s="184" t="str">
        <f t="shared" si="5"/>
        <v/>
      </c>
      <c r="I95" s="120"/>
    </row>
    <row r="96" spans="1:13" ht="16.5" customHeight="1" x14ac:dyDescent="0.2">
      <c r="A96" s="87">
        <f t="shared" si="4"/>
        <v>69</v>
      </c>
      <c r="B96" s="135"/>
      <c r="C96" s="136"/>
      <c r="D96" s="119"/>
      <c r="E96" s="348"/>
      <c r="F96" s="112"/>
      <c r="G96" s="183"/>
      <c r="H96" s="184" t="str">
        <f t="shared" si="5"/>
        <v/>
      </c>
      <c r="I96" s="120"/>
    </row>
    <row r="97" spans="1:9" ht="16.5" customHeight="1" x14ac:dyDescent="0.2">
      <c r="A97" s="87">
        <f t="shared" si="4"/>
        <v>70</v>
      </c>
      <c r="B97" s="135"/>
      <c r="C97" s="136"/>
      <c r="D97" s="119"/>
      <c r="E97" s="348"/>
      <c r="F97" s="112"/>
      <c r="G97" s="183"/>
      <c r="H97" s="184" t="str">
        <f t="shared" si="5"/>
        <v/>
      </c>
      <c r="I97" s="120"/>
    </row>
    <row r="98" spans="1:9" ht="16.5" customHeight="1" x14ac:dyDescent="0.2">
      <c r="A98" s="87">
        <f t="shared" si="4"/>
        <v>71</v>
      </c>
      <c r="B98" s="135"/>
      <c r="C98" s="136"/>
      <c r="D98" s="119"/>
      <c r="E98" s="348"/>
      <c r="F98" s="112"/>
      <c r="G98" s="183"/>
      <c r="H98" s="184" t="str">
        <f t="shared" si="5"/>
        <v/>
      </c>
      <c r="I98" s="120"/>
    </row>
    <row r="99" spans="1:9" ht="16.5" customHeight="1" x14ac:dyDescent="0.2">
      <c r="A99" s="87">
        <f t="shared" si="4"/>
        <v>72</v>
      </c>
      <c r="B99" s="135"/>
      <c r="C99" s="136"/>
      <c r="D99" s="119"/>
      <c r="E99" s="348"/>
      <c r="F99" s="112"/>
      <c r="G99" s="183"/>
      <c r="H99" s="184" t="str">
        <f t="shared" si="5"/>
        <v/>
      </c>
      <c r="I99" s="120"/>
    </row>
    <row r="100" spans="1:9" ht="16.5" customHeight="1" x14ac:dyDescent="0.2">
      <c r="A100" s="87">
        <f t="shared" si="4"/>
        <v>73</v>
      </c>
      <c r="B100" s="135"/>
      <c r="C100" s="136"/>
      <c r="D100" s="119"/>
      <c r="E100" s="348"/>
      <c r="F100" s="112"/>
      <c r="G100" s="183"/>
      <c r="H100" s="184" t="str">
        <f t="shared" si="5"/>
        <v/>
      </c>
      <c r="I100" s="120"/>
    </row>
    <row r="101" spans="1:9" ht="16.5" customHeight="1" x14ac:dyDescent="0.2">
      <c r="A101" s="87">
        <f t="shared" si="4"/>
        <v>74</v>
      </c>
      <c r="B101" s="135"/>
      <c r="C101" s="136"/>
      <c r="D101" s="119"/>
      <c r="E101" s="348"/>
      <c r="F101" s="112"/>
      <c r="G101" s="183"/>
      <c r="H101" s="184" t="str">
        <f t="shared" si="5"/>
        <v/>
      </c>
      <c r="I101" s="120"/>
    </row>
    <row r="102" spans="1:9" ht="16.5" customHeight="1" x14ac:dyDescent="0.2">
      <c r="A102" s="87">
        <f t="shared" si="4"/>
        <v>75</v>
      </c>
      <c r="B102" s="135"/>
      <c r="C102" s="136"/>
      <c r="D102" s="119"/>
      <c r="E102" s="348"/>
      <c r="F102" s="112"/>
      <c r="G102" s="183"/>
      <c r="H102" s="184" t="str">
        <f t="shared" si="5"/>
        <v/>
      </c>
      <c r="I102" s="120"/>
    </row>
    <row r="103" spans="1:9" ht="16.5" customHeight="1" x14ac:dyDescent="0.2">
      <c r="A103" s="87">
        <f t="shared" si="4"/>
        <v>76</v>
      </c>
      <c r="B103" s="135"/>
      <c r="C103" s="136"/>
      <c r="D103" s="119"/>
      <c r="E103" s="348"/>
      <c r="F103" s="112"/>
      <c r="G103" s="183"/>
      <c r="H103" s="184" t="str">
        <f t="shared" si="5"/>
        <v/>
      </c>
      <c r="I103" s="120"/>
    </row>
    <row r="104" spans="1:9" ht="16.5" customHeight="1" x14ac:dyDescent="0.2">
      <c r="A104" s="87">
        <f t="shared" si="4"/>
        <v>77</v>
      </c>
      <c r="B104" s="135"/>
      <c r="C104" s="136"/>
      <c r="D104" s="119"/>
      <c r="E104" s="348"/>
      <c r="F104" s="112"/>
      <c r="G104" s="183"/>
      <c r="H104" s="184" t="str">
        <f t="shared" si="5"/>
        <v/>
      </c>
      <c r="I104" s="120"/>
    </row>
    <row r="105" spans="1:9" ht="16.5" customHeight="1" x14ac:dyDescent="0.2">
      <c r="A105" s="87">
        <f t="shared" si="4"/>
        <v>78</v>
      </c>
      <c r="B105" s="135"/>
      <c r="C105" s="136"/>
      <c r="D105" s="119"/>
      <c r="E105" s="348"/>
      <c r="F105" s="112"/>
      <c r="G105" s="183"/>
      <c r="H105" s="184" t="str">
        <f t="shared" si="5"/>
        <v/>
      </c>
      <c r="I105" s="120"/>
    </row>
    <row r="106" spans="1:9" ht="16.5" customHeight="1" x14ac:dyDescent="0.2">
      <c r="A106" s="87">
        <f t="shared" si="4"/>
        <v>79</v>
      </c>
      <c r="B106" s="135"/>
      <c r="C106" s="136"/>
      <c r="D106" s="119"/>
      <c r="E106" s="348"/>
      <c r="F106" s="112"/>
      <c r="G106" s="183"/>
      <c r="H106" s="184" t="str">
        <f t="shared" si="5"/>
        <v/>
      </c>
      <c r="I106" s="120"/>
    </row>
    <row r="107" spans="1:9" ht="16.5" customHeight="1" x14ac:dyDescent="0.2">
      <c r="A107" s="87">
        <f t="shared" si="4"/>
        <v>80</v>
      </c>
      <c r="B107" s="135"/>
      <c r="C107" s="136"/>
      <c r="D107" s="119"/>
      <c r="E107" s="348"/>
      <c r="F107" s="112"/>
      <c r="G107" s="183"/>
      <c r="H107" s="184" t="str">
        <f t="shared" si="5"/>
        <v/>
      </c>
      <c r="I107" s="120"/>
    </row>
    <row r="108" spans="1:9" ht="16.5" customHeight="1" x14ac:dyDescent="0.2">
      <c r="A108" s="87">
        <f t="shared" si="4"/>
        <v>81</v>
      </c>
      <c r="B108" s="135"/>
      <c r="C108" s="136"/>
      <c r="D108" s="119"/>
      <c r="E108" s="348"/>
      <c r="F108" s="112"/>
      <c r="G108" s="183"/>
      <c r="H108" s="184" t="str">
        <f t="shared" si="5"/>
        <v/>
      </c>
      <c r="I108" s="120"/>
    </row>
    <row r="109" spans="1:9" ht="16.5" customHeight="1" x14ac:dyDescent="0.2">
      <c r="A109" s="87">
        <f t="shared" si="4"/>
        <v>82</v>
      </c>
      <c r="B109" s="135"/>
      <c r="C109" s="136"/>
      <c r="D109" s="119"/>
      <c r="E109" s="348"/>
      <c r="F109" s="112"/>
      <c r="G109" s="183"/>
      <c r="H109" s="184" t="str">
        <f t="shared" si="5"/>
        <v/>
      </c>
      <c r="I109" s="120"/>
    </row>
    <row r="110" spans="1:9" ht="16.5" customHeight="1" x14ac:dyDescent="0.2">
      <c r="A110" s="87">
        <f t="shared" si="4"/>
        <v>83</v>
      </c>
      <c r="B110" s="135"/>
      <c r="C110" s="136"/>
      <c r="D110" s="119"/>
      <c r="E110" s="348"/>
      <c r="F110" s="112"/>
      <c r="G110" s="183"/>
      <c r="H110" s="184" t="str">
        <f t="shared" si="5"/>
        <v/>
      </c>
      <c r="I110" s="120"/>
    </row>
    <row r="111" spans="1:9" ht="16.5" customHeight="1" x14ac:dyDescent="0.2">
      <c r="A111" s="87">
        <f t="shared" si="4"/>
        <v>84</v>
      </c>
      <c r="B111" s="135"/>
      <c r="C111" s="136"/>
      <c r="D111" s="119"/>
      <c r="E111" s="348"/>
      <c r="F111" s="112"/>
      <c r="G111" s="183"/>
      <c r="H111" s="184" t="str">
        <f t="shared" si="5"/>
        <v/>
      </c>
      <c r="I111" s="120"/>
    </row>
    <row r="112" spans="1:9" ht="16.5" customHeight="1" x14ac:dyDescent="0.2">
      <c r="A112" s="87">
        <f t="shared" si="4"/>
        <v>85</v>
      </c>
      <c r="B112" s="135"/>
      <c r="C112" s="136"/>
      <c r="D112" s="119"/>
      <c r="E112" s="348"/>
      <c r="F112" s="112"/>
      <c r="G112" s="183"/>
      <c r="H112" s="184" t="str">
        <f t="shared" si="5"/>
        <v/>
      </c>
      <c r="I112" s="120"/>
    </row>
    <row r="113" spans="1:11" ht="16.5" customHeight="1" x14ac:dyDescent="0.2">
      <c r="A113" s="87">
        <f t="shared" si="4"/>
        <v>86</v>
      </c>
      <c r="B113" s="135"/>
      <c r="C113" s="136"/>
      <c r="D113" s="119"/>
      <c r="E113" s="348"/>
      <c r="F113" s="112"/>
      <c r="G113" s="183"/>
      <c r="H113" s="184" t="str">
        <f t="shared" si="5"/>
        <v/>
      </c>
      <c r="I113" s="120"/>
    </row>
    <row r="114" spans="1:11" ht="16.5" customHeight="1" x14ac:dyDescent="0.2">
      <c r="A114" s="87">
        <f t="shared" si="4"/>
        <v>87</v>
      </c>
      <c r="B114" s="135"/>
      <c r="C114" s="136"/>
      <c r="D114" s="119"/>
      <c r="E114" s="348"/>
      <c r="F114" s="112"/>
      <c r="G114" s="183"/>
      <c r="H114" s="184" t="str">
        <f t="shared" si="5"/>
        <v/>
      </c>
      <c r="I114" s="120"/>
    </row>
    <row r="115" spans="1:11" ht="16.5" customHeight="1" x14ac:dyDescent="0.2">
      <c r="A115" s="87">
        <f t="shared" si="4"/>
        <v>88</v>
      </c>
      <c r="B115" s="135"/>
      <c r="C115" s="136"/>
      <c r="D115" s="119"/>
      <c r="E115" s="348"/>
      <c r="F115" s="112"/>
      <c r="G115" s="183"/>
      <c r="H115" s="184" t="str">
        <f t="shared" si="5"/>
        <v/>
      </c>
      <c r="I115" s="120"/>
    </row>
    <row r="116" spans="1:11" ht="16.5" customHeight="1" x14ac:dyDescent="0.2">
      <c r="A116" s="87">
        <f t="shared" si="4"/>
        <v>89</v>
      </c>
      <c r="B116" s="135"/>
      <c r="C116" s="136"/>
      <c r="D116" s="119"/>
      <c r="E116" s="348"/>
      <c r="F116" s="112"/>
      <c r="G116" s="183"/>
      <c r="H116" s="184" t="str">
        <f t="shared" si="5"/>
        <v/>
      </c>
      <c r="I116" s="120"/>
    </row>
    <row r="117" spans="1:11" ht="16.5" customHeight="1" x14ac:dyDescent="0.2">
      <c r="A117" s="87">
        <f t="shared" si="4"/>
        <v>90</v>
      </c>
      <c r="B117" s="135"/>
      <c r="C117" s="136"/>
      <c r="D117" s="119"/>
      <c r="E117" s="348"/>
      <c r="F117" s="112"/>
      <c r="G117" s="183"/>
      <c r="H117" s="184" t="str">
        <f t="shared" si="5"/>
        <v/>
      </c>
      <c r="I117" s="120"/>
    </row>
    <row r="118" spans="1:11" ht="16.5" customHeight="1" x14ac:dyDescent="0.2">
      <c r="A118" s="87">
        <f t="shared" si="4"/>
        <v>91</v>
      </c>
      <c r="B118" s="135"/>
      <c r="C118" s="136"/>
      <c r="D118" s="119"/>
      <c r="E118" s="348"/>
      <c r="F118" s="112"/>
      <c r="G118" s="183"/>
      <c r="H118" s="184" t="str">
        <f t="shared" si="5"/>
        <v/>
      </c>
      <c r="I118" s="120"/>
    </row>
    <row r="119" spans="1:11" ht="16.5" customHeight="1" x14ac:dyDescent="0.2">
      <c r="A119" s="87">
        <f t="shared" si="4"/>
        <v>92</v>
      </c>
      <c r="B119" s="135"/>
      <c r="C119" s="136"/>
      <c r="D119" s="119"/>
      <c r="E119" s="348"/>
      <c r="F119" s="112"/>
      <c r="G119" s="183"/>
      <c r="H119" s="184" t="str">
        <f t="shared" si="5"/>
        <v/>
      </c>
      <c r="I119" s="120"/>
    </row>
    <row r="120" spans="1:11" ht="16.5" customHeight="1" x14ac:dyDescent="0.2">
      <c r="A120" s="87">
        <f t="shared" si="4"/>
        <v>93</v>
      </c>
      <c r="B120" s="135"/>
      <c r="C120" s="136"/>
      <c r="D120" s="119"/>
      <c r="E120" s="348"/>
      <c r="F120" s="112"/>
      <c r="G120" s="183"/>
      <c r="H120" s="184" t="str">
        <f t="shared" si="5"/>
        <v/>
      </c>
      <c r="I120" s="120"/>
    </row>
    <row r="121" spans="1:11" ht="16.5" customHeight="1" x14ac:dyDescent="0.2">
      <c r="A121" s="87">
        <f t="shared" si="4"/>
        <v>94</v>
      </c>
      <c r="B121" s="135"/>
      <c r="C121" s="136"/>
      <c r="D121" s="119"/>
      <c r="E121" s="348"/>
      <c r="F121" s="112"/>
      <c r="G121" s="183"/>
      <c r="H121" s="184" t="str">
        <f t="shared" si="5"/>
        <v/>
      </c>
      <c r="I121" s="120"/>
    </row>
    <row r="122" spans="1:11" ht="16.5" customHeight="1" x14ac:dyDescent="0.2">
      <c r="A122" s="87">
        <f t="shared" si="4"/>
        <v>95</v>
      </c>
      <c r="B122" s="135"/>
      <c r="C122" s="136"/>
      <c r="D122" s="119"/>
      <c r="E122" s="348"/>
      <c r="F122" s="112"/>
      <c r="G122" s="183"/>
      <c r="H122" s="184" t="str">
        <f t="shared" si="5"/>
        <v/>
      </c>
      <c r="I122" s="120"/>
    </row>
    <row r="123" spans="1:11" ht="16.5" customHeight="1" thickBot="1" x14ac:dyDescent="0.25">
      <c r="A123" s="87">
        <f t="shared" si="4"/>
        <v>96</v>
      </c>
      <c r="B123" s="137"/>
      <c r="C123" s="136"/>
      <c r="D123" s="121"/>
      <c r="E123" s="350"/>
      <c r="F123" s="112"/>
      <c r="G123" s="185"/>
      <c r="H123" s="184" t="str">
        <f t="shared" si="5"/>
        <v/>
      </c>
      <c r="I123" s="122"/>
    </row>
    <row r="124" spans="1:11" ht="22.5" customHeight="1" thickBot="1" x14ac:dyDescent="0.25">
      <c r="B124" s="519" t="s">
        <v>249</v>
      </c>
      <c r="C124" s="520"/>
      <c r="D124" s="520"/>
      <c r="E124" s="351" t="s">
        <v>246</v>
      </c>
      <c r="F124" s="139" t="s">
        <v>246</v>
      </c>
      <c r="G124" s="186" t="s">
        <v>246</v>
      </c>
      <c r="H124" s="187">
        <f>SUMIF(B92:B123,"&lt;&gt;"&amp;"▲助成対象外",H92:H123)</f>
        <v>0</v>
      </c>
      <c r="I124" s="140"/>
    </row>
    <row r="125" spans="1:11" ht="22.5" customHeight="1" thickTop="1" thickBot="1" x14ac:dyDescent="0.25">
      <c r="B125" s="525" t="s">
        <v>253</v>
      </c>
      <c r="C125" s="526"/>
      <c r="D125" s="526"/>
      <c r="E125" s="352" t="s">
        <v>246</v>
      </c>
      <c r="F125" s="141" t="s">
        <v>246</v>
      </c>
      <c r="G125" s="188" t="s">
        <v>246</v>
      </c>
      <c r="H125" s="189">
        <f>SUMIF(B92:B123,"▲助成対象外",H92:H123)</f>
        <v>0</v>
      </c>
      <c r="I125" s="142"/>
    </row>
    <row r="128" spans="1:11" ht="20.25" customHeight="1" x14ac:dyDescent="0.2">
      <c r="B128" s="87" t="str">
        <f>B88</f>
        <v>内訳明細表</v>
      </c>
      <c r="C128" s="144"/>
      <c r="D128" s="516" t="str">
        <f>$D$8</f>
        <v>換気設備の導入</v>
      </c>
      <c r="E128" s="517"/>
      <c r="F128" s="517"/>
      <c r="G128" s="517"/>
      <c r="H128" s="166" t="s">
        <v>418</v>
      </c>
      <c r="K128" s="171" t="str">
        <f>選択肢!$D$26</f>
        <v>Ver.6.2</v>
      </c>
    </row>
    <row r="129" spans="1:9" x14ac:dyDescent="0.2">
      <c r="D129" s="521"/>
      <c r="E129" s="521"/>
      <c r="F129" s="521"/>
      <c r="G129" s="521"/>
      <c r="H129" s="521"/>
    </row>
    <row r="130" spans="1:9" ht="13.5" customHeight="1" x14ac:dyDescent="0.2">
      <c r="A130" s="111" t="s">
        <v>242</v>
      </c>
      <c r="B130" s="518" t="str">
        <f>選択肢!$F$36</f>
        <v>換気設備の種類</v>
      </c>
      <c r="C130" s="518" t="str">
        <f>選択肢!$I$36</f>
        <v>費用の区分</v>
      </c>
      <c r="D130" s="518" t="s">
        <v>243</v>
      </c>
      <c r="E130" s="522" t="s">
        <v>207</v>
      </c>
      <c r="F130" s="518" t="str">
        <f>選択肢!$L$36</f>
        <v>単位</v>
      </c>
      <c r="G130" s="523" t="s">
        <v>329</v>
      </c>
      <c r="H130" s="523" t="s">
        <v>330</v>
      </c>
      <c r="I130" s="518" t="s">
        <v>183</v>
      </c>
    </row>
    <row r="131" spans="1:9" x14ac:dyDescent="0.2">
      <c r="A131" s="111" t="s">
        <v>244</v>
      </c>
      <c r="B131" s="518"/>
      <c r="C131" s="518"/>
      <c r="D131" s="518"/>
      <c r="E131" s="522"/>
      <c r="F131" s="518"/>
      <c r="G131" s="524"/>
      <c r="H131" s="524"/>
      <c r="I131" s="518"/>
    </row>
    <row r="132" spans="1:9" ht="16.5" customHeight="1" x14ac:dyDescent="0.2">
      <c r="A132" s="87">
        <f>ROW()-3-8*4</f>
        <v>97</v>
      </c>
      <c r="B132" s="135"/>
      <c r="C132" s="136"/>
      <c r="D132" s="119"/>
      <c r="E132" s="348"/>
      <c r="F132" s="112"/>
      <c r="G132" s="183"/>
      <c r="H132" s="184" t="str">
        <f>IF(E132*G132=0,"",ROUND(E132*G132,0))</f>
        <v/>
      </c>
      <c r="I132" s="120"/>
    </row>
    <row r="133" spans="1:9" ht="16.5" customHeight="1" x14ac:dyDescent="0.2">
      <c r="A133" s="87">
        <f t="shared" ref="A133:A163" si="6">ROW()-3-8*4</f>
        <v>98</v>
      </c>
      <c r="B133" s="135"/>
      <c r="C133" s="136"/>
      <c r="D133" s="119"/>
      <c r="E133" s="348"/>
      <c r="F133" s="112"/>
      <c r="G133" s="183"/>
      <c r="H133" s="184" t="str">
        <f t="shared" ref="H133:H163" si="7">IF(E133*G133=0,"",ROUND(E133*G133,0))</f>
        <v/>
      </c>
      <c r="I133" s="120"/>
    </row>
    <row r="134" spans="1:9" ht="16.5" customHeight="1" x14ac:dyDescent="0.2">
      <c r="A134" s="87">
        <f t="shared" si="6"/>
        <v>99</v>
      </c>
      <c r="B134" s="135"/>
      <c r="C134" s="136"/>
      <c r="D134" s="119"/>
      <c r="E134" s="348"/>
      <c r="F134" s="112"/>
      <c r="G134" s="183"/>
      <c r="H134" s="184" t="str">
        <f t="shared" si="7"/>
        <v/>
      </c>
      <c r="I134" s="120"/>
    </row>
    <row r="135" spans="1:9" ht="16.5" customHeight="1" x14ac:dyDescent="0.2">
      <c r="A135" s="87">
        <f t="shared" si="6"/>
        <v>100</v>
      </c>
      <c r="B135" s="135"/>
      <c r="C135" s="136"/>
      <c r="D135" s="119"/>
      <c r="E135" s="348"/>
      <c r="F135" s="112"/>
      <c r="G135" s="183"/>
      <c r="H135" s="184" t="str">
        <f t="shared" si="7"/>
        <v/>
      </c>
      <c r="I135" s="120"/>
    </row>
    <row r="136" spans="1:9" ht="16.5" customHeight="1" x14ac:dyDescent="0.2">
      <c r="A136" s="87">
        <f t="shared" si="6"/>
        <v>101</v>
      </c>
      <c r="B136" s="135"/>
      <c r="C136" s="136"/>
      <c r="D136" s="119"/>
      <c r="E136" s="348"/>
      <c r="F136" s="112"/>
      <c r="G136" s="183"/>
      <c r="H136" s="184" t="str">
        <f t="shared" si="7"/>
        <v/>
      </c>
      <c r="I136" s="120"/>
    </row>
    <row r="137" spans="1:9" ht="16.5" customHeight="1" x14ac:dyDescent="0.2">
      <c r="A137" s="87">
        <f t="shared" si="6"/>
        <v>102</v>
      </c>
      <c r="B137" s="135"/>
      <c r="C137" s="136"/>
      <c r="D137" s="119"/>
      <c r="E137" s="348"/>
      <c r="F137" s="112"/>
      <c r="G137" s="183"/>
      <c r="H137" s="184" t="str">
        <f t="shared" si="7"/>
        <v/>
      </c>
      <c r="I137" s="120"/>
    </row>
    <row r="138" spans="1:9" ht="16.5" customHeight="1" x14ac:dyDescent="0.2">
      <c r="A138" s="87">
        <f t="shared" si="6"/>
        <v>103</v>
      </c>
      <c r="B138" s="135"/>
      <c r="C138" s="136"/>
      <c r="D138" s="119"/>
      <c r="E138" s="348"/>
      <c r="F138" s="112"/>
      <c r="G138" s="183"/>
      <c r="H138" s="184" t="str">
        <f t="shared" si="7"/>
        <v/>
      </c>
      <c r="I138" s="120"/>
    </row>
    <row r="139" spans="1:9" ht="16.5" customHeight="1" x14ac:dyDescent="0.2">
      <c r="A139" s="87">
        <f t="shared" si="6"/>
        <v>104</v>
      </c>
      <c r="B139" s="135"/>
      <c r="C139" s="136"/>
      <c r="D139" s="119"/>
      <c r="E139" s="348"/>
      <c r="F139" s="112"/>
      <c r="G139" s="183"/>
      <c r="H139" s="184" t="str">
        <f t="shared" si="7"/>
        <v/>
      </c>
      <c r="I139" s="120"/>
    </row>
    <row r="140" spans="1:9" ht="16.5" customHeight="1" x14ac:dyDescent="0.2">
      <c r="A140" s="87">
        <f t="shared" si="6"/>
        <v>105</v>
      </c>
      <c r="B140" s="135"/>
      <c r="C140" s="136"/>
      <c r="D140" s="119"/>
      <c r="E140" s="348"/>
      <c r="F140" s="112"/>
      <c r="G140" s="183"/>
      <c r="H140" s="184" t="str">
        <f t="shared" si="7"/>
        <v/>
      </c>
      <c r="I140" s="120"/>
    </row>
    <row r="141" spans="1:9" ht="16.5" customHeight="1" x14ac:dyDescent="0.2">
      <c r="A141" s="87">
        <f t="shared" si="6"/>
        <v>106</v>
      </c>
      <c r="B141" s="135"/>
      <c r="C141" s="136"/>
      <c r="D141" s="119"/>
      <c r="E141" s="348"/>
      <c r="F141" s="112"/>
      <c r="G141" s="183"/>
      <c r="H141" s="184" t="str">
        <f t="shared" si="7"/>
        <v/>
      </c>
      <c r="I141" s="120"/>
    </row>
    <row r="142" spans="1:9" ht="16.5" customHeight="1" x14ac:dyDescent="0.2">
      <c r="A142" s="87">
        <f t="shared" si="6"/>
        <v>107</v>
      </c>
      <c r="B142" s="135"/>
      <c r="C142" s="136"/>
      <c r="D142" s="119"/>
      <c r="E142" s="348"/>
      <c r="F142" s="112"/>
      <c r="G142" s="183"/>
      <c r="H142" s="184" t="str">
        <f t="shared" si="7"/>
        <v/>
      </c>
      <c r="I142" s="120"/>
    </row>
    <row r="143" spans="1:9" ht="16.5" customHeight="1" x14ac:dyDescent="0.2">
      <c r="A143" s="87">
        <f t="shared" si="6"/>
        <v>108</v>
      </c>
      <c r="B143" s="135"/>
      <c r="C143" s="136"/>
      <c r="D143" s="119"/>
      <c r="E143" s="348"/>
      <c r="F143" s="112"/>
      <c r="G143" s="183"/>
      <c r="H143" s="184" t="str">
        <f t="shared" si="7"/>
        <v/>
      </c>
      <c r="I143" s="120"/>
    </row>
    <row r="144" spans="1:9" ht="16.5" customHeight="1" x14ac:dyDescent="0.2">
      <c r="A144" s="87">
        <f t="shared" si="6"/>
        <v>109</v>
      </c>
      <c r="B144" s="135"/>
      <c r="C144" s="136"/>
      <c r="D144" s="119"/>
      <c r="E144" s="348"/>
      <c r="F144" s="112"/>
      <c r="G144" s="183"/>
      <c r="H144" s="184" t="str">
        <f t="shared" si="7"/>
        <v/>
      </c>
      <c r="I144" s="120"/>
    </row>
    <row r="145" spans="1:9" ht="16.5" customHeight="1" x14ac:dyDescent="0.2">
      <c r="A145" s="87">
        <f t="shared" si="6"/>
        <v>110</v>
      </c>
      <c r="B145" s="135"/>
      <c r="C145" s="136"/>
      <c r="D145" s="119"/>
      <c r="E145" s="348"/>
      <c r="F145" s="112"/>
      <c r="G145" s="183"/>
      <c r="H145" s="184" t="str">
        <f t="shared" si="7"/>
        <v/>
      </c>
      <c r="I145" s="120"/>
    </row>
    <row r="146" spans="1:9" ht="16.5" customHeight="1" x14ac:dyDescent="0.2">
      <c r="A146" s="87">
        <f t="shared" si="6"/>
        <v>111</v>
      </c>
      <c r="B146" s="135"/>
      <c r="C146" s="136"/>
      <c r="D146" s="119"/>
      <c r="E146" s="348"/>
      <c r="F146" s="112"/>
      <c r="G146" s="183"/>
      <c r="H146" s="184" t="str">
        <f t="shared" si="7"/>
        <v/>
      </c>
      <c r="I146" s="120"/>
    </row>
    <row r="147" spans="1:9" ht="16.5" customHeight="1" x14ac:dyDescent="0.2">
      <c r="A147" s="87">
        <f t="shared" si="6"/>
        <v>112</v>
      </c>
      <c r="B147" s="135"/>
      <c r="C147" s="136"/>
      <c r="D147" s="119"/>
      <c r="E147" s="348"/>
      <c r="F147" s="112"/>
      <c r="G147" s="183"/>
      <c r="H147" s="184" t="str">
        <f t="shared" si="7"/>
        <v/>
      </c>
      <c r="I147" s="120"/>
    </row>
    <row r="148" spans="1:9" ht="16.5" customHeight="1" x14ac:dyDescent="0.2">
      <c r="A148" s="87">
        <f t="shared" si="6"/>
        <v>113</v>
      </c>
      <c r="B148" s="135"/>
      <c r="C148" s="136"/>
      <c r="D148" s="119"/>
      <c r="E148" s="348"/>
      <c r="F148" s="112"/>
      <c r="G148" s="183"/>
      <c r="H148" s="184" t="str">
        <f t="shared" si="7"/>
        <v/>
      </c>
      <c r="I148" s="120"/>
    </row>
    <row r="149" spans="1:9" ht="16.5" customHeight="1" x14ac:dyDescent="0.2">
      <c r="A149" s="87">
        <f t="shared" si="6"/>
        <v>114</v>
      </c>
      <c r="B149" s="135"/>
      <c r="C149" s="136"/>
      <c r="D149" s="119"/>
      <c r="E149" s="348"/>
      <c r="F149" s="112"/>
      <c r="G149" s="183"/>
      <c r="H149" s="184" t="str">
        <f t="shared" si="7"/>
        <v/>
      </c>
      <c r="I149" s="120"/>
    </row>
    <row r="150" spans="1:9" ht="16.5" customHeight="1" x14ac:dyDescent="0.2">
      <c r="A150" s="87">
        <f t="shared" si="6"/>
        <v>115</v>
      </c>
      <c r="B150" s="135"/>
      <c r="C150" s="136"/>
      <c r="D150" s="119"/>
      <c r="E150" s="348"/>
      <c r="F150" s="112"/>
      <c r="G150" s="183"/>
      <c r="H150" s="184" t="str">
        <f t="shared" si="7"/>
        <v/>
      </c>
      <c r="I150" s="120"/>
    </row>
    <row r="151" spans="1:9" ht="16.5" customHeight="1" x14ac:dyDescent="0.2">
      <c r="A151" s="87">
        <f t="shared" si="6"/>
        <v>116</v>
      </c>
      <c r="B151" s="135"/>
      <c r="C151" s="136"/>
      <c r="D151" s="119"/>
      <c r="E151" s="348"/>
      <c r="F151" s="112"/>
      <c r="G151" s="183"/>
      <c r="H151" s="184" t="str">
        <f t="shared" si="7"/>
        <v/>
      </c>
      <c r="I151" s="120"/>
    </row>
    <row r="152" spans="1:9" ht="16.5" customHeight="1" x14ac:dyDescent="0.2">
      <c r="A152" s="87">
        <f t="shared" si="6"/>
        <v>117</v>
      </c>
      <c r="B152" s="135"/>
      <c r="C152" s="136"/>
      <c r="D152" s="119"/>
      <c r="E152" s="348"/>
      <c r="F152" s="112"/>
      <c r="G152" s="183"/>
      <c r="H152" s="184" t="str">
        <f t="shared" si="7"/>
        <v/>
      </c>
      <c r="I152" s="120"/>
    </row>
    <row r="153" spans="1:9" ht="16.5" customHeight="1" x14ac:dyDescent="0.2">
      <c r="A153" s="87">
        <f t="shared" si="6"/>
        <v>118</v>
      </c>
      <c r="B153" s="135"/>
      <c r="C153" s="136"/>
      <c r="D153" s="119"/>
      <c r="E153" s="348"/>
      <c r="F153" s="112"/>
      <c r="G153" s="183"/>
      <c r="H153" s="184" t="str">
        <f t="shared" si="7"/>
        <v/>
      </c>
      <c r="I153" s="120"/>
    </row>
    <row r="154" spans="1:9" ht="16.5" customHeight="1" x14ac:dyDescent="0.2">
      <c r="A154" s="87">
        <f t="shared" si="6"/>
        <v>119</v>
      </c>
      <c r="B154" s="135"/>
      <c r="C154" s="136"/>
      <c r="D154" s="119"/>
      <c r="E154" s="348"/>
      <c r="F154" s="112"/>
      <c r="G154" s="183"/>
      <c r="H154" s="184" t="str">
        <f t="shared" si="7"/>
        <v/>
      </c>
      <c r="I154" s="120"/>
    </row>
    <row r="155" spans="1:9" ht="16.5" customHeight="1" x14ac:dyDescent="0.2">
      <c r="A155" s="87">
        <f t="shared" si="6"/>
        <v>120</v>
      </c>
      <c r="B155" s="135"/>
      <c r="C155" s="136"/>
      <c r="D155" s="119"/>
      <c r="E155" s="348"/>
      <c r="F155" s="112"/>
      <c r="G155" s="183"/>
      <c r="H155" s="184" t="str">
        <f t="shared" si="7"/>
        <v/>
      </c>
      <c r="I155" s="120"/>
    </row>
    <row r="156" spans="1:9" ht="16.5" customHeight="1" x14ac:dyDescent="0.2">
      <c r="A156" s="87">
        <f t="shared" si="6"/>
        <v>121</v>
      </c>
      <c r="B156" s="135"/>
      <c r="C156" s="136"/>
      <c r="D156" s="119"/>
      <c r="E156" s="348"/>
      <c r="F156" s="112"/>
      <c r="G156" s="183"/>
      <c r="H156" s="184" t="str">
        <f t="shared" si="7"/>
        <v/>
      </c>
      <c r="I156" s="120"/>
    </row>
    <row r="157" spans="1:9" ht="16.5" customHeight="1" x14ac:dyDescent="0.2">
      <c r="A157" s="87">
        <f t="shared" si="6"/>
        <v>122</v>
      </c>
      <c r="B157" s="135"/>
      <c r="C157" s="136"/>
      <c r="D157" s="119"/>
      <c r="E157" s="348"/>
      <c r="F157" s="112"/>
      <c r="G157" s="183"/>
      <c r="H157" s="184" t="str">
        <f t="shared" si="7"/>
        <v/>
      </c>
      <c r="I157" s="120"/>
    </row>
    <row r="158" spans="1:9" ht="16.5" customHeight="1" x14ac:dyDescent="0.2">
      <c r="A158" s="87">
        <f t="shared" si="6"/>
        <v>123</v>
      </c>
      <c r="B158" s="135"/>
      <c r="C158" s="136"/>
      <c r="D158" s="119"/>
      <c r="E158" s="348"/>
      <c r="F158" s="112"/>
      <c r="G158" s="183"/>
      <c r="H158" s="184" t="str">
        <f t="shared" si="7"/>
        <v/>
      </c>
      <c r="I158" s="120"/>
    </row>
    <row r="159" spans="1:9" ht="16.5" customHeight="1" x14ac:dyDescent="0.2">
      <c r="A159" s="87">
        <f t="shared" si="6"/>
        <v>124</v>
      </c>
      <c r="B159" s="135"/>
      <c r="C159" s="136"/>
      <c r="D159" s="119"/>
      <c r="E159" s="348"/>
      <c r="F159" s="112"/>
      <c r="G159" s="183"/>
      <c r="H159" s="184" t="str">
        <f t="shared" si="7"/>
        <v/>
      </c>
      <c r="I159" s="120"/>
    </row>
    <row r="160" spans="1:9" ht="16.5" customHeight="1" x14ac:dyDescent="0.2">
      <c r="A160" s="87">
        <f t="shared" si="6"/>
        <v>125</v>
      </c>
      <c r="B160" s="135"/>
      <c r="C160" s="136"/>
      <c r="D160" s="119"/>
      <c r="E160" s="348"/>
      <c r="F160" s="112"/>
      <c r="G160" s="183"/>
      <c r="H160" s="184" t="str">
        <f t="shared" si="7"/>
        <v/>
      </c>
      <c r="I160" s="120"/>
    </row>
    <row r="161" spans="1:11" ht="16.5" customHeight="1" x14ac:dyDescent="0.2">
      <c r="A161" s="87">
        <f t="shared" si="6"/>
        <v>126</v>
      </c>
      <c r="B161" s="135"/>
      <c r="C161" s="136"/>
      <c r="D161" s="119"/>
      <c r="E161" s="348"/>
      <c r="F161" s="112"/>
      <c r="G161" s="183"/>
      <c r="H161" s="184" t="str">
        <f t="shared" si="7"/>
        <v/>
      </c>
      <c r="I161" s="120"/>
    </row>
    <row r="162" spans="1:11" ht="16.5" customHeight="1" x14ac:dyDescent="0.2">
      <c r="A162" s="87">
        <f t="shared" si="6"/>
        <v>127</v>
      </c>
      <c r="B162" s="135"/>
      <c r="C162" s="136"/>
      <c r="D162" s="119"/>
      <c r="E162" s="348"/>
      <c r="F162" s="112"/>
      <c r="G162" s="183"/>
      <c r="H162" s="184" t="str">
        <f t="shared" si="7"/>
        <v/>
      </c>
      <c r="I162" s="120"/>
    </row>
    <row r="163" spans="1:11" ht="16.5" customHeight="1" thickBot="1" x14ac:dyDescent="0.25">
      <c r="A163" s="87">
        <f t="shared" si="6"/>
        <v>128</v>
      </c>
      <c r="B163" s="137"/>
      <c r="C163" s="136"/>
      <c r="D163" s="121"/>
      <c r="E163" s="350"/>
      <c r="F163" s="112"/>
      <c r="G163" s="185"/>
      <c r="H163" s="184" t="str">
        <f t="shared" si="7"/>
        <v/>
      </c>
      <c r="I163" s="122"/>
    </row>
    <row r="164" spans="1:11" ht="22.5" customHeight="1" thickBot="1" x14ac:dyDescent="0.25">
      <c r="B164" s="519" t="s">
        <v>250</v>
      </c>
      <c r="C164" s="520"/>
      <c r="D164" s="520"/>
      <c r="E164" s="351" t="s">
        <v>246</v>
      </c>
      <c r="F164" s="139" t="s">
        <v>246</v>
      </c>
      <c r="G164" s="186" t="s">
        <v>246</v>
      </c>
      <c r="H164" s="187">
        <f>SUMIF(B132:B163,"&lt;&gt;"&amp;"▲助成対象外",H132:H163)</f>
        <v>0</v>
      </c>
      <c r="I164" s="140"/>
    </row>
    <row r="165" spans="1:11" ht="22.5" customHeight="1" thickTop="1" thickBot="1" x14ac:dyDescent="0.25">
      <c r="B165" s="525" t="s">
        <v>254</v>
      </c>
      <c r="C165" s="526"/>
      <c r="D165" s="526"/>
      <c r="E165" s="352" t="s">
        <v>246</v>
      </c>
      <c r="F165" s="141" t="s">
        <v>246</v>
      </c>
      <c r="G165" s="188" t="s">
        <v>246</v>
      </c>
      <c r="H165" s="189">
        <f>SUMIF(B132:B163,"▲助成対象外",H132:H163)</f>
        <v>0</v>
      </c>
      <c r="I165" s="142"/>
    </row>
    <row r="168" spans="1:11" ht="21" customHeight="1" x14ac:dyDescent="0.2">
      <c r="B168" s="87" t="str">
        <f>B128</f>
        <v>内訳明細表</v>
      </c>
      <c r="C168" s="144"/>
      <c r="D168" s="516" t="str">
        <f>$D$8</f>
        <v>換気設備の導入</v>
      </c>
      <c r="E168" s="517"/>
      <c r="F168" s="517"/>
      <c r="G168" s="517"/>
      <c r="H168" s="166" t="s">
        <v>417</v>
      </c>
      <c r="K168" s="171" t="str">
        <f>選択肢!$D$26</f>
        <v>Ver.6.2</v>
      </c>
    </row>
    <row r="169" spans="1:11" x14ac:dyDescent="0.2">
      <c r="D169" s="521"/>
      <c r="E169" s="521"/>
      <c r="F169" s="521"/>
      <c r="G169" s="521"/>
      <c r="H169" s="521"/>
    </row>
    <row r="170" spans="1:11" ht="13.5" customHeight="1" x14ac:dyDescent="0.2">
      <c r="A170" s="111" t="s">
        <v>242</v>
      </c>
      <c r="B170" s="518" t="str">
        <f>選択肢!$F$36</f>
        <v>換気設備の種類</v>
      </c>
      <c r="C170" s="518" t="str">
        <f>選択肢!$I$36</f>
        <v>費用の区分</v>
      </c>
      <c r="D170" s="518" t="s">
        <v>243</v>
      </c>
      <c r="E170" s="522" t="s">
        <v>207</v>
      </c>
      <c r="F170" s="518" t="str">
        <f>選択肢!$L$36</f>
        <v>単位</v>
      </c>
      <c r="G170" s="523" t="s">
        <v>329</v>
      </c>
      <c r="H170" s="523" t="s">
        <v>330</v>
      </c>
      <c r="I170" s="518" t="s">
        <v>183</v>
      </c>
    </row>
    <row r="171" spans="1:11" x14ac:dyDescent="0.2">
      <c r="A171" s="111" t="s">
        <v>244</v>
      </c>
      <c r="B171" s="518"/>
      <c r="C171" s="518"/>
      <c r="D171" s="518"/>
      <c r="E171" s="522"/>
      <c r="F171" s="518"/>
      <c r="G171" s="524"/>
      <c r="H171" s="524"/>
      <c r="I171" s="518"/>
    </row>
    <row r="172" spans="1:11" ht="16.5" customHeight="1" x14ac:dyDescent="0.2">
      <c r="A172" s="87">
        <f>ROW()-3-8*5</f>
        <v>129</v>
      </c>
      <c r="B172" s="135"/>
      <c r="C172" s="136"/>
      <c r="D172" s="119"/>
      <c r="E172" s="348"/>
      <c r="F172" s="112"/>
      <c r="G172" s="183"/>
      <c r="H172" s="184" t="str">
        <f>IF(E172*G172=0,"",ROUND(E172*G172,0))</f>
        <v/>
      </c>
      <c r="I172" s="120"/>
    </row>
    <row r="173" spans="1:11" ht="16.5" customHeight="1" x14ac:dyDescent="0.2">
      <c r="A173" s="87">
        <f t="shared" ref="A173:A203" si="8">ROW()-3-8*5</f>
        <v>130</v>
      </c>
      <c r="B173" s="135"/>
      <c r="C173" s="136"/>
      <c r="D173" s="119"/>
      <c r="E173" s="348"/>
      <c r="F173" s="112"/>
      <c r="G173" s="183"/>
      <c r="H173" s="184" t="str">
        <f t="shared" ref="H173:H203" si="9">IF(E173*G173=0,"",ROUND(E173*G173,0))</f>
        <v/>
      </c>
      <c r="I173" s="120"/>
    </row>
    <row r="174" spans="1:11" ht="16.5" customHeight="1" x14ac:dyDescent="0.2">
      <c r="A174" s="87">
        <f t="shared" si="8"/>
        <v>131</v>
      </c>
      <c r="B174" s="135"/>
      <c r="C174" s="136"/>
      <c r="D174" s="119"/>
      <c r="E174" s="348"/>
      <c r="F174" s="112"/>
      <c r="G174" s="183"/>
      <c r="H174" s="184" t="str">
        <f t="shared" si="9"/>
        <v/>
      </c>
      <c r="I174" s="120"/>
    </row>
    <row r="175" spans="1:11" ht="16.5" customHeight="1" x14ac:dyDescent="0.2">
      <c r="A175" s="87">
        <f t="shared" si="8"/>
        <v>132</v>
      </c>
      <c r="B175" s="135"/>
      <c r="C175" s="136"/>
      <c r="D175" s="119"/>
      <c r="E175" s="348"/>
      <c r="F175" s="112"/>
      <c r="G175" s="183"/>
      <c r="H175" s="184" t="str">
        <f t="shared" si="9"/>
        <v/>
      </c>
      <c r="I175" s="120"/>
    </row>
    <row r="176" spans="1:11" ht="16.5" customHeight="1" x14ac:dyDescent="0.2">
      <c r="A176" s="87">
        <f t="shared" si="8"/>
        <v>133</v>
      </c>
      <c r="B176" s="135"/>
      <c r="C176" s="136"/>
      <c r="D176" s="119"/>
      <c r="E176" s="348"/>
      <c r="F176" s="112"/>
      <c r="G176" s="183"/>
      <c r="H176" s="184" t="str">
        <f t="shared" si="9"/>
        <v/>
      </c>
      <c r="I176" s="120"/>
    </row>
    <row r="177" spans="1:9" ht="16.5" customHeight="1" x14ac:dyDescent="0.2">
      <c r="A177" s="87">
        <f t="shared" si="8"/>
        <v>134</v>
      </c>
      <c r="B177" s="135"/>
      <c r="C177" s="136"/>
      <c r="D177" s="119"/>
      <c r="E177" s="348"/>
      <c r="F177" s="112"/>
      <c r="G177" s="183"/>
      <c r="H177" s="184" t="str">
        <f t="shared" si="9"/>
        <v/>
      </c>
      <c r="I177" s="120"/>
    </row>
    <row r="178" spans="1:9" ht="16.5" customHeight="1" x14ac:dyDescent="0.2">
      <c r="A178" s="87">
        <f t="shared" si="8"/>
        <v>135</v>
      </c>
      <c r="B178" s="135"/>
      <c r="C178" s="136"/>
      <c r="D178" s="119"/>
      <c r="E178" s="348"/>
      <c r="F178" s="112"/>
      <c r="G178" s="183"/>
      <c r="H178" s="184" t="str">
        <f t="shared" si="9"/>
        <v/>
      </c>
      <c r="I178" s="120"/>
    </row>
    <row r="179" spans="1:9" ht="16.5" customHeight="1" x14ac:dyDescent="0.2">
      <c r="A179" s="87">
        <f t="shared" si="8"/>
        <v>136</v>
      </c>
      <c r="B179" s="135"/>
      <c r="C179" s="136"/>
      <c r="D179" s="119"/>
      <c r="E179" s="348"/>
      <c r="F179" s="112"/>
      <c r="G179" s="183"/>
      <c r="H179" s="184" t="str">
        <f t="shared" si="9"/>
        <v/>
      </c>
      <c r="I179" s="120"/>
    </row>
    <row r="180" spans="1:9" ht="16.5" customHeight="1" x14ac:dyDescent="0.2">
      <c r="A180" s="87">
        <f t="shared" si="8"/>
        <v>137</v>
      </c>
      <c r="B180" s="135"/>
      <c r="C180" s="136"/>
      <c r="D180" s="119"/>
      <c r="E180" s="348"/>
      <c r="F180" s="112"/>
      <c r="G180" s="183"/>
      <c r="H180" s="184" t="str">
        <f t="shared" si="9"/>
        <v/>
      </c>
      <c r="I180" s="120"/>
    </row>
    <row r="181" spans="1:9" ht="16.5" customHeight="1" x14ac:dyDescent="0.2">
      <c r="A181" s="87">
        <f t="shared" si="8"/>
        <v>138</v>
      </c>
      <c r="B181" s="135"/>
      <c r="C181" s="136"/>
      <c r="D181" s="119"/>
      <c r="E181" s="348"/>
      <c r="F181" s="112"/>
      <c r="G181" s="183"/>
      <c r="H181" s="184" t="str">
        <f t="shared" si="9"/>
        <v/>
      </c>
      <c r="I181" s="120"/>
    </row>
    <row r="182" spans="1:9" ht="16.5" customHeight="1" x14ac:dyDescent="0.2">
      <c r="A182" s="87">
        <f t="shared" si="8"/>
        <v>139</v>
      </c>
      <c r="B182" s="135"/>
      <c r="C182" s="136"/>
      <c r="D182" s="119"/>
      <c r="E182" s="348"/>
      <c r="F182" s="112"/>
      <c r="G182" s="183"/>
      <c r="H182" s="184" t="str">
        <f t="shared" si="9"/>
        <v/>
      </c>
      <c r="I182" s="120"/>
    </row>
    <row r="183" spans="1:9" ht="16.5" customHeight="1" x14ac:dyDescent="0.2">
      <c r="A183" s="87">
        <f t="shared" si="8"/>
        <v>140</v>
      </c>
      <c r="B183" s="135"/>
      <c r="C183" s="136"/>
      <c r="D183" s="119"/>
      <c r="E183" s="348"/>
      <c r="F183" s="112"/>
      <c r="G183" s="183"/>
      <c r="H183" s="184" t="str">
        <f t="shared" si="9"/>
        <v/>
      </c>
      <c r="I183" s="120"/>
    </row>
    <row r="184" spans="1:9" ht="16.5" customHeight="1" x14ac:dyDescent="0.2">
      <c r="A184" s="87">
        <f t="shared" si="8"/>
        <v>141</v>
      </c>
      <c r="B184" s="135"/>
      <c r="C184" s="136"/>
      <c r="D184" s="119"/>
      <c r="E184" s="348"/>
      <c r="F184" s="112"/>
      <c r="G184" s="183"/>
      <c r="H184" s="184" t="str">
        <f t="shared" si="9"/>
        <v/>
      </c>
      <c r="I184" s="120"/>
    </row>
    <row r="185" spans="1:9" ht="16.5" customHeight="1" x14ac:dyDescent="0.2">
      <c r="A185" s="87">
        <f t="shared" si="8"/>
        <v>142</v>
      </c>
      <c r="B185" s="135"/>
      <c r="C185" s="136"/>
      <c r="D185" s="119"/>
      <c r="E185" s="348"/>
      <c r="F185" s="112"/>
      <c r="G185" s="183"/>
      <c r="H185" s="184" t="str">
        <f t="shared" si="9"/>
        <v/>
      </c>
      <c r="I185" s="120"/>
    </row>
    <row r="186" spans="1:9" ht="16.5" customHeight="1" x14ac:dyDescent="0.2">
      <c r="A186" s="87">
        <f t="shared" si="8"/>
        <v>143</v>
      </c>
      <c r="B186" s="135"/>
      <c r="C186" s="136"/>
      <c r="D186" s="119"/>
      <c r="E186" s="348"/>
      <c r="F186" s="112"/>
      <c r="G186" s="183"/>
      <c r="H186" s="184" t="str">
        <f t="shared" si="9"/>
        <v/>
      </c>
      <c r="I186" s="120"/>
    </row>
    <row r="187" spans="1:9" ht="16.5" customHeight="1" x14ac:dyDescent="0.2">
      <c r="A187" s="87">
        <f t="shared" si="8"/>
        <v>144</v>
      </c>
      <c r="B187" s="135"/>
      <c r="C187" s="136"/>
      <c r="D187" s="119"/>
      <c r="E187" s="348"/>
      <c r="F187" s="112"/>
      <c r="G187" s="183"/>
      <c r="H187" s="184" t="str">
        <f t="shared" si="9"/>
        <v/>
      </c>
      <c r="I187" s="120"/>
    </row>
    <row r="188" spans="1:9" ht="16.5" customHeight="1" x14ac:dyDescent="0.2">
      <c r="A188" s="87">
        <f t="shared" si="8"/>
        <v>145</v>
      </c>
      <c r="B188" s="135"/>
      <c r="C188" s="136"/>
      <c r="D188" s="119"/>
      <c r="E188" s="348"/>
      <c r="F188" s="112"/>
      <c r="G188" s="183"/>
      <c r="H188" s="184" t="str">
        <f t="shared" si="9"/>
        <v/>
      </c>
      <c r="I188" s="120"/>
    </row>
    <row r="189" spans="1:9" ht="16.5" customHeight="1" x14ac:dyDescent="0.2">
      <c r="A189" s="87">
        <f t="shared" si="8"/>
        <v>146</v>
      </c>
      <c r="B189" s="135"/>
      <c r="C189" s="136"/>
      <c r="D189" s="119"/>
      <c r="E189" s="348"/>
      <c r="F189" s="112"/>
      <c r="G189" s="183"/>
      <c r="H189" s="184" t="str">
        <f t="shared" si="9"/>
        <v/>
      </c>
      <c r="I189" s="120"/>
    </row>
    <row r="190" spans="1:9" ht="16.5" customHeight="1" x14ac:dyDescent="0.2">
      <c r="A190" s="87">
        <f t="shared" si="8"/>
        <v>147</v>
      </c>
      <c r="B190" s="135"/>
      <c r="C190" s="136"/>
      <c r="D190" s="119"/>
      <c r="E190" s="348"/>
      <c r="F190" s="112"/>
      <c r="G190" s="183"/>
      <c r="H190" s="184" t="str">
        <f t="shared" si="9"/>
        <v/>
      </c>
      <c r="I190" s="120"/>
    </row>
    <row r="191" spans="1:9" ht="16.5" customHeight="1" x14ac:dyDescent="0.2">
      <c r="A191" s="87">
        <f t="shared" si="8"/>
        <v>148</v>
      </c>
      <c r="B191" s="135"/>
      <c r="C191" s="136"/>
      <c r="D191" s="119"/>
      <c r="E191" s="348"/>
      <c r="F191" s="112"/>
      <c r="G191" s="183"/>
      <c r="H191" s="184" t="str">
        <f t="shared" si="9"/>
        <v/>
      </c>
      <c r="I191" s="120"/>
    </row>
    <row r="192" spans="1:9" ht="16.5" customHeight="1" x14ac:dyDescent="0.2">
      <c r="A192" s="87">
        <f t="shared" si="8"/>
        <v>149</v>
      </c>
      <c r="B192" s="135"/>
      <c r="C192" s="136"/>
      <c r="D192" s="119"/>
      <c r="E192" s="348"/>
      <c r="F192" s="112"/>
      <c r="G192" s="183"/>
      <c r="H192" s="184" t="str">
        <f t="shared" si="9"/>
        <v/>
      </c>
      <c r="I192" s="120"/>
    </row>
    <row r="193" spans="1:11" ht="16.5" customHeight="1" x14ac:dyDescent="0.2">
      <c r="A193" s="87">
        <f t="shared" si="8"/>
        <v>150</v>
      </c>
      <c r="B193" s="135"/>
      <c r="C193" s="136"/>
      <c r="D193" s="119"/>
      <c r="E193" s="348"/>
      <c r="F193" s="112"/>
      <c r="G193" s="183"/>
      <c r="H193" s="184" t="str">
        <f t="shared" si="9"/>
        <v/>
      </c>
      <c r="I193" s="120"/>
    </row>
    <row r="194" spans="1:11" ht="16.5" customHeight="1" x14ac:dyDescent="0.2">
      <c r="A194" s="87">
        <f t="shared" si="8"/>
        <v>151</v>
      </c>
      <c r="B194" s="135"/>
      <c r="C194" s="136"/>
      <c r="D194" s="119"/>
      <c r="E194" s="348"/>
      <c r="F194" s="112"/>
      <c r="G194" s="183"/>
      <c r="H194" s="184" t="str">
        <f t="shared" si="9"/>
        <v/>
      </c>
      <c r="I194" s="120"/>
    </row>
    <row r="195" spans="1:11" ht="16.5" customHeight="1" x14ac:dyDescent="0.2">
      <c r="A195" s="87">
        <f t="shared" si="8"/>
        <v>152</v>
      </c>
      <c r="B195" s="135"/>
      <c r="C195" s="136"/>
      <c r="D195" s="119"/>
      <c r="E195" s="348"/>
      <c r="F195" s="112"/>
      <c r="G195" s="183"/>
      <c r="H195" s="184" t="str">
        <f t="shared" si="9"/>
        <v/>
      </c>
      <c r="I195" s="120"/>
    </row>
    <row r="196" spans="1:11" ht="16.5" customHeight="1" x14ac:dyDescent="0.2">
      <c r="A196" s="87">
        <f t="shared" si="8"/>
        <v>153</v>
      </c>
      <c r="B196" s="135"/>
      <c r="C196" s="136"/>
      <c r="D196" s="119"/>
      <c r="E196" s="348"/>
      <c r="F196" s="112"/>
      <c r="G196" s="183"/>
      <c r="H196" s="184" t="str">
        <f t="shared" si="9"/>
        <v/>
      </c>
      <c r="I196" s="120"/>
    </row>
    <row r="197" spans="1:11" ht="16.5" customHeight="1" x14ac:dyDescent="0.2">
      <c r="A197" s="87">
        <f t="shared" si="8"/>
        <v>154</v>
      </c>
      <c r="B197" s="135"/>
      <c r="C197" s="136"/>
      <c r="D197" s="119"/>
      <c r="E197" s="348"/>
      <c r="F197" s="112"/>
      <c r="G197" s="183"/>
      <c r="H197" s="184" t="str">
        <f t="shared" si="9"/>
        <v/>
      </c>
      <c r="I197" s="120"/>
    </row>
    <row r="198" spans="1:11" ht="16.5" customHeight="1" x14ac:dyDescent="0.2">
      <c r="A198" s="87">
        <f t="shared" si="8"/>
        <v>155</v>
      </c>
      <c r="B198" s="135"/>
      <c r="C198" s="136"/>
      <c r="D198" s="119"/>
      <c r="E198" s="348"/>
      <c r="F198" s="112"/>
      <c r="G198" s="183"/>
      <c r="H198" s="184" t="str">
        <f t="shared" si="9"/>
        <v/>
      </c>
      <c r="I198" s="120"/>
    </row>
    <row r="199" spans="1:11" ht="16.5" customHeight="1" x14ac:dyDescent="0.2">
      <c r="A199" s="87">
        <f t="shared" si="8"/>
        <v>156</v>
      </c>
      <c r="B199" s="135"/>
      <c r="C199" s="136"/>
      <c r="D199" s="119"/>
      <c r="E199" s="348"/>
      <c r="F199" s="112"/>
      <c r="G199" s="183"/>
      <c r="H199" s="184" t="str">
        <f t="shared" si="9"/>
        <v/>
      </c>
      <c r="I199" s="120"/>
    </row>
    <row r="200" spans="1:11" ht="16.5" customHeight="1" x14ac:dyDescent="0.2">
      <c r="A200" s="87">
        <f t="shared" si="8"/>
        <v>157</v>
      </c>
      <c r="B200" s="135"/>
      <c r="C200" s="136"/>
      <c r="D200" s="119"/>
      <c r="E200" s="348"/>
      <c r="F200" s="112"/>
      <c r="G200" s="183"/>
      <c r="H200" s="184" t="str">
        <f t="shared" si="9"/>
        <v/>
      </c>
      <c r="I200" s="120"/>
    </row>
    <row r="201" spans="1:11" ht="16.5" customHeight="1" x14ac:dyDescent="0.2">
      <c r="A201" s="87">
        <f t="shared" si="8"/>
        <v>158</v>
      </c>
      <c r="B201" s="135"/>
      <c r="C201" s="136"/>
      <c r="D201" s="119"/>
      <c r="E201" s="348"/>
      <c r="F201" s="112"/>
      <c r="G201" s="183"/>
      <c r="H201" s="184" t="str">
        <f t="shared" si="9"/>
        <v/>
      </c>
      <c r="I201" s="120"/>
    </row>
    <row r="202" spans="1:11" ht="16.5" customHeight="1" x14ac:dyDescent="0.2">
      <c r="A202" s="87">
        <f t="shared" si="8"/>
        <v>159</v>
      </c>
      <c r="B202" s="135"/>
      <c r="C202" s="136"/>
      <c r="D202" s="119"/>
      <c r="E202" s="348"/>
      <c r="F202" s="112"/>
      <c r="G202" s="183"/>
      <c r="H202" s="184" t="str">
        <f t="shared" si="9"/>
        <v/>
      </c>
      <c r="I202" s="120"/>
    </row>
    <row r="203" spans="1:11" ht="16.5" customHeight="1" thickBot="1" x14ac:dyDescent="0.25">
      <c r="A203" s="87">
        <f t="shared" si="8"/>
        <v>160</v>
      </c>
      <c r="B203" s="137"/>
      <c r="C203" s="136"/>
      <c r="D203" s="121"/>
      <c r="E203" s="350"/>
      <c r="F203" s="112"/>
      <c r="G203" s="185"/>
      <c r="H203" s="184" t="str">
        <f t="shared" si="9"/>
        <v/>
      </c>
      <c r="I203" s="122"/>
    </row>
    <row r="204" spans="1:11" ht="22.5" customHeight="1" thickBot="1" x14ac:dyDescent="0.25">
      <c r="B204" s="519" t="s">
        <v>331</v>
      </c>
      <c r="C204" s="520"/>
      <c r="D204" s="520"/>
      <c r="E204" s="351" t="s">
        <v>246</v>
      </c>
      <c r="F204" s="139" t="s">
        <v>246</v>
      </c>
      <c r="G204" s="186" t="s">
        <v>246</v>
      </c>
      <c r="H204" s="187">
        <f>SUMIF(B172:B203,"&lt;&gt;"&amp;"▲助成対象外",H172:H203)</f>
        <v>0</v>
      </c>
      <c r="I204" s="140"/>
    </row>
    <row r="205" spans="1:11" ht="22.5" customHeight="1" thickTop="1" thickBot="1" x14ac:dyDescent="0.25">
      <c r="B205" s="525" t="s">
        <v>255</v>
      </c>
      <c r="C205" s="526"/>
      <c r="D205" s="526"/>
      <c r="E205" s="352" t="s">
        <v>246</v>
      </c>
      <c r="F205" s="141" t="s">
        <v>246</v>
      </c>
      <c r="G205" s="188" t="s">
        <v>246</v>
      </c>
      <c r="H205" s="189">
        <f>SUMIF(B172:B203,"▲助成対象外",H172:H203)</f>
        <v>0</v>
      </c>
      <c r="I205" s="142"/>
    </row>
    <row r="208" spans="1:11" ht="21" customHeight="1" x14ac:dyDescent="0.2">
      <c r="B208" s="87" t="str">
        <f>B168</f>
        <v>内訳明細表</v>
      </c>
      <c r="C208" s="144"/>
      <c r="D208" s="516" t="str">
        <f>$D$8</f>
        <v>換気設備の導入</v>
      </c>
      <c r="E208" s="517"/>
      <c r="F208" s="517"/>
      <c r="G208" s="517"/>
      <c r="H208" s="166" t="s">
        <v>416</v>
      </c>
      <c r="K208" s="171" t="str">
        <f>選択肢!$D$26</f>
        <v>Ver.6.2</v>
      </c>
    </row>
    <row r="209" spans="1:9" x14ac:dyDescent="0.2">
      <c r="D209" s="521"/>
      <c r="E209" s="521"/>
      <c r="F209" s="521"/>
      <c r="G209" s="521"/>
      <c r="H209" s="521"/>
    </row>
    <row r="210" spans="1:9" ht="13.5" customHeight="1" x14ac:dyDescent="0.2">
      <c r="A210" s="111" t="s">
        <v>242</v>
      </c>
      <c r="B210" s="518" t="str">
        <f>選択肢!$F$36</f>
        <v>換気設備の種類</v>
      </c>
      <c r="C210" s="518" t="str">
        <f>選択肢!$I$36</f>
        <v>費用の区分</v>
      </c>
      <c r="D210" s="518" t="s">
        <v>243</v>
      </c>
      <c r="E210" s="522" t="s">
        <v>207</v>
      </c>
      <c r="F210" s="518" t="str">
        <f>選択肢!$L$36</f>
        <v>単位</v>
      </c>
      <c r="G210" s="523" t="s">
        <v>329</v>
      </c>
      <c r="H210" s="523" t="s">
        <v>330</v>
      </c>
      <c r="I210" s="518" t="s">
        <v>183</v>
      </c>
    </row>
    <row r="211" spans="1:9" x14ac:dyDescent="0.2">
      <c r="A211" s="111" t="s">
        <v>244</v>
      </c>
      <c r="B211" s="518"/>
      <c r="C211" s="518"/>
      <c r="D211" s="518"/>
      <c r="E211" s="522"/>
      <c r="F211" s="518"/>
      <c r="G211" s="524"/>
      <c r="H211" s="524"/>
      <c r="I211" s="518"/>
    </row>
    <row r="212" spans="1:9" ht="16.5" customHeight="1" x14ac:dyDescent="0.2">
      <c r="A212" s="87">
        <f>ROW()-3-8*6</f>
        <v>161</v>
      </c>
      <c r="B212" s="135"/>
      <c r="C212" s="136"/>
      <c r="D212" s="119"/>
      <c r="E212" s="348"/>
      <c r="F212" s="112"/>
      <c r="G212" s="183"/>
      <c r="H212" s="184" t="str">
        <f>IF(E212*G212=0,"",ROUND(E212*G212,0))</f>
        <v/>
      </c>
      <c r="I212" s="120"/>
    </row>
    <row r="213" spans="1:9" ht="16.5" customHeight="1" x14ac:dyDescent="0.2">
      <c r="A213" s="87">
        <f t="shared" ref="A213:A243" si="10">ROW()-3-8*6</f>
        <v>162</v>
      </c>
      <c r="B213" s="135"/>
      <c r="C213" s="136"/>
      <c r="D213" s="119"/>
      <c r="E213" s="348"/>
      <c r="F213" s="112"/>
      <c r="G213" s="183"/>
      <c r="H213" s="184" t="str">
        <f t="shared" ref="H213:H243" si="11">IF(E213*G213=0,"",ROUND(E213*G213,0))</f>
        <v/>
      </c>
      <c r="I213" s="120"/>
    </row>
    <row r="214" spans="1:9" ht="16.5" customHeight="1" x14ac:dyDescent="0.2">
      <c r="A214" s="87">
        <f t="shared" si="10"/>
        <v>163</v>
      </c>
      <c r="B214" s="135"/>
      <c r="C214" s="136"/>
      <c r="D214" s="119"/>
      <c r="E214" s="348"/>
      <c r="F214" s="112"/>
      <c r="G214" s="183"/>
      <c r="H214" s="184" t="str">
        <f t="shared" si="11"/>
        <v/>
      </c>
      <c r="I214" s="120"/>
    </row>
    <row r="215" spans="1:9" ht="16.5" customHeight="1" x14ac:dyDescent="0.2">
      <c r="A215" s="87">
        <f t="shared" si="10"/>
        <v>164</v>
      </c>
      <c r="B215" s="135"/>
      <c r="C215" s="136"/>
      <c r="D215" s="119"/>
      <c r="E215" s="348"/>
      <c r="F215" s="112"/>
      <c r="G215" s="183"/>
      <c r="H215" s="184" t="str">
        <f t="shared" si="11"/>
        <v/>
      </c>
      <c r="I215" s="120"/>
    </row>
    <row r="216" spans="1:9" ht="16.5" customHeight="1" x14ac:dyDescent="0.2">
      <c r="A216" s="87">
        <f t="shared" si="10"/>
        <v>165</v>
      </c>
      <c r="B216" s="135"/>
      <c r="C216" s="136"/>
      <c r="D216" s="119"/>
      <c r="E216" s="348"/>
      <c r="F216" s="112"/>
      <c r="G216" s="183"/>
      <c r="H216" s="184" t="str">
        <f t="shared" si="11"/>
        <v/>
      </c>
      <c r="I216" s="120"/>
    </row>
    <row r="217" spans="1:9" ht="16.5" customHeight="1" x14ac:dyDescent="0.2">
      <c r="A217" s="87">
        <f t="shared" si="10"/>
        <v>166</v>
      </c>
      <c r="B217" s="135"/>
      <c r="C217" s="136"/>
      <c r="D217" s="119"/>
      <c r="E217" s="348"/>
      <c r="F217" s="112"/>
      <c r="G217" s="183"/>
      <c r="H217" s="184" t="str">
        <f t="shared" si="11"/>
        <v/>
      </c>
      <c r="I217" s="120"/>
    </row>
    <row r="218" spans="1:9" ht="16.5" customHeight="1" x14ac:dyDescent="0.2">
      <c r="A218" s="87">
        <f t="shared" si="10"/>
        <v>167</v>
      </c>
      <c r="B218" s="135"/>
      <c r="C218" s="136"/>
      <c r="D218" s="119"/>
      <c r="E218" s="348"/>
      <c r="F218" s="112"/>
      <c r="G218" s="183"/>
      <c r="H218" s="184" t="str">
        <f t="shared" si="11"/>
        <v/>
      </c>
      <c r="I218" s="120"/>
    </row>
    <row r="219" spans="1:9" ht="16.5" customHeight="1" x14ac:dyDescent="0.2">
      <c r="A219" s="87">
        <f t="shared" si="10"/>
        <v>168</v>
      </c>
      <c r="B219" s="135"/>
      <c r="C219" s="136"/>
      <c r="D219" s="119"/>
      <c r="E219" s="348"/>
      <c r="F219" s="112"/>
      <c r="G219" s="183"/>
      <c r="H219" s="184" t="str">
        <f t="shared" si="11"/>
        <v/>
      </c>
      <c r="I219" s="120"/>
    </row>
    <row r="220" spans="1:9" ht="16.5" customHeight="1" x14ac:dyDescent="0.2">
      <c r="A220" s="87">
        <f t="shared" si="10"/>
        <v>169</v>
      </c>
      <c r="B220" s="135"/>
      <c r="C220" s="136"/>
      <c r="D220" s="119"/>
      <c r="E220" s="348"/>
      <c r="F220" s="112"/>
      <c r="G220" s="183"/>
      <c r="H220" s="184" t="str">
        <f t="shared" si="11"/>
        <v/>
      </c>
      <c r="I220" s="120"/>
    </row>
    <row r="221" spans="1:9" ht="16.5" customHeight="1" x14ac:dyDescent="0.2">
      <c r="A221" s="87">
        <f t="shared" si="10"/>
        <v>170</v>
      </c>
      <c r="B221" s="135"/>
      <c r="C221" s="136"/>
      <c r="D221" s="119"/>
      <c r="E221" s="348"/>
      <c r="F221" s="112"/>
      <c r="G221" s="183"/>
      <c r="H221" s="184" t="str">
        <f t="shared" si="11"/>
        <v/>
      </c>
      <c r="I221" s="120"/>
    </row>
    <row r="222" spans="1:9" ht="16.5" customHeight="1" x14ac:dyDescent="0.2">
      <c r="A222" s="87">
        <f t="shared" si="10"/>
        <v>171</v>
      </c>
      <c r="B222" s="135"/>
      <c r="C222" s="136"/>
      <c r="D222" s="119"/>
      <c r="E222" s="348"/>
      <c r="F222" s="112"/>
      <c r="G222" s="183"/>
      <c r="H222" s="184" t="str">
        <f t="shared" si="11"/>
        <v/>
      </c>
      <c r="I222" s="120"/>
    </row>
    <row r="223" spans="1:9" ht="16.5" customHeight="1" x14ac:dyDescent="0.2">
      <c r="A223" s="87">
        <f t="shared" si="10"/>
        <v>172</v>
      </c>
      <c r="B223" s="135"/>
      <c r="C223" s="136"/>
      <c r="D223" s="119"/>
      <c r="E223" s="348"/>
      <c r="F223" s="112"/>
      <c r="G223" s="183"/>
      <c r="H223" s="184" t="str">
        <f t="shared" si="11"/>
        <v/>
      </c>
      <c r="I223" s="120"/>
    </row>
    <row r="224" spans="1:9" ht="16.5" customHeight="1" x14ac:dyDescent="0.2">
      <c r="A224" s="87">
        <f t="shared" si="10"/>
        <v>173</v>
      </c>
      <c r="B224" s="135"/>
      <c r="C224" s="136"/>
      <c r="D224" s="119"/>
      <c r="E224" s="348"/>
      <c r="F224" s="112"/>
      <c r="G224" s="183"/>
      <c r="H224" s="184" t="str">
        <f t="shared" si="11"/>
        <v/>
      </c>
      <c r="I224" s="120"/>
    </row>
    <row r="225" spans="1:9" ht="16.5" customHeight="1" x14ac:dyDescent="0.2">
      <c r="A225" s="87">
        <f t="shared" si="10"/>
        <v>174</v>
      </c>
      <c r="B225" s="135"/>
      <c r="C225" s="136"/>
      <c r="D225" s="119"/>
      <c r="E225" s="348"/>
      <c r="F225" s="112"/>
      <c r="G225" s="183"/>
      <c r="H225" s="184" t="str">
        <f t="shared" si="11"/>
        <v/>
      </c>
      <c r="I225" s="120"/>
    </row>
    <row r="226" spans="1:9" ht="16.5" customHeight="1" x14ac:dyDescent="0.2">
      <c r="A226" s="87">
        <f t="shared" si="10"/>
        <v>175</v>
      </c>
      <c r="B226" s="135"/>
      <c r="C226" s="136"/>
      <c r="D226" s="119"/>
      <c r="E226" s="348"/>
      <c r="F226" s="112"/>
      <c r="G226" s="183"/>
      <c r="H226" s="184" t="str">
        <f t="shared" si="11"/>
        <v/>
      </c>
      <c r="I226" s="120"/>
    </row>
    <row r="227" spans="1:9" ht="16.5" customHeight="1" x14ac:dyDescent="0.2">
      <c r="A227" s="87">
        <f t="shared" si="10"/>
        <v>176</v>
      </c>
      <c r="B227" s="135"/>
      <c r="C227" s="136"/>
      <c r="D227" s="119"/>
      <c r="E227" s="348"/>
      <c r="F227" s="112"/>
      <c r="G227" s="183"/>
      <c r="H227" s="184" t="str">
        <f t="shared" si="11"/>
        <v/>
      </c>
      <c r="I227" s="120"/>
    </row>
    <row r="228" spans="1:9" ht="16.5" customHeight="1" x14ac:dyDescent="0.2">
      <c r="A228" s="87">
        <f t="shared" si="10"/>
        <v>177</v>
      </c>
      <c r="B228" s="135"/>
      <c r="C228" s="136"/>
      <c r="D228" s="119"/>
      <c r="E228" s="348"/>
      <c r="F228" s="112"/>
      <c r="G228" s="183"/>
      <c r="H228" s="184" t="str">
        <f t="shared" si="11"/>
        <v/>
      </c>
      <c r="I228" s="120"/>
    </row>
    <row r="229" spans="1:9" ht="16.5" customHeight="1" x14ac:dyDescent="0.2">
      <c r="A229" s="87">
        <f t="shared" si="10"/>
        <v>178</v>
      </c>
      <c r="B229" s="135"/>
      <c r="C229" s="136"/>
      <c r="D229" s="119"/>
      <c r="E229" s="348"/>
      <c r="F229" s="112"/>
      <c r="G229" s="183"/>
      <c r="H229" s="184" t="str">
        <f t="shared" si="11"/>
        <v/>
      </c>
      <c r="I229" s="120"/>
    </row>
    <row r="230" spans="1:9" ht="16.5" customHeight="1" x14ac:dyDescent="0.2">
      <c r="A230" s="87">
        <f t="shared" si="10"/>
        <v>179</v>
      </c>
      <c r="B230" s="135"/>
      <c r="C230" s="136"/>
      <c r="D230" s="119"/>
      <c r="E230" s="348"/>
      <c r="F230" s="112"/>
      <c r="G230" s="183"/>
      <c r="H230" s="184" t="str">
        <f t="shared" si="11"/>
        <v/>
      </c>
      <c r="I230" s="120"/>
    </row>
    <row r="231" spans="1:9" ht="16.5" customHeight="1" x14ac:dyDescent="0.2">
      <c r="A231" s="87">
        <f t="shared" si="10"/>
        <v>180</v>
      </c>
      <c r="B231" s="135"/>
      <c r="C231" s="136"/>
      <c r="D231" s="119"/>
      <c r="E231" s="348"/>
      <c r="F231" s="112"/>
      <c r="G231" s="183"/>
      <c r="H231" s="184" t="str">
        <f t="shared" si="11"/>
        <v/>
      </c>
      <c r="I231" s="120"/>
    </row>
    <row r="232" spans="1:9" ht="16.5" customHeight="1" x14ac:dyDescent="0.2">
      <c r="A232" s="87">
        <f t="shared" si="10"/>
        <v>181</v>
      </c>
      <c r="B232" s="135"/>
      <c r="C232" s="136"/>
      <c r="D232" s="119"/>
      <c r="E232" s="348"/>
      <c r="F232" s="112"/>
      <c r="G232" s="183"/>
      <c r="H232" s="184" t="str">
        <f t="shared" si="11"/>
        <v/>
      </c>
      <c r="I232" s="120"/>
    </row>
    <row r="233" spans="1:9" ht="16.5" customHeight="1" x14ac:dyDescent="0.2">
      <c r="A233" s="87">
        <f t="shared" si="10"/>
        <v>182</v>
      </c>
      <c r="B233" s="135"/>
      <c r="C233" s="136"/>
      <c r="D233" s="119"/>
      <c r="E233" s="348"/>
      <c r="F233" s="112"/>
      <c r="G233" s="183"/>
      <c r="H233" s="184" t="str">
        <f t="shared" si="11"/>
        <v/>
      </c>
      <c r="I233" s="120"/>
    </row>
    <row r="234" spans="1:9" ht="16.5" customHeight="1" x14ac:dyDescent="0.2">
      <c r="A234" s="87">
        <f t="shared" si="10"/>
        <v>183</v>
      </c>
      <c r="B234" s="135"/>
      <c r="C234" s="136"/>
      <c r="D234" s="119"/>
      <c r="E234" s="348"/>
      <c r="F234" s="112"/>
      <c r="G234" s="183"/>
      <c r="H234" s="184" t="str">
        <f t="shared" si="11"/>
        <v/>
      </c>
      <c r="I234" s="120"/>
    </row>
    <row r="235" spans="1:9" ht="16.5" customHeight="1" x14ac:dyDescent="0.2">
      <c r="A235" s="87">
        <f t="shared" si="10"/>
        <v>184</v>
      </c>
      <c r="B235" s="135"/>
      <c r="C235" s="136"/>
      <c r="D235" s="119"/>
      <c r="E235" s="348"/>
      <c r="F235" s="112"/>
      <c r="G235" s="183"/>
      <c r="H235" s="184" t="str">
        <f t="shared" si="11"/>
        <v/>
      </c>
      <c r="I235" s="120"/>
    </row>
    <row r="236" spans="1:9" ht="16.5" customHeight="1" x14ac:dyDescent="0.2">
      <c r="A236" s="87">
        <f t="shared" si="10"/>
        <v>185</v>
      </c>
      <c r="B236" s="135"/>
      <c r="C236" s="136"/>
      <c r="D236" s="119"/>
      <c r="E236" s="348"/>
      <c r="F236" s="112"/>
      <c r="G236" s="183"/>
      <c r="H236" s="184" t="str">
        <f t="shared" si="11"/>
        <v/>
      </c>
      <c r="I236" s="120"/>
    </row>
    <row r="237" spans="1:9" ht="16.5" customHeight="1" x14ac:dyDescent="0.2">
      <c r="A237" s="87">
        <f t="shared" si="10"/>
        <v>186</v>
      </c>
      <c r="B237" s="135"/>
      <c r="C237" s="136"/>
      <c r="D237" s="119"/>
      <c r="E237" s="348"/>
      <c r="F237" s="112"/>
      <c r="G237" s="183"/>
      <c r="H237" s="184" t="str">
        <f t="shared" si="11"/>
        <v/>
      </c>
      <c r="I237" s="120"/>
    </row>
    <row r="238" spans="1:9" ht="16.5" customHeight="1" x14ac:dyDescent="0.2">
      <c r="A238" s="87">
        <f t="shared" si="10"/>
        <v>187</v>
      </c>
      <c r="B238" s="135"/>
      <c r="C238" s="136"/>
      <c r="D238" s="119"/>
      <c r="E238" s="348"/>
      <c r="F238" s="112"/>
      <c r="G238" s="183"/>
      <c r="H238" s="184" t="str">
        <f t="shared" si="11"/>
        <v/>
      </c>
      <c r="I238" s="120"/>
    </row>
    <row r="239" spans="1:9" ht="16.5" customHeight="1" x14ac:dyDescent="0.2">
      <c r="A239" s="87">
        <f t="shared" si="10"/>
        <v>188</v>
      </c>
      <c r="B239" s="135"/>
      <c r="C239" s="136"/>
      <c r="D239" s="119"/>
      <c r="E239" s="348"/>
      <c r="F239" s="112"/>
      <c r="G239" s="183"/>
      <c r="H239" s="184" t="str">
        <f t="shared" si="11"/>
        <v/>
      </c>
      <c r="I239" s="120"/>
    </row>
    <row r="240" spans="1:9" ht="16.5" customHeight="1" x14ac:dyDescent="0.2">
      <c r="A240" s="87">
        <f t="shared" si="10"/>
        <v>189</v>
      </c>
      <c r="B240" s="135"/>
      <c r="C240" s="136"/>
      <c r="D240" s="119"/>
      <c r="E240" s="348"/>
      <c r="F240" s="112"/>
      <c r="G240" s="183"/>
      <c r="H240" s="184" t="str">
        <f t="shared" si="11"/>
        <v/>
      </c>
      <c r="I240" s="120"/>
    </row>
    <row r="241" spans="1:11" ht="16.5" customHeight="1" x14ac:dyDescent="0.2">
      <c r="A241" s="87">
        <f t="shared" si="10"/>
        <v>190</v>
      </c>
      <c r="B241" s="135"/>
      <c r="C241" s="136"/>
      <c r="D241" s="119"/>
      <c r="E241" s="348"/>
      <c r="F241" s="112"/>
      <c r="G241" s="183"/>
      <c r="H241" s="184" t="str">
        <f t="shared" si="11"/>
        <v/>
      </c>
      <c r="I241" s="120"/>
    </row>
    <row r="242" spans="1:11" ht="16.5" customHeight="1" x14ac:dyDescent="0.2">
      <c r="A242" s="87">
        <f t="shared" si="10"/>
        <v>191</v>
      </c>
      <c r="B242" s="135"/>
      <c r="C242" s="136"/>
      <c r="D242" s="119"/>
      <c r="E242" s="348"/>
      <c r="F242" s="112"/>
      <c r="G242" s="183"/>
      <c r="H242" s="184" t="str">
        <f t="shared" si="11"/>
        <v/>
      </c>
      <c r="I242" s="120"/>
    </row>
    <row r="243" spans="1:11" ht="16.5" customHeight="1" thickBot="1" x14ac:dyDescent="0.25">
      <c r="A243" s="87">
        <f t="shared" si="10"/>
        <v>192</v>
      </c>
      <c r="B243" s="137"/>
      <c r="C243" s="136"/>
      <c r="D243" s="121"/>
      <c r="E243" s="350"/>
      <c r="F243" s="112"/>
      <c r="G243" s="185"/>
      <c r="H243" s="184" t="str">
        <f t="shared" si="11"/>
        <v/>
      </c>
      <c r="I243" s="122"/>
    </row>
    <row r="244" spans="1:11" ht="22.5" customHeight="1" thickBot="1" x14ac:dyDescent="0.25">
      <c r="B244" s="519" t="s">
        <v>332</v>
      </c>
      <c r="C244" s="520"/>
      <c r="D244" s="520"/>
      <c r="E244" s="351" t="s">
        <v>246</v>
      </c>
      <c r="F244" s="139" t="s">
        <v>246</v>
      </c>
      <c r="G244" s="186" t="s">
        <v>246</v>
      </c>
      <c r="H244" s="187">
        <f>SUMIF(B212:B243,"&lt;&gt;"&amp;"▲助成対象外",H212:H243)</f>
        <v>0</v>
      </c>
      <c r="I244" s="140"/>
    </row>
    <row r="245" spans="1:11" ht="22.5" customHeight="1" thickTop="1" thickBot="1" x14ac:dyDescent="0.25">
      <c r="B245" s="525" t="s">
        <v>333</v>
      </c>
      <c r="C245" s="526"/>
      <c r="D245" s="526"/>
      <c r="E245" s="352" t="s">
        <v>246</v>
      </c>
      <c r="F245" s="141" t="s">
        <v>246</v>
      </c>
      <c r="G245" s="188" t="s">
        <v>246</v>
      </c>
      <c r="H245" s="189">
        <f>SUMIF(B212:B243,"▲助成対象外",H212:H243)</f>
        <v>0</v>
      </c>
      <c r="I245" s="142"/>
    </row>
    <row r="248" spans="1:11" ht="21" customHeight="1" x14ac:dyDescent="0.2">
      <c r="B248" s="87" t="str">
        <f>B208</f>
        <v>内訳明細表</v>
      </c>
      <c r="C248" s="144"/>
      <c r="D248" s="516" t="str">
        <f>$D$8</f>
        <v>換気設備の導入</v>
      </c>
      <c r="E248" s="517"/>
      <c r="F248" s="517"/>
      <c r="G248" s="517"/>
      <c r="H248" s="166" t="s">
        <v>415</v>
      </c>
      <c r="K248" s="171" t="str">
        <f>選択肢!$D$26</f>
        <v>Ver.6.2</v>
      </c>
    </row>
    <row r="249" spans="1:11" x14ac:dyDescent="0.2">
      <c r="D249" s="521"/>
      <c r="E249" s="521"/>
      <c r="F249" s="521"/>
      <c r="G249" s="521"/>
      <c r="H249" s="521"/>
    </row>
    <row r="250" spans="1:11" ht="13.5" customHeight="1" x14ac:dyDescent="0.2">
      <c r="A250" s="111" t="s">
        <v>242</v>
      </c>
      <c r="B250" s="518" t="str">
        <f>選択肢!$F$36</f>
        <v>換気設備の種類</v>
      </c>
      <c r="C250" s="518" t="str">
        <f>選択肢!$I$36</f>
        <v>費用の区分</v>
      </c>
      <c r="D250" s="518" t="s">
        <v>243</v>
      </c>
      <c r="E250" s="522" t="s">
        <v>207</v>
      </c>
      <c r="F250" s="518" t="str">
        <f>選択肢!$L$36</f>
        <v>単位</v>
      </c>
      <c r="G250" s="523" t="s">
        <v>329</v>
      </c>
      <c r="H250" s="523" t="s">
        <v>330</v>
      </c>
      <c r="I250" s="518" t="s">
        <v>183</v>
      </c>
    </row>
    <row r="251" spans="1:11" x14ac:dyDescent="0.2">
      <c r="A251" s="111" t="s">
        <v>244</v>
      </c>
      <c r="B251" s="518"/>
      <c r="C251" s="518"/>
      <c r="D251" s="518"/>
      <c r="E251" s="522"/>
      <c r="F251" s="518"/>
      <c r="G251" s="524"/>
      <c r="H251" s="524"/>
      <c r="I251" s="518"/>
    </row>
    <row r="252" spans="1:11" ht="16.5" customHeight="1" x14ac:dyDescent="0.2">
      <c r="A252" s="87">
        <f>ROW()-3-8*7</f>
        <v>193</v>
      </c>
      <c r="B252" s="135"/>
      <c r="C252" s="136"/>
      <c r="D252" s="119"/>
      <c r="E252" s="348"/>
      <c r="F252" s="112"/>
      <c r="G252" s="183"/>
      <c r="H252" s="184" t="str">
        <f>IF(E252*G252=0,"",ROUND(E252*G252,0))</f>
        <v/>
      </c>
      <c r="I252" s="120"/>
    </row>
    <row r="253" spans="1:11" ht="16.5" customHeight="1" x14ac:dyDescent="0.2">
      <c r="A253" s="87">
        <f t="shared" ref="A253:A283" si="12">ROW()-3-8*7</f>
        <v>194</v>
      </c>
      <c r="B253" s="135"/>
      <c r="C253" s="136"/>
      <c r="D253" s="119"/>
      <c r="E253" s="348"/>
      <c r="F253" s="112"/>
      <c r="G253" s="183"/>
      <c r="H253" s="184" t="str">
        <f t="shared" ref="H253:H283" si="13">IF(E253*G253=0,"",ROUND(E253*G253,0))</f>
        <v/>
      </c>
      <c r="I253" s="120"/>
    </row>
    <row r="254" spans="1:11" ht="16.5" customHeight="1" x14ac:dyDescent="0.2">
      <c r="A254" s="87">
        <f t="shared" si="12"/>
        <v>195</v>
      </c>
      <c r="B254" s="135"/>
      <c r="C254" s="136"/>
      <c r="D254" s="119"/>
      <c r="E254" s="348"/>
      <c r="F254" s="112"/>
      <c r="G254" s="183"/>
      <c r="H254" s="184" t="str">
        <f t="shared" si="13"/>
        <v/>
      </c>
      <c r="I254" s="120"/>
    </row>
    <row r="255" spans="1:11" ht="16.5" customHeight="1" x14ac:dyDescent="0.2">
      <c r="A255" s="87">
        <f t="shared" si="12"/>
        <v>196</v>
      </c>
      <c r="B255" s="135"/>
      <c r="C255" s="136"/>
      <c r="D255" s="119"/>
      <c r="E255" s="348"/>
      <c r="F255" s="112"/>
      <c r="G255" s="183"/>
      <c r="H255" s="184" t="str">
        <f t="shared" si="13"/>
        <v/>
      </c>
      <c r="I255" s="120"/>
    </row>
    <row r="256" spans="1:11" ht="16.5" customHeight="1" x14ac:dyDescent="0.2">
      <c r="A256" s="87">
        <f t="shared" si="12"/>
        <v>197</v>
      </c>
      <c r="B256" s="135"/>
      <c r="C256" s="136"/>
      <c r="D256" s="119"/>
      <c r="E256" s="348"/>
      <c r="F256" s="112"/>
      <c r="G256" s="183"/>
      <c r="H256" s="184" t="str">
        <f t="shared" si="13"/>
        <v/>
      </c>
      <c r="I256" s="120"/>
    </row>
    <row r="257" spans="1:9" ht="16.5" customHeight="1" x14ac:dyDescent="0.2">
      <c r="A257" s="87">
        <f t="shared" si="12"/>
        <v>198</v>
      </c>
      <c r="B257" s="135"/>
      <c r="C257" s="136"/>
      <c r="D257" s="119"/>
      <c r="E257" s="348"/>
      <c r="F257" s="112"/>
      <c r="G257" s="183"/>
      <c r="H257" s="184" t="str">
        <f t="shared" si="13"/>
        <v/>
      </c>
      <c r="I257" s="120"/>
    </row>
    <row r="258" spans="1:9" ht="16.5" customHeight="1" x14ac:dyDescent="0.2">
      <c r="A258" s="87">
        <f t="shared" si="12"/>
        <v>199</v>
      </c>
      <c r="B258" s="135"/>
      <c r="C258" s="136"/>
      <c r="D258" s="119"/>
      <c r="E258" s="348"/>
      <c r="F258" s="112"/>
      <c r="G258" s="183"/>
      <c r="H258" s="184" t="str">
        <f t="shared" si="13"/>
        <v/>
      </c>
      <c r="I258" s="120"/>
    </row>
    <row r="259" spans="1:9" ht="16.5" customHeight="1" x14ac:dyDescent="0.2">
      <c r="A259" s="87">
        <f t="shared" si="12"/>
        <v>200</v>
      </c>
      <c r="B259" s="135"/>
      <c r="C259" s="136"/>
      <c r="D259" s="119"/>
      <c r="E259" s="348"/>
      <c r="F259" s="112"/>
      <c r="G259" s="183"/>
      <c r="H259" s="184" t="str">
        <f t="shared" si="13"/>
        <v/>
      </c>
      <c r="I259" s="120"/>
    </row>
    <row r="260" spans="1:9" ht="16.5" customHeight="1" x14ac:dyDescent="0.2">
      <c r="A260" s="87">
        <f t="shared" si="12"/>
        <v>201</v>
      </c>
      <c r="B260" s="135"/>
      <c r="C260" s="136"/>
      <c r="D260" s="119"/>
      <c r="E260" s="348"/>
      <c r="F260" s="112"/>
      <c r="G260" s="183"/>
      <c r="H260" s="184" t="str">
        <f t="shared" si="13"/>
        <v/>
      </c>
      <c r="I260" s="120"/>
    </row>
    <row r="261" spans="1:9" ht="16.5" customHeight="1" x14ac:dyDescent="0.2">
      <c r="A261" s="87">
        <f t="shared" si="12"/>
        <v>202</v>
      </c>
      <c r="B261" s="135"/>
      <c r="C261" s="136"/>
      <c r="D261" s="119"/>
      <c r="E261" s="348"/>
      <c r="F261" s="112"/>
      <c r="G261" s="183"/>
      <c r="H261" s="184" t="str">
        <f t="shared" si="13"/>
        <v/>
      </c>
      <c r="I261" s="120"/>
    </row>
    <row r="262" spans="1:9" ht="16.5" customHeight="1" x14ac:dyDescent="0.2">
      <c r="A262" s="87">
        <f t="shared" si="12"/>
        <v>203</v>
      </c>
      <c r="B262" s="135"/>
      <c r="C262" s="136"/>
      <c r="D262" s="119"/>
      <c r="E262" s="348"/>
      <c r="F262" s="112"/>
      <c r="G262" s="183"/>
      <c r="H262" s="184" t="str">
        <f t="shared" si="13"/>
        <v/>
      </c>
      <c r="I262" s="120"/>
    </row>
    <row r="263" spans="1:9" ht="16.5" customHeight="1" x14ac:dyDescent="0.2">
      <c r="A263" s="87">
        <f t="shared" si="12"/>
        <v>204</v>
      </c>
      <c r="B263" s="135"/>
      <c r="C263" s="136"/>
      <c r="D263" s="119"/>
      <c r="E263" s="348"/>
      <c r="F263" s="112"/>
      <c r="G263" s="183"/>
      <c r="H263" s="184" t="str">
        <f t="shared" si="13"/>
        <v/>
      </c>
      <c r="I263" s="120"/>
    </row>
    <row r="264" spans="1:9" ht="16.5" customHeight="1" x14ac:dyDescent="0.2">
      <c r="A264" s="87">
        <f t="shared" si="12"/>
        <v>205</v>
      </c>
      <c r="B264" s="135"/>
      <c r="C264" s="136"/>
      <c r="D264" s="119"/>
      <c r="E264" s="348"/>
      <c r="F264" s="112"/>
      <c r="G264" s="183"/>
      <c r="H264" s="184" t="str">
        <f t="shared" si="13"/>
        <v/>
      </c>
      <c r="I264" s="120"/>
    </row>
    <row r="265" spans="1:9" ht="16.5" customHeight="1" x14ac:dyDescent="0.2">
      <c r="A265" s="87">
        <f t="shared" si="12"/>
        <v>206</v>
      </c>
      <c r="B265" s="135"/>
      <c r="C265" s="136"/>
      <c r="D265" s="119"/>
      <c r="E265" s="348"/>
      <c r="F265" s="112"/>
      <c r="G265" s="183"/>
      <c r="H265" s="184" t="str">
        <f t="shared" si="13"/>
        <v/>
      </c>
      <c r="I265" s="120"/>
    </row>
    <row r="266" spans="1:9" ht="16.5" customHeight="1" x14ac:dyDescent="0.2">
      <c r="A266" s="87">
        <f t="shared" si="12"/>
        <v>207</v>
      </c>
      <c r="B266" s="135"/>
      <c r="C266" s="136"/>
      <c r="D266" s="119"/>
      <c r="E266" s="348"/>
      <c r="F266" s="112"/>
      <c r="G266" s="183"/>
      <c r="H266" s="184" t="str">
        <f t="shared" si="13"/>
        <v/>
      </c>
      <c r="I266" s="120"/>
    </row>
    <row r="267" spans="1:9" ht="16.5" customHeight="1" x14ac:dyDescent="0.2">
      <c r="A267" s="87">
        <f t="shared" si="12"/>
        <v>208</v>
      </c>
      <c r="B267" s="135"/>
      <c r="C267" s="136"/>
      <c r="D267" s="119"/>
      <c r="E267" s="348"/>
      <c r="F267" s="112"/>
      <c r="G267" s="183"/>
      <c r="H267" s="184" t="str">
        <f t="shared" si="13"/>
        <v/>
      </c>
      <c r="I267" s="120"/>
    </row>
    <row r="268" spans="1:9" ht="16.5" customHeight="1" x14ac:dyDescent="0.2">
      <c r="A268" s="87">
        <f t="shared" si="12"/>
        <v>209</v>
      </c>
      <c r="B268" s="135"/>
      <c r="C268" s="136"/>
      <c r="D268" s="119"/>
      <c r="E268" s="348"/>
      <c r="F268" s="112"/>
      <c r="G268" s="183"/>
      <c r="H268" s="184" t="str">
        <f t="shared" si="13"/>
        <v/>
      </c>
      <c r="I268" s="120"/>
    </row>
    <row r="269" spans="1:9" ht="16.5" customHeight="1" x14ac:dyDescent="0.2">
      <c r="A269" s="87">
        <f t="shared" si="12"/>
        <v>210</v>
      </c>
      <c r="B269" s="135"/>
      <c r="C269" s="136"/>
      <c r="D269" s="119"/>
      <c r="E269" s="348"/>
      <c r="F269" s="112"/>
      <c r="G269" s="183"/>
      <c r="H269" s="184" t="str">
        <f t="shared" si="13"/>
        <v/>
      </c>
      <c r="I269" s="120"/>
    </row>
    <row r="270" spans="1:9" ht="16.5" customHeight="1" x14ac:dyDescent="0.2">
      <c r="A270" s="87">
        <f t="shared" si="12"/>
        <v>211</v>
      </c>
      <c r="B270" s="135"/>
      <c r="C270" s="136"/>
      <c r="D270" s="119"/>
      <c r="E270" s="348"/>
      <c r="F270" s="112"/>
      <c r="G270" s="183"/>
      <c r="H270" s="184" t="str">
        <f t="shared" si="13"/>
        <v/>
      </c>
      <c r="I270" s="120"/>
    </row>
    <row r="271" spans="1:9" ht="16.5" customHeight="1" x14ac:dyDescent="0.2">
      <c r="A271" s="87">
        <f t="shared" si="12"/>
        <v>212</v>
      </c>
      <c r="B271" s="135"/>
      <c r="C271" s="136"/>
      <c r="D271" s="119"/>
      <c r="E271" s="348"/>
      <c r="F271" s="112"/>
      <c r="G271" s="183"/>
      <c r="H271" s="184" t="str">
        <f t="shared" si="13"/>
        <v/>
      </c>
      <c r="I271" s="120"/>
    </row>
    <row r="272" spans="1:9" ht="16.5" customHeight="1" x14ac:dyDescent="0.2">
      <c r="A272" s="87">
        <f t="shared" si="12"/>
        <v>213</v>
      </c>
      <c r="B272" s="135"/>
      <c r="C272" s="136"/>
      <c r="D272" s="119"/>
      <c r="E272" s="348"/>
      <c r="F272" s="112"/>
      <c r="G272" s="183"/>
      <c r="H272" s="184" t="str">
        <f t="shared" si="13"/>
        <v/>
      </c>
      <c r="I272" s="120"/>
    </row>
    <row r="273" spans="1:11" ht="16.5" customHeight="1" x14ac:dyDescent="0.2">
      <c r="A273" s="87">
        <f t="shared" si="12"/>
        <v>214</v>
      </c>
      <c r="B273" s="135"/>
      <c r="C273" s="136"/>
      <c r="D273" s="119"/>
      <c r="E273" s="348"/>
      <c r="F273" s="112"/>
      <c r="G273" s="183"/>
      <c r="H273" s="184" t="str">
        <f t="shared" si="13"/>
        <v/>
      </c>
      <c r="I273" s="120"/>
    </row>
    <row r="274" spans="1:11" ht="16.5" customHeight="1" x14ac:dyDescent="0.2">
      <c r="A274" s="87">
        <f t="shared" si="12"/>
        <v>215</v>
      </c>
      <c r="B274" s="135"/>
      <c r="C274" s="136"/>
      <c r="D274" s="119"/>
      <c r="E274" s="348"/>
      <c r="F274" s="112"/>
      <c r="G274" s="183"/>
      <c r="H274" s="184" t="str">
        <f t="shared" si="13"/>
        <v/>
      </c>
      <c r="I274" s="120"/>
    </row>
    <row r="275" spans="1:11" ht="16.5" customHeight="1" x14ac:dyDescent="0.2">
      <c r="A275" s="87">
        <f t="shared" si="12"/>
        <v>216</v>
      </c>
      <c r="B275" s="135"/>
      <c r="C275" s="136"/>
      <c r="D275" s="119"/>
      <c r="E275" s="348"/>
      <c r="F275" s="112"/>
      <c r="G275" s="183"/>
      <c r="H275" s="184" t="str">
        <f t="shared" si="13"/>
        <v/>
      </c>
      <c r="I275" s="120"/>
    </row>
    <row r="276" spans="1:11" ht="16.5" customHeight="1" x14ac:dyDescent="0.2">
      <c r="A276" s="87">
        <f t="shared" si="12"/>
        <v>217</v>
      </c>
      <c r="B276" s="135"/>
      <c r="C276" s="136"/>
      <c r="D276" s="119"/>
      <c r="E276" s="348"/>
      <c r="F276" s="112"/>
      <c r="G276" s="183"/>
      <c r="H276" s="184" t="str">
        <f t="shared" si="13"/>
        <v/>
      </c>
      <c r="I276" s="120"/>
    </row>
    <row r="277" spans="1:11" ht="16.5" customHeight="1" x14ac:dyDescent="0.2">
      <c r="A277" s="87">
        <f t="shared" si="12"/>
        <v>218</v>
      </c>
      <c r="B277" s="135"/>
      <c r="C277" s="136"/>
      <c r="D277" s="119"/>
      <c r="E277" s="348"/>
      <c r="F277" s="112"/>
      <c r="G277" s="183"/>
      <c r="H277" s="184" t="str">
        <f t="shared" si="13"/>
        <v/>
      </c>
      <c r="I277" s="120"/>
    </row>
    <row r="278" spans="1:11" ht="16.5" customHeight="1" x14ac:dyDescent="0.2">
      <c r="A278" s="87">
        <f t="shared" si="12"/>
        <v>219</v>
      </c>
      <c r="B278" s="135"/>
      <c r="C278" s="136"/>
      <c r="D278" s="119"/>
      <c r="E278" s="348"/>
      <c r="F278" s="112"/>
      <c r="G278" s="183"/>
      <c r="H278" s="184" t="str">
        <f t="shared" si="13"/>
        <v/>
      </c>
      <c r="I278" s="120"/>
    </row>
    <row r="279" spans="1:11" ht="16.5" customHeight="1" x14ac:dyDescent="0.2">
      <c r="A279" s="87">
        <f t="shared" si="12"/>
        <v>220</v>
      </c>
      <c r="B279" s="135"/>
      <c r="C279" s="136"/>
      <c r="D279" s="119"/>
      <c r="E279" s="348"/>
      <c r="F279" s="112"/>
      <c r="G279" s="183"/>
      <c r="H279" s="184" t="str">
        <f t="shared" si="13"/>
        <v/>
      </c>
      <c r="I279" s="120"/>
    </row>
    <row r="280" spans="1:11" ht="16.5" customHeight="1" x14ac:dyDescent="0.2">
      <c r="A280" s="87">
        <f t="shared" si="12"/>
        <v>221</v>
      </c>
      <c r="B280" s="135"/>
      <c r="C280" s="136"/>
      <c r="D280" s="119"/>
      <c r="E280" s="348"/>
      <c r="F280" s="112"/>
      <c r="G280" s="183"/>
      <c r="H280" s="184" t="str">
        <f t="shared" si="13"/>
        <v/>
      </c>
      <c r="I280" s="120"/>
    </row>
    <row r="281" spans="1:11" ht="16.5" customHeight="1" x14ac:dyDescent="0.2">
      <c r="A281" s="87">
        <f t="shared" si="12"/>
        <v>222</v>
      </c>
      <c r="B281" s="135"/>
      <c r="C281" s="136"/>
      <c r="D281" s="119"/>
      <c r="E281" s="348"/>
      <c r="F281" s="112"/>
      <c r="G281" s="183"/>
      <c r="H281" s="184" t="str">
        <f t="shared" si="13"/>
        <v/>
      </c>
      <c r="I281" s="120"/>
    </row>
    <row r="282" spans="1:11" ht="16.5" customHeight="1" x14ac:dyDescent="0.2">
      <c r="A282" s="87">
        <f t="shared" si="12"/>
        <v>223</v>
      </c>
      <c r="B282" s="135"/>
      <c r="C282" s="136"/>
      <c r="D282" s="119"/>
      <c r="E282" s="348"/>
      <c r="F282" s="112"/>
      <c r="G282" s="183"/>
      <c r="H282" s="184" t="str">
        <f t="shared" si="13"/>
        <v/>
      </c>
      <c r="I282" s="120"/>
    </row>
    <row r="283" spans="1:11" ht="16.5" customHeight="1" thickBot="1" x14ac:dyDescent="0.25">
      <c r="A283" s="87">
        <f t="shared" si="12"/>
        <v>224</v>
      </c>
      <c r="B283" s="137"/>
      <c r="C283" s="136"/>
      <c r="D283" s="121"/>
      <c r="E283" s="350"/>
      <c r="F283" s="112"/>
      <c r="G283" s="185"/>
      <c r="H283" s="184" t="str">
        <f t="shared" si="13"/>
        <v/>
      </c>
      <c r="I283" s="122"/>
    </row>
    <row r="284" spans="1:11" ht="22.5" customHeight="1" thickBot="1" x14ac:dyDescent="0.25">
      <c r="B284" s="519" t="s">
        <v>334</v>
      </c>
      <c r="C284" s="520"/>
      <c r="D284" s="520"/>
      <c r="E284" s="351" t="s">
        <v>246</v>
      </c>
      <c r="F284" s="139" t="s">
        <v>246</v>
      </c>
      <c r="G284" s="186" t="s">
        <v>246</v>
      </c>
      <c r="H284" s="187">
        <f>SUMIF(B252:B283,"&lt;&gt;"&amp;"▲助成対象外",H252:H283)</f>
        <v>0</v>
      </c>
      <c r="I284" s="140"/>
    </row>
    <row r="285" spans="1:11" ht="22.5" customHeight="1" thickTop="1" thickBot="1" x14ac:dyDescent="0.25">
      <c r="B285" s="525" t="s">
        <v>335</v>
      </c>
      <c r="C285" s="526"/>
      <c r="D285" s="526"/>
      <c r="E285" s="352" t="s">
        <v>246</v>
      </c>
      <c r="F285" s="141" t="s">
        <v>246</v>
      </c>
      <c r="G285" s="188" t="s">
        <v>246</v>
      </c>
      <c r="H285" s="189">
        <f>SUMIF(B252:B283,"▲助成対象外",H252:H283)</f>
        <v>0</v>
      </c>
      <c r="I285" s="142"/>
    </row>
    <row r="288" spans="1:11" ht="21" customHeight="1" x14ac:dyDescent="0.2">
      <c r="B288" s="87" t="str">
        <f>B248</f>
        <v>内訳明細表</v>
      </c>
      <c r="C288" s="144"/>
      <c r="D288" s="516" t="str">
        <f>$D$8</f>
        <v>換気設備の導入</v>
      </c>
      <c r="E288" s="517"/>
      <c r="F288" s="517"/>
      <c r="G288" s="517"/>
      <c r="H288" s="166" t="s">
        <v>414</v>
      </c>
      <c r="K288" s="171" t="str">
        <f>選択肢!$D$26</f>
        <v>Ver.6.2</v>
      </c>
    </row>
    <row r="289" spans="1:9" x14ac:dyDescent="0.2">
      <c r="D289" s="521"/>
      <c r="E289" s="521"/>
      <c r="F289" s="521"/>
      <c r="G289" s="521"/>
      <c r="H289" s="521"/>
    </row>
    <row r="290" spans="1:9" ht="13.5" customHeight="1" x14ac:dyDescent="0.2">
      <c r="A290" s="111" t="s">
        <v>242</v>
      </c>
      <c r="B290" s="518" t="str">
        <f>選択肢!$F$36</f>
        <v>換気設備の種類</v>
      </c>
      <c r="C290" s="518" t="str">
        <f>選択肢!$I$36</f>
        <v>費用の区分</v>
      </c>
      <c r="D290" s="518" t="s">
        <v>243</v>
      </c>
      <c r="E290" s="522" t="s">
        <v>207</v>
      </c>
      <c r="F290" s="518" t="str">
        <f>選択肢!$L$36</f>
        <v>単位</v>
      </c>
      <c r="G290" s="523" t="s">
        <v>329</v>
      </c>
      <c r="H290" s="523" t="s">
        <v>330</v>
      </c>
      <c r="I290" s="518" t="s">
        <v>183</v>
      </c>
    </row>
    <row r="291" spans="1:9" x14ac:dyDescent="0.2">
      <c r="A291" s="111" t="s">
        <v>244</v>
      </c>
      <c r="B291" s="518"/>
      <c r="C291" s="518"/>
      <c r="D291" s="518"/>
      <c r="E291" s="522"/>
      <c r="F291" s="518"/>
      <c r="G291" s="524"/>
      <c r="H291" s="524"/>
      <c r="I291" s="518"/>
    </row>
    <row r="292" spans="1:9" ht="16.5" customHeight="1" x14ac:dyDescent="0.2">
      <c r="A292" s="87">
        <f>ROW()-3-8*8</f>
        <v>225</v>
      </c>
      <c r="B292" s="135"/>
      <c r="C292" s="136"/>
      <c r="D292" s="119"/>
      <c r="E292" s="348"/>
      <c r="F292" s="112"/>
      <c r="G292" s="183"/>
      <c r="H292" s="184" t="str">
        <f>IF(E292*G292=0,"",ROUND(E292*G292,0))</f>
        <v/>
      </c>
      <c r="I292" s="120"/>
    </row>
    <row r="293" spans="1:9" ht="16.5" customHeight="1" x14ac:dyDescent="0.2">
      <c r="A293" s="87">
        <f t="shared" ref="A293:A323" si="14">ROW()-3-8*8</f>
        <v>226</v>
      </c>
      <c r="B293" s="135"/>
      <c r="C293" s="136"/>
      <c r="D293" s="119"/>
      <c r="E293" s="348"/>
      <c r="F293" s="112"/>
      <c r="G293" s="183"/>
      <c r="H293" s="184" t="str">
        <f t="shared" ref="H293:H323" si="15">IF(E293*G293=0,"",ROUND(E293*G293,0))</f>
        <v/>
      </c>
      <c r="I293" s="120"/>
    </row>
    <row r="294" spans="1:9" ht="16.5" customHeight="1" x14ac:dyDescent="0.2">
      <c r="A294" s="87">
        <f t="shared" si="14"/>
        <v>227</v>
      </c>
      <c r="B294" s="135"/>
      <c r="C294" s="136"/>
      <c r="D294" s="119"/>
      <c r="E294" s="348"/>
      <c r="F294" s="112"/>
      <c r="G294" s="183"/>
      <c r="H294" s="184" t="str">
        <f t="shared" si="15"/>
        <v/>
      </c>
      <c r="I294" s="120"/>
    </row>
    <row r="295" spans="1:9" ht="16.5" customHeight="1" x14ac:dyDescent="0.2">
      <c r="A295" s="87">
        <f t="shared" si="14"/>
        <v>228</v>
      </c>
      <c r="B295" s="135"/>
      <c r="C295" s="136"/>
      <c r="D295" s="119"/>
      <c r="E295" s="348"/>
      <c r="F295" s="112"/>
      <c r="G295" s="183"/>
      <c r="H295" s="184" t="str">
        <f t="shared" si="15"/>
        <v/>
      </c>
      <c r="I295" s="120"/>
    </row>
    <row r="296" spans="1:9" ht="16.5" customHeight="1" x14ac:dyDescent="0.2">
      <c r="A296" s="87">
        <f t="shared" si="14"/>
        <v>229</v>
      </c>
      <c r="B296" s="135"/>
      <c r="C296" s="136"/>
      <c r="D296" s="119"/>
      <c r="E296" s="348"/>
      <c r="F296" s="112"/>
      <c r="G296" s="183"/>
      <c r="H296" s="184" t="str">
        <f t="shared" si="15"/>
        <v/>
      </c>
      <c r="I296" s="120"/>
    </row>
    <row r="297" spans="1:9" ht="16.5" customHeight="1" x14ac:dyDescent="0.2">
      <c r="A297" s="87">
        <f t="shared" si="14"/>
        <v>230</v>
      </c>
      <c r="B297" s="135"/>
      <c r="C297" s="136"/>
      <c r="D297" s="119"/>
      <c r="E297" s="348"/>
      <c r="F297" s="112"/>
      <c r="G297" s="183"/>
      <c r="H297" s="184" t="str">
        <f t="shared" si="15"/>
        <v/>
      </c>
      <c r="I297" s="120"/>
    </row>
    <row r="298" spans="1:9" ht="16.5" customHeight="1" x14ac:dyDescent="0.2">
      <c r="A298" s="87">
        <f t="shared" si="14"/>
        <v>231</v>
      </c>
      <c r="B298" s="135"/>
      <c r="C298" s="136"/>
      <c r="D298" s="119"/>
      <c r="E298" s="348"/>
      <c r="F298" s="112"/>
      <c r="G298" s="183"/>
      <c r="H298" s="184" t="str">
        <f t="shared" si="15"/>
        <v/>
      </c>
      <c r="I298" s="120"/>
    </row>
    <row r="299" spans="1:9" ht="16.5" customHeight="1" x14ac:dyDescent="0.2">
      <c r="A299" s="87">
        <f t="shared" si="14"/>
        <v>232</v>
      </c>
      <c r="B299" s="135"/>
      <c r="C299" s="136"/>
      <c r="D299" s="119"/>
      <c r="E299" s="348"/>
      <c r="F299" s="112"/>
      <c r="G299" s="183"/>
      <c r="H299" s="184" t="str">
        <f t="shared" si="15"/>
        <v/>
      </c>
      <c r="I299" s="120"/>
    </row>
    <row r="300" spans="1:9" ht="16.5" customHeight="1" x14ac:dyDescent="0.2">
      <c r="A300" s="87">
        <f t="shared" si="14"/>
        <v>233</v>
      </c>
      <c r="B300" s="135"/>
      <c r="C300" s="136"/>
      <c r="D300" s="119"/>
      <c r="E300" s="348"/>
      <c r="F300" s="112"/>
      <c r="G300" s="183"/>
      <c r="H300" s="184" t="str">
        <f t="shared" si="15"/>
        <v/>
      </c>
      <c r="I300" s="120"/>
    </row>
    <row r="301" spans="1:9" ht="16.5" customHeight="1" x14ac:dyDescent="0.2">
      <c r="A301" s="87">
        <f t="shared" si="14"/>
        <v>234</v>
      </c>
      <c r="B301" s="135"/>
      <c r="C301" s="136"/>
      <c r="D301" s="119"/>
      <c r="E301" s="348"/>
      <c r="F301" s="112"/>
      <c r="G301" s="183"/>
      <c r="H301" s="184" t="str">
        <f t="shared" si="15"/>
        <v/>
      </c>
      <c r="I301" s="120"/>
    </row>
    <row r="302" spans="1:9" ht="16.5" customHeight="1" x14ac:dyDescent="0.2">
      <c r="A302" s="87">
        <f t="shared" si="14"/>
        <v>235</v>
      </c>
      <c r="B302" s="135"/>
      <c r="C302" s="136"/>
      <c r="D302" s="119"/>
      <c r="E302" s="348"/>
      <c r="F302" s="112"/>
      <c r="G302" s="183"/>
      <c r="H302" s="184" t="str">
        <f t="shared" si="15"/>
        <v/>
      </c>
      <c r="I302" s="120"/>
    </row>
    <row r="303" spans="1:9" ht="16.5" customHeight="1" x14ac:dyDescent="0.2">
      <c r="A303" s="87">
        <f t="shared" si="14"/>
        <v>236</v>
      </c>
      <c r="B303" s="135"/>
      <c r="C303" s="136"/>
      <c r="D303" s="119"/>
      <c r="E303" s="348"/>
      <c r="F303" s="112"/>
      <c r="G303" s="183"/>
      <c r="H303" s="184" t="str">
        <f t="shared" si="15"/>
        <v/>
      </c>
      <c r="I303" s="120"/>
    </row>
    <row r="304" spans="1:9" ht="16.5" customHeight="1" x14ac:dyDescent="0.2">
      <c r="A304" s="87">
        <f t="shared" si="14"/>
        <v>237</v>
      </c>
      <c r="B304" s="135"/>
      <c r="C304" s="136"/>
      <c r="D304" s="119"/>
      <c r="E304" s="348"/>
      <c r="F304" s="112"/>
      <c r="G304" s="183"/>
      <c r="H304" s="184" t="str">
        <f t="shared" si="15"/>
        <v/>
      </c>
      <c r="I304" s="120"/>
    </row>
    <row r="305" spans="1:9" ht="16.5" customHeight="1" x14ac:dyDescent="0.2">
      <c r="A305" s="87">
        <f t="shared" si="14"/>
        <v>238</v>
      </c>
      <c r="B305" s="135"/>
      <c r="C305" s="136"/>
      <c r="D305" s="119"/>
      <c r="E305" s="348"/>
      <c r="F305" s="112"/>
      <c r="G305" s="183"/>
      <c r="H305" s="184" t="str">
        <f t="shared" si="15"/>
        <v/>
      </c>
      <c r="I305" s="120"/>
    </row>
    <row r="306" spans="1:9" ht="16.5" customHeight="1" x14ac:dyDescent="0.2">
      <c r="A306" s="87">
        <f t="shared" si="14"/>
        <v>239</v>
      </c>
      <c r="B306" s="135"/>
      <c r="C306" s="136"/>
      <c r="D306" s="119"/>
      <c r="E306" s="348"/>
      <c r="F306" s="112"/>
      <c r="G306" s="183"/>
      <c r="H306" s="184" t="str">
        <f t="shared" si="15"/>
        <v/>
      </c>
      <c r="I306" s="120"/>
    </row>
    <row r="307" spans="1:9" ht="16.5" customHeight="1" x14ac:dyDescent="0.2">
      <c r="A307" s="87">
        <f t="shared" si="14"/>
        <v>240</v>
      </c>
      <c r="B307" s="135"/>
      <c r="C307" s="136"/>
      <c r="D307" s="119"/>
      <c r="E307" s="348"/>
      <c r="F307" s="112"/>
      <c r="G307" s="183"/>
      <c r="H307" s="184" t="str">
        <f t="shared" si="15"/>
        <v/>
      </c>
      <c r="I307" s="120"/>
    </row>
    <row r="308" spans="1:9" ht="16.5" customHeight="1" x14ac:dyDescent="0.2">
      <c r="A308" s="87">
        <f t="shared" si="14"/>
        <v>241</v>
      </c>
      <c r="B308" s="135"/>
      <c r="C308" s="136"/>
      <c r="D308" s="119"/>
      <c r="E308" s="348"/>
      <c r="F308" s="112"/>
      <c r="G308" s="183"/>
      <c r="H308" s="184" t="str">
        <f t="shared" si="15"/>
        <v/>
      </c>
      <c r="I308" s="120"/>
    </row>
    <row r="309" spans="1:9" ht="16.5" customHeight="1" x14ac:dyDescent="0.2">
      <c r="A309" s="87">
        <f t="shared" si="14"/>
        <v>242</v>
      </c>
      <c r="B309" s="135"/>
      <c r="C309" s="136"/>
      <c r="D309" s="119"/>
      <c r="E309" s="348"/>
      <c r="F309" s="112"/>
      <c r="G309" s="183"/>
      <c r="H309" s="184" t="str">
        <f t="shared" si="15"/>
        <v/>
      </c>
      <c r="I309" s="120"/>
    </row>
    <row r="310" spans="1:9" ht="16.5" customHeight="1" x14ac:dyDescent="0.2">
      <c r="A310" s="87">
        <f t="shared" si="14"/>
        <v>243</v>
      </c>
      <c r="B310" s="135"/>
      <c r="C310" s="136"/>
      <c r="D310" s="119"/>
      <c r="E310" s="348"/>
      <c r="F310" s="112"/>
      <c r="G310" s="183"/>
      <c r="H310" s="184" t="str">
        <f t="shared" si="15"/>
        <v/>
      </c>
      <c r="I310" s="120"/>
    </row>
    <row r="311" spans="1:9" ht="16.5" customHeight="1" x14ac:dyDescent="0.2">
      <c r="A311" s="87">
        <f t="shared" si="14"/>
        <v>244</v>
      </c>
      <c r="B311" s="135"/>
      <c r="C311" s="136"/>
      <c r="D311" s="119"/>
      <c r="E311" s="348"/>
      <c r="F311" s="112"/>
      <c r="G311" s="183"/>
      <c r="H311" s="184" t="str">
        <f t="shared" si="15"/>
        <v/>
      </c>
      <c r="I311" s="120"/>
    </row>
    <row r="312" spans="1:9" ht="16.5" customHeight="1" x14ac:dyDescent="0.2">
      <c r="A312" s="87">
        <f t="shared" si="14"/>
        <v>245</v>
      </c>
      <c r="B312" s="135"/>
      <c r="C312" s="136"/>
      <c r="D312" s="119"/>
      <c r="E312" s="348"/>
      <c r="F312" s="112"/>
      <c r="G312" s="183"/>
      <c r="H312" s="184" t="str">
        <f t="shared" si="15"/>
        <v/>
      </c>
      <c r="I312" s="120"/>
    </row>
    <row r="313" spans="1:9" ht="16.5" customHeight="1" x14ac:dyDescent="0.2">
      <c r="A313" s="87">
        <f t="shared" si="14"/>
        <v>246</v>
      </c>
      <c r="B313" s="135"/>
      <c r="C313" s="136"/>
      <c r="D313" s="119"/>
      <c r="E313" s="348"/>
      <c r="F313" s="112"/>
      <c r="G313" s="183"/>
      <c r="H313" s="184" t="str">
        <f t="shared" si="15"/>
        <v/>
      </c>
      <c r="I313" s="120"/>
    </row>
    <row r="314" spans="1:9" ht="16.5" customHeight="1" x14ac:dyDescent="0.2">
      <c r="A314" s="87">
        <f t="shared" si="14"/>
        <v>247</v>
      </c>
      <c r="B314" s="135"/>
      <c r="C314" s="136"/>
      <c r="D314" s="119"/>
      <c r="E314" s="348"/>
      <c r="F314" s="112"/>
      <c r="G314" s="183"/>
      <c r="H314" s="184" t="str">
        <f t="shared" si="15"/>
        <v/>
      </c>
      <c r="I314" s="120"/>
    </row>
    <row r="315" spans="1:9" ht="16.5" customHeight="1" x14ac:dyDescent="0.2">
      <c r="A315" s="87">
        <f t="shared" si="14"/>
        <v>248</v>
      </c>
      <c r="B315" s="135"/>
      <c r="C315" s="136"/>
      <c r="D315" s="119"/>
      <c r="E315" s="348"/>
      <c r="F315" s="112"/>
      <c r="G315" s="183"/>
      <c r="H315" s="184" t="str">
        <f t="shared" si="15"/>
        <v/>
      </c>
      <c r="I315" s="120"/>
    </row>
    <row r="316" spans="1:9" ht="16.5" customHeight="1" x14ac:dyDescent="0.2">
      <c r="A316" s="87">
        <f t="shared" si="14"/>
        <v>249</v>
      </c>
      <c r="B316" s="135"/>
      <c r="C316" s="136"/>
      <c r="D316" s="119"/>
      <c r="E316" s="348"/>
      <c r="F316" s="112"/>
      <c r="G316" s="183"/>
      <c r="H316" s="184" t="str">
        <f t="shared" si="15"/>
        <v/>
      </c>
      <c r="I316" s="120"/>
    </row>
    <row r="317" spans="1:9" ht="16.5" customHeight="1" x14ac:dyDescent="0.2">
      <c r="A317" s="87">
        <f t="shared" si="14"/>
        <v>250</v>
      </c>
      <c r="B317" s="135"/>
      <c r="C317" s="136"/>
      <c r="D317" s="119"/>
      <c r="E317" s="348"/>
      <c r="F317" s="112"/>
      <c r="G317" s="183"/>
      <c r="H317" s="184" t="str">
        <f t="shared" si="15"/>
        <v/>
      </c>
      <c r="I317" s="120"/>
    </row>
    <row r="318" spans="1:9" ht="16.5" customHeight="1" x14ac:dyDescent="0.2">
      <c r="A318" s="87">
        <f t="shared" si="14"/>
        <v>251</v>
      </c>
      <c r="B318" s="135"/>
      <c r="C318" s="136"/>
      <c r="D318" s="119"/>
      <c r="E318" s="348"/>
      <c r="F318" s="112"/>
      <c r="G318" s="183"/>
      <c r="H318" s="184" t="str">
        <f t="shared" si="15"/>
        <v/>
      </c>
      <c r="I318" s="120"/>
    </row>
    <row r="319" spans="1:9" ht="16.5" customHeight="1" x14ac:dyDescent="0.2">
      <c r="A319" s="87">
        <f t="shared" si="14"/>
        <v>252</v>
      </c>
      <c r="B319" s="135"/>
      <c r="C319" s="136"/>
      <c r="D319" s="119"/>
      <c r="E319" s="348"/>
      <c r="F319" s="112"/>
      <c r="G319" s="183"/>
      <c r="H319" s="184" t="str">
        <f t="shared" si="15"/>
        <v/>
      </c>
      <c r="I319" s="120"/>
    </row>
    <row r="320" spans="1:9" ht="16.5" customHeight="1" x14ac:dyDescent="0.2">
      <c r="A320" s="87">
        <f t="shared" si="14"/>
        <v>253</v>
      </c>
      <c r="B320" s="135"/>
      <c r="C320" s="136"/>
      <c r="D320" s="119"/>
      <c r="E320" s="348"/>
      <c r="F320" s="112"/>
      <c r="G320" s="183"/>
      <c r="H320" s="184" t="str">
        <f t="shared" si="15"/>
        <v/>
      </c>
      <c r="I320" s="120"/>
    </row>
    <row r="321" spans="1:11" ht="16.5" customHeight="1" x14ac:dyDescent="0.2">
      <c r="A321" s="87">
        <f t="shared" si="14"/>
        <v>254</v>
      </c>
      <c r="B321" s="135"/>
      <c r="C321" s="136"/>
      <c r="D321" s="119"/>
      <c r="E321" s="348"/>
      <c r="F321" s="112"/>
      <c r="G321" s="183"/>
      <c r="H321" s="184" t="str">
        <f t="shared" si="15"/>
        <v/>
      </c>
      <c r="I321" s="120"/>
    </row>
    <row r="322" spans="1:11" ht="16.5" customHeight="1" x14ac:dyDescent="0.2">
      <c r="A322" s="87">
        <f t="shared" si="14"/>
        <v>255</v>
      </c>
      <c r="B322" s="135"/>
      <c r="C322" s="136"/>
      <c r="D322" s="119"/>
      <c r="E322" s="348"/>
      <c r="F322" s="112"/>
      <c r="G322" s="183"/>
      <c r="H322" s="184" t="str">
        <f t="shared" si="15"/>
        <v/>
      </c>
      <c r="I322" s="120"/>
    </row>
    <row r="323" spans="1:11" ht="16.5" customHeight="1" thickBot="1" x14ac:dyDescent="0.25">
      <c r="A323" s="87">
        <f t="shared" si="14"/>
        <v>256</v>
      </c>
      <c r="B323" s="137"/>
      <c r="C323" s="136"/>
      <c r="D323" s="121"/>
      <c r="E323" s="350"/>
      <c r="F323" s="112"/>
      <c r="G323" s="185"/>
      <c r="H323" s="184" t="str">
        <f t="shared" si="15"/>
        <v/>
      </c>
      <c r="I323" s="122"/>
    </row>
    <row r="324" spans="1:11" ht="22.5" customHeight="1" thickBot="1" x14ac:dyDescent="0.25">
      <c r="B324" s="519" t="s">
        <v>336</v>
      </c>
      <c r="C324" s="520"/>
      <c r="D324" s="520"/>
      <c r="E324" s="351" t="s">
        <v>246</v>
      </c>
      <c r="F324" s="139" t="s">
        <v>246</v>
      </c>
      <c r="G324" s="186" t="s">
        <v>246</v>
      </c>
      <c r="H324" s="187">
        <f>SUMIF(B292:B323,"&lt;&gt;"&amp;"▲助成対象外",H292:H323)</f>
        <v>0</v>
      </c>
      <c r="I324" s="140"/>
    </row>
    <row r="325" spans="1:11" ht="22.5" customHeight="1" thickTop="1" thickBot="1" x14ac:dyDescent="0.25">
      <c r="B325" s="525" t="s">
        <v>337</v>
      </c>
      <c r="C325" s="526"/>
      <c r="D325" s="526"/>
      <c r="E325" s="352" t="s">
        <v>246</v>
      </c>
      <c r="F325" s="141" t="s">
        <v>246</v>
      </c>
      <c r="G325" s="188" t="s">
        <v>246</v>
      </c>
      <c r="H325" s="189">
        <f>SUMIF(B292:B323,"▲助成対象外",H292:H323)</f>
        <v>0</v>
      </c>
      <c r="I325" s="142"/>
    </row>
    <row r="328" spans="1:11" ht="21" customHeight="1" x14ac:dyDescent="0.2">
      <c r="B328" s="87" t="str">
        <f>B288</f>
        <v>内訳明細表</v>
      </c>
      <c r="C328" s="144"/>
      <c r="D328" s="516" t="str">
        <f>$D$8</f>
        <v>換気設備の導入</v>
      </c>
      <c r="E328" s="517"/>
      <c r="F328" s="517"/>
      <c r="G328" s="517"/>
      <c r="H328" s="166" t="s">
        <v>413</v>
      </c>
      <c r="K328" s="171" t="str">
        <f>選択肢!$D$26</f>
        <v>Ver.6.2</v>
      </c>
    </row>
    <row r="329" spans="1:11" x14ac:dyDescent="0.2">
      <c r="D329" s="521"/>
      <c r="E329" s="521"/>
      <c r="F329" s="521"/>
      <c r="G329" s="521"/>
      <c r="H329" s="521"/>
    </row>
    <row r="330" spans="1:11" ht="13.5" customHeight="1" x14ac:dyDescent="0.2">
      <c r="A330" s="111" t="s">
        <v>242</v>
      </c>
      <c r="B330" s="518" t="str">
        <f>選択肢!$F$36</f>
        <v>換気設備の種類</v>
      </c>
      <c r="C330" s="518" t="str">
        <f>選択肢!$I$36</f>
        <v>費用の区分</v>
      </c>
      <c r="D330" s="518" t="s">
        <v>243</v>
      </c>
      <c r="E330" s="522" t="s">
        <v>207</v>
      </c>
      <c r="F330" s="518" t="str">
        <f>選択肢!$L$36</f>
        <v>単位</v>
      </c>
      <c r="G330" s="523" t="s">
        <v>329</v>
      </c>
      <c r="H330" s="523" t="s">
        <v>330</v>
      </c>
      <c r="I330" s="518" t="s">
        <v>183</v>
      </c>
    </row>
    <row r="331" spans="1:11" x14ac:dyDescent="0.2">
      <c r="A331" s="111" t="s">
        <v>244</v>
      </c>
      <c r="B331" s="518"/>
      <c r="C331" s="518"/>
      <c r="D331" s="518"/>
      <c r="E331" s="522"/>
      <c r="F331" s="518"/>
      <c r="G331" s="524"/>
      <c r="H331" s="524"/>
      <c r="I331" s="518"/>
    </row>
    <row r="332" spans="1:11" ht="16.5" customHeight="1" x14ac:dyDescent="0.2">
      <c r="A332" s="87">
        <f>ROW()-3-8*9</f>
        <v>257</v>
      </c>
      <c r="B332" s="135"/>
      <c r="C332" s="136"/>
      <c r="D332" s="119"/>
      <c r="E332" s="348"/>
      <c r="F332" s="112"/>
      <c r="G332" s="183"/>
      <c r="H332" s="184" t="str">
        <f>IF(E332*G332=0,"",ROUND(E332*G332,0))</f>
        <v/>
      </c>
      <c r="I332" s="120"/>
    </row>
    <row r="333" spans="1:11" ht="16.5" customHeight="1" x14ac:dyDescent="0.2">
      <c r="A333" s="87">
        <f t="shared" ref="A333:A363" si="16">ROW()-3-8*9</f>
        <v>258</v>
      </c>
      <c r="B333" s="135"/>
      <c r="C333" s="136"/>
      <c r="D333" s="119"/>
      <c r="E333" s="348"/>
      <c r="F333" s="112"/>
      <c r="G333" s="183"/>
      <c r="H333" s="184" t="str">
        <f t="shared" ref="H333:H363" si="17">IF(E333*G333=0,"",ROUND(E333*G333,0))</f>
        <v/>
      </c>
      <c r="I333" s="120"/>
    </row>
    <row r="334" spans="1:11" ht="16.5" customHeight="1" x14ac:dyDescent="0.2">
      <c r="A334" s="87">
        <f t="shared" si="16"/>
        <v>259</v>
      </c>
      <c r="B334" s="135"/>
      <c r="C334" s="136"/>
      <c r="D334" s="119"/>
      <c r="E334" s="348"/>
      <c r="F334" s="112"/>
      <c r="G334" s="183"/>
      <c r="H334" s="184" t="str">
        <f t="shared" si="17"/>
        <v/>
      </c>
      <c r="I334" s="120"/>
    </row>
    <row r="335" spans="1:11" ht="16.5" customHeight="1" x14ac:dyDescent="0.2">
      <c r="A335" s="87">
        <f t="shared" si="16"/>
        <v>260</v>
      </c>
      <c r="B335" s="135"/>
      <c r="C335" s="136"/>
      <c r="D335" s="119"/>
      <c r="E335" s="348"/>
      <c r="F335" s="112"/>
      <c r="G335" s="183"/>
      <c r="H335" s="184" t="str">
        <f t="shared" si="17"/>
        <v/>
      </c>
      <c r="I335" s="120"/>
    </row>
    <row r="336" spans="1:11" ht="16.5" customHeight="1" x14ac:dyDescent="0.2">
      <c r="A336" s="87">
        <f t="shared" si="16"/>
        <v>261</v>
      </c>
      <c r="B336" s="135"/>
      <c r="C336" s="136"/>
      <c r="D336" s="119"/>
      <c r="E336" s="348"/>
      <c r="F336" s="112"/>
      <c r="G336" s="183"/>
      <c r="H336" s="184" t="str">
        <f t="shared" si="17"/>
        <v/>
      </c>
      <c r="I336" s="120"/>
    </row>
    <row r="337" spans="1:9" ht="16.5" customHeight="1" x14ac:dyDescent="0.2">
      <c r="A337" s="87">
        <f t="shared" si="16"/>
        <v>262</v>
      </c>
      <c r="B337" s="135"/>
      <c r="C337" s="136"/>
      <c r="D337" s="119"/>
      <c r="E337" s="348"/>
      <c r="F337" s="112"/>
      <c r="G337" s="183"/>
      <c r="H337" s="184" t="str">
        <f t="shared" si="17"/>
        <v/>
      </c>
      <c r="I337" s="120"/>
    </row>
    <row r="338" spans="1:9" ht="16.5" customHeight="1" x14ac:dyDescent="0.2">
      <c r="A338" s="87">
        <f t="shared" si="16"/>
        <v>263</v>
      </c>
      <c r="B338" s="135"/>
      <c r="C338" s="136"/>
      <c r="D338" s="119"/>
      <c r="E338" s="348"/>
      <c r="F338" s="112"/>
      <c r="G338" s="183"/>
      <c r="H338" s="184" t="str">
        <f t="shared" si="17"/>
        <v/>
      </c>
      <c r="I338" s="120"/>
    </row>
    <row r="339" spans="1:9" ht="16.5" customHeight="1" x14ac:dyDescent="0.2">
      <c r="A339" s="87">
        <f t="shared" si="16"/>
        <v>264</v>
      </c>
      <c r="B339" s="135"/>
      <c r="C339" s="136"/>
      <c r="D339" s="119"/>
      <c r="E339" s="348"/>
      <c r="F339" s="112"/>
      <c r="G339" s="183"/>
      <c r="H339" s="184" t="str">
        <f t="shared" si="17"/>
        <v/>
      </c>
      <c r="I339" s="120"/>
    </row>
    <row r="340" spans="1:9" ht="16.5" customHeight="1" x14ac:dyDescent="0.2">
      <c r="A340" s="87">
        <f t="shared" si="16"/>
        <v>265</v>
      </c>
      <c r="B340" s="135"/>
      <c r="C340" s="136"/>
      <c r="D340" s="119"/>
      <c r="E340" s="348"/>
      <c r="F340" s="112"/>
      <c r="G340" s="183"/>
      <c r="H340" s="184" t="str">
        <f t="shared" si="17"/>
        <v/>
      </c>
      <c r="I340" s="120"/>
    </row>
    <row r="341" spans="1:9" ht="16.5" customHeight="1" x14ac:dyDescent="0.2">
      <c r="A341" s="87">
        <f t="shared" si="16"/>
        <v>266</v>
      </c>
      <c r="B341" s="135"/>
      <c r="C341" s="136"/>
      <c r="D341" s="119"/>
      <c r="E341" s="348"/>
      <c r="F341" s="112"/>
      <c r="G341" s="183"/>
      <c r="H341" s="184" t="str">
        <f t="shared" si="17"/>
        <v/>
      </c>
      <c r="I341" s="120"/>
    </row>
    <row r="342" spans="1:9" ht="16.5" customHeight="1" x14ac:dyDescent="0.2">
      <c r="A342" s="87">
        <f t="shared" si="16"/>
        <v>267</v>
      </c>
      <c r="B342" s="135"/>
      <c r="C342" s="136"/>
      <c r="D342" s="119"/>
      <c r="E342" s="348"/>
      <c r="F342" s="112"/>
      <c r="G342" s="183"/>
      <c r="H342" s="184" t="str">
        <f t="shared" si="17"/>
        <v/>
      </c>
      <c r="I342" s="120"/>
    </row>
    <row r="343" spans="1:9" ht="16.5" customHeight="1" x14ac:dyDescent="0.2">
      <c r="A343" s="87">
        <f t="shared" si="16"/>
        <v>268</v>
      </c>
      <c r="B343" s="135"/>
      <c r="C343" s="136"/>
      <c r="D343" s="119"/>
      <c r="E343" s="348"/>
      <c r="F343" s="112"/>
      <c r="G343" s="183"/>
      <c r="H343" s="184" t="str">
        <f t="shared" si="17"/>
        <v/>
      </c>
      <c r="I343" s="120"/>
    </row>
    <row r="344" spans="1:9" ht="16.5" customHeight="1" x14ac:dyDescent="0.2">
      <c r="A344" s="87">
        <f t="shared" si="16"/>
        <v>269</v>
      </c>
      <c r="B344" s="135"/>
      <c r="C344" s="136"/>
      <c r="D344" s="119"/>
      <c r="E344" s="348"/>
      <c r="F344" s="112"/>
      <c r="G344" s="183"/>
      <c r="H344" s="184" t="str">
        <f t="shared" si="17"/>
        <v/>
      </c>
      <c r="I344" s="120"/>
    </row>
    <row r="345" spans="1:9" ht="16.5" customHeight="1" x14ac:dyDescent="0.2">
      <c r="A345" s="87">
        <f t="shared" si="16"/>
        <v>270</v>
      </c>
      <c r="B345" s="135"/>
      <c r="C345" s="136"/>
      <c r="D345" s="119"/>
      <c r="E345" s="348"/>
      <c r="F345" s="112"/>
      <c r="G345" s="183"/>
      <c r="H345" s="184" t="str">
        <f t="shared" si="17"/>
        <v/>
      </c>
      <c r="I345" s="120"/>
    </row>
    <row r="346" spans="1:9" ht="16.5" customHeight="1" x14ac:dyDescent="0.2">
      <c r="A346" s="87">
        <f t="shared" si="16"/>
        <v>271</v>
      </c>
      <c r="B346" s="135"/>
      <c r="C346" s="136"/>
      <c r="D346" s="119"/>
      <c r="E346" s="348"/>
      <c r="F346" s="112"/>
      <c r="G346" s="183"/>
      <c r="H346" s="184" t="str">
        <f t="shared" si="17"/>
        <v/>
      </c>
      <c r="I346" s="120"/>
    </row>
    <row r="347" spans="1:9" ht="16.5" customHeight="1" x14ac:dyDescent="0.2">
      <c r="A347" s="87">
        <f t="shared" si="16"/>
        <v>272</v>
      </c>
      <c r="B347" s="135"/>
      <c r="C347" s="136"/>
      <c r="D347" s="119"/>
      <c r="E347" s="348"/>
      <c r="F347" s="112"/>
      <c r="G347" s="183"/>
      <c r="H347" s="184" t="str">
        <f t="shared" si="17"/>
        <v/>
      </c>
      <c r="I347" s="120"/>
    </row>
    <row r="348" spans="1:9" ht="16.5" customHeight="1" x14ac:dyDescent="0.2">
      <c r="A348" s="87">
        <f t="shared" si="16"/>
        <v>273</v>
      </c>
      <c r="B348" s="135"/>
      <c r="C348" s="136"/>
      <c r="D348" s="119"/>
      <c r="E348" s="348"/>
      <c r="F348" s="112"/>
      <c r="G348" s="183"/>
      <c r="H348" s="184" t="str">
        <f t="shared" si="17"/>
        <v/>
      </c>
      <c r="I348" s="120"/>
    </row>
    <row r="349" spans="1:9" ht="16.5" customHeight="1" x14ac:dyDescent="0.2">
      <c r="A349" s="87">
        <f t="shared" si="16"/>
        <v>274</v>
      </c>
      <c r="B349" s="135"/>
      <c r="C349" s="136"/>
      <c r="D349" s="119"/>
      <c r="E349" s="348"/>
      <c r="F349" s="112"/>
      <c r="G349" s="183"/>
      <c r="H349" s="184" t="str">
        <f t="shared" si="17"/>
        <v/>
      </c>
      <c r="I349" s="120"/>
    </row>
    <row r="350" spans="1:9" ht="16.5" customHeight="1" x14ac:dyDescent="0.2">
      <c r="A350" s="87">
        <f t="shared" si="16"/>
        <v>275</v>
      </c>
      <c r="B350" s="135"/>
      <c r="C350" s="136"/>
      <c r="D350" s="119"/>
      <c r="E350" s="348"/>
      <c r="F350" s="112"/>
      <c r="G350" s="183"/>
      <c r="H350" s="184" t="str">
        <f t="shared" si="17"/>
        <v/>
      </c>
      <c r="I350" s="120"/>
    </row>
    <row r="351" spans="1:9" ht="16.5" customHeight="1" x14ac:dyDescent="0.2">
      <c r="A351" s="87">
        <f t="shared" si="16"/>
        <v>276</v>
      </c>
      <c r="B351" s="135"/>
      <c r="C351" s="136"/>
      <c r="D351" s="119"/>
      <c r="E351" s="348"/>
      <c r="F351" s="112"/>
      <c r="G351" s="183"/>
      <c r="H351" s="184" t="str">
        <f t="shared" si="17"/>
        <v/>
      </c>
      <c r="I351" s="120"/>
    </row>
    <row r="352" spans="1:9" ht="16.5" customHeight="1" x14ac:dyDescent="0.2">
      <c r="A352" s="87">
        <f t="shared" si="16"/>
        <v>277</v>
      </c>
      <c r="B352" s="135"/>
      <c r="C352" s="136"/>
      <c r="D352" s="119"/>
      <c r="E352" s="348"/>
      <c r="F352" s="112"/>
      <c r="G352" s="183"/>
      <c r="H352" s="184" t="str">
        <f t="shared" si="17"/>
        <v/>
      </c>
      <c r="I352" s="120"/>
    </row>
    <row r="353" spans="1:11" ht="16.5" customHeight="1" x14ac:dyDescent="0.2">
      <c r="A353" s="87">
        <f t="shared" si="16"/>
        <v>278</v>
      </c>
      <c r="B353" s="135"/>
      <c r="C353" s="136"/>
      <c r="D353" s="119"/>
      <c r="E353" s="348"/>
      <c r="F353" s="112"/>
      <c r="G353" s="183"/>
      <c r="H353" s="184" t="str">
        <f t="shared" si="17"/>
        <v/>
      </c>
      <c r="I353" s="120"/>
    </row>
    <row r="354" spans="1:11" ht="16.5" customHeight="1" x14ac:dyDescent="0.2">
      <c r="A354" s="87">
        <f t="shared" si="16"/>
        <v>279</v>
      </c>
      <c r="B354" s="135"/>
      <c r="C354" s="136"/>
      <c r="D354" s="119"/>
      <c r="E354" s="348"/>
      <c r="F354" s="112"/>
      <c r="G354" s="183"/>
      <c r="H354" s="184" t="str">
        <f t="shared" si="17"/>
        <v/>
      </c>
      <c r="I354" s="120"/>
    </row>
    <row r="355" spans="1:11" ht="16.5" customHeight="1" x14ac:dyDescent="0.2">
      <c r="A355" s="87">
        <f t="shared" si="16"/>
        <v>280</v>
      </c>
      <c r="B355" s="135"/>
      <c r="C355" s="136"/>
      <c r="D355" s="119"/>
      <c r="E355" s="348"/>
      <c r="F355" s="112"/>
      <c r="G355" s="183"/>
      <c r="H355" s="184" t="str">
        <f t="shared" si="17"/>
        <v/>
      </c>
      <c r="I355" s="120"/>
    </row>
    <row r="356" spans="1:11" ht="16.5" customHeight="1" x14ac:dyDescent="0.2">
      <c r="A356" s="87">
        <f t="shared" si="16"/>
        <v>281</v>
      </c>
      <c r="B356" s="135"/>
      <c r="C356" s="136"/>
      <c r="D356" s="119"/>
      <c r="E356" s="348"/>
      <c r="F356" s="112"/>
      <c r="G356" s="183"/>
      <c r="H356" s="184" t="str">
        <f t="shared" si="17"/>
        <v/>
      </c>
      <c r="I356" s="120"/>
    </row>
    <row r="357" spans="1:11" ht="16.5" customHeight="1" x14ac:dyDescent="0.2">
      <c r="A357" s="87">
        <f t="shared" si="16"/>
        <v>282</v>
      </c>
      <c r="B357" s="135"/>
      <c r="C357" s="136"/>
      <c r="D357" s="119"/>
      <c r="E357" s="348"/>
      <c r="F357" s="112"/>
      <c r="G357" s="183"/>
      <c r="H357" s="184" t="str">
        <f t="shared" si="17"/>
        <v/>
      </c>
      <c r="I357" s="120"/>
    </row>
    <row r="358" spans="1:11" ht="16.5" customHeight="1" x14ac:dyDescent="0.2">
      <c r="A358" s="87">
        <f t="shared" si="16"/>
        <v>283</v>
      </c>
      <c r="B358" s="135"/>
      <c r="C358" s="136"/>
      <c r="D358" s="119"/>
      <c r="E358" s="348"/>
      <c r="F358" s="112"/>
      <c r="G358" s="183"/>
      <c r="H358" s="184" t="str">
        <f t="shared" si="17"/>
        <v/>
      </c>
      <c r="I358" s="120"/>
    </row>
    <row r="359" spans="1:11" ht="16.5" customHeight="1" x14ac:dyDescent="0.2">
      <c r="A359" s="87">
        <f t="shared" si="16"/>
        <v>284</v>
      </c>
      <c r="B359" s="135"/>
      <c r="C359" s="136"/>
      <c r="D359" s="119"/>
      <c r="E359" s="348"/>
      <c r="F359" s="112"/>
      <c r="G359" s="183"/>
      <c r="H359" s="184" t="str">
        <f t="shared" si="17"/>
        <v/>
      </c>
      <c r="I359" s="120"/>
    </row>
    <row r="360" spans="1:11" ht="16.5" customHeight="1" x14ac:dyDescent="0.2">
      <c r="A360" s="87">
        <f t="shared" si="16"/>
        <v>285</v>
      </c>
      <c r="B360" s="135"/>
      <c r="C360" s="136"/>
      <c r="D360" s="119"/>
      <c r="E360" s="348"/>
      <c r="F360" s="112"/>
      <c r="G360" s="183"/>
      <c r="H360" s="184" t="str">
        <f t="shared" si="17"/>
        <v/>
      </c>
      <c r="I360" s="120"/>
    </row>
    <row r="361" spans="1:11" ht="16.5" customHeight="1" x14ac:dyDescent="0.2">
      <c r="A361" s="87">
        <f t="shared" si="16"/>
        <v>286</v>
      </c>
      <c r="B361" s="135"/>
      <c r="C361" s="136"/>
      <c r="D361" s="119"/>
      <c r="E361" s="348"/>
      <c r="F361" s="112"/>
      <c r="G361" s="183"/>
      <c r="H361" s="184" t="str">
        <f t="shared" si="17"/>
        <v/>
      </c>
      <c r="I361" s="120"/>
    </row>
    <row r="362" spans="1:11" ht="16.5" customHeight="1" x14ac:dyDescent="0.2">
      <c r="A362" s="87">
        <f t="shared" si="16"/>
        <v>287</v>
      </c>
      <c r="B362" s="135"/>
      <c r="C362" s="136"/>
      <c r="D362" s="119"/>
      <c r="E362" s="348"/>
      <c r="F362" s="112"/>
      <c r="G362" s="183"/>
      <c r="H362" s="184" t="str">
        <f t="shared" si="17"/>
        <v/>
      </c>
      <c r="I362" s="120"/>
    </row>
    <row r="363" spans="1:11" ht="16.5" customHeight="1" thickBot="1" x14ac:dyDescent="0.25">
      <c r="A363" s="87">
        <f t="shared" si="16"/>
        <v>288</v>
      </c>
      <c r="B363" s="137"/>
      <c r="C363" s="136"/>
      <c r="D363" s="121"/>
      <c r="E363" s="350"/>
      <c r="F363" s="112"/>
      <c r="G363" s="185"/>
      <c r="H363" s="184" t="str">
        <f t="shared" si="17"/>
        <v/>
      </c>
      <c r="I363" s="122"/>
    </row>
    <row r="364" spans="1:11" ht="22.5" customHeight="1" thickBot="1" x14ac:dyDescent="0.25">
      <c r="B364" s="519" t="s">
        <v>338</v>
      </c>
      <c r="C364" s="520"/>
      <c r="D364" s="520"/>
      <c r="E364" s="351" t="s">
        <v>246</v>
      </c>
      <c r="F364" s="139" t="s">
        <v>246</v>
      </c>
      <c r="G364" s="186" t="s">
        <v>246</v>
      </c>
      <c r="H364" s="187">
        <f>SUMIF(B332:B363,"&lt;&gt;"&amp;"▲助成対象外",H332:H363)</f>
        <v>0</v>
      </c>
      <c r="I364" s="140"/>
    </row>
    <row r="365" spans="1:11" ht="22.5" customHeight="1" thickTop="1" thickBot="1" x14ac:dyDescent="0.25">
      <c r="B365" s="525" t="s">
        <v>339</v>
      </c>
      <c r="C365" s="526"/>
      <c r="D365" s="526"/>
      <c r="E365" s="352" t="s">
        <v>246</v>
      </c>
      <c r="F365" s="141" t="s">
        <v>246</v>
      </c>
      <c r="G365" s="188" t="s">
        <v>246</v>
      </c>
      <c r="H365" s="189">
        <f>SUMIF(B332:B363,"▲助成対象外",H332:H363)</f>
        <v>0</v>
      </c>
      <c r="I365" s="142"/>
    </row>
    <row r="368" spans="1:11" ht="21" customHeight="1" x14ac:dyDescent="0.2">
      <c r="B368" s="87" t="str">
        <f>B328</f>
        <v>内訳明細表</v>
      </c>
      <c r="C368" s="144"/>
      <c r="D368" s="516" t="str">
        <f>$D$8</f>
        <v>換気設備の導入</v>
      </c>
      <c r="E368" s="517"/>
      <c r="F368" s="517"/>
      <c r="G368" s="517"/>
      <c r="H368" s="166" t="s">
        <v>412</v>
      </c>
      <c r="K368" s="171" t="str">
        <f>選択肢!$D$26</f>
        <v>Ver.6.2</v>
      </c>
    </row>
    <row r="369" spans="1:9" x14ac:dyDescent="0.2">
      <c r="D369" s="521"/>
      <c r="E369" s="521"/>
      <c r="F369" s="521"/>
      <c r="G369" s="521"/>
      <c r="H369" s="521"/>
    </row>
    <row r="370" spans="1:9" ht="13.5" customHeight="1" x14ac:dyDescent="0.2">
      <c r="A370" s="111" t="s">
        <v>242</v>
      </c>
      <c r="B370" s="518" t="str">
        <f>選択肢!$F$36</f>
        <v>換気設備の種類</v>
      </c>
      <c r="C370" s="518" t="str">
        <f>選択肢!$I$36</f>
        <v>費用の区分</v>
      </c>
      <c r="D370" s="518" t="s">
        <v>243</v>
      </c>
      <c r="E370" s="522" t="s">
        <v>207</v>
      </c>
      <c r="F370" s="518" t="str">
        <f>選択肢!$L$36</f>
        <v>単位</v>
      </c>
      <c r="G370" s="523" t="s">
        <v>329</v>
      </c>
      <c r="H370" s="523" t="s">
        <v>330</v>
      </c>
      <c r="I370" s="518" t="s">
        <v>183</v>
      </c>
    </row>
    <row r="371" spans="1:9" x14ac:dyDescent="0.2">
      <c r="A371" s="111" t="s">
        <v>244</v>
      </c>
      <c r="B371" s="518"/>
      <c r="C371" s="518"/>
      <c r="D371" s="518"/>
      <c r="E371" s="522"/>
      <c r="F371" s="518"/>
      <c r="G371" s="524"/>
      <c r="H371" s="524"/>
      <c r="I371" s="518"/>
    </row>
    <row r="372" spans="1:9" ht="16.5" customHeight="1" x14ac:dyDescent="0.2">
      <c r="A372" s="87">
        <f>ROW()-3-8*10</f>
        <v>289</v>
      </c>
      <c r="B372" s="135"/>
      <c r="C372" s="136"/>
      <c r="D372" s="119"/>
      <c r="E372" s="348"/>
      <c r="F372" s="112"/>
      <c r="G372" s="183"/>
      <c r="H372" s="184" t="str">
        <f>IF(E372*G372=0,"",ROUND(E372*G372,0))</f>
        <v/>
      </c>
      <c r="I372" s="120"/>
    </row>
    <row r="373" spans="1:9" ht="16.5" customHeight="1" x14ac:dyDescent="0.2">
      <c r="A373" s="87">
        <f t="shared" ref="A373:A403" si="18">ROW()-3-8*10</f>
        <v>290</v>
      </c>
      <c r="B373" s="135"/>
      <c r="C373" s="136"/>
      <c r="D373" s="119"/>
      <c r="E373" s="348"/>
      <c r="F373" s="112"/>
      <c r="G373" s="183"/>
      <c r="H373" s="184" t="str">
        <f t="shared" ref="H373:H403" si="19">IF(E373*G373=0,"",ROUND(E373*G373,0))</f>
        <v/>
      </c>
      <c r="I373" s="120"/>
    </row>
    <row r="374" spans="1:9" ht="16.5" customHeight="1" x14ac:dyDescent="0.2">
      <c r="A374" s="87">
        <f t="shared" si="18"/>
        <v>291</v>
      </c>
      <c r="B374" s="135"/>
      <c r="C374" s="136"/>
      <c r="D374" s="119"/>
      <c r="E374" s="348"/>
      <c r="F374" s="112"/>
      <c r="G374" s="183"/>
      <c r="H374" s="184" t="str">
        <f t="shared" si="19"/>
        <v/>
      </c>
      <c r="I374" s="120"/>
    </row>
    <row r="375" spans="1:9" ht="16.5" customHeight="1" x14ac:dyDescent="0.2">
      <c r="A375" s="87">
        <f t="shared" si="18"/>
        <v>292</v>
      </c>
      <c r="B375" s="135"/>
      <c r="C375" s="136"/>
      <c r="D375" s="119"/>
      <c r="E375" s="348"/>
      <c r="F375" s="112"/>
      <c r="G375" s="183"/>
      <c r="H375" s="184" t="str">
        <f t="shared" si="19"/>
        <v/>
      </c>
      <c r="I375" s="120"/>
    </row>
    <row r="376" spans="1:9" ht="16.5" customHeight="1" x14ac:dyDescent="0.2">
      <c r="A376" s="87">
        <f t="shared" si="18"/>
        <v>293</v>
      </c>
      <c r="B376" s="135"/>
      <c r="C376" s="136"/>
      <c r="D376" s="119"/>
      <c r="E376" s="348"/>
      <c r="F376" s="112"/>
      <c r="G376" s="183"/>
      <c r="H376" s="184" t="str">
        <f t="shared" si="19"/>
        <v/>
      </c>
      <c r="I376" s="120"/>
    </row>
    <row r="377" spans="1:9" ht="16.5" customHeight="1" x14ac:dyDescent="0.2">
      <c r="A377" s="87">
        <f t="shared" si="18"/>
        <v>294</v>
      </c>
      <c r="B377" s="135"/>
      <c r="C377" s="136"/>
      <c r="D377" s="119"/>
      <c r="E377" s="348"/>
      <c r="F377" s="112"/>
      <c r="G377" s="183"/>
      <c r="H377" s="184" t="str">
        <f t="shared" si="19"/>
        <v/>
      </c>
      <c r="I377" s="120"/>
    </row>
    <row r="378" spans="1:9" ht="16.5" customHeight="1" x14ac:dyDescent="0.2">
      <c r="A378" s="87">
        <f t="shared" si="18"/>
        <v>295</v>
      </c>
      <c r="B378" s="135"/>
      <c r="C378" s="136"/>
      <c r="D378" s="119"/>
      <c r="E378" s="348"/>
      <c r="F378" s="112"/>
      <c r="G378" s="183"/>
      <c r="H378" s="184" t="str">
        <f t="shared" si="19"/>
        <v/>
      </c>
      <c r="I378" s="120"/>
    </row>
    <row r="379" spans="1:9" ht="16.5" customHeight="1" x14ac:dyDescent="0.2">
      <c r="A379" s="87">
        <f t="shared" si="18"/>
        <v>296</v>
      </c>
      <c r="B379" s="135"/>
      <c r="C379" s="136"/>
      <c r="D379" s="119"/>
      <c r="E379" s="348"/>
      <c r="F379" s="112"/>
      <c r="G379" s="183"/>
      <c r="H379" s="184" t="str">
        <f t="shared" si="19"/>
        <v/>
      </c>
      <c r="I379" s="120"/>
    </row>
    <row r="380" spans="1:9" ht="16.5" customHeight="1" x14ac:dyDescent="0.2">
      <c r="A380" s="87">
        <f t="shared" si="18"/>
        <v>297</v>
      </c>
      <c r="B380" s="135"/>
      <c r="C380" s="136"/>
      <c r="D380" s="119"/>
      <c r="E380" s="348"/>
      <c r="F380" s="112"/>
      <c r="G380" s="183"/>
      <c r="H380" s="184" t="str">
        <f t="shared" si="19"/>
        <v/>
      </c>
      <c r="I380" s="120"/>
    </row>
    <row r="381" spans="1:9" ht="16.5" customHeight="1" x14ac:dyDescent="0.2">
      <c r="A381" s="87">
        <f t="shared" si="18"/>
        <v>298</v>
      </c>
      <c r="B381" s="135"/>
      <c r="C381" s="136"/>
      <c r="D381" s="119"/>
      <c r="E381" s="348"/>
      <c r="F381" s="112"/>
      <c r="G381" s="183"/>
      <c r="H381" s="184" t="str">
        <f t="shared" si="19"/>
        <v/>
      </c>
      <c r="I381" s="120"/>
    </row>
    <row r="382" spans="1:9" ht="16.5" customHeight="1" x14ac:dyDescent="0.2">
      <c r="A382" s="87">
        <f t="shared" si="18"/>
        <v>299</v>
      </c>
      <c r="B382" s="135"/>
      <c r="C382" s="136"/>
      <c r="D382" s="119"/>
      <c r="E382" s="348"/>
      <c r="F382" s="112"/>
      <c r="G382" s="183"/>
      <c r="H382" s="184" t="str">
        <f t="shared" si="19"/>
        <v/>
      </c>
      <c r="I382" s="120"/>
    </row>
    <row r="383" spans="1:9" ht="16.5" customHeight="1" x14ac:dyDescent="0.2">
      <c r="A383" s="87">
        <f t="shared" si="18"/>
        <v>300</v>
      </c>
      <c r="B383" s="135"/>
      <c r="C383" s="136"/>
      <c r="D383" s="119"/>
      <c r="E383" s="348"/>
      <c r="F383" s="112"/>
      <c r="G383" s="183"/>
      <c r="H383" s="184" t="str">
        <f t="shared" si="19"/>
        <v/>
      </c>
      <c r="I383" s="120"/>
    </row>
    <row r="384" spans="1:9" ht="16.5" customHeight="1" x14ac:dyDescent="0.2">
      <c r="A384" s="87">
        <f t="shared" si="18"/>
        <v>301</v>
      </c>
      <c r="B384" s="135"/>
      <c r="C384" s="136"/>
      <c r="D384" s="119"/>
      <c r="E384" s="348"/>
      <c r="F384" s="112"/>
      <c r="G384" s="183"/>
      <c r="H384" s="184" t="str">
        <f t="shared" si="19"/>
        <v/>
      </c>
      <c r="I384" s="120"/>
    </row>
    <row r="385" spans="1:9" ht="16.5" customHeight="1" x14ac:dyDescent="0.2">
      <c r="A385" s="87">
        <f t="shared" si="18"/>
        <v>302</v>
      </c>
      <c r="B385" s="135"/>
      <c r="C385" s="136"/>
      <c r="D385" s="119"/>
      <c r="E385" s="348"/>
      <c r="F385" s="112"/>
      <c r="G385" s="183"/>
      <c r="H385" s="184" t="str">
        <f t="shared" si="19"/>
        <v/>
      </c>
      <c r="I385" s="120"/>
    </row>
    <row r="386" spans="1:9" ht="16.5" customHeight="1" x14ac:dyDescent="0.2">
      <c r="A386" s="87">
        <f t="shared" si="18"/>
        <v>303</v>
      </c>
      <c r="B386" s="135"/>
      <c r="C386" s="136"/>
      <c r="D386" s="119"/>
      <c r="E386" s="348"/>
      <c r="F386" s="112"/>
      <c r="G386" s="183"/>
      <c r="H386" s="184" t="str">
        <f t="shared" si="19"/>
        <v/>
      </c>
      <c r="I386" s="120"/>
    </row>
    <row r="387" spans="1:9" ht="16.5" customHeight="1" x14ac:dyDescent="0.2">
      <c r="A387" s="87">
        <f t="shared" si="18"/>
        <v>304</v>
      </c>
      <c r="B387" s="135"/>
      <c r="C387" s="136"/>
      <c r="D387" s="119"/>
      <c r="E387" s="348"/>
      <c r="F387" s="112"/>
      <c r="G387" s="183"/>
      <c r="H387" s="184" t="str">
        <f t="shared" si="19"/>
        <v/>
      </c>
      <c r="I387" s="120"/>
    </row>
    <row r="388" spans="1:9" ht="16.5" customHeight="1" x14ac:dyDescent="0.2">
      <c r="A388" s="87">
        <f t="shared" si="18"/>
        <v>305</v>
      </c>
      <c r="B388" s="135"/>
      <c r="C388" s="136"/>
      <c r="D388" s="119"/>
      <c r="E388" s="348"/>
      <c r="F388" s="112"/>
      <c r="G388" s="183"/>
      <c r="H388" s="184" t="str">
        <f t="shared" si="19"/>
        <v/>
      </c>
      <c r="I388" s="120"/>
    </row>
    <row r="389" spans="1:9" ht="16.5" customHeight="1" x14ac:dyDescent="0.2">
      <c r="A389" s="87">
        <f t="shared" si="18"/>
        <v>306</v>
      </c>
      <c r="B389" s="135"/>
      <c r="C389" s="136"/>
      <c r="D389" s="119"/>
      <c r="E389" s="348"/>
      <c r="F389" s="112"/>
      <c r="G389" s="183"/>
      <c r="H389" s="184" t="str">
        <f t="shared" si="19"/>
        <v/>
      </c>
      <c r="I389" s="120"/>
    </row>
    <row r="390" spans="1:9" ht="16.5" customHeight="1" x14ac:dyDescent="0.2">
      <c r="A390" s="87">
        <f t="shared" si="18"/>
        <v>307</v>
      </c>
      <c r="B390" s="135"/>
      <c r="C390" s="136"/>
      <c r="D390" s="119"/>
      <c r="E390" s="348"/>
      <c r="F390" s="112"/>
      <c r="G390" s="183"/>
      <c r="H390" s="184" t="str">
        <f t="shared" si="19"/>
        <v/>
      </c>
      <c r="I390" s="120"/>
    </row>
    <row r="391" spans="1:9" ht="16.5" customHeight="1" x14ac:dyDescent="0.2">
      <c r="A391" s="87">
        <f t="shared" si="18"/>
        <v>308</v>
      </c>
      <c r="B391" s="135"/>
      <c r="C391" s="136"/>
      <c r="D391" s="119"/>
      <c r="E391" s="348"/>
      <c r="F391" s="112"/>
      <c r="G391" s="183"/>
      <c r="H391" s="184" t="str">
        <f t="shared" si="19"/>
        <v/>
      </c>
      <c r="I391" s="120"/>
    </row>
    <row r="392" spans="1:9" ht="16.5" customHeight="1" x14ac:dyDescent="0.2">
      <c r="A392" s="87">
        <f t="shared" si="18"/>
        <v>309</v>
      </c>
      <c r="B392" s="135"/>
      <c r="C392" s="136"/>
      <c r="D392" s="119"/>
      <c r="E392" s="348"/>
      <c r="F392" s="112"/>
      <c r="G392" s="183"/>
      <c r="H392" s="184" t="str">
        <f t="shared" si="19"/>
        <v/>
      </c>
      <c r="I392" s="120"/>
    </row>
    <row r="393" spans="1:9" ht="16.5" customHeight="1" x14ac:dyDescent="0.2">
      <c r="A393" s="87">
        <f t="shared" si="18"/>
        <v>310</v>
      </c>
      <c r="B393" s="135"/>
      <c r="C393" s="136"/>
      <c r="D393" s="119"/>
      <c r="E393" s="348"/>
      <c r="F393" s="112"/>
      <c r="G393" s="183"/>
      <c r="H393" s="184" t="str">
        <f t="shared" si="19"/>
        <v/>
      </c>
      <c r="I393" s="120"/>
    </row>
    <row r="394" spans="1:9" ht="16.5" customHeight="1" x14ac:dyDescent="0.2">
      <c r="A394" s="87">
        <f t="shared" si="18"/>
        <v>311</v>
      </c>
      <c r="B394" s="135"/>
      <c r="C394" s="136"/>
      <c r="D394" s="119"/>
      <c r="E394" s="348"/>
      <c r="F394" s="112"/>
      <c r="G394" s="183"/>
      <c r="H394" s="184" t="str">
        <f t="shared" si="19"/>
        <v/>
      </c>
      <c r="I394" s="120"/>
    </row>
    <row r="395" spans="1:9" ht="16.5" customHeight="1" x14ac:dyDescent="0.2">
      <c r="A395" s="87">
        <f t="shared" si="18"/>
        <v>312</v>
      </c>
      <c r="B395" s="135"/>
      <c r="C395" s="136"/>
      <c r="D395" s="119"/>
      <c r="E395" s="348"/>
      <c r="F395" s="112"/>
      <c r="G395" s="183"/>
      <c r="H395" s="184" t="str">
        <f t="shared" si="19"/>
        <v/>
      </c>
      <c r="I395" s="120"/>
    </row>
    <row r="396" spans="1:9" ht="16.5" customHeight="1" x14ac:dyDescent="0.2">
      <c r="A396" s="87">
        <f t="shared" si="18"/>
        <v>313</v>
      </c>
      <c r="B396" s="135"/>
      <c r="C396" s="136"/>
      <c r="D396" s="119"/>
      <c r="E396" s="348"/>
      <c r="F396" s="112"/>
      <c r="G396" s="183"/>
      <c r="H396" s="184" t="str">
        <f t="shared" si="19"/>
        <v/>
      </c>
      <c r="I396" s="120"/>
    </row>
    <row r="397" spans="1:9" ht="16.5" customHeight="1" x14ac:dyDescent="0.2">
      <c r="A397" s="87">
        <f t="shared" si="18"/>
        <v>314</v>
      </c>
      <c r="B397" s="135"/>
      <c r="C397" s="136"/>
      <c r="D397" s="119"/>
      <c r="E397" s="348"/>
      <c r="F397" s="112"/>
      <c r="G397" s="183"/>
      <c r="H397" s="184" t="str">
        <f t="shared" si="19"/>
        <v/>
      </c>
      <c r="I397" s="120"/>
    </row>
    <row r="398" spans="1:9" ht="16.5" customHeight="1" x14ac:dyDescent="0.2">
      <c r="A398" s="87">
        <f t="shared" si="18"/>
        <v>315</v>
      </c>
      <c r="B398" s="135"/>
      <c r="C398" s="136"/>
      <c r="D398" s="119"/>
      <c r="E398" s="348"/>
      <c r="F398" s="112"/>
      <c r="G398" s="183"/>
      <c r="H398" s="184" t="str">
        <f t="shared" si="19"/>
        <v/>
      </c>
      <c r="I398" s="120"/>
    </row>
    <row r="399" spans="1:9" ht="16.5" customHeight="1" x14ac:dyDescent="0.2">
      <c r="A399" s="87">
        <f t="shared" si="18"/>
        <v>316</v>
      </c>
      <c r="B399" s="135"/>
      <c r="C399" s="136"/>
      <c r="D399" s="119"/>
      <c r="E399" s="348"/>
      <c r="F399" s="112"/>
      <c r="G399" s="183"/>
      <c r="H399" s="184" t="str">
        <f t="shared" si="19"/>
        <v/>
      </c>
      <c r="I399" s="120"/>
    </row>
    <row r="400" spans="1:9" ht="16.5" customHeight="1" x14ac:dyDescent="0.2">
      <c r="A400" s="87">
        <f t="shared" si="18"/>
        <v>317</v>
      </c>
      <c r="B400" s="135"/>
      <c r="C400" s="136"/>
      <c r="D400" s="119"/>
      <c r="E400" s="348"/>
      <c r="F400" s="112"/>
      <c r="G400" s="183"/>
      <c r="H400" s="184" t="str">
        <f t="shared" si="19"/>
        <v/>
      </c>
      <c r="I400" s="120"/>
    </row>
    <row r="401" spans="1:9" ht="16.5" customHeight="1" x14ac:dyDescent="0.2">
      <c r="A401" s="87">
        <f t="shared" si="18"/>
        <v>318</v>
      </c>
      <c r="B401" s="135"/>
      <c r="C401" s="136"/>
      <c r="D401" s="119"/>
      <c r="E401" s="348"/>
      <c r="F401" s="112"/>
      <c r="G401" s="183"/>
      <c r="H401" s="184" t="str">
        <f t="shared" si="19"/>
        <v/>
      </c>
      <c r="I401" s="120"/>
    </row>
    <row r="402" spans="1:9" ht="16.5" customHeight="1" x14ac:dyDescent="0.2">
      <c r="A402" s="87">
        <f t="shared" si="18"/>
        <v>319</v>
      </c>
      <c r="B402" s="135"/>
      <c r="C402" s="136"/>
      <c r="D402" s="119"/>
      <c r="E402" s="348"/>
      <c r="F402" s="112"/>
      <c r="G402" s="183"/>
      <c r="H402" s="184" t="str">
        <f t="shared" si="19"/>
        <v/>
      </c>
      <c r="I402" s="120"/>
    </row>
    <row r="403" spans="1:9" ht="16.5" customHeight="1" thickBot="1" x14ac:dyDescent="0.25">
      <c r="A403" s="87">
        <f t="shared" si="18"/>
        <v>320</v>
      </c>
      <c r="B403" s="137"/>
      <c r="C403" s="136"/>
      <c r="D403" s="121"/>
      <c r="E403" s="350"/>
      <c r="F403" s="112"/>
      <c r="G403" s="185"/>
      <c r="H403" s="184" t="str">
        <f t="shared" si="19"/>
        <v/>
      </c>
      <c r="I403" s="122"/>
    </row>
    <row r="404" spans="1:9" ht="22.5" customHeight="1" thickBot="1" x14ac:dyDescent="0.25">
      <c r="B404" s="519" t="s">
        <v>340</v>
      </c>
      <c r="C404" s="520"/>
      <c r="D404" s="520"/>
      <c r="E404" s="351" t="s">
        <v>246</v>
      </c>
      <c r="F404" s="139" t="s">
        <v>246</v>
      </c>
      <c r="G404" s="186" t="s">
        <v>246</v>
      </c>
      <c r="H404" s="187">
        <f>SUMIF(B372:B403,"&lt;&gt;"&amp;"▲助成対象外",H372:H403)</f>
        <v>0</v>
      </c>
      <c r="I404" s="140"/>
    </row>
    <row r="405" spans="1:9" ht="22.5" customHeight="1" thickTop="1" thickBot="1" x14ac:dyDescent="0.25">
      <c r="B405" s="525" t="s">
        <v>341</v>
      </c>
      <c r="C405" s="526"/>
      <c r="D405" s="526"/>
      <c r="E405" s="352" t="s">
        <v>246</v>
      </c>
      <c r="F405" s="141" t="s">
        <v>246</v>
      </c>
      <c r="G405" s="188" t="s">
        <v>246</v>
      </c>
      <c r="H405" s="189">
        <f>SUMIF(B372:B403,"▲助成対象外",H372:H403)</f>
        <v>0</v>
      </c>
      <c r="I405" s="142"/>
    </row>
  </sheetData>
  <sheetProtection password="DFA8" sheet="1" objects="1" scenarios="1" selectLockedCells="1" selectUnlockedCells="1"/>
  <mergeCells count="120">
    <mergeCell ref="D368:G368"/>
    <mergeCell ref="I370:I371"/>
    <mergeCell ref="B404:D404"/>
    <mergeCell ref="B405:D405"/>
    <mergeCell ref="B364:D364"/>
    <mergeCell ref="B365:D365"/>
    <mergeCell ref="D369:H369"/>
    <mergeCell ref="B370:B371"/>
    <mergeCell ref="C370:C371"/>
    <mergeCell ref="D370:D371"/>
    <mergeCell ref="E370:E371"/>
    <mergeCell ref="F370:F371"/>
    <mergeCell ref="G370:G371"/>
    <mergeCell ref="H370:H371"/>
    <mergeCell ref="D330:D331"/>
    <mergeCell ref="E330:E331"/>
    <mergeCell ref="F330:F331"/>
    <mergeCell ref="G330:G331"/>
    <mergeCell ref="H330:H331"/>
    <mergeCell ref="I330:I331"/>
    <mergeCell ref="B284:D284"/>
    <mergeCell ref="B285:D285"/>
    <mergeCell ref="D289:H289"/>
    <mergeCell ref="B290:B291"/>
    <mergeCell ref="C290:C291"/>
    <mergeCell ref="D290:D291"/>
    <mergeCell ref="E290:E291"/>
    <mergeCell ref="F290:F291"/>
    <mergeCell ref="G290:G291"/>
    <mergeCell ref="H290:H291"/>
    <mergeCell ref="D288:G288"/>
    <mergeCell ref="D328:G328"/>
    <mergeCell ref="I290:I291"/>
    <mergeCell ref="B324:D324"/>
    <mergeCell ref="B325:D325"/>
    <mergeCell ref="D329:H329"/>
    <mergeCell ref="B330:B331"/>
    <mergeCell ref="C330:C331"/>
    <mergeCell ref="I210:I211"/>
    <mergeCell ref="B244:D244"/>
    <mergeCell ref="B245:D245"/>
    <mergeCell ref="D249:H249"/>
    <mergeCell ref="B250:B251"/>
    <mergeCell ref="C250:C251"/>
    <mergeCell ref="D250:D251"/>
    <mergeCell ref="E250:E251"/>
    <mergeCell ref="F250:F251"/>
    <mergeCell ref="G250:G251"/>
    <mergeCell ref="H250:H251"/>
    <mergeCell ref="I250:I251"/>
    <mergeCell ref="D248:G248"/>
    <mergeCell ref="B125:D125"/>
    <mergeCell ref="B165:D165"/>
    <mergeCell ref="B205:D205"/>
    <mergeCell ref="D209:H209"/>
    <mergeCell ref="B210:B211"/>
    <mergeCell ref="C210:C211"/>
    <mergeCell ref="D210:D211"/>
    <mergeCell ref="E210:E211"/>
    <mergeCell ref="F210:F211"/>
    <mergeCell ref="G210:G211"/>
    <mergeCell ref="H210:H211"/>
    <mergeCell ref="B204:D204"/>
    <mergeCell ref="D169:H169"/>
    <mergeCell ref="B170:B171"/>
    <mergeCell ref="C170:C171"/>
    <mergeCell ref="D170:D171"/>
    <mergeCell ref="E170:E171"/>
    <mergeCell ref="F170:F171"/>
    <mergeCell ref="G170:G171"/>
    <mergeCell ref="H170:H171"/>
    <mergeCell ref="B164:D164"/>
    <mergeCell ref="D128:G128"/>
    <mergeCell ref="D208:G208"/>
    <mergeCell ref="I170:I171"/>
    <mergeCell ref="I130:I131"/>
    <mergeCell ref="D129:H129"/>
    <mergeCell ref="B130:B131"/>
    <mergeCell ref="C130:C131"/>
    <mergeCell ref="D130:D131"/>
    <mergeCell ref="E130:E131"/>
    <mergeCell ref="F130:F131"/>
    <mergeCell ref="G130:G131"/>
    <mergeCell ref="H130:H131"/>
    <mergeCell ref="D168:G168"/>
    <mergeCell ref="B124:D124"/>
    <mergeCell ref="D89:H89"/>
    <mergeCell ref="B90:B91"/>
    <mergeCell ref="C90:C91"/>
    <mergeCell ref="D90:D91"/>
    <mergeCell ref="E90:E91"/>
    <mergeCell ref="F90:F91"/>
    <mergeCell ref="G90:G91"/>
    <mergeCell ref="H90:H91"/>
    <mergeCell ref="D88:G88"/>
    <mergeCell ref="B84:D84"/>
    <mergeCell ref="I90:I91"/>
    <mergeCell ref="I50:I51"/>
    <mergeCell ref="D49:H49"/>
    <mergeCell ref="B50:B51"/>
    <mergeCell ref="C50:C51"/>
    <mergeCell ref="D50:D51"/>
    <mergeCell ref="E50:E51"/>
    <mergeCell ref="F50:F51"/>
    <mergeCell ref="G50:G51"/>
    <mergeCell ref="H50:H51"/>
    <mergeCell ref="B85:D85"/>
    <mergeCell ref="D8:G8"/>
    <mergeCell ref="D48:G48"/>
    <mergeCell ref="I10:I11"/>
    <mergeCell ref="B44:D44"/>
    <mergeCell ref="D9:H9"/>
    <mergeCell ref="B10:B11"/>
    <mergeCell ref="C10:C11"/>
    <mergeCell ref="D10:D11"/>
    <mergeCell ref="E10:E11"/>
    <mergeCell ref="F10:F11"/>
    <mergeCell ref="G10:G11"/>
    <mergeCell ref="H10:H11"/>
    <mergeCell ref="B45:D45"/>
  </mergeCells>
  <phoneticPr fontId="18"/>
  <conditionalFormatting sqref="B12:I43 B52:I83 B92:I123 B132:I163 B172:I203 B212:I243 B252:I283 B292:I323 B332:I363 B372:I403">
    <cfRule type="expression" dxfId="1" priority="19">
      <formula>$B12="▲助成対象外"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6" fitToHeight="0" orientation="landscape" r:id="rId1"/>
  <headerFooter>
    <oddFooter>&amp;R&amp;"ＭＳ 明朝,標準"&amp;10（日本産業規格A列4番）</oddFooter>
  </headerFooter>
  <rowBreaks count="8" manualBreakCount="8">
    <brk id="86" max="9" man="1"/>
    <brk id="126" max="9" man="1"/>
    <brk id="166" max="9" man="1"/>
    <brk id="206" max="9" man="1"/>
    <brk id="246" max="9" man="1"/>
    <brk id="286" max="9" man="1"/>
    <brk id="326" max="9" man="1"/>
    <brk id="366" max="9" man="1"/>
  </rowBreaks>
  <drawing r:id="rId2"/>
  <extLst>
    <ext xmlns:x14="http://schemas.microsoft.com/office/spreadsheetml/2009/9/main" uri="{CCE6A557-97BC-4b89-ADB6-D9C93CAAB3DF}">
      <x14:dataValidations xmlns:xm="http://schemas.microsoft.com/office/excel/2006/main" count="3">
        <x14:dataValidation type="list" allowBlank="1" showInputMessage="1" xr:uid="{00000000-0002-0000-0600-000000000000}">
          <x14:formula1>
            <xm:f>選択肢!$I$37:$I$48</xm:f>
          </x14:formula1>
          <xm:sqref>C12:C43 C52:C83 C92:C123 C132:C163 C172:C203 C212:C243 C252:C283 C292:C323 C332:C363 C372:C403</xm:sqref>
        </x14:dataValidation>
        <x14:dataValidation type="list" allowBlank="1" showInputMessage="1" showErrorMessage="1" xr:uid="{00000000-0002-0000-0600-000001000000}">
          <x14:formula1>
            <xm:f>選択肢!$F$37:$F$40</xm:f>
          </x14:formula1>
          <xm:sqref>B12:B43 B52:B83 B92:B123 B132:B163 B172:B203 B212:B243 B252:B283 B292:B323 B332:B363 B372:B403</xm:sqref>
        </x14:dataValidation>
        <x14:dataValidation type="list" allowBlank="1" showInputMessage="1" xr:uid="{00000000-0002-0000-0600-000002000000}">
          <x14:formula1>
            <xm:f>選択肢!$L$37:$L$50</xm:f>
          </x14:formula1>
          <xm:sqref>F12:F43 F372:F403 F332:F363 F292:F323 F252:F283 F212:F243 F172:F203 F132:F163 F92:F123 F52:F83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66"/>
    <pageSetUpPr fitToPage="1"/>
  </sheetPr>
  <dimension ref="A2:O405"/>
  <sheetViews>
    <sheetView showGridLines="0" topLeftCell="A19" zoomScaleNormal="100" zoomScaleSheetLayoutView="90" workbookViewId="0"/>
  </sheetViews>
  <sheetFormatPr defaultColWidth="9" defaultRowHeight="13.2" x14ac:dyDescent="0.2"/>
  <cols>
    <col min="1" max="1" width="5.109375" style="87" customWidth="1"/>
    <col min="2" max="2" width="13.109375" style="87" customWidth="1"/>
    <col min="3" max="3" width="13.109375" style="110" customWidth="1"/>
    <col min="4" max="4" width="61.109375" style="87" customWidth="1"/>
    <col min="5" max="5" width="5.33203125" style="349" customWidth="1"/>
    <col min="6" max="6" width="5.33203125" style="87" customWidth="1"/>
    <col min="7" max="7" width="11" style="106" customWidth="1"/>
    <col min="8" max="8" width="13.44140625" style="106" customWidth="1"/>
    <col min="9" max="9" width="34.6640625" style="87" customWidth="1"/>
    <col min="10" max="10" width="2" style="87" customWidth="1"/>
    <col min="11" max="11" width="9" style="170"/>
    <col min="12" max="15" width="9" style="87" customWidth="1"/>
    <col min="16" max="16384" width="9" style="85"/>
  </cols>
  <sheetData>
    <row r="2" spans="1:11" x14ac:dyDescent="0.2">
      <c r="B2" s="105" t="s">
        <v>240</v>
      </c>
      <c r="C2" s="108"/>
      <c r="D2" s="87" t="s">
        <v>447</v>
      </c>
    </row>
    <row r="3" spans="1:11" x14ac:dyDescent="0.2">
      <c r="B3" s="107"/>
      <c r="C3" s="109"/>
      <c r="D3" s="87" t="s">
        <v>448</v>
      </c>
    </row>
    <row r="4" spans="1:11" x14ac:dyDescent="0.2">
      <c r="B4" s="107"/>
      <c r="C4" s="341"/>
      <c r="D4" s="87" t="s">
        <v>449</v>
      </c>
    </row>
    <row r="5" spans="1:11" ht="22.5" customHeight="1" x14ac:dyDescent="0.2">
      <c r="B5" s="107"/>
      <c r="C5" s="107" t="s">
        <v>450</v>
      </c>
      <c r="K5" s="87"/>
    </row>
    <row r="8" spans="1:11" ht="21" customHeight="1" x14ac:dyDescent="0.2">
      <c r="A8" s="85"/>
      <c r="B8" s="87" t="s">
        <v>241</v>
      </c>
      <c r="C8" s="153"/>
      <c r="D8" s="516" t="s">
        <v>421</v>
      </c>
      <c r="E8" s="517"/>
      <c r="F8" s="517"/>
      <c r="G8" s="517"/>
      <c r="H8" s="166" t="s">
        <v>410</v>
      </c>
      <c r="K8" s="171" t="str">
        <f>選択肢!D26</f>
        <v>Ver.6.2</v>
      </c>
    </row>
    <row r="9" spans="1:11" x14ac:dyDescent="0.2">
      <c r="D9" s="521"/>
      <c r="E9" s="521"/>
      <c r="F9" s="521"/>
      <c r="G9" s="521"/>
      <c r="H9" s="521"/>
    </row>
    <row r="10" spans="1:11" ht="13.5" customHeight="1" x14ac:dyDescent="0.2">
      <c r="A10" s="111" t="s">
        <v>242</v>
      </c>
      <c r="B10" s="518" t="str">
        <f>選択肢!$F$43</f>
        <v>空調設備の種類</v>
      </c>
      <c r="C10" s="518" t="str">
        <f>選択肢!$I$36</f>
        <v>費用の区分</v>
      </c>
      <c r="D10" s="518" t="s">
        <v>243</v>
      </c>
      <c r="E10" s="522" t="s">
        <v>207</v>
      </c>
      <c r="F10" s="518" t="str">
        <f>選択肢!$L$36</f>
        <v>単位</v>
      </c>
      <c r="G10" s="523" t="s">
        <v>329</v>
      </c>
      <c r="H10" s="523" t="s">
        <v>330</v>
      </c>
      <c r="I10" s="518" t="s">
        <v>183</v>
      </c>
    </row>
    <row r="11" spans="1:11" x14ac:dyDescent="0.2">
      <c r="A11" s="111" t="s">
        <v>244</v>
      </c>
      <c r="B11" s="518"/>
      <c r="C11" s="518"/>
      <c r="D11" s="518"/>
      <c r="E11" s="522"/>
      <c r="F11" s="518"/>
      <c r="G11" s="524"/>
      <c r="H11" s="524"/>
      <c r="I11" s="518"/>
    </row>
    <row r="12" spans="1:11" ht="16.5" customHeight="1" x14ac:dyDescent="0.2">
      <c r="A12" s="87">
        <f>ROW()-3-8*1</f>
        <v>1</v>
      </c>
      <c r="B12" s="135" t="s">
        <v>514</v>
      </c>
      <c r="C12" s="136" t="s">
        <v>220</v>
      </c>
      <c r="D12" s="119" t="s">
        <v>503</v>
      </c>
      <c r="E12" s="348">
        <v>2</v>
      </c>
      <c r="F12" s="112" t="s">
        <v>221</v>
      </c>
      <c r="G12" s="183">
        <v>1500000</v>
      </c>
      <c r="H12" s="184">
        <f>IF(E12*G12=0,"",ROUND(E12*G12,0))</f>
        <v>3000000</v>
      </c>
      <c r="I12" s="120"/>
    </row>
    <row r="13" spans="1:11" ht="16.5" customHeight="1" x14ac:dyDescent="0.2">
      <c r="A13" s="87">
        <f t="shared" ref="A13:A43" si="0">ROW()-3-8*1</f>
        <v>2</v>
      </c>
      <c r="B13" s="135" t="s">
        <v>514</v>
      </c>
      <c r="C13" s="136" t="s">
        <v>220</v>
      </c>
      <c r="D13" s="119" t="s">
        <v>504</v>
      </c>
      <c r="E13" s="348">
        <v>5</v>
      </c>
      <c r="F13" s="112" t="s">
        <v>221</v>
      </c>
      <c r="G13" s="183">
        <v>370000</v>
      </c>
      <c r="H13" s="184">
        <f t="shared" ref="H13:H43" si="1">IF(E13*G13=0,"",ROUND(E13*G13,0))</f>
        <v>1850000</v>
      </c>
      <c r="I13" s="120"/>
    </row>
    <row r="14" spans="1:11" ht="16.5" customHeight="1" x14ac:dyDescent="0.2">
      <c r="A14" s="87">
        <f t="shared" si="0"/>
        <v>3</v>
      </c>
      <c r="B14" s="135" t="s">
        <v>514</v>
      </c>
      <c r="C14" s="136" t="s">
        <v>222</v>
      </c>
      <c r="D14" s="119" t="s">
        <v>515</v>
      </c>
      <c r="E14" s="348">
        <v>5</v>
      </c>
      <c r="F14" s="112" t="s">
        <v>221</v>
      </c>
      <c r="G14" s="183">
        <v>25000</v>
      </c>
      <c r="H14" s="184">
        <f t="shared" si="1"/>
        <v>125000</v>
      </c>
      <c r="I14" s="120"/>
    </row>
    <row r="15" spans="1:11" ht="16.5" customHeight="1" x14ac:dyDescent="0.2">
      <c r="A15" s="87">
        <f t="shared" si="0"/>
        <v>4</v>
      </c>
      <c r="B15" s="135" t="s">
        <v>514</v>
      </c>
      <c r="C15" s="136" t="s">
        <v>234</v>
      </c>
      <c r="D15" s="119" t="s">
        <v>505</v>
      </c>
      <c r="E15" s="348">
        <v>2</v>
      </c>
      <c r="F15" s="112" t="s">
        <v>221</v>
      </c>
      <c r="G15" s="183">
        <v>25000</v>
      </c>
      <c r="H15" s="184">
        <f t="shared" si="1"/>
        <v>50000</v>
      </c>
      <c r="I15" s="120"/>
    </row>
    <row r="16" spans="1:11" ht="16.5" customHeight="1" x14ac:dyDescent="0.2">
      <c r="A16" s="87">
        <f t="shared" si="0"/>
        <v>5</v>
      </c>
      <c r="B16" s="135" t="s">
        <v>514</v>
      </c>
      <c r="C16" s="136" t="s">
        <v>234</v>
      </c>
      <c r="D16" s="119" t="s">
        <v>506</v>
      </c>
      <c r="E16" s="348">
        <v>5</v>
      </c>
      <c r="F16" s="112" t="s">
        <v>221</v>
      </c>
      <c r="G16" s="183">
        <v>15000</v>
      </c>
      <c r="H16" s="184">
        <f t="shared" si="1"/>
        <v>75000</v>
      </c>
      <c r="I16" s="120"/>
    </row>
    <row r="17" spans="1:9" ht="16.5" customHeight="1" x14ac:dyDescent="0.2">
      <c r="A17" s="87">
        <f t="shared" si="0"/>
        <v>6</v>
      </c>
      <c r="B17" s="135" t="s">
        <v>514</v>
      </c>
      <c r="C17" s="136" t="s">
        <v>230</v>
      </c>
      <c r="D17" s="119" t="s">
        <v>507</v>
      </c>
      <c r="E17" s="348">
        <v>4</v>
      </c>
      <c r="F17" s="112" t="s">
        <v>231</v>
      </c>
      <c r="G17" s="183">
        <v>25000</v>
      </c>
      <c r="H17" s="184">
        <f t="shared" si="1"/>
        <v>100000</v>
      </c>
      <c r="I17" s="120"/>
    </row>
    <row r="18" spans="1:9" ht="16.5" customHeight="1" x14ac:dyDescent="0.2">
      <c r="A18" s="87">
        <f t="shared" si="0"/>
        <v>7</v>
      </c>
      <c r="B18" s="135" t="s">
        <v>514</v>
      </c>
      <c r="C18" s="136" t="s">
        <v>230</v>
      </c>
      <c r="D18" s="119" t="s">
        <v>508</v>
      </c>
      <c r="E18" s="348">
        <v>5</v>
      </c>
      <c r="F18" s="112" t="s">
        <v>231</v>
      </c>
      <c r="G18" s="183">
        <v>25000</v>
      </c>
      <c r="H18" s="184">
        <f t="shared" si="1"/>
        <v>125000</v>
      </c>
      <c r="I18" s="120"/>
    </row>
    <row r="19" spans="1:9" ht="16.5" customHeight="1" x14ac:dyDescent="0.2">
      <c r="A19" s="87">
        <f t="shared" si="0"/>
        <v>8</v>
      </c>
      <c r="B19" s="135" t="s">
        <v>514</v>
      </c>
      <c r="C19" s="136" t="s">
        <v>230</v>
      </c>
      <c r="D19" s="119" t="s">
        <v>509</v>
      </c>
      <c r="E19" s="348">
        <v>3</v>
      </c>
      <c r="F19" s="112" t="s">
        <v>231</v>
      </c>
      <c r="G19" s="183">
        <v>25000</v>
      </c>
      <c r="H19" s="184">
        <f t="shared" si="1"/>
        <v>75000</v>
      </c>
      <c r="I19" s="120"/>
    </row>
    <row r="20" spans="1:9" ht="16.5" customHeight="1" x14ac:dyDescent="0.2">
      <c r="A20" s="87">
        <f t="shared" si="0"/>
        <v>9</v>
      </c>
      <c r="B20" s="135" t="s">
        <v>514</v>
      </c>
      <c r="C20" s="136" t="s">
        <v>230</v>
      </c>
      <c r="D20" s="119" t="s">
        <v>510</v>
      </c>
      <c r="E20" s="348">
        <v>4</v>
      </c>
      <c r="F20" s="112" t="s">
        <v>231</v>
      </c>
      <c r="G20" s="183">
        <v>25000</v>
      </c>
      <c r="H20" s="184">
        <f t="shared" si="1"/>
        <v>100000</v>
      </c>
      <c r="I20" s="120"/>
    </row>
    <row r="21" spans="1:9" ht="16.5" customHeight="1" x14ac:dyDescent="0.2">
      <c r="A21" s="87">
        <f t="shared" si="0"/>
        <v>10</v>
      </c>
      <c r="B21" s="135" t="s">
        <v>514</v>
      </c>
      <c r="C21" s="136" t="s">
        <v>230</v>
      </c>
      <c r="D21" s="119" t="s">
        <v>516</v>
      </c>
      <c r="E21" s="348">
        <v>1</v>
      </c>
      <c r="F21" s="112" t="s">
        <v>231</v>
      </c>
      <c r="G21" s="183">
        <v>25000</v>
      </c>
      <c r="H21" s="184">
        <f t="shared" si="1"/>
        <v>25000</v>
      </c>
      <c r="I21" s="120"/>
    </row>
    <row r="22" spans="1:9" ht="16.5" customHeight="1" x14ac:dyDescent="0.2">
      <c r="A22" s="87">
        <f t="shared" si="0"/>
        <v>11</v>
      </c>
      <c r="B22" s="135" t="s">
        <v>514</v>
      </c>
      <c r="C22" s="136" t="s">
        <v>230</v>
      </c>
      <c r="D22" s="119" t="s">
        <v>520</v>
      </c>
      <c r="E22" s="348">
        <v>3</v>
      </c>
      <c r="F22" s="112" t="s">
        <v>231</v>
      </c>
      <c r="G22" s="183">
        <v>28000</v>
      </c>
      <c r="H22" s="184">
        <f t="shared" si="1"/>
        <v>84000</v>
      </c>
      <c r="I22" s="120"/>
    </row>
    <row r="23" spans="1:9" ht="16.5" customHeight="1" x14ac:dyDescent="0.2">
      <c r="A23" s="87">
        <f t="shared" si="0"/>
        <v>12</v>
      </c>
      <c r="B23" s="135" t="s">
        <v>514</v>
      </c>
      <c r="C23" s="136" t="s">
        <v>226</v>
      </c>
      <c r="D23" s="119" t="s">
        <v>548</v>
      </c>
      <c r="E23" s="348">
        <v>30</v>
      </c>
      <c r="F23" s="112" t="s">
        <v>319</v>
      </c>
      <c r="G23" s="183">
        <v>1200</v>
      </c>
      <c r="H23" s="184">
        <f t="shared" si="1"/>
        <v>36000</v>
      </c>
      <c r="I23" s="120"/>
    </row>
    <row r="24" spans="1:9" ht="16.5" customHeight="1" x14ac:dyDescent="0.2">
      <c r="A24" s="87">
        <f t="shared" si="0"/>
        <v>13</v>
      </c>
      <c r="B24" s="135" t="s">
        <v>514</v>
      </c>
      <c r="C24" s="136" t="s">
        <v>226</v>
      </c>
      <c r="D24" s="119" t="s">
        <v>523</v>
      </c>
      <c r="E24" s="348">
        <v>1</v>
      </c>
      <c r="F24" s="112" t="s">
        <v>524</v>
      </c>
      <c r="G24" s="183">
        <v>2500</v>
      </c>
      <c r="H24" s="184">
        <f t="shared" si="1"/>
        <v>2500</v>
      </c>
      <c r="I24" s="120"/>
    </row>
    <row r="25" spans="1:9" ht="16.5" customHeight="1" x14ac:dyDescent="0.2">
      <c r="A25" s="87">
        <f t="shared" si="0"/>
        <v>14</v>
      </c>
      <c r="B25" s="135" t="s">
        <v>514</v>
      </c>
      <c r="C25" s="136" t="s">
        <v>226</v>
      </c>
      <c r="D25" s="119" t="s">
        <v>525</v>
      </c>
      <c r="E25" s="348">
        <v>20</v>
      </c>
      <c r="F25" s="112" t="s">
        <v>225</v>
      </c>
      <c r="G25" s="183">
        <v>500</v>
      </c>
      <c r="H25" s="184">
        <f t="shared" si="1"/>
        <v>10000</v>
      </c>
      <c r="I25" s="120"/>
    </row>
    <row r="26" spans="1:9" ht="16.5" customHeight="1" x14ac:dyDescent="0.2">
      <c r="A26" s="87">
        <f t="shared" si="0"/>
        <v>15</v>
      </c>
      <c r="B26" s="135" t="s">
        <v>514</v>
      </c>
      <c r="C26" s="136" t="s">
        <v>226</v>
      </c>
      <c r="D26" s="119" t="s">
        <v>549</v>
      </c>
      <c r="E26" s="348">
        <v>30</v>
      </c>
      <c r="F26" s="112" t="s">
        <v>319</v>
      </c>
      <c r="G26" s="183">
        <v>140</v>
      </c>
      <c r="H26" s="184">
        <f t="shared" si="1"/>
        <v>4200</v>
      </c>
      <c r="I26" s="120"/>
    </row>
    <row r="27" spans="1:9" ht="16.5" customHeight="1" x14ac:dyDescent="0.2">
      <c r="A27" s="87">
        <f t="shared" si="0"/>
        <v>16</v>
      </c>
      <c r="B27" s="135" t="s">
        <v>514</v>
      </c>
      <c r="C27" s="136" t="s">
        <v>226</v>
      </c>
      <c r="D27" s="119" t="s">
        <v>550</v>
      </c>
      <c r="E27" s="348">
        <v>10</v>
      </c>
      <c r="F27" s="112" t="s">
        <v>319</v>
      </c>
      <c r="G27" s="183">
        <v>250</v>
      </c>
      <c r="H27" s="184">
        <f t="shared" si="1"/>
        <v>2500</v>
      </c>
      <c r="I27" s="120"/>
    </row>
    <row r="28" spans="1:9" ht="16.5" customHeight="1" x14ac:dyDescent="0.2">
      <c r="A28" s="87">
        <f t="shared" si="0"/>
        <v>17</v>
      </c>
      <c r="B28" s="135" t="s">
        <v>343</v>
      </c>
      <c r="C28" s="136" t="s">
        <v>226</v>
      </c>
      <c r="D28" s="119" t="s">
        <v>553</v>
      </c>
      <c r="E28" s="348">
        <v>1</v>
      </c>
      <c r="F28" s="112" t="s">
        <v>221</v>
      </c>
      <c r="G28" s="183">
        <v>14700</v>
      </c>
      <c r="H28" s="184">
        <f t="shared" si="1"/>
        <v>14700</v>
      </c>
      <c r="I28" s="120"/>
    </row>
    <row r="29" spans="1:9" ht="16.5" customHeight="1" x14ac:dyDescent="0.2">
      <c r="A29" s="87">
        <f t="shared" si="0"/>
        <v>18</v>
      </c>
      <c r="B29" s="135" t="s">
        <v>514</v>
      </c>
      <c r="C29" s="136" t="s">
        <v>226</v>
      </c>
      <c r="D29" s="119" t="s">
        <v>532</v>
      </c>
      <c r="E29" s="348">
        <v>30</v>
      </c>
      <c r="F29" s="112" t="s">
        <v>319</v>
      </c>
      <c r="G29" s="183">
        <v>700</v>
      </c>
      <c r="H29" s="184">
        <f t="shared" si="1"/>
        <v>21000</v>
      </c>
      <c r="I29" s="120"/>
    </row>
    <row r="30" spans="1:9" ht="16.5" customHeight="1" x14ac:dyDescent="0.2">
      <c r="A30" s="87">
        <f t="shared" si="0"/>
        <v>19</v>
      </c>
      <c r="B30" s="135" t="s">
        <v>514</v>
      </c>
      <c r="C30" s="136" t="s">
        <v>226</v>
      </c>
      <c r="D30" s="119" t="s">
        <v>533</v>
      </c>
      <c r="E30" s="348">
        <v>5</v>
      </c>
      <c r="F30" s="112" t="s">
        <v>221</v>
      </c>
      <c r="G30" s="183">
        <v>2000</v>
      </c>
      <c r="H30" s="184">
        <f t="shared" si="1"/>
        <v>10000</v>
      </c>
      <c r="I30" s="120"/>
    </row>
    <row r="31" spans="1:9" ht="16.5" customHeight="1" x14ac:dyDescent="0.2">
      <c r="A31" s="87">
        <f t="shared" si="0"/>
        <v>20</v>
      </c>
      <c r="B31" s="135" t="s">
        <v>514</v>
      </c>
      <c r="C31" s="136" t="s">
        <v>226</v>
      </c>
      <c r="D31" s="119" t="s">
        <v>534</v>
      </c>
      <c r="E31" s="348">
        <v>1</v>
      </c>
      <c r="F31" s="112" t="s">
        <v>524</v>
      </c>
      <c r="G31" s="183">
        <v>2500</v>
      </c>
      <c r="H31" s="184">
        <f t="shared" si="1"/>
        <v>2500</v>
      </c>
      <c r="I31" s="120"/>
    </row>
    <row r="32" spans="1:9" ht="16.5" customHeight="1" x14ac:dyDescent="0.2">
      <c r="A32" s="87">
        <f t="shared" si="0"/>
        <v>21</v>
      </c>
      <c r="B32" s="135" t="s">
        <v>514</v>
      </c>
      <c r="C32" s="136" t="s">
        <v>226</v>
      </c>
      <c r="D32" s="119" t="s">
        <v>535</v>
      </c>
      <c r="E32" s="348">
        <v>10</v>
      </c>
      <c r="F32" s="112" t="s">
        <v>536</v>
      </c>
      <c r="G32" s="183">
        <v>400</v>
      </c>
      <c r="H32" s="184">
        <f t="shared" si="1"/>
        <v>4000</v>
      </c>
      <c r="I32" s="120"/>
    </row>
    <row r="33" spans="1:11" ht="16.5" customHeight="1" x14ac:dyDescent="0.2">
      <c r="A33" s="87">
        <f t="shared" si="0"/>
        <v>22</v>
      </c>
      <c r="B33" s="135" t="s">
        <v>514</v>
      </c>
      <c r="C33" s="136" t="s">
        <v>346</v>
      </c>
      <c r="D33" s="119" t="s">
        <v>537</v>
      </c>
      <c r="E33" s="348">
        <v>5</v>
      </c>
      <c r="F33" s="112" t="s">
        <v>221</v>
      </c>
      <c r="G33" s="183">
        <v>1000</v>
      </c>
      <c r="H33" s="184">
        <f t="shared" si="1"/>
        <v>5000</v>
      </c>
      <c r="I33" s="120"/>
    </row>
    <row r="34" spans="1:11" ht="16.5" customHeight="1" x14ac:dyDescent="0.2">
      <c r="A34" s="87">
        <f t="shared" si="0"/>
        <v>23</v>
      </c>
      <c r="B34" s="135" t="s">
        <v>514</v>
      </c>
      <c r="C34" s="136" t="s">
        <v>346</v>
      </c>
      <c r="D34" s="119" t="s">
        <v>521</v>
      </c>
      <c r="E34" s="348">
        <v>2</v>
      </c>
      <c r="F34" s="112" t="s">
        <v>522</v>
      </c>
      <c r="G34" s="183">
        <v>25000</v>
      </c>
      <c r="H34" s="184">
        <f t="shared" si="1"/>
        <v>50000</v>
      </c>
      <c r="I34" s="120"/>
    </row>
    <row r="35" spans="1:11" ht="16.5" customHeight="1" x14ac:dyDescent="0.2">
      <c r="A35" s="87">
        <f t="shared" si="0"/>
        <v>24</v>
      </c>
      <c r="B35" s="135" t="s">
        <v>514</v>
      </c>
      <c r="C35" s="136" t="s">
        <v>346</v>
      </c>
      <c r="D35" s="119" t="s">
        <v>527</v>
      </c>
      <c r="E35" s="348">
        <v>2</v>
      </c>
      <c r="F35" s="112" t="s">
        <v>528</v>
      </c>
      <c r="G35" s="183">
        <v>15000</v>
      </c>
      <c r="H35" s="184">
        <f t="shared" si="1"/>
        <v>30000</v>
      </c>
      <c r="I35" s="120"/>
    </row>
    <row r="36" spans="1:11" ht="16.5" customHeight="1" x14ac:dyDescent="0.2">
      <c r="A36" s="87">
        <f t="shared" si="0"/>
        <v>25</v>
      </c>
      <c r="B36" s="135" t="s">
        <v>514</v>
      </c>
      <c r="C36" s="136" t="s">
        <v>234</v>
      </c>
      <c r="D36" s="119" t="s">
        <v>526</v>
      </c>
      <c r="E36" s="348">
        <v>6</v>
      </c>
      <c r="F36" s="112" t="s">
        <v>320</v>
      </c>
      <c r="G36" s="183">
        <v>2300</v>
      </c>
      <c r="H36" s="184">
        <f t="shared" si="1"/>
        <v>13800</v>
      </c>
      <c r="I36" s="120"/>
    </row>
    <row r="37" spans="1:11" ht="16.5" customHeight="1" x14ac:dyDescent="0.2">
      <c r="A37" s="87">
        <f t="shared" si="0"/>
        <v>26</v>
      </c>
      <c r="B37" s="135" t="s">
        <v>514</v>
      </c>
      <c r="C37" s="136" t="s">
        <v>234</v>
      </c>
      <c r="D37" s="119" t="s">
        <v>529</v>
      </c>
      <c r="E37" s="348">
        <v>30</v>
      </c>
      <c r="F37" s="112" t="s">
        <v>530</v>
      </c>
      <c r="G37" s="183">
        <v>3200</v>
      </c>
      <c r="H37" s="184">
        <f t="shared" si="1"/>
        <v>96000</v>
      </c>
      <c r="I37" s="120"/>
    </row>
    <row r="38" spans="1:11" ht="16.5" customHeight="1" x14ac:dyDescent="0.2">
      <c r="A38" s="87">
        <f t="shared" si="0"/>
        <v>27</v>
      </c>
      <c r="B38" s="135" t="s">
        <v>514</v>
      </c>
      <c r="C38" s="136" t="s">
        <v>232</v>
      </c>
      <c r="D38" s="119" t="s">
        <v>511</v>
      </c>
      <c r="E38" s="348">
        <v>1</v>
      </c>
      <c r="F38" s="112" t="s">
        <v>221</v>
      </c>
      <c r="G38" s="183">
        <v>55000</v>
      </c>
      <c r="H38" s="184">
        <f t="shared" si="1"/>
        <v>55000</v>
      </c>
      <c r="I38" s="120"/>
    </row>
    <row r="39" spans="1:11" ht="16.5" customHeight="1" x14ac:dyDescent="0.2">
      <c r="A39" s="87">
        <f t="shared" si="0"/>
        <v>28</v>
      </c>
      <c r="B39" s="135"/>
      <c r="C39" s="136"/>
      <c r="D39" s="119"/>
      <c r="E39" s="348"/>
      <c r="F39" s="112"/>
      <c r="G39" s="183"/>
      <c r="H39" s="184" t="str">
        <f t="shared" si="1"/>
        <v/>
      </c>
      <c r="I39" s="120"/>
    </row>
    <row r="40" spans="1:11" ht="16.5" customHeight="1" x14ac:dyDescent="0.2">
      <c r="A40" s="87">
        <f t="shared" si="0"/>
        <v>29</v>
      </c>
      <c r="B40" s="135"/>
      <c r="C40" s="136"/>
      <c r="D40" s="119"/>
      <c r="E40" s="348"/>
      <c r="F40" s="112"/>
      <c r="G40" s="183"/>
      <c r="H40" s="184" t="str">
        <f t="shared" si="1"/>
        <v/>
      </c>
      <c r="I40" s="120"/>
    </row>
    <row r="41" spans="1:11" ht="16.5" customHeight="1" x14ac:dyDescent="0.2">
      <c r="A41" s="87">
        <f t="shared" si="0"/>
        <v>30</v>
      </c>
      <c r="B41" s="135" t="s">
        <v>343</v>
      </c>
      <c r="C41" s="136" t="s">
        <v>236</v>
      </c>
      <c r="D41" s="119" t="s">
        <v>513</v>
      </c>
      <c r="E41" s="348">
        <v>1</v>
      </c>
      <c r="F41" s="112" t="s">
        <v>233</v>
      </c>
      <c r="G41" s="183">
        <v>60000</v>
      </c>
      <c r="H41" s="184">
        <f t="shared" si="1"/>
        <v>60000</v>
      </c>
      <c r="I41" s="120"/>
    </row>
    <row r="42" spans="1:11" ht="16.5" customHeight="1" x14ac:dyDescent="0.2">
      <c r="A42" s="87">
        <f t="shared" si="0"/>
        <v>31</v>
      </c>
      <c r="B42" s="135" t="s">
        <v>343</v>
      </c>
      <c r="C42" s="136" t="s">
        <v>238</v>
      </c>
      <c r="D42" s="119" t="s">
        <v>512</v>
      </c>
      <c r="E42" s="348">
        <v>1</v>
      </c>
      <c r="F42" s="112" t="s">
        <v>233</v>
      </c>
      <c r="G42" s="183">
        <v>60000</v>
      </c>
      <c r="H42" s="184">
        <f t="shared" si="1"/>
        <v>60000</v>
      </c>
      <c r="I42" s="120"/>
    </row>
    <row r="43" spans="1:11" ht="16.5" customHeight="1" thickBot="1" x14ac:dyDescent="0.25">
      <c r="A43" s="87">
        <f t="shared" si="0"/>
        <v>32</v>
      </c>
      <c r="B43" s="137"/>
      <c r="C43" s="136"/>
      <c r="D43" s="121"/>
      <c r="E43" s="350"/>
      <c r="F43" s="112"/>
      <c r="G43" s="185"/>
      <c r="H43" s="184" t="str">
        <f t="shared" si="1"/>
        <v/>
      </c>
      <c r="I43" s="122"/>
    </row>
    <row r="44" spans="1:11" ht="22.5" customHeight="1" thickBot="1" x14ac:dyDescent="0.25">
      <c r="B44" s="519" t="s">
        <v>245</v>
      </c>
      <c r="C44" s="520"/>
      <c r="D44" s="520"/>
      <c r="E44" s="351" t="s">
        <v>246</v>
      </c>
      <c r="F44" s="139" t="s">
        <v>246</v>
      </c>
      <c r="G44" s="186" t="s">
        <v>246</v>
      </c>
      <c r="H44" s="187">
        <f>SUMIF(B12:B43,"&lt;&gt;"&amp;"▲助成対象外",H12:H43)</f>
        <v>5951500</v>
      </c>
      <c r="I44" s="140"/>
    </row>
    <row r="45" spans="1:11" ht="22.5" customHeight="1" thickTop="1" thickBot="1" x14ac:dyDescent="0.25">
      <c r="B45" s="525" t="s">
        <v>251</v>
      </c>
      <c r="C45" s="526"/>
      <c r="D45" s="526"/>
      <c r="E45" s="352" t="s">
        <v>246</v>
      </c>
      <c r="F45" s="141" t="s">
        <v>246</v>
      </c>
      <c r="G45" s="188" t="s">
        <v>246</v>
      </c>
      <c r="H45" s="189">
        <f>SUMIF(B12:B43,"▲助成対象外",H12:H43)</f>
        <v>134700</v>
      </c>
      <c r="I45" s="142"/>
    </row>
    <row r="48" spans="1:11" ht="21" customHeight="1" x14ac:dyDescent="0.2">
      <c r="B48" s="87" t="str">
        <f>$B$8</f>
        <v>内訳明細表</v>
      </c>
      <c r="C48" s="151"/>
      <c r="D48" s="516" t="str">
        <f>$D$8</f>
        <v>高効率空調設備の導入</v>
      </c>
      <c r="E48" s="517"/>
      <c r="F48" s="517"/>
      <c r="G48" s="517"/>
      <c r="H48" s="166" t="s">
        <v>411</v>
      </c>
      <c r="K48" s="171" t="str">
        <f>$K$8</f>
        <v>Ver.6.2</v>
      </c>
    </row>
    <row r="49" spans="1:9" x14ac:dyDescent="0.2">
      <c r="D49" s="521"/>
      <c r="E49" s="521"/>
      <c r="F49" s="521"/>
      <c r="G49" s="521"/>
      <c r="H49" s="521"/>
    </row>
    <row r="50" spans="1:9" ht="13.5" customHeight="1" x14ac:dyDescent="0.2">
      <c r="A50" s="111" t="s">
        <v>242</v>
      </c>
      <c r="B50" s="518" t="str">
        <f>選択肢!$F$43</f>
        <v>空調設備の種類</v>
      </c>
      <c r="C50" s="518" t="str">
        <f>選択肢!$I$36</f>
        <v>費用の区分</v>
      </c>
      <c r="D50" s="518" t="s">
        <v>243</v>
      </c>
      <c r="E50" s="522" t="s">
        <v>207</v>
      </c>
      <c r="F50" s="518" t="str">
        <f>選択肢!$L$36</f>
        <v>単位</v>
      </c>
      <c r="G50" s="523" t="s">
        <v>329</v>
      </c>
      <c r="H50" s="523" t="s">
        <v>330</v>
      </c>
      <c r="I50" s="518" t="s">
        <v>183</v>
      </c>
    </row>
    <row r="51" spans="1:9" x14ac:dyDescent="0.2">
      <c r="A51" s="111" t="s">
        <v>244</v>
      </c>
      <c r="B51" s="518"/>
      <c r="C51" s="518"/>
      <c r="D51" s="518"/>
      <c r="E51" s="522"/>
      <c r="F51" s="518"/>
      <c r="G51" s="524"/>
      <c r="H51" s="524"/>
      <c r="I51" s="518"/>
    </row>
    <row r="52" spans="1:9" ht="16.5" customHeight="1" x14ac:dyDescent="0.2">
      <c r="A52" s="87">
        <f>ROW()-3-8*2</f>
        <v>33</v>
      </c>
      <c r="B52" s="135"/>
      <c r="C52" s="136"/>
      <c r="D52" s="119"/>
      <c r="E52" s="348"/>
      <c r="F52" s="112"/>
      <c r="G52" s="183"/>
      <c r="H52" s="184" t="str">
        <f>IF(E52*G52=0,"",ROUND(E52*G52,0))</f>
        <v/>
      </c>
      <c r="I52" s="120"/>
    </row>
    <row r="53" spans="1:9" ht="16.5" customHeight="1" x14ac:dyDescent="0.2">
      <c r="A53" s="87">
        <f t="shared" ref="A53:A83" si="2">ROW()-3-8*2</f>
        <v>34</v>
      </c>
      <c r="B53" s="135"/>
      <c r="C53" s="136"/>
      <c r="D53" s="119"/>
      <c r="E53" s="348"/>
      <c r="F53" s="112"/>
      <c r="G53" s="183"/>
      <c r="H53" s="184" t="str">
        <f t="shared" ref="H53:H83" si="3">IF(E53*G53=0,"",ROUND(E53*G53,0))</f>
        <v/>
      </c>
      <c r="I53" s="120"/>
    </row>
    <row r="54" spans="1:9" ht="16.5" customHeight="1" x14ac:dyDescent="0.2">
      <c r="A54" s="87">
        <f t="shared" si="2"/>
        <v>35</v>
      </c>
      <c r="B54" s="135"/>
      <c r="C54" s="136"/>
      <c r="D54" s="119"/>
      <c r="E54" s="348"/>
      <c r="F54" s="112"/>
      <c r="G54" s="183"/>
      <c r="H54" s="184" t="str">
        <f t="shared" si="3"/>
        <v/>
      </c>
      <c r="I54" s="120"/>
    </row>
    <row r="55" spans="1:9" ht="16.5" customHeight="1" x14ac:dyDescent="0.2">
      <c r="A55" s="87">
        <f t="shared" si="2"/>
        <v>36</v>
      </c>
      <c r="B55" s="135"/>
      <c r="C55" s="136"/>
      <c r="D55" s="119"/>
      <c r="E55" s="348"/>
      <c r="F55" s="112"/>
      <c r="G55" s="183"/>
      <c r="H55" s="184" t="str">
        <f t="shared" si="3"/>
        <v/>
      </c>
      <c r="I55" s="120"/>
    </row>
    <row r="56" spans="1:9" ht="16.5" customHeight="1" x14ac:dyDescent="0.2">
      <c r="A56" s="87">
        <f t="shared" si="2"/>
        <v>37</v>
      </c>
      <c r="B56" s="135"/>
      <c r="C56" s="136"/>
      <c r="D56" s="119"/>
      <c r="E56" s="348"/>
      <c r="F56" s="112"/>
      <c r="G56" s="183"/>
      <c r="H56" s="184" t="str">
        <f t="shared" si="3"/>
        <v/>
      </c>
      <c r="I56" s="120"/>
    </row>
    <row r="57" spans="1:9" ht="16.5" customHeight="1" x14ac:dyDescent="0.2">
      <c r="A57" s="87">
        <f t="shared" si="2"/>
        <v>38</v>
      </c>
      <c r="B57" s="135"/>
      <c r="C57" s="136"/>
      <c r="D57" s="119"/>
      <c r="E57" s="348"/>
      <c r="F57" s="112"/>
      <c r="G57" s="183"/>
      <c r="H57" s="184" t="str">
        <f t="shared" si="3"/>
        <v/>
      </c>
      <c r="I57" s="120"/>
    </row>
    <row r="58" spans="1:9" ht="16.5" customHeight="1" x14ac:dyDescent="0.2">
      <c r="A58" s="87">
        <f t="shared" si="2"/>
        <v>39</v>
      </c>
      <c r="B58" s="135"/>
      <c r="C58" s="136"/>
      <c r="D58" s="119"/>
      <c r="E58" s="348"/>
      <c r="F58" s="112"/>
      <c r="G58" s="183"/>
      <c r="H58" s="184" t="str">
        <f t="shared" si="3"/>
        <v/>
      </c>
      <c r="I58" s="120"/>
    </row>
    <row r="59" spans="1:9" ht="16.5" customHeight="1" x14ac:dyDescent="0.2">
      <c r="A59" s="87">
        <f t="shared" si="2"/>
        <v>40</v>
      </c>
      <c r="B59" s="135"/>
      <c r="C59" s="136"/>
      <c r="D59" s="119"/>
      <c r="E59" s="348"/>
      <c r="F59" s="112"/>
      <c r="G59" s="183"/>
      <c r="H59" s="184" t="str">
        <f t="shared" si="3"/>
        <v/>
      </c>
      <c r="I59" s="120"/>
    </row>
    <row r="60" spans="1:9" ht="16.5" customHeight="1" x14ac:dyDescent="0.2">
      <c r="A60" s="87">
        <f t="shared" si="2"/>
        <v>41</v>
      </c>
      <c r="B60" s="135"/>
      <c r="C60" s="136"/>
      <c r="D60" s="119"/>
      <c r="E60" s="348"/>
      <c r="F60" s="112"/>
      <c r="G60" s="183"/>
      <c r="H60" s="184" t="str">
        <f t="shared" si="3"/>
        <v/>
      </c>
      <c r="I60" s="120"/>
    </row>
    <row r="61" spans="1:9" ht="16.5" customHeight="1" x14ac:dyDescent="0.2">
      <c r="A61" s="87">
        <f t="shared" si="2"/>
        <v>42</v>
      </c>
      <c r="B61" s="135"/>
      <c r="C61" s="136"/>
      <c r="D61" s="119"/>
      <c r="E61" s="348"/>
      <c r="F61" s="112"/>
      <c r="G61" s="183"/>
      <c r="H61" s="184" t="str">
        <f t="shared" si="3"/>
        <v/>
      </c>
      <c r="I61" s="120"/>
    </row>
    <row r="62" spans="1:9" ht="16.5" customHeight="1" x14ac:dyDescent="0.2">
      <c r="A62" s="87">
        <f t="shared" si="2"/>
        <v>43</v>
      </c>
      <c r="B62" s="135"/>
      <c r="C62" s="136"/>
      <c r="D62" s="119"/>
      <c r="E62" s="348"/>
      <c r="F62" s="112"/>
      <c r="G62" s="183"/>
      <c r="H62" s="184" t="str">
        <f t="shared" si="3"/>
        <v/>
      </c>
      <c r="I62" s="120"/>
    </row>
    <row r="63" spans="1:9" ht="16.5" customHeight="1" x14ac:dyDescent="0.2">
      <c r="A63" s="87">
        <f t="shared" si="2"/>
        <v>44</v>
      </c>
      <c r="B63" s="135"/>
      <c r="C63" s="136"/>
      <c r="D63" s="119"/>
      <c r="E63" s="348"/>
      <c r="F63" s="112"/>
      <c r="G63" s="183"/>
      <c r="H63" s="184" t="str">
        <f t="shared" si="3"/>
        <v/>
      </c>
      <c r="I63" s="120"/>
    </row>
    <row r="64" spans="1:9" ht="16.5" customHeight="1" x14ac:dyDescent="0.2">
      <c r="A64" s="87">
        <f t="shared" si="2"/>
        <v>45</v>
      </c>
      <c r="B64" s="135"/>
      <c r="C64" s="136"/>
      <c r="D64" s="119"/>
      <c r="E64" s="348"/>
      <c r="F64" s="112"/>
      <c r="G64" s="183"/>
      <c r="H64" s="184" t="str">
        <f t="shared" si="3"/>
        <v/>
      </c>
      <c r="I64" s="120"/>
    </row>
    <row r="65" spans="1:9" ht="16.5" customHeight="1" x14ac:dyDescent="0.2">
      <c r="A65" s="87">
        <f t="shared" si="2"/>
        <v>46</v>
      </c>
      <c r="B65" s="135"/>
      <c r="C65" s="136"/>
      <c r="D65" s="119"/>
      <c r="E65" s="348"/>
      <c r="F65" s="112"/>
      <c r="G65" s="183"/>
      <c r="H65" s="184" t="str">
        <f t="shared" si="3"/>
        <v/>
      </c>
      <c r="I65" s="120"/>
    </row>
    <row r="66" spans="1:9" ht="16.5" customHeight="1" x14ac:dyDescent="0.2">
      <c r="A66" s="87">
        <f t="shared" si="2"/>
        <v>47</v>
      </c>
      <c r="B66" s="135"/>
      <c r="C66" s="136"/>
      <c r="D66" s="119"/>
      <c r="E66" s="348"/>
      <c r="F66" s="112"/>
      <c r="G66" s="183"/>
      <c r="H66" s="184" t="str">
        <f t="shared" si="3"/>
        <v/>
      </c>
      <c r="I66" s="120"/>
    </row>
    <row r="67" spans="1:9" ht="16.5" customHeight="1" x14ac:dyDescent="0.2">
      <c r="A67" s="87">
        <f t="shared" si="2"/>
        <v>48</v>
      </c>
      <c r="B67" s="135"/>
      <c r="C67" s="136"/>
      <c r="D67" s="119"/>
      <c r="E67" s="348"/>
      <c r="F67" s="112"/>
      <c r="G67" s="183"/>
      <c r="H67" s="184" t="str">
        <f t="shared" si="3"/>
        <v/>
      </c>
      <c r="I67" s="120"/>
    </row>
    <row r="68" spans="1:9" ht="16.5" customHeight="1" x14ac:dyDescent="0.2">
      <c r="A68" s="87">
        <f t="shared" si="2"/>
        <v>49</v>
      </c>
      <c r="B68" s="135"/>
      <c r="C68" s="136"/>
      <c r="D68" s="119"/>
      <c r="E68" s="348"/>
      <c r="F68" s="112"/>
      <c r="G68" s="183"/>
      <c r="H68" s="184" t="str">
        <f t="shared" si="3"/>
        <v/>
      </c>
      <c r="I68" s="120"/>
    </row>
    <row r="69" spans="1:9" ht="16.5" customHeight="1" x14ac:dyDescent="0.2">
      <c r="A69" s="87">
        <f t="shared" si="2"/>
        <v>50</v>
      </c>
      <c r="B69" s="135"/>
      <c r="C69" s="136"/>
      <c r="D69" s="119"/>
      <c r="E69" s="348"/>
      <c r="F69" s="112"/>
      <c r="G69" s="183"/>
      <c r="H69" s="184" t="str">
        <f t="shared" si="3"/>
        <v/>
      </c>
      <c r="I69" s="120"/>
    </row>
    <row r="70" spans="1:9" ht="16.5" customHeight="1" x14ac:dyDescent="0.2">
      <c r="A70" s="87">
        <f t="shared" si="2"/>
        <v>51</v>
      </c>
      <c r="B70" s="135"/>
      <c r="C70" s="136"/>
      <c r="D70" s="119"/>
      <c r="E70" s="348"/>
      <c r="F70" s="112"/>
      <c r="G70" s="183"/>
      <c r="H70" s="184" t="str">
        <f t="shared" si="3"/>
        <v/>
      </c>
      <c r="I70" s="120"/>
    </row>
    <row r="71" spans="1:9" ht="16.5" customHeight="1" x14ac:dyDescent="0.2">
      <c r="A71" s="87">
        <f t="shared" si="2"/>
        <v>52</v>
      </c>
      <c r="B71" s="135"/>
      <c r="C71" s="136"/>
      <c r="D71" s="119"/>
      <c r="E71" s="348"/>
      <c r="F71" s="112"/>
      <c r="G71" s="183"/>
      <c r="H71" s="184" t="str">
        <f t="shared" si="3"/>
        <v/>
      </c>
      <c r="I71" s="120"/>
    </row>
    <row r="72" spans="1:9" ht="16.5" customHeight="1" x14ac:dyDescent="0.2">
      <c r="A72" s="87">
        <f t="shared" si="2"/>
        <v>53</v>
      </c>
      <c r="B72" s="135"/>
      <c r="C72" s="136"/>
      <c r="D72" s="119"/>
      <c r="E72" s="348"/>
      <c r="F72" s="112"/>
      <c r="G72" s="183"/>
      <c r="H72" s="184" t="str">
        <f t="shared" si="3"/>
        <v/>
      </c>
      <c r="I72" s="120"/>
    </row>
    <row r="73" spans="1:9" ht="16.5" customHeight="1" x14ac:dyDescent="0.2">
      <c r="A73" s="87">
        <f t="shared" si="2"/>
        <v>54</v>
      </c>
      <c r="B73" s="135"/>
      <c r="C73" s="136"/>
      <c r="D73" s="119"/>
      <c r="E73" s="348"/>
      <c r="F73" s="112"/>
      <c r="G73" s="183"/>
      <c r="H73" s="184" t="str">
        <f t="shared" si="3"/>
        <v/>
      </c>
      <c r="I73" s="120"/>
    </row>
    <row r="74" spans="1:9" ht="16.5" customHeight="1" x14ac:dyDescent="0.2">
      <c r="A74" s="87">
        <f t="shared" si="2"/>
        <v>55</v>
      </c>
      <c r="B74" s="135"/>
      <c r="C74" s="136"/>
      <c r="D74" s="119"/>
      <c r="E74" s="348"/>
      <c r="F74" s="112"/>
      <c r="G74" s="183"/>
      <c r="H74" s="184" t="str">
        <f t="shared" si="3"/>
        <v/>
      </c>
      <c r="I74" s="120"/>
    </row>
    <row r="75" spans="1:9" ht="16.5" customHeight="1" x14ac:dyDescent="0.2">
      <c r="A75" s="87">
        <f t="shared" si="2"/>
        <v>56</v>
      </c>
      <c r="B75" s="135"/>
      <c r="C75" s="136"/>
      <c r="D75" s="119"/>
      <c r="E75" s="348"/>
      <c r="F75" s="112"/>
      <c r="G75" s="183"/>
      <c r="H75" s="184" t="str">
        <f t="shared" si="3"/>
        <v/>
      </c>
      <c r="I75" s="120"/>
    </row>
    <row r="76" spans="1:9" ht="16.5" customHeight="1" x14ac:dyDescent="0.2">
      <c r="A76" s="87">
        <f t="shared" si="2"/>
        <v>57</v>
      </c>
      <c r="B76" s="135"/>
      <c r="C76" s="136"/>
      <c r="D76" s="119"/>
      <c r="E76" s="348"/>
      <c r="F76" s="112"/>
      <c r="G76" s="183"/>
      <c r="H76" s="184" t="str">
        <f t="shared" si="3"/>
        <v/>
      </c>
      <c r="I76" s="120"/>
    </row>
    <row r="77" spans="1:9" ht="16.5" customHeight="1" x14ac:dyDescent="0.2">
      <c r="A77" s="87">
        <f t="shared" si="2"/>
        <v>58</v>
      </c>
      <c r="B77" s="135"/>
      <c r="C77" s="136"/>
      <c r="D77" s="119"/>
      <c r="E77" s="348"/>
      <c r="F77" s="112"/>
      <c r="G77" s="183"/>
      <c r="H77" s="184" t="str">
        <f t="shared" si="3"/>
        <v/>
      </c>
      <c r="I77" s="120"/>
    </row>
    <row r="78" spans="1:9" ht="16.5" customHeight="1" x14ac:dyDescent="0.2">
      <c r="A78" s="87">
        <f t="shared" si="2"/>
        <v>59</v>
      </c>
      <c r="B78" s="135"/>
      <c r="C78" s="136"/>
      <c r="D78" s="119"/>
      <c r="E78" s="348"/>
      <c r="F78" s="112"/>
      <c r="G78" s="183"/>
      <c r="H78" s="184" t="str">
        <f t="shared" si="3"/>
        <v/>
      </c>
      <c r="I78" s="120"/>
    </row>
    <row r="79" spans="1:9" ht="16.5" customHeight="1" x14ac:dyDescent="0.2">
      <c r="A79" s="87">
        <f t="shared" si="2"/>
        <v>60</v>
      </c>
      <c r="B79" s="135"/>
      <c r="C79" s="136"/>
      <c r="D79" s="119"/>
      <c r="E79" s="348"/>
      <c r="F79" s="112"/>
      <c r="G79" s="183"/>
      <c r="H79" s="184" t="str">
        <f t="shared" si="3"/>
        <v/>
      </c>
      <c r="I79" s="120"/>
    </row>
    <row r="80" spans="1:9" ht="16.5" customHeight="1" x14ac:dyDescent="0.2">
      <c r="A80" s="87">
        <f t="shared" si="2"/>
        <v>61</v>
      </c>
      <c r="B80" s="135"/>
      <c r="C80" s="136"/>
      <c r="D80" s="119"/>
      <c r="E80" s="348"/>
      <c r="F80" s="112"/>
      <c r="G80" s="183"/>
      <c r="H80" s="184" t="str">
        <f t="shared" si="3"/>
        <v/>
      </c>
      <c r="I80" s="120"/>
    </row>
    <row r="81" spans="1:11" ht="16.5" customHeight="1" x14ac:dyDescent="0.2">
      <c r="A81" s="87">
        <f t="shared" si="2"/>
        <v>62</v>
      </c>
      <c r="B81" s="135"/>
      <c r="C81" s="136"/>
      <c r="D81" s="119"/>
      <c r="E81" s="348"/>
      <c r="F81" s="112"/>
      <c r="G81" s="183"/>
      <c r="H81" s="184" t="str">
        <f t="shared" si="3"/>
        <v/>
      </c>
      <c r="I81" s="120"/>
    </row>
    <row r="82" spans="1:11" ht="16.5" customHeight="1" x14ac:dyDescent="0.2">
      <c r="A82" s="87">
        <f t="shared" si="2"/>
        <v>63</v>
      </c>
      <c r="B82" s="135"/>
      <c r="C82" s="136"/>
      <c r="D82" s="119"/>
      <c r="E82" s="348"/>
      <c r="F82" s="112"/>
      <c r="G82" s="183"/>
      <c r="H82" s="184" t="str">
        <f t="shared" si="3"/>
        <v/>
      </c>
      <c r="I82" s="120"/>
    </row>
    <row r="83" spans="1:11" ht="16.5" customHeight="1" thickBot="1" x14ac:dyDescent="0.25">
      <c r="A83" s="87">
        <f t="shared" si="2"/>
        <v>64</v>
      </c>
      <c r="B83" s="137"/>
      <c r="C83" s="136"/>
      <c r="D83" s="121"/>
      <c r="E83" s="350"/>
      <c r="F83" s="112"/>
      <c r="G83" s="185"/>
      <c r="H83" s="184" t="str">
        <f t="shared" si="3"/>
        <v/>
      </c>
      <c r="I83" s="122"/>
    </row>
    <row r="84" spans="1:11" ht="22.5" customHeight="1" thickBot="1" x14ac:dyDescent="0.25">
      <c r="B84" s="519" t="s">
        <v>248</v>
      </c>
      <c r="C84" s="520"/>
      <c r="D84" s="520"/>
      <c r="E84" s="351" t="s">
        <v>246</v>
      </c>
      <c r="F84" s="139" t="s">
        <v>246</v>
      </c>
      <c r="G84" s="186" t="s">
        <v>246</v>
      </c>
      <c r="H84" s="187">
        <f>SUMIF(B52:B83,"&lt;&gt;"&amp;"▲助成対象外",H52:H83)</f>
        <v>0</v>
      </c>
      <c r="I84" s="140"/>
    </row>
    <row r="85" spans="1:11" ht="22.5" customHeight="1" thickTop="1" thickBot="1" x14ac:dyDescent="0.25">
      <c r="B85" s="525" t="s">
        <v>252</v>
      </c>
      <c r="C85" s="526"/>
      <c r="D85" s="526"/>
      <c r="E85" s="352" t="s">
        <v>246</v>
      </c>
      <c r="F85" s="141" t="s">
        <v>246</v>
      </c>
      <c r="G85" s="188" t="s">
        <v>246</v>
      </c>
      <c r="H85" s="189">
        <f>SUMIF(B52:B83,"▲助成対象外",H52:H83)</f>
        <v>0</v>
      </c>
      <c r="I85" s="142"/>
    </row>
    <row r="88" spans="1:11" ht="19.5" customHeight="1" x14ac:dyDescent="0.2">
      <c r="B88" s="87" t="str">
        <f>$B$8</f>
        <v>内訳明細表</v>
      </c>
      <c r="C88" s="151"/>
      <c r="D88" s="516" t="str">
        <f>$D$8</f>
        <v>高効率空調設備の導入</v>
      </c>
      <c r="E88" s="517"/>
      <c r="F88" s="517"/>
      <c r="G88" s="517"/>
      <c r="H88" s="166" t="s">
        <v>419</v>
      </c>
      <c r="K88" s="171" t="str">
        <f>$K$8</f>
        <v>Ver.6.2</v>
      </c>
    </row>
    <row r="89" spans="1:11" x14ac:dyDescent="0.2">
      <c r="D89" s="521"/>
      <c r="E89" s="521"/>
      <c r="F89" s="521"/>
      <c r="G89" s="521"/>
      <c r="H89" s="521"/>
    </row>
    <row r="90" spans="1:11" ht="13.5" customHeight="1" x14ac:dyDescent="0.2">
      <c r="A90" s="111" t="s">
        <v>242</v>
      </c>
      <c r="B90" s="518" t="str">
        <f>選択肢!$F$43</f>
        <v>空調設備の種類</v>
      </c>
      <c r="C90" s="518" t="str">
        <f>選択肢!$I$36</f>
        <v>費用の区分</v>
      </c>
      <c r="D90" s="518" t="s">
        <v>243</v>
      </c>
      <c r="E90" s="522" t="s">
        <v>207</v>
      </c>
      <c r="F90" s="518" t="str">
        <f>選択肢!$L$36</f>
        <v>単位</v>
      </c>
      <c r="G90" s="523" t="s">
        <v>329</v>
      </c>
      <c r="H90" s="523" t="s">
        <v>330</v>
      </c>
      <c r="I90" s="518" t="s">
        <v>183</v>
      </c>
    </row>
    <row r="91" spans="1:11" x14ac:dyDescent="0.2">
      <c r="A91" s="111" t="s">
        <v>244</v>
      </c>
      <c r="B91" s="518"/>
      <c r="C91" s="518"/>
      <c r="D91" s="518"/>
      <c r="E91" s="522"/>
      <c r="F91" s="518"/>
      <c r="G91" s="524"/>
      <c r="H91" s="524"/>
      <c r="I91" s="518"/>
    </row>
    <row r="92" spans="1:11" ht="16.5" customHeight="1" x14ac:dyDescent="0.2">
      <c r="A92" s="87">
        <f>ROW()-3-8*3</f>
        <v>65</v>
      </c>
      <c r="B92" s="135"/>
      <c r="C92" s="136"/>
      <c r="D92" s="119"/>
      <c r="E92" s="348"/>
      <c r="F92" s="112"/>
      <c r="G92" s="183"/>
      <c r="H92" s="184" t="str">
        <f>IF(E92*G92=0,"",ROUND(E92*G92,0))</f>
        <v/>
      </c>
      <c r="I92" s="120"/>
    </row>
    <row r="93" spans="1:11" ht="16.5" customHeight="1" x14ac:dyDescent="0.2">
      <c r="A93" s="87">
        <f t="shared" ref="A93:A123" si="4">ROW()-3-8*3</f>
        <v>66</v>
      </c>
      <c r="B93" s="135"/>
      <c r="C93" s="136"/>
      <c r="D93" s="119"/>
      <c r="E93" s="348"/>
      <c r="F93" s="112"/>
      <c r="G93" s="183"/>
      <c r="H93" s="184" t="str">
        <f t="shared" ref="H93:H123" si="5">IF(E93*G93=0,"",ROUND(E93*G93,0))</f>
        <v/>
      </c>
      <c r="I93" s="120"/>
    </row>
    <row r="94" spans="1:11" ht="16.5" customHeight="1" x14ac:dyDescent="0.2">
      <c r="A94" s="87">
        <f t="shared" si="4"/>
        <v>67</v>
      </c>
      <c r="B94" s="135"/>
      <c r="C94" s="136"/>
      <c r="D94" s="119"/>
      <c r="E94" s="348"/>
      <c r="F94" s="112"/>
      <c r="G94" s="183"/>
      <c r="H94" s="184" t="str">
        <f t="shared" si="5"/>
        <v/>
      </c>
      <c r="I94" s="120"/>
    </row>
    <row r="95" spans="1:11" ht="16.5" customHeight="1" x14ac:dyDescent="0.2">
      <c r="A95" s="87">
        <f t="shared" si="4"/>
        <v>68</v>
      </c>
      <c r="B95" s="135"/>
      <c r="C95" s="136"/>
      <c r="D95" s="119"/>
      <c r="E95" s="348"/>
      <c r="F95" s="112"/>
      <c r="G95" s="183"/>
      <c r="H95" s="184" t="str">
        <f t="shared" si="5"/>
        <v/>
      </c>
      <c r="I95" s="120"/>
    </row>
    <row r="96" spans="1:11" ht="16.5" customHeight="1" x14ac:dyDescent="0.2">
      <c r="A96" s="87">
        <f t="shared" si="4"/>
        <v>69</v>
      </c>
      <c r="B96" s="135"/>
      <c r="C96" s="136"/>
      <c r="D96" s="119"/>
      <c r="E96" s="348"/>
      <c r="F96" s="112"/>
      <c r="G96" s="183"/>
      <c r="H96" s="184" t="str">
        <f t="shared" si="5"/>
        <v/>
      </c>
      <c r="I96" s="120"/>
    </row>
    <row r="97" spans="1:9" ht="16.5" customHeight="1" x14ac:dyDescent="0.2">
      <c r="A97" s="87">
        <f t="shared" si="4"/>
        <v>70</v>
      </c>
      <c r="B97" s="135"/>
      <c r="C97" s="136"/>
      <c r="D97" s="119"/>
      <c r="E97" s="348"/>
      <c r="F97" s="112"/>
      <c r="G97" s="183"/>
      <c r="H97" s="184" t="str">
        <f t="shared" si="5"/>
        <v/>
      </c>
      <c r="I97" s="120"/>
    </row>
    <row r="98" spans="1:9" ht="16.5" customHeight="1" x14ac:dyDescent="0.2">
      <c r="A98" s="87">
        <f t="shared" si="4"/>
        <v>71</v>
      </c>
      <c r="B98" s="135"/>
      <c r="C98" s="136"/>
      <c r="D98" s="119"/>
      <c r="E98" s="348"/>
      <c r="F98" s="112"/>
      <c r="G98" s="183"/>
      <c r="H98" s="184" t="str">
        <f t="shared" si="5"/>
        <v/>
      </c>
      <c r="I98" s="120"/>
    </row>
    <row r="99" spans="1:9" ht="16.5" customHeight="1" x14ac:dyDescent="0.2">
      <c r="A99" s="87">
        <f t="shared" si="4"/>
        <v>72</v>
      </c>
      <c r="B99" s="135"/>
      <c r="C99" s="136"/>
      <c r="D99" s="119"/>
      <c r="E99" s="348"/>
      <c r="F99" s="112"/>
      <c r="G99" s="183"/>
      <c r="H99" s="184" t="str">
        <f t="shared" si="5"/>
        <v/>
      </c>
      <c r="I99" s="120"/>
    </row>
    <row r="100" spans="1:9" ht="16.5" customHeight="1" x14ac:dyDescent="0.2">
      <c r="A100" s="87">
        <f t="shared" si="4"/>
        <v>73</v>
      </c>
      <c r="B100" s="135"/>
      <c r="C100" s="136"/>
      <c r="D100" s="119"/>
      <c r="E100" s="348"/>
      <c r="F100" s="112"/>
      <c r="G100" s="183"/>
      <c r="H100" s="184" t="str">
        <f t="shared" si="5"/>
        <v/>
      </c>
      <c r="I100" s="120"/>
    </row>
    <row r="101" spans="1:9" ht="16.5" customHeight="1" x14ac:dyDescent="0.2">
      <c r="A101" s="87">
        <f t="shared" si="4"/>
        <v>74</v>
      </c>
      <c r="B101" s="135"/>
      <c r="C101" s="136"/>
      <c r="D101" s="119"/>
      <c r="E101" s="348"/>
      <c r="F101" s="112"/>
      <c r="G101" s="183"/>
      <c r="H101" s="184" t="str">
        <f t="shared" si="5"/>
        <v/>
      </c>
      <c r="I101" s="120"/>
    </row>
    <row r="102" spans="1:9" ht="16.5" customHeight="1" x14ac:dyDescent="0.2">
      <c r="A102" s="87">
        <f t="shared" si="4"/>
        <v>75</v>
      </c>
      <c r="B102" s="135"/>
      <c r="C102" s="136"/>
      <c r="D102" s="119"/>
      <c r="E102" s="348"/>
      <c r="F102" s="112"/>
      <c r="G102" s="183"/>
      <c r="H102" s="184" t="str">
        <f t="shared" si="5"/>
        <v/>
      </c>
      <c r="I102" s="120"/>
    </row>
    <row r="103" spans="1:9" ht="16.5" customHeight="1" x14ac:dyDescent="0.2">
      <c r="A103" s="87">
        <f t="shared" si="4"/>
        <v>76</v>
      </c>
      <c r="B103" s="135"/>
      <c r="C103" s="136"/>
      <c r="D103" s="119"/>
      <c r="E103" s="348"/>
      <c r="F103" s="112"/>
      <c r="G103" s="183"/>
      <c r="H103" s="184" t="str">
        <f t="shared" si="5"/>
        <v/>
      </c>
      <c r="I103" s="120"/>
    </row>
    <row r="104" spans="1:9" ht="16.5" customHeight="1" x14ac:dyDescent="0.2">
      <c r="A104" s="87">
        <f t="shared" si="4"/>
        <v>77</v>
      </c>
      <c r="B104" s="135"/>
      <c r="C104" s="136"/>
      <c r="D104" s="119"/>
      <c r="E104" s="348"/>
      <c r="F104" s="112"/>
      <c r="G104" s="183"/>
      <c r="H104" s="184" t="str">
        <f t="shared" si="5"/>
        <v/>
      </c>
      <c r="I104" s="120"/>
    </row>
    <row r="105" spans="1:9" ht="16.5" customHeight="1" x14ac:dyDescent="0.2">
      <c r="A105" s="87">
        <f t="shared" si="4"/>
        <v>78</v>
      </c>
      <c r="B105" s="135"/>
      <c r="C105" s="136"/>
      <c r="D105" s="119"/>
      <c r="E105" s="348"/>
      <c r="F105" s="112"/>
      <c r="G105" s="183"/>
      <c r="H105" s="184" t="str">
        <f t="shared" si="5"/>
        <v/>
      </c>
      <c r="I105" s="120"/>
    </row>
    <row r="106" spans="1:9" ht="16.5" customHeight="1" x14ac:dyDescent="0.2">
      <c r="A106" s="87">
        <f t="shared" si="4"/>
        <v>79</v>
      </c>
      <c r="B106" s="135"/>
      <c r="C106" s="136"/>
      <c r="D106" s="119"/>
      <c r="E106" s="348"/>
      <c r="F106" s="112"/>
      <c r="G106" s="183"/>
      <c r="H106" s="184" t="str">
        <f t="shared" si="5"/>
        <v/>
      </c>
      <c r="I106" s="120"/>
    </row>
    <row r="107" spans="1:9" ht="16.5" customHeight="1" x14ac:dyDescent="0.2">
      <c r="A107" s="87">
        <f t="shared" si="4"/>
        <v>80</v>
      </c>
      <c r="B107" s="135"/>
      <c r="C107" s="136"/>
      <c r="D107" s="119"/>
      <c r="E107" s="348"/>
      <c r="F107" s="112"/>
      <c r="G107" s="183"/>
      <c r="H107" s="184" t="str">
        <f t="shared" si="5"/>
        <v/>
      </c>
      <c r="I107" s="120"/>
    </row>
    <row r="108" spans="1:9" ht="16.5" customHeight="1" x14ac:dyDescent="0.2">
      <c r="A108" s="87">
        <f t="shared" si="4"/>
        <v>81</v>
      </c>
      <c r="B108" s="135"/>
      <c r="C108" s="136"/>
      <c r="D108" s="119"/>
      <c r="E108" s="348"/>
      <c r="F108" s="112"/>
      <c r="G108" s="183"/>
      <c r="H108" s="184" t="str">
        <f t="shared" si="5"/>
        <v/>
      </c>
      <c r="I108" s="120"/>
    </row>
    <row r="109" spans="1:9" ht="16.5" customHeight="1" x14ac:dyDescent="0.2">
      <c r="A109" s="87">
        <f t="shared" si="4"/>
        <v>82</v>
      </c>
      <c r="B109" s="135"/>
      <c r="C109" s="136"/>
      <c r="D109" s="119"/>
      <c r="E109" s="348"/>
      <c r="F109" s="112"/>
      <c r="G109" s="183"/>
      <c r="H109" s="184" t="str">
        <f t="shared" si="5"/>
        <v/>
      </c>
      <c r="I109" s="120"/>
    </row>
    <row r="110" spans="1:9" ht="16.5" customHeight="1" x14ac:dyDescent="0.2">
      <c r="A110" s="87">
        <f t="shared" si="4"/>
        <v>83</v>
      </c>
      <c r="B110" s="135"/>
      <c r="C110" s="136"/>
      <c r="D110" s="119"/>
      <c r="E110" s="348"/>
      <c r="F110" s="112"/>
      <c r="G110" s="183"/>
      <c r="H110" s="184" t="str">
        <f t="shared" si="5"/>
        <v/>
      </c>
      <c r="I110" s="120"/>
    </row>
    <row r="111" spans="1:9" ht="16.5" customHeight="1" x14ac:dyDescent="0.2">
      <c r="A111" s="87">
        <f t="shared" si="4"/>
        <v>84</v>
      </c>
      <c r="B111" s="135"/>
      <c r="C111" s="136"/>
      <c r="D111" s="119"/>
      <c r="E111" s="348"/>
      <c r="F111" s="112"/>
      <c r="G111" s="183"/>
      <c r="H111" s="184" t="str">
        <f t="shared" si="5"/>
        <v/>
      </c>
      <c r="I111" s="120"/>
    </row>
    <row r="112" spans="1:9" ht="16.5" customHeight="1" x14ac:dyDescent="0.2">
      <c r="A112" s="87">
        <f t="shared" si="4"/>
        <v>85</v>
      </c>
      <c r="B112" s="135"/>
      <c r="C112" s="136"/>
      <c r="D112" s="119"/>
      <c r="E112" s="348"/>
      <c r="F112" s="112"/>
      <c r="G112" s="183"/>
      <c r="H112" s="184" t="str">
        <f t="shared" si="5"/>
        <v/>
      </c>
      <c r="I112" s="120"/>
    </row>
    <row r="113" spans="1:11" ht="16.5" customHeight="1" x14ac:dyDescent="0.2">
      <c r="A113" s="87">
        <f t="shared" si="4"/>
        <v>86</v>
      </c>
      <c r="B113" s="135"/>
      <c r="C113" s="136"/>
      <c r="D113" s="119"/>
      <c r="E113" s="348"/>
      <c r="F113" s="112"/>
      <c r="G113" s="183"/>
      <c r="H113" s="184" t="str">
        <f t="shared" si="5"/>
        <v/>
      </c>
      <c r="I113" s="120"/>
    </row>
    <row r="114" spans="1:11" ht="16.5" customHeight="1" x14ac:dyDescent="0.2">
      <c r="A114" s="87">
        <f t="shared" si="4"/>
        <v>87</v>
      </c>
      <c r="B114" s="135"/>
      <c r="C114" s="136"/>
      <c r="D114" s="119"/>
      <c r="E114" s="348"/>
      <c r="F114" s="112"/>
      <c r="G114" s="183"/>
      <c r="H114" s="184" t="str">
        <f t="shared" si="5"/>
        <v/>
      </c>
      <c r="I114" s="120"/>
    </row>
    <row r="115" spans="1:11" ht="16.5" customHeight="1" x14ac:dyDescent="0.2">
      <c r="A115" s="87">
        <f t="shared" si="4"/>
        <v>88</v>
      </c>
      <c r="B115" s="135"/>
      <c r="C115" s="136"/>
      <c r="D115" s="119"/>
      <c r="E115" s="348"/>
      <c r="F115" s="112"/>
      <c r="G115" s="183"/>
      <c r="H115" s="184" t="str">
        <f t="shared" si="5"/>
        <v/>
      </c>
      <c r="I115" s="120"/>
    </row>
    <row r="116" spans="1:11" ht="16.5" customHeight="1" x14ac:dyDescent="0.2">
      <c r="A116" s="87">
        <f t="shared" si="4"/>
        <v>89</v>
      </c>
      <c r="B116" s="135"/>
      <c r="C116" s="136"/>
      <c r="D116" s="119"/>
      <c r="E116" s="348"/>
      <c r="F116" s="112"/>
      <c r="G116" s="183"/>
      <c r="H116" s="184" t="str">
        <f t="shared" si="5"/>
        <v/>
      </c>
      <c r="I116" s="120"/>
    </row>
    <row r="117" spans="1:11" ht="16.5" customHeight="1" x14ac:dyDescent="0.2">
      <c r="A117" s="87">
        <f t="shared" si="4"/>
        <v>90</v>
      </c>
      <c r="B117" s="135"/>
      <c r="C117" s="136"/>
      <c r="D117" s="119"/>
      <c r="E117" s="348"/>
      <c r="F117" s="112"/>
      <c r="G117" s="183"/>
      <c r="H117" s="184" t="str">
        <f t="shared" si="5"/>
        <v/>
      </c>
      <c r="I117" s="120"/>
    </row>
    <row r="118" spans="1:11" ht="16.5" customHeight="1" x14ac:dyDescent="0.2">
      <c r="A118" s="87">
        <f t="shared" si="4"/>
        <v>91</v>
      </c>
      <c r="B118" s="135"/>
      <c r="C118" s="136"/>
      <c r="D118" s="119"/>
      <c r="E118" s="348"/>
      <c r="F118" s="112"/>
      <c r="G118" s="183"/>
      <c r="H118" s="184" t="str">
        <f t="shared" si="5"/>
        <v/>
      </c>
      <c r="I118" s="120"/>
    </row>
    <row r="119" spans="1:11" ht="16.5" customHeight="1" x14ac:dyDescent="0.2">
      <c r="A119" s="87">
        <f t="shared" si="4"/>
        <v>92</v>
      </c>
      <c r="B119" s="135"/>
      <c r="C119" s="136"/>
      <c r="D119" s="119"/>
      <c r="E119" s="348"/>
      <c r="F119" s="112"/>
      <c r="G119" s="183"/>
      <c r="H119" s="184" t="str">
        <f t="shared" si="5"/>
        <v/>
      </c>
      <c r="I119" s="120"/>
    </row>
    <row r="120" spans="1:11" ht="16.5" customHeight="1" x14ac:dyDescent="0.2">
      <c r="A120" s="87">
        <f t="shared" si="4"/>
        <v>93</v>
      </c>
      <c r="B120" s="135"/>
      <c r="C120" s="136"/>
      <c r="D120" s="119"/>
      <c r="E120" s="348"/>
      <c r="F120" s="112"/>
      <c r="G120" s="183"/>
      <c r="H120" s="184" t="str">
        <f t="shared" si="5"/>
        <v/>
      </c>
      <c r="I120" s="120"/>
    </row>
    <row r="121" spans="1:11" ht="16.5" customHeight="1" x14ac:dyDescent="0.2">
      <c r="A121" s="87">
        <f t="shared" si="4"/>
        <v>94</v>
      </c>
      <c r="B121" s="135"/>
      <c r="C121" s="136"/>
      <c r="D121" s="119"/>
      <c r="E121" s="348"/>
      <c r="F121" s="112"/>
      <c r="G121" s="183"/>
      <c r="H121" s="184" t="str">
        <f t="shared" si="5"/>
        <v/>
      </c>
      <c r="I121" s="120"/>
    </row>
    <row r="122" spans="1:11" ht="16.5" customHeight="1" x14ac:dyDescent="0.2">
      <c r="A122" s="87">
        <f t="shared" si="4"/>
        <v>95</v>
      </c>
      <c r="B122" s="135"/>
      <c r="C122" s="136"/>
      <c r="D122" s="119"/>
      <c r="E122" s="348"/>
      <c r="F122" s="112"/>
      <c r="G122" s="183"/>
      <c r="H122" s="184" t="str">
        <f t="shared" si="5"/>
        <v/>
      </c>
      <c r="I122" s="120"/>
    </row>
    <row r="123" spans="1:11" ht="16.5" customHeight="1" thickBot="1" x14ac:dyDescent="0.25">
      <c r="A123" s="87">
        <f t="shared" si="4"/>
        <v>96</v>
      </c>
      <c r="B123" s="137"/>
      <c r="C123" s="136"/>
      <c r="D123" s="121"/>
      <c r="E123" s="350"/>
      <c r="F123" s="112"/>
      <c r="G123" s="185"/>
      <c r="H123" s="184" t="str">
        <f t="shared" si="5"/>
        <v/>
      </c>
      <c r="I123" s="122"/>
    </row>
    <row r="124" spans="1:11" ht="22.5" customHeight="1" thickBot="1" x14ac:dyDescent="0.25">
      <c r="B124" s="519" t="s">
        <v>249</v>
      </c>
      <c r="C124" s="520"/>
      <c r="D124" s="520"/>
      <c r="E124" s="351" t="s">
        <v>246</v>
      </c>
      <c r="F124" s="139" t="s">
        <v>246</v>
      </c>
      <c r="G124" s="186" t="s">
        <v>246</v>
      </c>
      <c r="H124" s="187">
        <f>SUMIF(B92:B123,"&lt;&gt;"&amp;"▲助成対象外",H92:H123)</f>
        <v>0</v>
      </c>
      <c r="I124" s="140"/>
    </row>
    <row r="125" spans="1:11" ht="22.5" customHeight="1" thickTop="1" thickBot="1" x14ac:dyDescent="0.25">
      <c r="B125" s="525" t="s">
        <v>253</v>
      </c>
      <c r="C125" s="526"/>
      <c r="D125" s="526"/>
      <c r="E125" s="352" t="s">
        <v>246</v>
      </c>
      <c r="F125" s="141" t="s">
        <v>246</v>
      </c>
      <c r="G125" s="188" t="s">
        <v>246</v>
      </c>
      <c r="H125" s="189">
        <f>SUMIF(B92:B123,"▲助成対象外",H92:H123)</f>
        <v>0</v>
      </c>
      <c r="I125" s="142"/>
    </row>
    <row r="128" spans="1:11" ht="20.25" customHeight="1" x14ac:dyDescent="0.2">
      <c r="B128" s="87" t="str">
        <f>$B$8</f>
        <v>内訳明細表</v>
      </c>
      <c r="C128" s="151"/>
      <c r="D128" s="516" t="str">
        <f>$D$8</f>
        <v>高効率空調設備の導入</v>
      </c>
      <c r="E128" s="517"/>
      <c r="F128" s="517"/>
      <c r="G128" s="517"/>
      <c r="H128" s="166" t="s">
        <v>418</v>
      </c>
      <c r="K128" s="171" t="str">
        <f>$K$8</f>
        <v>Ver.6.2</v>
      </c>
    </row>
    <row r="129" spans="1:9" x14ac:dyDescent="0.2">
      <c r="D129" s="521"/>
      <c r="E129" s="521"/>
      <c r="F129" s="521"/>
      <c r="G129" s="521"/>
      <c r="H129" s="521"/>
    </row>
    <row r="130" spans="1:9" ht="13.5" customHeight="1" x14ac:dyDescent="0.2">
      <c r="A130" s="111" t="s">
        <v>242</v>
      </c>
      <c r="B130" s="518" t="str">
        <f>選択肢!$F$43</f>
        <v>空調設備の種類</v>
      </c>
      <c r="C130" s="518" t="str">
        <f>選択肢!$I$36</f>
        <v>費用の区分</v>
      </c>
      <c r="D130" s="518" t="s">
        <v>243</v>
      </c>
      <c r="E130" s="522" t="s">
        <v>207</v>
      </c>
      <c r="F130" s="518" t="str">
        <f>選択肢!$L$36</f>
        <v>単位</v>
      </c>
      <c r="G130" s="523" t="s">
        <v>329</v>
      </c>
      <c r="H130" s="523" t="s">
        <v>330</v>
      </c>
      <c r="I130" s="518" t="s">
        <v>183</v>
      </c>
    </row>
    <row r="131" spans="1:9" x14ac:dyDescent="0.2">
      <c r="A131" s="111" t="s">
        <v>244</v>
      </c>
      <c r="B131" s="518"/>
      <c r="C131" s="518"/>
      <c r="D131" s="518"/>
      <c r="E131" s="522"/>
      <c r="F131" s="518"/>
      <c r="G131" s="524"/>
      <c r="H131" s="524"/>
      <c r="I131" s="518"/>
    </row>
    <row r="132" spans="1:9" ht="16.5" customHeight="1" x14ac:dyDescent="0.2">
      <c r="A132" s="87">
        <f>ROW()-3-8*4</f>
        <v>97</v>
      </c>
      <c r="B132" s="135"/>
      <c r="C132" s="136"/>
      <c r="D132" s="119"/>
      <c r="E132" s="348"/>
      <c r="F132" s="112"/>
      <c r="G132" s="183"/>
      <c r="H132" s="184" t="str">
        <f>IF(E132*G132=0,"",ROUND(E132*G132,0))</f>
        <v/>
      </c>
      <c r="I132" s="120"/>
    </row>
    <row r="133" spans="1:9" ht="16.5" customHeight="1" x14ac:dyDescent="0.2">
      <c r="A133" s="87">
        <f t="shared" ref="A133:A163" si="6">ROW()-3-8*4</f>
        <v>98</v>
      </c>
      <c r="B133" s="135"/>
      <c r="C133" s="136"/>
      <c r="D133" s="119"/>
      <c r="E133" s="348"/>
      <c r="F133" s="112"/>
      <c r="G133" s="183"/>
      <c r="H133" s="184" t="str">
        <f t="shared" ref="H133:H163" si="7">IF(E133*G133=0,"",ROUND(E133*G133,0))</f>
        <v/>
      </c>
      <c r="I133" s="120"/>
    </row>
    <row r="134" spans="1:9" ht="16.5" customHeight="1" x14ac:dyDescent="0.2">
      <c r="A134" s="87">
        <f t="shared" si="6"/>
        <v>99</v>
      </c>
      <c r="B134" s="135"/>
      <c r="C134" s="136"/>
      <c r="D134" s="119"/>
      <c r="E134" s="348"/>
      <c r="F134" s="112"/>
      <c r="G134" s="183"/>
      <c r="H134" s="184" t="str">
        <f t="shared" si="7"/>
        <v/>
      </c>
      <c r="I134" s="120"/>
    </row>
    <row r="135" spans="1:9" ht="16.5" customHeight="1" x14ac:dyDescent="0.2">
      <c r="A135" s="87">
        <f t="shared" si="6"/>
        <v>100</v>
      </c>
      <c r="B135" s="135"/>
      <c r="C135" s="136"/>
      <c r="D135" s="119"/>
      <c r="E135" s="348"/>
      <c r="F135" s="112"/>
      <c r="G135" s="183"/>
      <c r="H135" s="184" t="str">
        <f t="shared" si="7"/>
        <v/>
      </c>
      <c r="I135" s="120"/>
    </row>
    <row r="136" spans="1:9" ht="16.5" customHeight="1" x14ac:dyDescent="0.2">
      <c r="A136" s="87">
        <f t="shared" si="6"/>
        <v>101</v>
      </c>
      <c r="B136" s="135"/>
      <c r="C136" s="136"/>
      <c r="D136" s="119"/>
      <c r="E136" s="348"/>
      <c r="F136" s="112"/>
      <c r="G136" s="183"/>
      <c r="H136" s="184" t="str">
        <f t="shared" si="7"/>
        <v/>
      </c>
      <c r="I136" s="120"/>
    </row>
    <row r="137" spans="1:9" ht="16.5" customHeight="1" x14ac:dyDescent="0.2">
      <c r="A137" s="87">
        <f t="shared" si="6"/>
        <v>102</v>
      </c>
      <c r="B137" s="135"/>
      <c r="C137" s="136"/>
      <c r="D137" s="119"/>
      <c r="E137" s="348"/>
      <c r="F137" s="112"/>
      <c r="G137" s="183"/>
      <c r="H137" s="184" t="str">
        <f t="shared" si="7"/>
        <v/>
      </c>
      <c r="I137" s="120"/>
    </row>
    <row r="138" spans="1:9" ht="16.5" customHeight="1" x14ac:dyDescent="0.2">
      <c r="A138" s="87">
        <f t="shared" si="6"/>
        <v>103</v>
      </c>
      <c r="B138" s="135"/>
      <c r="C138" s="136"/>
      <c r="D138" s="119"/>
      <c r="E138" s="348"/>
      <c r="F138" s="112"/>
      <c r="G138" s="183"/>
      <c r="H138" s="184" t="str">
        <f t="shared" si="7"/>
        <v/>
      </c>
      <c r="I138" s="120"/>
    </row>
    <row r="139" spans="1:9" ht="16.5" customHeight="1" x14ac:dyDescent="0.2">
      <c r="A139" s="87">
        <f t="shared" si="6"/>
        <v>104</v>
      </c>
      <c r="B139" s="135"/>
      <c r="C139" s="136"/>
      <c r="D139" s="119"/>
      <c r="E139" s="348"/>
      <c r="F139" s="112"/>
      <c r="G139" s="183"/>
      <c r="H139" s="184" t="str">
        <f t="shared" si="7"/>
        <v/>
      </c>
      <c r="I139" s="120"/>
    </row>
    <row r="140" spans="1:9" ht="16.5" customHeight="1" x14ac:dyDescent="0.2">
      <c r="A140" s="87">
        <f t="shared" si="6"/>
        <v>105</v>
      </c>
      <c r="B140" s="135"/>
      <c r="C140" s="136"/>
      <c r="D140" s="119"/>
      <c r="E140" s="348"/>
      <c r="F140" s="112"/>
      <c r="G140" s="183"/>
      <c r="H140" s="184" t="str">
        <f t="shared" si="7"/>
        <v/>
      </c>
      <c r="I140" s="120"/>
    </row>
    <row r="141" spans="1:9" ht="16.5" customHeight="1" x14ac:dyDescent="0.2">
      <c r="A141" s="87">
        <f t="shared" si="6"/>
        <v>106</v>
      </c>
      <c r="B141" s="135"/>
      <c r="C141" s="136"/>
      <c r="D141" s="119"/>
      <c r="E141" s="348"/>
      <c r="F141" s="112"/>
      <c r="G141" s="183"/>
      <c r="H141" s="184" t="str">
        <f t="shared" si="7"/>
        <v/>
      </c>
      <c r="I141" s="120"/>
    </row>
    <row r="142" spans="1:9" ht="16.5" customHeight="1" x14ac:dyDescent="0.2">
      <c r="A142" s="87">
        <f t="shared" si="6"/>
        <v>107</v>
      </c>
      <c r="B142" s="135"/>
      <c r="C142" s="136"/>
      <c r="D142" s="119"/>
      <c r="E142" s="348"/>
      <c r="F142" s="112"/>
      <c r="G142" s="183"/>
      <c r="H142" s="184" t="str">
        <f t="shared" si="7"/>
        <v/>
      </c>
      <c r="I142" s="120"/>
    </row>
    <row r="143" spans="1:9" ht="16.5" customHeight="1" x14ac:dyDescent="0.2">
      <c r="A143" s="87">
        <f t="shared" si="6"/>
        <v>108</v>
      </c>
      <c r="B143" s="135"/>
      <c r="C143" s="136"/>
      <c r="D143" s="119"/>
      <c r="E143" s="348"/>
      <c r="F143" s="112"/>
      <c r="G143" s="183"/>
      <c r="H143" s="184" t="str">
        <f t="shared" si="7"/>
        <v/>
      </c>
      <c r="I143" s="120"/>
    </row>
    <row r="144" spans="1:9" ht="16.5" customHeight="1" x14ac:dyDescent="0.2">
      <c r="A144" s="87">
        <f t="shared" si="6"/>
        <v>109</v>
      </c>
      <c r="B144" s="135"/>
      <c r="C144" s="136"/>
      <c r="D144" s="119"/>
      <c r="E144" s="348"/>
      <c r="F144" s="112"/>
      <c r="G144" s="183"/>
      <c r="H144" s="184" t="str">
        <f t="shared" si="7"/>
        <v/>
      </c>
      <c r="I144" s="120"/>
    </row>
    <row r="145" spans="1:9" ht="16.5" customHeight="1" x14ac:dyDescent="0.2">
      <c r="A145" s="87">
        <f t="shared" si="6"/>
        <v>110</v>
      </c>
      <c r="B145" s="135"/>
      <c r="C145" s="136"/>
      <c r="D145" s="119"/>
      <c r="E145" s="348"/>
      <c r="F145" s="112"/>
      <c r="G145" s="183"/>
      <c r="H145" s="184" t="str">
        <f t="shared" si="7"/>
        <v/>
      </c>
      <c r="I145" s="120"/>
    </row>
    <row r="146" spans="1:9" ht="16.5" customHeight="1" x14ac:dyDescent="0.2">
      <c r="A146" s="87">
        <f t="shared" si="6"/>
        <v>111</v>
      </c>
      <c r="B146" s="135"/>
      <c r="C146" s="136"/>
      <c r="D146" s="119"/>
      <c r="E146" s="348"/>
      <c r="F146" s="112"/>
      <c r="G146" s="183"/>
      <c r="H146" s="184" t="str">
        <f t="shared" si="7"/>
        <v/>
      </c>
      <c r="I146" s="120"/>
    </row>
    <row r="147" spans="1:9" ht="16.5" customHeight="1" x14ac:dyDescent="0.2">
      <c r="A147" s="87">
        <f t="shared" si="6"/>
        <v>112</v>
      </c>
      <c r="B147" s="135"/>
      <c r="C147" s="136"/>
      <c r="D147" s="119"/>
      <c r="E147" s="348"/>
      <c r="F147" s="112"/>
      <c r="G147" s="183"/>
      <c r="H147" s="184" t="str">
        <f t="shared" si="7"/>
        <v/>
      </c>
      <c r="I147" s="120"/>
    </row>
    <row r="148" spans="1:9" ht="16.5" customHeight="1" x14ac:dyDescent="0.2">
      <c r="A148" s="87">
        <f t="shared" si="6"/>
        <v>113</v>
      </c>
      <c r="B148" s="135"/>
      <c r="C148" s="136"/>
      <c r="D148" s="119"/>
      <c r="E148" s="348"/>
      <c r="F148" s="112"/>
      <c r="G148" s="183"/>
      <c r="H148" s="184" t="str">
        <f t="shared" si="7"/>
        <v/>
      </c>
      <c r="I148" s="120"/>
    </row>
    <row r="149" spans="1:9" ht="16.5" customHeight="1" x14ac:dyDescent="0.2">
      <c r="A149" s="87">
        <f t="shared" si="6"/>
        <v>114</v>
      </c>
      <c r="B149" s="135"/>
      <c r="C149" s="136"/>
      <c r="D149" s="119"/>
      <c r="E149" s="348"/>
      <c r="F149" s="112"/>
      <c r="G149" s="183"/>
      <c r="H149" s="184" t="str">
        <f t="shared" si="7"/>
        <v/>
      </c>
      <c r="I149" s="120"/>
    </row>
    <row r="150" spans="1:9" ht="16.5" customHeight="1" x14ac:dyDescent="0.2">
      <c r="A150" s="87">
        <f t="shared" si="6"/>
        <v>115</v>
      </c>
      <c r="B150" s="135"/>
      <c r="C150" s="136"/>
      <c r="D150" s="119"/>
      <c r="E150" s="348"/>
      <c r="F150" s="112"/>
      <c r="G150" s="183"/>
      <c r="H150" s="184" t="str">
        <f t="shared" si="7"/>
        <v/>
      </c>
      <c r="I150" s="120"/>
    </row>
    <row r="151" spans="1:9" ht="16.5" customHeight="1" x14ac:dyDescent="0.2">
      <c r="A151" s="87">
        <f t="shared" si="6"/>
        <v>116</v>
      </c>
      <c r="B151" s="135"/>
      <c r="C151" s="136"/>
      <c r="D151" s="119"/>
      <c r="E151" s="348"/>
      <c r="F151" s="112"/>
      <c r="G151" s="183"/>
      <c r="H151" s="184" t="str">
        <f t="shared" si="7"/>
        <v/>
      </c>
      <c r="I151" s="120"/>
    </row>
    <row r="152" spans="1:9" ht="16.5" customHeight="1" x14ac:dyDescent="0.2">
      <c r="A152" s="87">
        <f t="shared" si="6"/>
        <v>117</v>
      </c>
      <c r="B152" s="135"/>
      <c r="C152" s="136"/>
      <c r="D152" s="119"/>
      <c r="E152" s="348"/>
      <c r="F152" s="112"/>
      <c r="G152" s="183"/>
      <c r="H152" s="184" t="str">
        <f t="shared" si="7"/>
        <v/>
      </c>
      <c r="I152" s="120"/>
    </row>
    <row r="153" spans="1:9" ht="16.5" customHeight="1" x14ac:dyDescent="0.2">
      <c r="A153" s="87">
        <f t="shared" si="6"/>
        <v>118</v>
      </c>
      <c r="B153" s="135"/>
      <c r="C153" s="136"/>
      <c r="D153" s="119"/>
      <c r="E153" s="348"/>
      <c r="F153" s="112"/>
      <c r="G153" s="183"/>
      <c r="H153" s="184" t="str">
        <f t="shared" si="7"/>
        <v/>
      </c>
      <c r="I153" s="120"/>
    </row>
    <row r="154" spans="1:9" ht="16.5" customHeight="1" x14ac:dyDescent="0.2">
      <c r="A154" s="87">
        <f t="shared" si="6"/>
        <v>119</v>
      </c>
      <c r="B154" s="135"/>
      <c r="C154" s="136"/>
      <c r="D154" s="119"/>
      <c r="E154" s="348"/>
      <c r="F154" s="112"/>
      <c r="G154" s="183"/>
      <c r="H154" s="184" t="str">
        <f t="shared" si="7"/>
        <v/>
      </c>
      <c r="I154" s="120"/>
    </row>
    <row r="155" spans="1:9" ht="16.5" customHeight="1" x14ac:dyDescent="0.2">
      <c r="A155" s="87">
        <f t="shared" si="6"/>
        <v>120</v>
      </c>
      <c r="B155" s="135"/>
      <c r="C155" s="136"/>
      <c r="D155" s="119"/>
      <c r="E155" s="348"/>
      <c r="F155" s="112"/>
      <c r="G155" s="183"/>
      <c r="H155" s="184" t="str">
        <f t="shared" si="7"/>
        <v/>
      </c>
      <c r="I155" s="120"/>
    </row>
    <row r="156" spans="1:9" ht="16.5" customHeight="1" x14ac:dyDescent="0.2">
      <c r="A156" s="87">
        <f t="shared" si="6"/>
        <v>121</v>
      </c>
      <c r="B156" s="135"/>
      <c r="C156" s="136"/>
      <c r="D156" s="119"/>
      <c r="E156" s="348"/>
      <c r="F156" s="112"/>
      <c r="G156" s="183"/>
      <c r="H156" s="184" t="str">
        <f t="shared" si="7"/>
        <v/>
      </c>
      <c r="I156" s="120"/>
    </row>
    <row r="157" spans="1:9" ht="16.5" customHeight="1" x14ac:dyDescent="0.2">
      <c r="A157" s="87">
        <f t="shared" si="6"/>
        <v>122</v>
      </c>
      <c r="B157" s="135"/>
      <c r="C157" s="136"/>
      <c r="D157" s="119"/>
      <c r="E157" s="348"/>
      <c r="F157" s="112"/>
      <c r="G157" s="183"/>
      <c r="H157" s="184" t="str">
        <f t="shared" si="7"/>
        <v/>
      </c>
      <c r="I157" s="120"/>
    </row>
    <row r="158" spans="1:9" ht="16.5" customHeight="1" x14ac:dyDescent="0.2">
      <c r="A158" s="87">
        <f t="shared" si="6"/>
        <v>123</v>
      </c>
      <c r="B158" s="135"/>
      <c r="C158" s="136"/>
      <c r="D158" s="119"/>
      <c r="E158" s="348"/>
      <c r="F158" s="112"/>
      <c r="G158" s="183"/>
      <c r="H158" s="184" t="str">
        <f t="shared" si="7"/>
        <v/>
      </c>
      <c r="I158" s="120"/>
    </row>
    <row r="159" spans="1:9" ht="16.5" customHeight="1" x14ac:dyDescent="0.2">
      <c r="A159" s="87">
        <f t="shared" si="6"/>
        <v>124</v>
      </c>
      <c r="B159" s="135"/>
      <c r="C159" s="136"/>
      <c r="D159" s="119"/>
      <c r="E159" s="348"/>
      <c r="F159" s="112"/>
      <c r="G159" s="183"/>
      <c r="H159" s="184" t="str">
        <f t="shared" si="7"/>
        <v/>
      </c>
      <c r="I159" s="120"/>
    </row>
    <row r="160" spans="1:9" ht="16.5" customHeight="1" x14ac:dyDescent="0.2">
      <c r="A160" s="87">
        <f t="shared" si="6"/>
        <v>125</v>
      </c>
      <c r="B160" s="135"/>
      <c r="C160" s="136"/>
      <c r="D160" s="119"/>
      <c r="E160" s="348"/>
      <c r="F160" s="112"/>
      <c r="G160" s="183"/>
      <c r="H160" s="184" t="str">
        <f t="shared" si="7"/>
        <v/>
      </c>
      <c r="I160" s="120"/>
    </row>
    <row r="161" spans="1:11" ht="16.5" customHeight="1" x14ac:dyDescent="0.2">
      <c r="A161" s="87">
        <f t="shared" si="6"/>
        <v>126</v>
      </c>
      <c r="B161" s="135"/>
      <c r="C161" s="136"/>
      <c r="D161" s="119"/>
      <c r="E161" s="348"/>
      <c r="F161" s="112"/>
      <c r="G161" s="183"/>
      <c r="H161" s="184" t="str">
        <f t="shared" si="7"/>
        <v/>
      </c>
      <c r="I161" s="120"/>
    </row>
    <row r="162" spans="1:11" ht="16.5" customHeight="1" x14ac:dyDescent="0.2">
      <c r="A162" s="87">
        <f t="shared" si="6"/>
        <v>127</v>
      </c>
      <c r="B162" s="135"/>
      <c r="C162" s="136"/>
      <c r="D162" s="119"/>
      <c r="E162" s="348"/>
      <c r="F162" s="112"/>
      <c r="G162" s="183"/>
      <c r="H162" s="184" t="str">
        <f t="shared" si="7"/>
        <v/>
      </c>
      <c r="I162" s="120"/>
    </row>
    <row r="163" spans="1:11" ht="16.5" customHeight="1" thickBot="1" x14ac:dyDescent="0.25">
      <c r="A163" s="87">
        <f t="shared" si="6"/>
        <v>128</v>
      </c>
      <c r="B163" s="137"/>
      <c r="C163" s="136"/>
      <c r="D163" s="121"/>
      <c r="E163" s="350"/>
      <c r="F163" s="112"/>
      <c r="G163" s="185"/>
      <c r="H163" s="184" t="str">
        <f t="shared" si="7"/>
        <v/>
      </c>
      <c r="I163" s="122"/>
    </row>
    <row r="164" spans="1:11" ht="22.5" customHeight="1" thickBot="1" x14ac:dyDescent="0.25">
      <c r="B164" s="519" t="s">
        <v>250</v>
      </c>
      <c r="C164" s="520"/>
      <c r="D164" s="520"/>
      <c r="E164" s="351" t="s">
        <v>246</v>
      </c>
      <c r="F164" s="139" t="s">
        <v>246</v>
      </c>
      <c r="G164" s="186" t="s">
        <v>246</v>
      </c>
      <c r="H164" s="187">
        <f>SUMIF(B132:B163,"&lt;&gt;"&amp;"▲助成対象外",H132:H163)</f>
        <v>0</v>
      </c>
      <c r="I164" s="140"/>
    </row>
    <row r="165" spans="1:11" ht="22.5" customHeight="1" thickTop="1" thickBot="1" x14ac:dyDescent="0.25">
      <c r="B165" s="525" t="s">
        <v>254</v>
      </c>
      <c r="C165" s="526"/>
      <c r="D165" s="526"/>
      <c r="E165" s="352" t="s">
        <v>246</v>
      </c>
      <c r="F165" s="141" t="s">
        <v>246</v>
      </c>
      <c r="G165" s="188" t="s">
        <v>246</v>
      </c>
      <c r="H165" s="189">
        <f>SUMIF(B132:B163,"▲助成対象外",H132:H163)</f>
        <v>0</v>
      </c>
      <c r="I165" s="142"/>
    </row>
    <row r="168" spans="1:11" ht="21" customHeight="1" x14ac:dyDescent="0.2">
      <c r="B168" s="87" t="str">
        <f>$B$8</f>
        <v>内訳明細表</v>
      </c>
      <c r="C168" s="151"/>
      <c r="D168" s="516" t="str">
        <f>$D$8</f>
        <v>高効率空調設備の導入</v>
      </c>
      <c r="E168" s="517"/>
      <c r="F168" s="517"/>
      <c r="G168" s="517"/>
      <c r="H168" s="166" t="s">
        <v>417</v>
      </c>
      <c r="K168" s="171" t="str">
        <f>$K$8</f>
        <v>Ver.6.2</v>
      </c>
    </row>
    <row r="169" spans="1:11" x14ac:dyDescent="0.2">
      <c r="D169" s="521"/>
      <c r="E169" s="521"/>
      <c r="F169" s="521"/>
      <c r="G169" s="521"/>
      <c r="H169" s="521"/>
    </row>
    <row r="170" spans="1:11" ht="13.5" customHeight="1" x14ac:dyDescent="0.2">
      <c r="A170" s="111" t="s">
        <v>242</v>
      </c>
      <c r="B170" s="518" t="str">
        <f>選択肢!$F$43</f>
        <v>空調設備の種類</v>
      </c>
      <c r="C170" s="518" t="str">
        <f>選択肢!$I$36</f>
        <v>費用の区分</v>
      </c>
      <c r="D170" s="518" t="s">
        <v>243</v>
      </c>
      <c r="E170" s="522" t="s">
        <v>207</v>
      </c>
      <c r="F170" s="518" t="str">
        <f>選択肢!$L$36</f>
        <v>単位</v>
      </c>
      <c r="G170" s="523" t="s">
        <v>329</v>
      </c>
      <c r="H170" s="523" t="s">
        <v>330</v>
      </c>
      <c r="I170" s="518" t="s">
        <v>183</v>
      </c>
    </row>
    <row r="171" spans="1:11" x14ac:dyDescent="0.2">
      <c r="A171" s="111" t="s">
        <v>244</v>
      </c>
      <c r="B171" s="518"/>
      <c r="C171" s="518"/>
      <c r="D171" s="518"/>
      <c r="E171" s="522"/>
      <c r="F171" s="518"/>
      <c r="G171" s="524"/>
      <c r="H171" s="524"/>
      <c r="I171" s="518"/>
    </row>
    <row r="172" spans="1:11" ht="16.5" customHeight="1" x14ac:dyDescent="0.2">
      <c r="A172" s="87">
        <f>ROW()-3-8*5</f>
        <v>129</v>
      </c>
      <c r="B172" s="135"/>
      <c r="C172" s="136"/>
      <c r="D172" s="119"/>
      <c r="E172" s="348"/>
      <c r="F172" s="112"/>
      <c r="G172" s="183"/>
      <c r="H172" s="184" t="str">
        <f>IF(E172*G172=0,"",ROUND(E172*G172,0))</f>
        <v/>
      </c>
      <c r="I172" s="120"/>
    </row>
    <row r="173" spans="1:11" ht="16.5" customHeight="1" x14ac:dyDescent="0.2">
      <c r="A173" s="87">
        <f t="shared" ref="A173:A203" si="8">ROW()-3-8*5</f>
        <v>130</v>
      </c>
      <c r="B173" s="135"/>
      <c r="C173" s="136"/>
      <c r="D173" s="119"/>
      <c r="E173" s="348"/>
      <c r="F173" s="112"/>
      <c r="G173" s="183"/>
      <c r="H173" s="184" t="str">
        <f t="shared" ref="H173:H203" si="9">IF(E173*G173=0,"",ROUND(E173*G173,0))</f>
        <v/>
      </c>
      <c r="I173" s="120"/>
    </row>
    <row r="174" spans="1:11" ht="16.5" customHeight="1" x14ac:dyDescent="0.2">
      <c r="A174" s="87">
        <f t="shared" si="8"/>
        <v>131</v>
      </c>
      <c r="B174" s="135"/>
      <c r="C174" s="136"/>
      <c r="D174" s="119"/>
      <c r="E174" s="348"/>
      <c r="F174" s="112"/>
      <c r="G174" s="183"/>
      <c r="H174" s="184" t="str">
        <f t="shared" si="9"/>
        <v/>
      </c>
      <c r="I174" s="120"/>
    </row>
    <row r="175" spans="1:11" ht="16.5" customHeight="1" x14ac:dyDescent="0.2">
      <c r="A175" s="87">
        <f t="shared" si="8"/>
        <v>132</v>
      </c>
      <c r="B175" s="135"/>
      <c r="C175" s="136"/>
      <c r="D175" s="119"/>
      <c r="E175" s="348"/>
      <c r="F175" s="112"/>
      <c r="G175" s="183"/>
      <c r="H175" s="184" t="str">
        <f t="shared" si="9"/>
        <v/>
      </c>
      <c r="I175" s="120"/>
    </row>
    <row r="176" spans="1:11" ht="16.5" customHeight="1" x14ac:dyDescent="0.2">
      <c r="A176" s="87">
        <f t="shared" si="8"/>
        <v>133</v>
      </c>
      <c r="B176" s="135"/>
      <c r="C176" s="136"/>
      <c r="D176" s="119"/>
      <c r="E176" s="348"/>
      <c r="F176" s="112"/>
      <c r="G176" s="183"/>
      <c r="H176" s="184" t="str">
        <f t="shared" si="9"/>
        <v/>
      </c>
      <c r="I176" s="120"/>
    </row>
    <row r="177" spans="1:9" ht="16.5" customHeight="1" x14ac:dyDescent="0.2">
      <c r="A177" s="87">
        <f t="shared" si="8"/>
        <v>134</v>
      </c>
      <c r="B177" s="135"/>
      <c r="C177" s="136"/>
      <c r="D177" s="119"/>
      <c r="E177" s="348"/>
      <c r="F177" s="112"/>
      <c r="G177" s="183"/>
      <c r="H177" s="184" t="str">
        <f t="shared" si="9"/>
        <v/>
      </c>
      <c r="I177" s="120"/>
    </row>
    <row r="178" spans="1:9" ht="16.5" customHeight="1" x14ac:dyDescent="0.2">
      <c r="A178" s="87">
        <f t="shared" si="8"/>
        <v>135</v>
      </c>
      <c r="B178" s="135"/>
      <c r="C178" s="136"/>
      <c r="D178" s="119"/>
      <c r="E178" s="348"/>
      <c r="F178" s="112"/>
      <c r="G178" s="183"/>
      <c r="H178" s="184" t="str">
        <f t="shared" si="9"/>
        <v/>
      </c>
      <c r="I178" s="120"/>
    </row>
    <row r="179" spans="1:9" ht="16.5" customHeight="1" x14ac:dyDescent="0.2">
      <c r="A179" s="87">
        <f t="shared" si="8"/>
        <v>136</v>
      </c>
      <c r="B179" s="135"/>
      <c r="C179" s="136"/>
      <c r="D179" s="119"/>
      <c r="E179" s="348"/>
      <c r="F179" s="112"/>
      <c r="G179" s="183"/>
      <c r="H179" s="184" t="str">
        <f t="shared" si="9"/>
        <v/>
      </c>
      <c r="I179" s="120"/>
    </row>
    <row r="180" spans="1:9" ht="16.5" customHeight="1" x14ac:dyDescent="0.2">
      <c r="A180" s="87">
        <f t="shared" si="8"/>
        <v>137</v>
      </c>
      <c r="B180" s="135"/>
      <c r="C180" s="136"/>
      <c r="D180" s="119"/>
      <c r="E180" s="348"/>
      <c r="F180" s="112"/>
      <c r="G180" s="183"/>
      <c r="H180" s="184" t="str">
        <f t="shared" si="9"/>
        <v/>
      </c>
      <c r="I180" s="120"/>
    </row>
    <row r="181" spans="1:9" ht="16.5" customHeight="1" x14ac:dyDescent="0.2">
      <c r="A181" s="87">
        <f t="shared" si="8"/>
        <v>138</v>
      </c>
      <c r="B181" s="135"/>
      <c r="C181" s="136"/>
      <c r="D181" s="119"/>
      <c r="E181" s="348"/>
      <c r="F181" s="112"/>
      <c r="G181" s="183"/>
      <c r="H181" s="184" t="str">
        <f t="shared" si="9"/>
        <v/>
      </c>
      <c r="I181" s="120"/>
    </row>
    <row r="182" spans="1:9" ht="16.5" customHeight="1" x14ac:dyDescent="0.2">
      <c r="A182" s="87">
        <f t="shared" si="8"/>
        <v>139</v>
      </c>
      <c r="B182" s="135"/>
      <c r="C182" s="136"/>
      <c r="D182" s="119"/>
      <c r="E182" s="348"/>
      <c r="F182" s="112"/>
      <c r="G182" s="183"/>
      <c r="H182" s="184" t="str">
        <f t="shared" si="9"/>
        <v/>
      </c>
      <c r="I182" s="120"/>
    </row>
    <row r="183" spans="1:9" ht="16.5" customHeight="1" x14ac:dyDescent="0.2">
      <c r="A183" s="87">
        <f t="shared" si="8"/>
        <v>140</v>
      </c>
      <c r="B183" s="135"/>
      <c r="C183" s="136"/>
      <c r="D183" s="119"/>
      <c r="E183" s="348"/>
      <c r="F183" s="112"/>
      <c r="G183" s="183"/>
      <c r="H183" s="184" t="str">
        <f t="shared" si="9"/>
        <v/>
      </c>
      <c r="I183" s="120"/>
    </row>
    <row r="184" spans="1:9" ht="16.5" customHeight="1" x14ac:dyDescent="0.2">
      <c r="A184" s="87">
        <f t="shared" si="8"/>
        <v>141</v>
      </c>
      <c r="B184" s="135"/>
      <c r="C184" s="136"/>
      <c r="D184" s="119"/>
      <c r="E184" s="348"/>
      <c r="F184" s="112"/>
      <c r="G184" s="183"/>
      <c r="H184" s="184" t="str">
        <f t="shared" si="9"/>
        <v/>
      </c>
      <c r="I184" s="120"/>
    </row>
    <row r="185" spans="1:9" ht="16.5" customHeight="1" x14ac:dyDescent="0.2">
      <c r="A185" s="87">
        <f t="shared" si="8"/>
        <v>142</v>
      </c>
      <c r="B185" s="135"/>
      <c r="C185" s="136"/>
      <c r="D185" s="119"/>
      <c r="E185" s="348"/>
      <c r="F185" s="112"/>
      <c r="G185" s="183"/>
      <c r="H185" s="184" t="str">
        <f t="shared" si="9"/>
        <v/>
      </c>
      <c r="I185" s="120"/>
    </row>
    <row r="186" spans="1:9" ht="16.5" customHeight="1" x14ac:dyDescent="0.2">
      <c r="A186" s="87">
        <f t="shared" si="8"/>
        <v>143</v>
      </c>
      <c r="B186" s="135"/>
      <c r="C186" s="136"/>
      <c r="D186" s="119"/>
      <c r="E186" s="348"/>
      <c r="F186" s="112"/>
      <c r="G186" s="183"/>
      <c r="H186" s="184" t="str">
        <f t="shared" si="9"/>
        <v/>
      </c>
      <c r="I186" s="120"/>
    </row>
    <row r="187" spans="1:9" ht="16.5" customHeight="1" x14ac:dyDescent="0.2">
      <c r="A187" s="87">
        <f t="shared" si="8"/>
        <v>144</v>
      </c>
      <c r="B187" s="135"/>
      <c r="C187" s="136"/>
      <c r="D187" s="119"/>
      <c r="E187" s="348"/>
      <c r="F187" s="112"/>
      <c r="G187" s="183"/>
      <c r="H187" s="184" t="str">
        <f t="shared" si="9"/>
        <v/>
      </c>
      <c r="I187" s="120"/>
    </row>
    <row r="188" spans="1:9" ht="16.5" customHeight="1" x14ac:dyDescent="0.2">
      <c r="A188" s="87">
        <f t="shared" si="8"/>
        <v>145</v>
      </c>
      <c r="B188" s="135"/>
      <c r="C188" s="136"/>
      <c r="D188" s="119"/>
      <c r="E188" s="348"/>
      <c r="F188" s="112"/>
      <c r="G188" s="183"/>
      <c r="H188" s="184" t="str">
        <f t="shared" si="9"/>
        <v/>
      </c>
      <c r="I188" s="120"/>
    </row>
    <row r="189" spans="1:9" ht="16.5" customHeight="1" x14ac:dyDescent="0.2">
      <c r="A189" s="87">
        <f t="shared" si="8"/>
        <v>146</v>
      </c>
      <c r="B189" s="135"/>
      <c r="C189" s="136"/>
      <c r="D189" s="119"/>
      <c r="E189" s="348"/>
      <c r="F189" s="112"/>
      <c r="G189" s="183"/>
      <c r="H189" s="184" t="str">
        <f t="shared" si="9"/>
        <v/>
      </c>
      <c r="I189" s="120"/>
    </row>
    <row r="190" spans="1:9" ht="16.5" customHeight="1" x14ac:dyDescent="0.2">
      <c r="A190" s="87">
        <f t="shared" si="8"/>
        <v>147</v>
      </c>
      <c r="B190" s="135"/>
      <c r="C190" s="136"/>
      <c r="D190" s="119"/>
      <c r="E190" s="348"/>
      <c r="F190" s="112"/>
      <c r="G190" s="183"/>
      <c r="H190" s="184" t="str">
        <f t="shared" si="9"/>
        <v/>
      </c>
      <c r="I190" s="120"/>
    </row>
    <row r="191" spans="1:9" ht="16.5" customHeight="1" x14ac:dyDescent="0.2">
      <c r="A191" s="87">
        <f t="shared" si="8"/>
        <v>148</v>
      </c>
      <c r="B191" s="135"/>
      <c r="C191" s="136"/>
      <c r="D191" s="119"/>
      <c r="E191" s="348"/>
      <c r="F191" s="112"/>
      <c r="G191" s="183"/>
      <c r="H191" s="184" t="str">
        <f t="shared" si="9"/>
        <v/>
      </c>
      <c r="I191" s="120"/>
    </row>
    <row r="192" spans="1:9" ht="16.5" customHeight="1" x14ac:dyDescent="0.2">
      <c r="A192" s="87">
        <f t="shared" si="8"/>
        <v>149</v>
      </c>
      <c r="B192" s="135"/>
      <c r="C192" s="136"/>
      <c r="D192" s="119"/>
      <c r="E192" s="348"/>
      <c r="F192" s="112"/>
      <c r="G192" s="183"/>
      <c r="H192" s="184" t="str">
        <f t="shared" si="9"/>
        <v/>
      </c>
      <c r="I192" s="120"/>
    </row>
    <row r="193" spans="1:11" ht="16.5" customHeight="1" x14ac:dyDescent="0.2">
      <c r="A193" s="87">
        <f t="shared" si="8"/>
        <v>150</v>
      </c>
      <c r="B193" s="135"/>
      <c r="C193" s="136"/>
      <c r="D193" s="119"/>
      <c r="E193" s="348"/>
      <c r="F193" s="112"/>
      <c r="G193" s="183"/>
      <c r="H193" s="184" t="str">
        <f t="shared" si="9"/>
        <v/>
      </c>
      <c r="I193" s="120"/>
    </row>
    <row r="194" spans="1:11" ht="16.5" customHeight="1" x14ac:dyDescent="0.2">
      <c r="A194" s="87">
        <f t="shared" si="8"/>
        <v>151</v>
      </c>
      <c r="B194" s="135"/>
      <c r="C194" s="136"/>
      <c r="D194" s="119"/>
      <c r="E194" s="348"/>
      <c r="F194" s="112"/>
      <c r="G194" s="183"/>
      <c r="H194" s="184" t="str">
        <f t="shared" si="9"/>
        <v/>
      </c>
      <c r="I194" s="120"/>
    </row>
    <row r="195" spans="1:11" ht="16.5" customHeight="1" x14ac:dyDescent="0.2">
      <c r="A195" s="87">
        <f t="shared" si="8"/>
        <v>152</v>
      </c>
      <c r="B195" s="135"/>
      <c r="C195" s="136"/>
      <c r="D195" s="119"/>
      <c r="E195" s="348"/>
      <c r="F195" s="112"/>
      <c r="G195" s="183"/>
      <c r="H195" s="184" t="str">
        <f t="shared" si="9"/>
        <v/>
      </c>
      <c r="I195" s="120"/>
    </row>
    <row r="196" spans="1:11" ht="16.5" customHeight="1" x14ac:dyDescent="0.2">
      <c r="A196" s="87">
        <f t="shared" si="8"/>
        <v>153</v>
      </c>
      <c r="B196" s="135"/>
      <c r="C196" s="136"/>
      <c r="D196" s="119"/>
      <c r="E196" s="348"/>
      <c r="F196" s="112"/>
      <c r="G196" s="183"/>
      <c r="H196" s="184" t="str">
        <f t="shared" si="9"/>
        <v/>
      </c>
      <c r="I196" s="120"/>
    </row>
    <row r="197" spans="1:11" ht="16.5" customHeight="1" x14ac:dyDescent="0.2">
      <c r="A197" s="87">
        <f t="shared" si="8"/>
        <v>154</v>
      </c>
      <c r="B197" s="135"/>
      <c r="C197" s="136"/>
      <c r="D197" s="119"/>
      <c r="E197" s="348"/>
      <c r="F197" s="112"/>
      <c r="G197" s="183"/>
      <c r="H197" s="184" t="str">
        <f t="shared" si="9"/>
        <v/>
      </c>
      <c r="I197" s="120"/>
    </row>
    <row r="198" spans="1:11" ht="16.5" customHeight="1" x14ac:dyDescent="0.2">
      <c r="A198" s="87">
        <f t="shared" si="8"/>
        <v>155</v>
      </c>
      <c r="B198" s="135"/>
      <c r="C198" s="136"/>
      <c r="D198" s="119"/>
      <c r="E198" s="348"/>
      <c r="F198" s="112"/>
      <c r="G198" s="183"/>
      <c r="H198" s="184" t="str">
        <f t="shared" si="9"/>
        <v/>
      </c>
      <c r="I198" s="120"/>
    </row>
    <row r="199" spans="1:11" ht="16.5" customHeight="1" x14ac:dyDescent="0.2">
      <c r="A199" s="87">
        <f t="shared" si="8"/>
        <v>156</v>
      </c>
      <c r="B199" s="135"/>
      <c r="C199" s="136"/>
      <c r="D199" s="119"/>
      <c r="E199" s="348"/>
      <c r="F199" s="112"/>
      <c r="G199" s="183"/>
      <c r="H199" s="184" t="str">
        <f t="shared" si="9"/>
        <v/>
      </c>
      <c r="I199" s="120"/>
    </row>
    <row r="200" spans="1:11" ht="16.5" customHeight="1" x14ac:dyDescent="0.2">
      <c r="A200" s="87">
        <f t="shared" si="8"/>
        <v>157</v>
      </c>
      <c r="B200" s="135"/>
      <c r="C200" s="136"/>
      <c r="D200" s="119"/>
      <c r="E200" s="348"/>
      <c r="F200" s="112"/>
      <c r="G200" s="183"/>
      <c r="H200" s="184" t="str">
        <f t="shared" si="9"/>
        <v/>
      </c>
      <c r="I200" s="120"/>
    </row>
    <row r="201" spans="1:11" ht="16.5" customHeight="1" x14ac:dyDescent="0.2">
      <c r="A201" s="87">
        <f t="shared" si="8"/>
        <v>158</v>
      </c>
      <c r="B201" s="135"/>
      <c r="C201" s="136"/>
      <c r="D201" s="119"/>
      <c r="E201" s="348"/>
      <c r="F201" s="112"/>
      <c r="G201" s="183"/>
      <c r="H201" s="184" t="str">
        <f t="shared" si="9"/>
        <v/>
      </c>
      <c r="I201" s="120"/>
    </row>
    <row r="202" spans="1:11" ht="16.5" customHeight="1" x14ac:dyDescent="0.2">
      <c r="A202" s="87">
        <f t="shared" si="8"/>
        <v>159</v>
      </c>
      <c r="B202" s="135"/>
      <c r="C202" s="136"/>
      <c r="D202" s="119"/>
      <c r="E202" s="348"/>
      <c r="F202" s="112"/>
      <c r="G202" s="183"/>
      <c r="H202" s="184" t="str">
        <f t="shared" si="9"/>
        <v/>
      </c>
      <c r="I202" s="120"/>
    </row>
    <row r="203" spans="1:11" ht="16.5" customHeight="1" thickBot="1" x14ac:dyDescent="0.25">
      <c r="A203" s="87">
        <f t="shared" si="8"/>
        <v>160</v>
      </c>
      <c r="B203" s="137"/>
      <c r="C203" s="136"/>
      <c r="D203" s="121"/>
      <c r="E203" s="350"/>
      <c r="F203" s="112"/>
      <c r="G203" s="185"/>
      <c r="H203" s="184" t="str">
        <f t="shared" si="9"/>
        <v/>
      </c>
      <c r="I203" s="122"/>
    </row>
    <row r="204" spans="1:11" ht="22.5" customHeight="1" thickBot="1" x14ac:dyDescent="0.25">
      <c r="B204" s="519" t="s">
        <v>331</v>
      </c>
      <c r="C204" s="520"/>
      <c r="D204" s="520"/>
      <c r="E204" s="351" t="s">
        <v>246</v>
      </c>
      <c r="F204" s="139" t="s">
        <v>246</v>
      </c>
      <c r="G204" s="186" t="s">
        <v>246</v>
      </c>
      <c r="H204" s="187">
        <f>SUMIF(B172:B203,"&lt;&gt;"&amp;"▲助成対象外",H172:H203)</f>
        <v>0</v>
      </c>
      <c r="I204" s="140"/>
    </row>
    <row r="205" spans="1:11" ht="22.5" customHeight="1" thickTop="1" thickBot="1" x14ac:dyDescent="0.25">
      <c r="B205" s="525" t="s">
        <v>255</v>
      </c>
      <c r="C205" s="526"/>
      <c r="D205" s="526"/>
      <c r="E205" s="352" t="s">
        <v>246</v>
      </c>
      <c r="F205" s="141" t="s">
        <v>246</v>
      </c>
      <c r="G205" s="188" t="s">
        <v>246</v>
      </c>
      <c r="H205" s="189">
        <f>SUMIF(B172:B203,"▲助成対象外",H172:H203)</f>
        <v>0</v>
      </c>
      <c r="I205" s="142"/>
    </row>
    <row r="208" spans="1:11" ht="21" customHeight="1" x14ac:dyDescent="0.2">
      <c r="B208" s="87" t="str">
        <f>$B$8</f>
        <v>内訳明細表</v>
      </c>
      <c r="C208" s="151"/>
      <c r="D208" s="516" t="str">
        <f>$D$8</f>
        <v>高効率空調設備の導入</v>
      </c>
      <c r="E208" s="517"/>
      <c r="F208" s="517"/>
      <c r="G208" s="517"/>
      <c r="H208" s="166" t="s">
        <v>416</v>
      </c>
      <c r="K208" s="171" t="str">
        <f>$K$8</f>
        <v>Ver.6.2</v>
      </c>
    </row>
    <row r="209" spans="1:9" x14ac:dyDescent="0.2">
      <c r="D209" s="521"/>
      <c r="E209" s="521"/>
      <c r="F209" s="521"/>
      <c r="G209" s="521"/>
      <c r="H209" s="521"/>
    </row>
    <row r="210" spans="1:9" ht="13.5" customHeight="1" x14ac:dyDescent="0.2">
      <c r="A210" s="111" t="s">
        <v>242</v>
      </c>
      <c r="B210" s="518" t="str">
        <f>選択肢!$F$43</f>
        <v>空調設備の種類</v>
      </c>
      <c r="C210" s="518" t="str">
        <f>選択肢!$I$36</f>
        <v>費用の区分</v>
      </c>
      <c r="D210" s="518" t="s">
        <v>243</v>
      </c>
      <c r="E210" s="522" t="s">
        <v>207</v>
      </c>
      <c r="F210" s="518" t="str">
        <f>選択肢!$L$36</f>
        <v>単位</v>
      </c>
      <c r="G210" s="523" t="s">
        <v>329</v>
      </c>
      <c r="H210" s="523" t="s">
        <v>330</v>
      </c>
      <c r="I210" s="518" t="s">
        <v>183</v>
      </c>
    </row>
    <row r="211" spans="1:9" x14ac:dyDescent="0.2">
      <c r="A211" s="111" t="s">
        <v>244</v>
      </c>
      <c r="B211" s="518"/>
      <c r="C211" s="518"/>
      <c r="D211" s="518"/>
      <c r="E211" s="522"/>
      <c r="F211" s="518"/>
      <c r="G211" s="524"/>
      <c r="H211" s="524"/>
      <c r="I211" s="518"/>
    </row>
    <row r="212" spans="1:9" ht="16.5" customHeight="1" x14ac:dyDescent="0.2">
      <c r="A212" s="87">
        <f>ROW()-3-8*6</f>
        <v>161</v>
      </c>
      <c r="B212" s="135"/>
      <c r="C212" s="136"/>
      <c r="D212" s="119"/>
      <c r="E212" s="348"/>
      <c r="F212" s="112"/>
      <c r="G212" s="183"/>
      <c r="H212" s="184" t="str">
        <f>IF(E212*G212=0,"",ROUND(E212*G212,0))</f>
        <v/>
      </c>
      <c r="I212" s="120"/>
    </row>
    <row r="213" spans="1:9" ht="16.5" customHeight="1" x14ac:dyDescent="0.2">
      <c r="A213" s="87">
        <f t="shared" ref="A213:A243" si="10">ROW()-3-8*6</f>
        <v>162</v>
      </c>
      <c r="B213" s="135"/>
      <c r="C213" s="136"/>
      <c r="D213" s="119"/>
      <c r="E213" s="348"/>
      <c r="F213" s="112"/>
      <c r="G213" s="183"/>
      <c r="H213" s="184" t="str">
        <f t="shared" ref="H213:H243" si="11">IF(E213*G213=0,"",ROUND(E213*G213,0))</f>
        <v/>
      </c>
      <c r="I213" s="120"/>
    </row>
    <row r="214" spans="1:9" ht="16.5" customHeight="1" x14ac:dyDescent="0.2">
      <c r="A214" s="87">
        <f t="shared" si="10"/>
        <v>163</v>
      </c>
      <c r="B214" s="135"/>
      <c r="C214" s="136"/>
      <c r="D214" s="119"/>
      <c r="E214" s="348"/>
      <c r="F214" s="112"/>
      <c r="G214" s="183"/>
      <c r="H214" s="184" t="str">
        <f t="shared" si="11"/>
        <v/>
      </c>
      <c r="I214" s="120"/>
    </row>
    <row r="215" spans="1:9" ht="16.5" customHeight="1" x14ac:dyDescent="0.2">
      <c r="A215" s="87">
        <f t="shared" si="10"/>
        <v>164</v>
      </c>
      <c r="B215" s="135"/>
      <c r="C215" s="136"/>
      <c r="D215" s="119"/>
      <c r="E215" s="348"/>
      <c r="F215" s="112"/>
      <c r="G215" s="183"/>
      <c r="H215" s="184" t="str">
        <f t="shared" si="11"/>
        <v/>
      </c>
      <c r="I215" s="120"/>
    </row>
    <row r="216" spans="1:9" ht="16.5" customHeight="1" x14ac:dyDescent="0.2">
      <c r="A216" s="87">
        <f t="shared" si="10"/>
        <v>165</v>
      </c>
      <c r="B216" s="135"/>
      <c r="C216" s="136"/>
      <c r="D216" s="119"/>
      <c r="E216" s="348"/>
      <c r="F216" s="112"/>
      <c r="G216" s="183"/>
      <c r="H216" s="184" t="str">
        <f t="shared" si="11"/>
        <v/>
      </c>
      <c r="I216" s="120"/>
    </row>
    <row r="217" spans="1:9" ht="16.5" customHeight="1" x14ac:dyDescent="0.2">
      <c r="A217" s="87">
        <f t="shared" si="10"/>
        <v>166</v>
      </c>
      <c r="B217" s="135"/>
      <c r="C217" s="136"/>
      <c r="D217" s="119"/>
      <c r="E217" s="348"/>
      <c r="F217" s="112"/>
      <c r="G217" s="183"/>
      <c r="H217" s="184" t="str">
        <f t="shared" si="11"/>
        <v/>
      </c>
      <c r="I217" s="120"/>
    </row>
    <row r="218" spans="1:9" ht="16.5" customHeight="1" x14ac:dyDescent="0.2">
      <c r="A218" s="87">
        <f t="shared" si="10"/>
        <v>167</v>
      </c>
      <c r="B218" s="135"/>
      <c r="C218" s="136"/>
      <c r="D218" s="119"/>
      <c r="E218" s="348"/>
      <c r="F218" s="112"/>
      <c r="G218" s="183"/>
      <c r="H218" s="184" t="str">
        <f t="shared" si="11"/>
        <v/>
      </c>
      <c r="I218" s="120"/>
    </row>
    <row r="219" spans="1:9" ht="16.5" customHeight="1" x14ac:dyDescent="0.2">
      <c r="A219" s="87">
        <f t="shared" si="10"/>
        <v>168</v>
      </c>
      <c r="B219" s="135"/>
      <c r="C219" s="136"/>
      <c r="D219" s="119"/>
      <c r="E219" s="348"/>
      <c r="F219" s="112"/>
      <c r="G219" s="183"/>
      <c r="H219" s="184" t="str">
        <f t="shared" si="11"/>
        <v/>
      </c>
      <c r="I219" s="120"/>
    </row>
    <row r="220" spans="1:9" ht="16.5" customHeight="1" x14ac:dyDescent="0.2">
      <c r="A220" s="87">
        <f t="shared" si="10"/>
        <v>169</v>
      </c>
      <c r="B220" s="135"/>
      <c r="C220" s="136"/>
      <c r="D220" s="119"/>
      <c r="E220" s="348"/>
      <c r="F220" s="112"/>
      <c r="G220" s="183"/>
      <c r="H220" s="184" t="str">
        <f t="shared" si="11"/>
        <v/>
      </c>
      <c r="I220" s="120"/>
    </row>
    <row r="221" spans="1:9" ht="16.5" customHeight="1" x14ac:dyDescent="0.2">
      <c r="A221" s="87">
        <f t="shared" si="10"/>
        <v>170</v>
      </c>
      <c r="B221" s="135"/>
      <c r="C221" s="136"/>
      <c r="D221" s="119"/>
      <c r="E221" s="348"/>
      <c r="F221" s="112"/>
      <c r="G221" s="183"/>
      <c r="H221" s="184" t="str">
        <f t="shared" si="11"/>
        <v/>
      </c>
      <c r="I221" s="120"/>
    </row>
    <row r="222" spans="1:9" ht="16.5" customHeight="1" x14ac:dyDescent="0.2">
      <c r="A222" s="87">
        <f t="shared" si="10"/>
        <v>171</v>
      </c>
      <c r="B222" s="135"/>
      <c r="C222" s="136"/>
      <c r="D222" s="119"/>
      <c r="E222" s="348"/>
      <c r="F222" s="112"/>
      <c r="G222" s="183"/>
      <c r="H222" s="184" t="str">
        <f t="shared" si="11"/>
        <v/>
      </c>
      <c r="I222" s="120"/>
    </row>
    <row r="223" spans="1:9" ht="16.5" customHeight="1" x14ac:dyDescent="0.2">
      <c r="A223" s="87">
        <f t="shared" si="10"/>
        <v>172</v>
      </c>
      <c r="B223" s="135"/>
      <c r="C223" s="136"/>
      <c r="D223" s="119"/>
      <c r="E223" s="348"/>
      <c r="F223" s="112"/>
      <c r="G223" s="183"/>
      <c r="H223" s="184" t="str">
        <f t="shared" si="11"/>
        <v/>
      </c>
      <c r="I223" s="120"/>
    </row>
    <row r="224" spans="1:9" ht="16.5" customHeight="1" x14ac:dyDescent="0.2">
      <c r="A224" s="87">
        <f t="shared" si="10"/>
        <v>173</v>
      </c>
      <c r="B224" s="135"/>
      <c r="C224" s="136"/>
      <c r="D224" s="119"/>
      <c r="E224" s="348"/>
      <c r="F224" s="112"/>
      <c r="G224" s="183"/>
      <c r="H224" s="184" t="str">
        <f t="shared" si="11"/>
        <v/>
      </c>
      <c r="I224" s="120"/>
    </row>
    <row r="225" spans="1:9" ht="16.5" customHeight="1" x14ac:dyDescent="0.2">
      <c r="A225" s="87">
        <f t="shared" si="10"/>
        <v>174</v>
      </c>
      <c r="B225" s="135"/>
      <c r="C225" s="136"/>
      <c r="D225" s="119"/>
      <c r="E225" s="348"/>
      <c r="F225" s="112"/>
      <c r="G225" s="183"/>
      <c r="H225" s="184" t="str">
        <f t="shared" si="11"/>
        <v/>
      </c>
      <c r="I225" s="120"/>
    </row>
    <row r="226" spans="1:9" ht="16.5" customHeight="1" x14ac:dyDescent="0.2">
      <c r="A226" s="87">
        <f t="shared" si="10"/>
        <v>175</v>
      </c>
      <c r="B226" s="135"/>
      <c r="C226" s="136"/>
      <c r="D226" s="119"/>
      <c r="E226" s="348"/>
      <c r="F226" s="112"/>
      <c r="G226" s="183"/>
      <c r="H226" s="184" t="str">
        <f t="shared" si="11"/>
        <v/>
      </c>
      <c r="I226" s="120"/>
    </row>
    <row r="227" spans="1:9" ht="16.5" customHeight="1" x14ac:dyDescent="0.2">
      <c r="A227" s="87">
        <f t="shared" si="10"/>
        <v>176</v>
      </c>
      <c r="B227" s="135"/>
      <c r="C227" s="136"/>
      <c r="D227" s="119"/>
      <c r="E227" s="348"/>
      <c r="F227" s="112"/>
      <c r="G227" s="183"/>
      <c r="H227" s="184" t="str">
        <f t="shared" si="11"/>
        <v/>
      </c>
      <c r="I227" s="120"/>
    </row>
    <row r="228" spans="1:9" ht="16.5" customHeight="1" x14ac:dyDescent="0.2">
      <c r="A228" s="87">
        <f t="shared" si="10"/>
        <v>177</v>
      </c>
      <c r="B228" s="135"/>
      <c r="C228" s="136"/>
      <c r="D228" s="119"/>
      <c r="E228" s="348"/>
      <c r="F228" s="112"/>
      <c r="G228" s="183"/>
      <c r="H228" s="184" t="str">
        <f t="shared" si="11"/>
        <v/>
      </c>
      <c r="I228" s="120"/>
    </row>
    <row r="229" spans="1:9" ht="16.5" customHeight="1" x14ac:dyDescent="0.2">
      <c r="A229" s="87">
        <f t="shared" si="10"/>
        <v>178</v>
      </c>
      <c r="B229" s="135"/>
      <c r="C229" s="136"/>
      <c r="D229" s="119"/>
      <c r="E229" s="348"/>
      <c r="F229" s="112"/>
      <c r="G229" s="183"/>
      <c r="H229" s="184" t="str">
        <f t="shared" si="11"/>
        <v/>
      </c>
      <c r="I229" s="120"/>
    </row>
    <row r="230" spans="1:9" ht="16.5" customHeight="1" x14ac:dyDescent="0.2">
      <c r="A230" s="87">
        <f t="shared" si="10"/>
        <v>179</v>
      </c>
      <c r="B230" s="135"/>
      <c r="C230" s="136"/>
      <c r="D230" s="119"/>
      <c r="E230" s="348"/>
      <c r="F230" s="112"/>
      <c r="G230" s="183"/>
      <c r="H230" s="184" t="str">
        <f t="shared" si="11"/>
        <v/>
      </c>
      <c r="I230" s="120"/>
    </row>
    <row r="231" spans="1:9" ht="16.5" customHeight="1" x14ac:dyDescent="0.2">
      <c r="A231" s="87">
        <f t="shared" si="10"/>
        <v>180</v>
      </c>
      <c r="B231" s="135"/>
      <c r="C231" s="136"/>
      <c r="D231" s="119"/>
      <c r="E231" s="348"/>
      <c r="F231" s="112"/>
      <c r="G231" s="183"/>
      <c r="H231" s="184" t="str">
        <f t="shared" si="11"/>
        <v/>
      </c>
      <c r="I231" s="120"/>
    </row>
    <row r="232" spans="1:9" ht="16.5" customHeight="1" x14ac:dyDescent="0.2">
      <c r="A232" s="87">
        <f t="shared" si="10"/>
        <v>181</v>
      </c>
      <c r="B232" s="135"/>
      <c r="C232" s="136"/>
      <c r="D232" s="119"/>
      <c r="E232" s="348"/>
      <c r="F232" s="112"/>
      <c r="G232" s="183"/>
      <c r="H232" s="184" t="str">
        <f t="shared" si="11"/>
        <v/>
      </c>
      <c r="I232" s="120"/>
    </row>
    <row r="233" spans="1:9" ht="16.5" customHeight="1" x14ac:dyDescent="0.2">
      <c r="A233" s="87">
        <f t="shared" si="10"/>
        <v>182</v>
      </c>
      <c r="B233" s="135"/>
      <c r="C233" s="136"/>
      <c r="D233" s="119"/>
      <c r="E233" s="348"/>
      <c r="F233" s="112"/>
      <c r="G233" s="183"/>
      <c r="H233" s="184" t="str">
        <f t="shared" si="11"/>
        <v/>
      </c>
      <c r="I233" s="120"/>
    </row>
    <row r="234" spans="1:9" ht="16.5" customHeight="1" x14ac:dyDescent="0.2">
      <c r="A234" s="87">
        <f t="shared" si="10"/>
        <v>183</v>
      </c>
      <c r="B234" s="135"/>
      <c r="C234" s="136"/>
      <c r="D234" s="119"/>
      <c r="E234" s="348"/>
      <c r="F234" s="112"/>
      <c r="G234" s="183"/>
      <c r="H234" s="184" t="str">
        <f t="shared" si="11"/>
        <v/>
      </c>
      <c r="I234" s="120"/>
    </row>
    <row r="235" spans="1:9" ht="16.5" customHeight="1" x14ac:dyDescent="0.2">
      <c r="A235" s="87">
        <f t="shared" si="10"/>
        <v>184</v>
      </c>
      <c r="B235" s="135"/>
      <c r="C235" s="136"/>
      <c r="D235" s="119"/>
      <c r="E235" s="348"/>
      <c r="F235" s="112"/>
      <c r="G235" s="183"/>
      <c r="H235" s="184" t="str">
        <f t="shared" si="11"/>
        <v/>
      </c>
      <c r="I235" s="120"/>
    </row>
    <row r="236" spans="1:9" ht="16.5" customHeight="1" x14ac:dyDescent="0.2">
      <c r="A236" s="87">
        <f t="shared" si="10"/>
        <v>185</v>
      </c>
      <c r="B236" s="135"/>
      <c r="C236" s="136"/>
      <c r="D236" s="119"/>
      <c r="E236" s="348"/>
      <c r="F236" s="112"/>
      <c r="G236" s="183"/>
      <c r="H236" s="184" t="str">
        <f t="shared" si="11"/>
        <v/>
      </c>
      <c r="I236" s="120"/>
    </row>
    <row r="237" spans="1:9" ht="16.5" customHeight="1" x14ac:dyDescent="0.2">
      <c r="A237" s="87">
        <f t="shared" si="10"/>
        <v>186</v>
      </c>
      <c r="B237" s="135"/>
      <c r="C237" s="136"/>
      <c r="D237" s="119"/>
      <c r="E237" s="348"/>
      <c r="F237" s="112"/>
      <c r="G237" s="183"/>
      <c r="H237" s="184" t="str">
        <f t="shared" si="11"/>
        <v/>
      </c>
      <c r="I237" s="120"/>
    </row>
    <row r="238" spans="1:9" ht="16.5" customHeight="1" x14ac:dyDescent="0.2">
      <c r="A238" s="87">
        <f t="shared" si="10"/>
        <v>187</v>
      </c>
      <c r="B238" s="135"/>
      <c r="C238" s="136"/>
      <c r="D238" s="119"/>
      <c r="E238" s="348"/>
      <c r="F238" s="112"/>
      <c r="G238" s="183"/>
      <c r="H238" s="184" t="str">
        <f t="shared" si="11"/>
        <v/>
      </c>
      <c r="I238" s="120"/>
    </row>
    <row r="239" spans="1:9" ht="16.5" customHeight="1" x14ac:dyDescent="0.2">
      <c r="A239" s="87">
        <f t="shared" si="10"/>
        <v>188</v>
      </c>
      <c r="B239" s="135"/>
      <c r="C239" s="136"/>
      <c r="D239" s="119"/>
      <c r="E239" s="348"/>
      <c r="F239" s="112"/>
      <c r="G239" s="183"/>
      <c r="H239" s="184" t="str">
        <f t="shared" si="11"/>
        <v/>
      </c>
      <c r="I239" s="120"/>
    </row>
    <row r="240" spans="1:9" ht="16.5" customHeight="1" x14ac:dyDescent="0.2">
      <c r="A240" s="87">
        <f t="shared" si="10"/>
        <v>189</v>
      </c>
      <c r="B240" s="135"/>
      <c r="C240" s="136"/>
      <c r="D240" s="119"/>
      <c r="E240" s="348"/>
      <c r="F240" s="112"/>
      <c r="G240" s="183"/>
      <c r="H240" s="184" t="str">
        <f t="shared" si="11"/>
        <v/>
      </c>
      <c r="I240" s="120"/>
    </row>
    <row r="241" spans="1:11" ht="16.5" customHeight="1" x14ac:dyDescent="0.2">
      <c r="A241" s="87">
        <f t="shared" si="10"/>
        <v>190</v>
      </c>
      <c r="B241" s="135"/>
      <c r="C241" s="136"/>
      <c r="D241" s="119"/>
      <c r="E241" s="348"/>
      <c r="F241" s="112"/>
      <c r="G241" s="183"/>
      <c r="H241" s="184" t="str">
        <f t="shared" si="11"/>
        <v/>
      </c>
      <c r="I241" s="120"/>
    </row>
    <row r="242" spans="1:11" ht="16.5" customHeight="1" x14ac:dyDescent="0.2">
      <c r="A242" s="87">
        <f t="shared" si="10"/>
        <v>191</v>
      </c>
      <c r="B242" s="135"/>
      <c r="C242" s="136"/>
      <c r="D242" s="119"/>
      <c r="E242" s="348"/>
      <c r="F242" s="112"/>
      <c r="G242" s="183"/>
      <c r="H242" s="184" t="str">
        <f t="shared" si="11"/>
        <v/>
      </c>
      <c r="I242" s="120"/>
    </row>
    <row r="243" spans="1:11" ht="16.5" customHeight="1" thickBot="1" x14ac:dyDescent="0.25">
      <c r="A243" s="87">
        <f t="shared" si="10"/>
        <v>192</v>
      </c>
      <c r="B243" s="137"/>
      <c r="C243" s="136"/>
      <c r="D243" s="121"/>
      <c r="E243" s="350"/>
      <c r="F243" s="112"/>
      <c r="G243" s="185"/>
      <c r="H243" s="184" t="str">
        <f t="shared" si="11"/>
        <v/>
      </c>
      <c r="I243" s="122"/>
    </row>
    <row r="244" spans="1:11" ht="22.5" customHeight="1" thickBot="1" x14ac:dyDescent="0.25">
      <c r="B244" s="519" t="s">
        <v>332</v>
      </c>
      <c r="C244" s="520"/>
      <c r="D244" s="520"/>
      <c r="E244" s="351" t="s">
        <v>246</v>
      </c>
      <c r="F244" s="139" t="s">
        <v>246</v>
      </c>
      <c r="G244" s="186" t="s">
        <v>246</v>
      </c>
      <c r="H244" s="187">
        <f>SUMIF(B212:B243,"&lt;&gt;"&amp;"▲助成対象外",H212:H243)</f>
        <v>0</v>
      </c>
      <c r="I244" s="140"/>
    </row>
    <row r="245" spans="1:11" ht="22.5" customHeight="1" thickTop="1" thickBot="1" x14ac:dyDescent="0.25">
      <c r="B245" s="525" t="s">
        <v>333</v>
      </c>
      <c r="C245" s="526"/>
      <c r="D245" s="526"/>
      <c r="E245" s="352" t="s">
        <v>246</v>
      </c>
      <c r="F245" s="141" t="s">
        <v>246</v>
      </c>
      <c r="G245" s="188" t="s">
        <v>246</v>
      </c>
      <c r="H245" s="189">
        <f>SUMIF(B212:B243,"▲助成対象外",H212:H243)</f>
        <v>0</v>
      </c>
      <c r="I245" s="142"/>
    </row>
    <row r="248" spans="1:11" ht="21" customHeight="1" x14ac:dyDescent="0.2">
      <c r="B248" s="87" t="str">
        <f>$B$8</f>
        <v>内訳明細表</v>
      </c>
      <c r="C248" s="151"/>
      <c r="D248" s="516" t="str">
        <f>$D$8</f>
        <v>高効率空調設備の導入</v>
      </c>
      <c r="E248" s="517"/>
      <c r="F248" s="517"/>
      <c r="G248" s="517"/>
      <c r="H248" s="166" t="s">
        <v>415</v>
      </c>
      <c r="K248" s="171" t="str">
        <f>$K$8</f>
        <v>Ver.6.2</v>
      </c>
    </row>
    <row r="249" spans="1:11" x14ac:dyDescent="0.2">
      <c r="D249" s="521"/>
      <c r="E249" s="521"/>
      <c r="F249" s="521"/>
      <c r="G249" s="521"/>
      <c r="H249" s="521"/>
    </row>
    <row r="250" spans="1:11" ht="13.5" customHeight="1" x14ac:dyDescent="0.2">
      <c r="A250" s="111" t="s">
        <v>242</v>
      </c>
      <c r="B250" s="518" t="str">
        <f>選択肢!$F$43</f>
        <v>空調設備の種類</v>
      </c>
      <c r="C250" s="518" t="str">
        <f>選択肢!$I$36</f>
        <v>費用の区分</v>
      </c>
      <c r="D250" s="518" t="s">
        <v>243</v>
      </c>
      <c r="E250" s="522" t="s">
        <v>207</v>
      </c>
      <c r="F250" s="518" t="str">
        <f>選択肢!$L$36</f>
        <v>単位</v>
      </c>
      <c r="G250" s="523" t="s">
        <v>329</v>
      </c>
      <c r="H250" s="523" t="s">
        <v>330</v>
      </c>
      <c r="I250" s="518" t="s">
        <v>183</v>
      </c>
    </row>
    <row r="251" spans="1:11" x14ac:dyDescent="0.2">
      <c r="A251" s="111" t="s">
        <v>244</v>
      </c>
      <c r="B251" s="518"/>
      <c r="C251" s="518"/>
      <c r="D251" s="518"/>
      <c r="E251" s="522"/>
      <c r="F251" s="518"/>
      <c r="G251" s="524"/>
      <c r="H251" s="524"/>
      <c r="I251" s="518"/>
    </row>
    <row r="252" spans="1:11" ht="16.5" customHeight="1" x14ac:dyDescent="0.2">
      <c r="A252" s="87">
        <f>ROW()-3-8*7</f>
        <v>193</v>
      </c>
      <c r="B252" s="135"/>
      <c r="C252" s="136"/>
      <c r="D252" s="119"/>
      <c r="E252" s="348"/>
      <c r="F252" s="112"/>
      <c r="G252" s="183"/>
      <c r="H252" s="184" t="str">
        <f>IF(E252*G252=0,"",ROUND(E252*G252,0))</f>
        <v/>
      </c>
      <c r="I252" s="120"/>
    </row>
    <row r="253" spans="1:11" ht="16.5" customHeight="1" x14ac:dyDescent="0.2">
      <c r="A253" s="87">
        <f t="shared" ref="A253:A283" si="12">ROW()-3-8*7</f>
        <v>194</v>
      </c>
      <c r="B253" s="135"/>
      <c r="C253" s="136"/>
      <c r="D253" s="119"/>
      <c r="E253" s="348"/>
      <c r="F253" s="112"/>
      <c r="G253" s="183"/>
      <c r="H253" s="184" t="str">
        <f t="shared" ref="H253:H283" si="13">IF(E253*G253=0,"",ROUND(E253*G253,0))</f>
        <v/>
      </c>
      <c r="I253" s="120"/>
    </row>
    <row r="254" spans="1:11" ht="16.5" customHeight="1" x14ac:dyDescent="0.2">
      <c r="A254" s="87">
        <f t="shared" si="12"/>
        <v>195</v>
      </c>
      <c r="B254" s="135"/>
      <c r="C254" s="136"/>
      <c r="D254" s="119"/>
      <c r="E254" s="348"/>
      <c r="F254" s="112"/>
      <c r="G254" s="183"/>
      <c r="H254" s="184" t="str">
        <f t="shared" si="13"/>
        <v/>
      </c>
      <c r="I254" s="120"/>
    </row>
    <row r="255" spans="1:11" ht="16.5" customHeight="1" x14ac:dyDescent="0.2">
      <c r="A255" s="87">
        <f t="shared" si="12"/>
        <v>196</v>
      </c>
      <c r="B255" s="135"/>
      <c r="C255" s="136"/>
      <c r="D255" s="119"/>
      <c r="E255" s="348"/>
      <c r="F255" s="112"/>
      <c r="G255" s="183"/>
      <c r="H255" s="184" t="str">
        <f t="shared" si="13"/>
        <v/>
      </c>
      <c r="I255" s="120"/>
    </row>
    <row r="256" spans="1:11" ht="16.5" customHeight="1" x14ac:dyDescent="0.2">
      <c r="A256" s="87">
        <f t="shared" si="12"/>
        <v>197</v>
      </c>
      <c r="B256" s="135"/>
      <c r="C256" s="136"/>
      <c r="D256" s="119"/>
      <c r="E256" s="348"/>
      <c r="F256" s="112"/>
      <c r="G256" s="183"/>
      <c r="H256" s="184" t="str">
        <f t="shared" si="13"/>
        <v/>
      </c>
      <c r="I256" s="120"/>
    </row>
    <row r="257" spans="1:9" ht="16.5" customHeight="1" x14ac:dyDescent="0.2">
      <c r="A257" s="87">
        <f t="shared" si="12"/>
        <v>198</v>
      </c>
      <c r="B257" s="135"/>
      <c r="C257" s="136"/>
      <c r="D257" s="119"/>
      <c r="E257" s="348"/>
      <c r="F257" s="112"/>
      <c r="G257" s="183"/>
      <c r="H257" s="184" t="str">
        <f t="shared" si="13"/>
        <v/>
      </c>
      <c r="I257" s="120"/>
    </row>
    <row r="258" spans="1:9" ht="16.5" customHeight="1" x14ac:dyDescent="0.2">
      <c r="A258" s="87">
        <f t="shared" si="12"/>
        <v>199</v>
      </c>
      <c r="B258" s="135"/>
      <c r="C258" s="136"/>
      <c r="D258" s="119"/>
      <c r="E258" s="348"/>
      <c r="F258" s="112"/>
      <c r="G258" s="183"/>
      <c r="H258" s="184" t="str">
        <f t="shared" si="13"/>
        <v/>
      </c>
      <c r="I258" s="120"/>
    </row>
    <row r="259" spans="1:9" ht="16.5" customHeight="1" x14ac:dyDescent="0.2">
      <c r="A259" s="87">
        <f t="shared" si="12"/>
        <v>200</v>
      </c>
      <c r="B259" s="135"/>
      <c r="C259" s="136"/>
      <c r="D259" s="119"/>
      <c r="E259" s="348"/>
      <c r="F259" s="112"/>
      <c r="G259" s="183"/>
      <c r="H259" s="184" t="str">
        <f t="shared" si="13"/>
        <v/>
      </c>
      <c r="I259" s="120"/>
    </row>
    <row r="260" spans="1:9" ht="16.5" customHeight="1" x14ac:dyDescent="0.2">
      <c r="A260" s="87">
        <f t="shared" si="12"/>
        <v>201</v>
      </c>
      <c r="B260" s="135"/>
      <c r="C260" s="136"/>
      <c r="D260" s="119"/>
      <c r="E260" s="348"/>
      <c r="F260" s="112"/>
      <c r="G260" s="183"/>
      <c r="H260" s="184" t="str">
        <f t="shared" si="13"/>
        <v/>
      </c>
      <c r="I260" s="120"/>
    </row>
    <row r="261" spans="1:9" ht="16.5" customHeight="1" x14ac:dyDescent="0.2">
      <c r="A261" s="87">
        <f t="shared" si="12"/>
        <v>202</v>
      </c>
      <c r="B261" s="135"/>
      <c r="C261" s="136"/>
      <c r="D261" s="119"/>
      <c r="E261" s="348"/>
      <c r="F261" s="112"/>
      <c r="G261" s="183"/>
      <c r="H261" s="184" t="str">
        <f t="shared" si="13"/>
        <v/>
      </c>
      <c r="I261" s="120"/>
    </row>
    <row r="262" spans="1:9" ht="16.5" customHeight="1" x14ac:dyDescent="0.2">
      <c r="A262" s="87">
        <f t="shared" si="12"/>
        <v>203</v>
      </c>
      <c r="B262" s="135"/>
      <c r="C262" s="136"/>
      <c r="D262" s="119"/>
      <c r="E262" s="348"/>
      <c r="F262" s="112"/>
      <c r="G262" s="183"/>
      <c r="H262" s="184" t="str">
        <f t="shared" si="13"/>
        <v/>
      </c>
      <c r="I262" s="120"/>
    </row>
    <row r="263" spans="1:9" ht="16.5" customHeight="1" x14ac:dyDescent="0.2">
      <c r="A263" s="87">
        <f t="shared" si="12"/>
        <v>204</v>
      </c>
      <c r="B263" s="135"/>
      <c r="C263" s="136"/>
      <c r="D263" s="119"/>
      <c r="E263" s="348"/>
      <c r="F263" s="112"/>
      <c r="G263" s="183"/>
      <c r="H263" s="184" t="str">
        <f t="shared" si="13"/>
        <v/>
      </c>
      <c r="I263" s="120"/>
    </row>
    <row r="264" spans="1:9" ht="16.5" customHeight="1" x14ac:dyDescent="0.2">
      <c r="A264" s="87">
        <f t="shared" si="12"/>
        <v>205</v>
      </c>
      <c r="B264" s="135"/>
      <c r="C264" s="136"/>
      <c r="D264" s="119"/>
      <c r="E264" s="348"/>
      <c r="F264" s="112"/>
      <c r="G264" s="183"/>
      <c r="H264" s="184" t="str">
        <f t="shared" si="13"/>
        <v/>
      </c>
      <c r="I264" s="120"/>
    </row>
    <row r="265" spans="1:9" ht="16.5" customHeight="1" x14ac:dyDescent="0.2">
      <c r="A265" s="87">
        <f t="shared" si="12"/>
        <v>206</v>
      </c>
      <c r="B265" s="135"/>
      <c r="C265" s="136"/>
      <c r="D265" s="119"/>
      <c r="E265" s="348"/>
      <c r="F265" s="112"/>
      <c r="G265" s="183"/>
      <c r="H265" s="184" t="str">
        <f t="shared" si="13"/>
        <v/>
      </c>
      <c r="I265" s="120"/>
    </row>
    <row r="266" spans="1:9" ht="16.5" customHeight="1" x14ac:dyDescent="0.2">
      <c r="A266" s="87">
        <f t="shared" si="12"/>
        <v>207</v>
      </c>
      <c r="B266" s="135"/>
      <c r="C266" s="136"/>
      <c r="D266" s="119"/>
      <c r="E266" s="348"/>
      <c r="F266" s="112"/>
      <c r="G266" s="183"/>
      <c r="H266" s="184" t="str">
        <f t="shared" si="13"/>
        <v/>
      </c>
      <c r="I266" s="120"/>
    </row>
    <row r="267" spans="1:9" ht="16.5" customHeight="1" x14ac:dyDescent="0.2">
      <c r="A267" s="87">
        <f t="shared" si="12"/>
        <v>208</v>
      </c>
      <c r="B267" s="135"/>
      <c r="C267" s="136"/>
      <c r="D267" s="119"/>
      <c r="E267" s="348"/>
      <c r="F267" s="112"/>
      <c r="G267" s="183"/>
      <c r="H267" s="184" t="str">
        <f t="shared" si="13"/>
        <v/>
      </c>
      <c r="I267" s="120"/>
    </row>
    <row r="268" spans="1:9" ht="16.5" customHeight="1" x14ac:dyDescent="0.2">
      <c r="A268" s="87">
        <f t="shared" si="12"/>
        <v>209</v>
      </c>
      <c r="B268" s="135"/>
      <c r="C268" s="136"/>
      <c r="D268" s="119"/>
      <c r="E268" s="348"/>
      <c r="F268" s="112"/>
      <c r="G268" s="183"/>
      <c r="H268" s="184" t="str">
        <f t="shared" si="13"/>
        <v/>
      </c>
      <c r="I268" s="120"/>
    </row>
    <row r="269" spans="1:9" ht="16.5" customHeight="1" x14ac:dyDescent="0.2">
      <c r="A269" s="87">
        <f t="shared" si="12"/>
        <v>210</v>
      </c>
      <c r="B269" s="135"/>
      <c r="C269" s="136"/>
      <c r="D269" s="119"/>
      <c r="E269" s="348"/>
      <c r="F269" s="112"/>
      <c r="G269" s="183"/>
      <c r="H269" s="184" t="str">
        <f t="shared" si="13"/>
        <v/>
      </c>
      <c r="I269" s="120"/>
    </row>
    <row r="270" spans="1:9" ht="16.5" customHeight="1" x14ac:dyDescent="0.2">
      <c r="A270" s="87">
        <f t="shared" si="12"/>
        <v>211</v>
      </c>
      <c r="B270" s="135"/>
      <c r="C270" s="136"/>
      <c r="D270" s="119"/>
      <c r="E270" s="348"/>
      <c r="F270" s="112"/>
      <c r="G270" s="183"/>
      <c r="H270" s="184" t="str">
        <f t="shared" si="13"/>
        <v/>
      </c>
      <c r="I270" s="120"/>
    </row>
    <row r="271" spans="1:9" ht="16.5" customHeight="1" x14ac:dyDescent="0.2">
      <c r="A271" s="87">
        <f t="shared" si="12"/>
        <v>212</v>
      </c>
      <c r="B271" s="135"/>
      <c r="C271" s="136"/>
      <c r="D271" s="119"/>
      <c r="E271" s="348"/>
      <c r="F271" s="112"/>
      <c r="G271" s="183"/>
      <c r="H271" s="184" t="str">
        <f t="shared" si="13"/>
        <v/>
      </c>
      <c r="I271" s="120"/>
    </row>
    <row r="272" spans="1:9" ht="16.5" customHeight="1" x14ac:dyDescent="0.2">
      <c r="A272" s="87">
        <f t="shared" si="12"/>
        <v>213</v>
      </c>
      <c r="B272" s="135"/>
      <c r="C272" s="136"/>
      <c r="D272" s="119"/>
      <c r="E272" s="348"/>
      <c r="F272" s="112"/>
      <c r="G272" s="183"/>
      <c r="H272" s="184" t="str">
        <f t="shared" si="13"/>
        <v/>
      </c>
      <c r="I272" s="120"/>
    </row>
    <row r="273" spans="1:11" ht="16.5" customHeight="1" x14ac:dyDescent="0.2">
      <c r="A273" s="87">
        <f t="shared" si="12"/>
        <v>214</v>
      </c>
      <c r="B273" s="135"/>
      <c r="C273" s="136"/>
      <c r="D273" s="119"/>
      <c r="E273" s="348"/>
      <c r="F273" s="112"/>
      <c r="G273" s="183"/>
      <c r="H273" s="184" t="str">
        <f t="shared" si="13"/>
        <v/>
      </c>
      <c r="I273" s="120"/>
    </row>
    <row r="274" spans="1:11" ht="16.5" customHeight="1" x14ac:dyDescent="0.2">
      <c r="A274" s="87">
        <f t="shared" si="12"/>
        <v>215</v>
      </c>
      <c r="B274" s="135"/>
      <c r="C274" s="136"/>
      <c r="D274" s="119"/>
      <c r="E274" s="348"/>
      <c r="F274" s="112"/>
      <c r="G274" s="183"/>
      <c r="H274" s="184" t="str">
        <f t="shared" si="13"/>
        <v/>
      </c>
      <c r="I274" s="120"/>
    </row>
    <row r="275" spans="1:11" ht="16.5" customHeight="1" x14ac:dyDescent="0.2">
      <c r="A275" s="87">
        <f t="shared" si="12"/>
        <v>216</v>
      </c>
      <c r="B275" s="135"/>
      <c r="C275" s="136"/>
      <c r="D275" s="119"/>
      <c r="E275" s="348"/>
      <c r="F275" s="112"/>
      <c r="G275" s="183"/>
      <c r="H275" s="184" t="str">
        <f t="shared" si="13"/>
        <v/>
      </c>
      <c r="I275" s="120"/>
    </row>
    <row r="276" spans="1:11" ht="16.5" customHeight="1" x14ac:dyDescent="0.2">
      <c r="A276" s="87">
        <f t="shared" si="12"/>
        <v>217</v>
      </c>
      <c r="B276" s="135"/>
      <c r="C276" s="136"/>
      <c r="D276" s="119"/>
      <c r="E276" s="348"/>
      <c r="F276" s="112"/>
      <c r="G276" s="183"/>
      <c r="H276" s="184" t="str">
        <f t="shared" si="13"/>
        <v/>
      </c>
      <c r="I276" s="120"/>
    </row>
    <row r="277" spans="1:11" ht="16.5" customHeight="1" x14ac:dyDescent="0.2">
      <c r="A277" s="87">
        <f t="shared" si="12"/>
        <v>218</v>
      </c>
      <c r="B277" s="135"/>
      <c r="C277" s="136"/>
      <c r="D277" s="119"/>
      <c r="E277" s="348"/>
      <c r="F277" s="112"/>
      <c r="G277" s="183"/>
      <c r="H277" s="184" t="str">
        <f t="shared" si="13"/>
        <v/>
      </c>
      <c r="I277" s="120"/>
    </row>
    <row r="278" spans="1:11" ht="16.5" customHeight="1" x14ac:dyDescent="0.2">
      <c r="A278" s="87">
        <f t="shared" si="12"/>
        <v>219</v>
      </c>
      <c r="B278" s="135"/>
      <c r="C278" s="136"/>
      <c r="D278" s="119"/>
      <c r="E278" s="348"/>
      <c r="F278" s="112"/>
      <c r="G278" s="183"/>
      <c r="H278" s="184" t="str">
        <f t="shared" si="13"/>
        <v/>
      </c>
      <c r="I278" s="120"/>
    </row>
    <row r="279" spans="1:11" ht="16.5" customHeight="1" x14ac:dyDescent="0.2">
      <c r="A279" s="87">
        <f t="shared" si="12"/>
        <v>220</v>
      </c>
      <c r="B279" s="135"/>
      <c r="C279" s="136"/>
      <c r="D279" s="119"/>
      <c r="E279" s="348"/>
      <c r="F279" s="112"/>
      <c r="G279" s="183"/>
      <c r="H279" s="184" t="str">
        <f t="shared" si="13"/>
        <v/>
      </c>
      <c r="I279" s="120"/>
    </row>
    <row r="280" spans="1:11" ht="16.5" customHeight="1" x14ac:dyDescent="0.2">
      <c r="A280" s="87">
        <f t="shared" si="12"/>
        <v>221</v>
      </c>
      <c r="B280" s="135"/>
      <c r="C280" s="136"/>
      <c r="D280" s="119"/>
      <c r="E280" s="348"/>
      <c r="F280" s="112"/>
      <c r="G280" s="183"/>
      <c r="H280" s="184" t="str">
        <f t="shared" si="13"/>
        <v/>
      </c>
      <c r="I280" s="120"/>
    </row>
    <row r="281" spans="1:11" ht="16.5" customHeight="1" x14ac:dyDescent="0.2">
      <c r="A281" s="87">
        <f t="shared" si="12"/>
        <v>222</v>
      </c>
      <c r="B281" s="135"/>
      <c r="C281" s="136"/>
      <c r="D281" s="119"/>
      <c r="E281" s="348"/>
      <c r="F281" s="112"/>
      <c r="G281" s="183"/>
      <c r="H281" s="184" t="str">
        <f t="shared" si="13"/>
        <v/>
      </c>
      <c r="I281" s="120"/>
    </row>
    <row r="282" spans="1:11" ht="16.5" customHeight="1" x14ac:dyDescent="0.2">
      <c r="A282" s="87">
        <f t="shared" si="12"/>
        <v>223</v>
      </c>
      <c r="B282" s="135"/>
      <c r="C282" s="136"/>
      <c r="D282" s="119"/>
      <c r="E282" s="348"/>
      <c r="F282" s="112"/>
      <c r="G282" s="183"/>
      <c r="H282" s="184" t="str">
        <f t="shared" si="13"/>
        <v/>
      </c>
      <c r="I282" s="120"/>
    </row>
    <row r="283" spans="1:11" ht="16.5" customHeight="1" thickBot="1" x14ac:dyDescent="0.25">
      <c r="A283" s="87">
        <f t="shared" si="12"/>
        <v>224</v>
      </c>
      <c r="B283" s="137"/>
      <c r="C283" s="136"/>
      <c r="D283" s="121"/>
      <c r="E283" s="350"/>
      <c r="F283" s="112"/>
      <c r="G283" s="185"/>
      <c r="H283" s="184" t="str">
        <f t="shared" si="13"/>
        <v/>
      </c>
      <c r="I283" s="122"/>
    </row>
    <row r="284" spans="1:11" ht="22.5" customHeight="1" thickBot="1" x14ac:dyDescent="0.25">
      <c r="B284" s="519" t="s">
        <v>334</v>
      </c>
      <c r="C284" s="520"/>
      <c r="D284" s="520"/>
      <c r="E284" s="351" t="s">
        <v>246</v>
      </c>
      <c r="F284" s="139" t="s">
        <v>246</v>
      </c>
      <c r="G284" s="186" t="s">
        <v>246</v>
      </c>
      <c r="H284" s="187">
        <f>SUMIF(B252:B283,"&lt;&gt;"&amp;"▲助成対象外",H252:H283)</f>
        <v>0</v>
      </c>
      <c r="I284" s="140"/>
    </row>
    <row r="285" spans="1:11" ht="22.5" customHeight="1" thickTop="1" thickBot="1" x14ac:dyDescent="0.25">
      <c r="B285" s="525" t="s">
        <v>335</v>
      </c>
      <c r="C285" s="526"/>
      <c r="D285" s="526"/>
      <c r="E285" s="352" t="s">
        <v>246</v>
      </c>
      <c r="F285" s="141" t="s">
        <v>246</v>
      </c>
      <c r="G285" s="188" t="s">
        <v>246</v>
      </c>
      <c r="H285" s="189">
        <f>SUMIF(B252:B283,"▲助成対象外",H252:H283)</f>
        <v>0</v>
      </c>
      <c r="I285" s="142"/>
    </row>
    <row r="288" spans="1:11" ht="19.5" customHeight="1" x14ac:dyDescent="0.2">
      <c r="B288" s="87" t="str">
        <f>$B$8</f>
        <v>内訳明細表</v>
      </c>
      <c r="C288" s="151"/>
      <c r="D288" s="516" t="str">
        <f>$D$8</f>
        <v>高効率空調設備の導入</v>
      </c>
      <c r="E288" s="517"/>
      <c r="F288" s="517"/>
      <c r="G288" s="517"/>
      <c r="H288" s="166" t="s">
        <v>414</v>
      </c>
      <c r="K288" s="171" t="str">
        <f>$K$8</f>
        <v>Ver.6.2</v>
      </c>
    </row>
    <row r="289" spans="1:9" x14ac:dyDescent="0.2">
      <c r="D289" s="521"/>
      <c r="E289" s="521"/>
      <c r="F289" s="521"/>
      <c r="G289" s="521"/>
      <c r="H289" s="521"/>
    </row>
    <row r="290" spans="1:9" ht="13.5" customHeight="1" x14ac:dyDescent="0.2">
      <c r="A290" s="111" t="s">
        <v>242</v>
      </c>
      <c r="B290" s="518" t="str">
        <f>選択肢!$F$43</f>
        <v>空調設備の種類</v>
      </c>
      <c r="C290" s="518" t="str">
        <f>選択肢!$I$36</f>
        <v>費用の区分</v>
      </c>
      <c r="D290" s="518" t="s">
        <v>243</v>
      </c>
      <c r="E290" s="522" t="s">
        <v>207</v>
      </c>
      <c r="F290" s="518" t="str">
        <f>選択肢!$L$36</f>
        <v>単位</v>
      </c>
      <c r="G290" s="523" t="s">
        <v>329</v>
      </c>
      <c r="H290" s="523" t="s">
        <v>330</v>
      </c>
      <c r="I290" s="518" t="s">
        <v>183</v>
      </c>
    </row>
    <row r="291" spans="1:9" x14ac:dyDescent="0.2">
      <c r="A291" s="111" t="s">
        <v>244</v>
      </c>
      <c r="B291" s="518"/>
      <c r="C291" s="518"/>
      <c r="D291" s="518"/>
      <c r="E291" s="522"/>
      <c r="F291" s="518"/>
      <c r="G291" s="524"/>
      <c r="H291" s="524"/>
      <c r="I291" s="518"/>
    </row>
    <row r="292" spans="1:9" ht="16.5" customHeight="1" x14ac:dyDescent="0.2">
      <c r="A292" s="87">
        <f>ROW()-3-8*8</f>
        <v>225</v>
      </c>
      <c r="B292" s="135"/>
      <c r="C292" s="136"/>
      <c r="D292" s="119"/>
      <c r="E292" s="348"/>
      <c r="F292" s="112"/>
      <c r="G292" s="183"/>
      <c r="H292" s="184" t="str">
        <f>IF(E292*G292=0,"",ROUND(E292*G292,0))</f>
        <v/>
      </c>
      <c r="I292" s="120"/>
    </row>
    <row r="293" spans="1:9" ht="16.5" customHeight="1" x14ac:dyDescent="0.2">
      <c r="A293" s="87">
        <f t="shared" ref="A293:A323" si="14">ROW()-3-8*8</f>
        <v>226</v>
      </c>
      <c r="B293" s="135"/>
      <c r="C293" s="136"/>
      <c r="D293" s="119"/>
      <c r="E293" s="348"/>
      <c r="F293" s="112"/>
      <c r="G293" s="183"/>
      <c r="H293" s="184" t="str">
        <f t="shared" ref="H293:H323" si="15">IF(E293*G293=0,"",ROUND(E293*G293,0))</f>
        <v/>
      </c>
      <c r="I293" s="120"/>
    </row>
    <row r="294" spans="1:9" ht="16.5" customHeight="1" x14ac:dyDescent="0.2">
      <c r="A294" s="87">
        <f t="shared" si="14"/>
        <v>227</v>
      </c>
      <c r="B294" s="135"/>
      <c r="C294" s="136"/>
      <c r="D294" s="119"/>
      <c r="E294" s="348"/>
      <c r="F294" s="112"/>
      <c r="G294" s="183"/>
      <c r="H294" s="184" t="str">
        <f t="shared" si="15"/>
        <v/>
      </c>
      <c r="I294" s="120"/>
    </row>
    <row r="295" spans="1:9" ht="16.5" customHeight="1" x14ac:dyDescent="0.2">
      <c r="A295" s="87">
        <f t="shared" si="14"/>
        <v>228</v>
      </c>
      <c r="B295" s="135"/>
      <c r="C295" s="136"/>
      <c r="D295" s="119"/>
      <c r="E295" s="348"/>
      <c r="F295" s="112"/>
      <c r="G295" s="183"/>
      <c r="H295" s="184" t="str">
        <f t="shared" si="15"/>
        <v/>
      </c>
      <c r="I295" s="120"/>
    </row>
    <row r="296" spans="1:9" ht="16.5" customHeight="1" x14ac:dyDescent="0.2">
      <c r="A296" s="87">
        <f t="shared" si="14"/>
        <v>229</v>
      </c>
      <c r="B296" s="135"/>
      <c r="C296" s="136"/>
      <c r="D296" s="119"/>
      <c r="E296" s="348"/>
      <c r="F296" s="112"/>
      <c r="G296" s="183"/>
      <c r="H296" s="184" t="str">
        <f t="shared" si="15"/>
        <v/>
      </c>
      <c r="I296" s="120"/>
    </row>
    <row r="297" spans="1:9" ht="16.5" customHeight="1" x14ac:dyDescent="0.2">
      <c r="A297" s="87">
        <f t="shared" si="14"/>
        <v>230</v>
      </c>
      <c r="B297" s="135"/>
      <c r="C297" s="136"/>
      <c r="D297" s="119"/>
      <c r="E297" s="348"/>
      <c r="F297" s="112"/>
      <c r="G297" s="183"/>
      <c r="H297" s="184" t="str">
        <f t="shared" si="15"/>
        <v/>
      </c>
      <c r="I297" s="120"/>
    </row>
    <row r="298" spans="1:9" ht="16.5" customHeight="1" x14ac:dyDescent="0.2">
      <c r="A298" s="87">
        <f t="shared" si="14"/>
        <v>231</v>
      </c>
      <c r="B298" s="135"/>
      <c r="C298" s="136"/>
      <c r="D298" s="119"/>
      <c r="E298" s="348"/>
      <c r="F298" s="112"/>
      <c r="G298" s="183"/>
      <c r="H298" s="184" t="str">
        <f t="shared" si="15"/>
        <v/>
      </c>
      <c r="I298" s="120"/>
    </row>
    <row r="299" spans="1:9" ht="16.5" customHeight="1" x14ac:dyDescent="0.2">
      <c r="A299" s="87">
        <f t="shared" si="14"/>
        <v>232</v>
      </c>
      <c r="B299" s="135"/>
      <c r="C299" s="136"/>
      <c r="D299" s="119"/>
      <c r="E299" s="348"/>
      <c r="F299" s="112"/>
      <c r="G299" s="183"/>
      <c r="H299" s="184" t="str">
        <f t="shared" si="15"/>
        <v/>
      </c>
      <c r="I299" s="120"/>
    </row>
    <row r="300" spans="1:9" ht="16.5" customHeight="1" x14ac:dyDescent="0.2">
      <c r="A300" s="87">
        <f t="shared" si="14"/>
        <v>233</v>
      </c>
      <c r="B300" s="135"/>
      <c r="C300" s="136"/>
      <c r="D300" s="119"/>
      <c r="E300" s="348"/>
      <c r="F300" s="112"/>
      <c r="G300" s="183"/>
      <c r="H300" s="184" t="str">
        <f t="shared" si="15"/>
        <v/>
      </c>
      <c r="I300" s="120"/>
    </row>
    <row r="301" spans="1:9" ht="16.5" customHeight="1" x14ac:dyDescent="0.2">
      <c r="A301" s="87">
        <f t="shared" si="14"/>
        <v>234</v>
      </c>
      <c r="B301" s="135"/>
      <c r="C301" s="136"/>
      <c r="D301" s="119"/>
      <c r="E301" s="348"/>
      <c r="F301" s="112"/>
      <c r="G301" s="183"/>
      <c r="H301" s="184" t="str">
        <f t="shared" si="15"/>
        <v/>
      </c>
      <c r="I301" s="120"/>
    </row>
    <row r="302" spans="1:9" ht="16.5" customHeight="1" x14ac:dyDescent="0.2">
      <c r="A302" s="87">
        <f t="shared" si="14"/>
        <v>235</v>
      </c>
      <c r="B302" s="135"/>
      <c r="C302" s="136"/>
      <c r="D302" s="119"/>
      <c r="E302" s="348"/>
      <c r="F302" s="112"/>
      <c r="G302" s="183"/>
      <c r="H302" s="184" t="str">
        <f t="shared" si="15"/>
        <v/>
      </c>
      <c r="I302" s="120"/>
    </row>
    <row r="303" spans="1:9" ht="16.5" customHeight="1" x14ac:dyDescent="0.2">
      <c r="A303" s="87">
        <f t="shared" si="14"/>
        <v>236</v>
      </c>
      <c r="B303" s="135"/>
      <c r="C303" s="136"/>
      <c r="D303" s="119"/>
      <c r="E303" s="348"/>
      <c r="F303" s="112"/>
      <c r="G303" s="183"/>
      <c r="H303" s="184" t="str">
        <f t="shared" si="15"/>
        <v/>
      </c>
      <c r="I303" s="120"/>
    </row>
    <row r="304" spans="1:9" ht="16.5" customHeight="1" x14ac:dyDescent="0.2">
      <c r="A304" s="87">
        <f t="shared" si="14"/>
        <v>237</v>
      </c>
      <c r="B304" s="135"/>
      <c r="C304" s="136"/>
      <c r="D304" s="119"/>
      <c r="E304" s="348"/>
      <c r="F304" s="112"/>
      <c r="G304" s="183"/>
      <c r="H304" s="184" t="str">
        <f t="shared" si="15"/>
        <v/>
      </c>
      <c r="I304" s="120"/>
    </row>
    <row r="305" spans="1:9" ht="16.5" customHeight="1" x14ac:dyDescent="0.2">
      <c r="A305" s="87">
        <f t="shared" si="14"/>
        <v>238</v>
      </c>
      <c r="B305" s="135"/>
      <c r="C305" s="136"/>
      <c r="D305" s="119"/>
      <c r="E305" s="348"/>
      <c r="F305" s="112"/>
      <c r="G305" s="183"/>
      <c r="H305" s="184" t="str">
        <f t="shared" si="15"/>
        <v/>
      </c>
      <c r="I305" s="120"/>
    </row>
    <row r="306" spans="1:9" ht="16.5" customHeight="1" x14ac:dyDescent="0.2">
      <c r="A306" s="87">
        <f t="shared" si="14"/>
        <v>239</v>
      </c>
      <c r="B306" s="135"/>
      <c r="C306" s="136"/>
      <c r="D306" s="119"/>
      <c r="E306" s="348"/>
      <c r="F306" s="112"/>
      <c r="G306" s="183"/>
      <c r="H306" s="184" t="str">
        <f t="shared" si="15"/>
        <v/>
      </c>
      <c r="I306" s="120"/>
    </row>
    <row r="307" spans="1:9" ht="16.5" customHeight="1" x14ac:dyDescent="0.2">
      <c r="A307" s="87">
        <f t="shared" si="14"/>
        <v>240</v>
      </c>
      <c r="B307" s="135"/>
      <c r="C307" s="136"/>
      <c r="D307" s="119"/>
      <c r="E307" s="348"/>
      <c r="F307" s="112"/>
      <c r="G307" s="183"/>
      <c r="H307" s="184" t="str">
        <f t="shared" si="15"/>
        <v/>
      </c>
      <c r="I307" s="120"/>
    </row>
    <row r="308" spans="1:9" ht="16.5" customHeight="1" x14ac:dyDescent="0.2">
      <c r="A308" s="87">
        <f t="shared" si="14"/>
        <v>241</v>
      </c>
      <c r="B308" s="135"/>
      <c r="C308" s="136"/>
      <c r="D308" s="119"/>
      <c r="E308" s="348"/>
      <c r="F308" s="112"/>
      <c r="G308" s="183"/>
      <c r="H308" s="184" t="str">
        <f t="shared" si="15"/>
        <v/>
      </c>
      <c r="I308" s="120"/>
    </row>
    <row r="309" spans="1:9" ht="16.5" customHeight="1" x14ac:dyDescent="0.2">
      <c r="A309" s="87">
        <f t="shared" si="14"/>
        <v>242</v>
      </c>
      <c r="B309" s="135"/>
      <c r="C309" s="136"/>
      <c r="D309" s="119"/>
      <c r="E309" s="348"/>
      <c r="F309" s="112"/>
      <c r="G309" s="183"/>
      <c r="H309" s="184" t="str">
        <f t="shared" si="15"/>
        <v/>
      </c>
      <c r="I309" s="120"/>
    </row>
    <row r="310" spans="1:9" ht="16.5" customHeight="1" x14ac:dyDescent="0.2">
      <c r="A310" s="87">
        <f t="shared" si="14"/>
        <v>243</v>
      </c>
      <c r="B310" s="135"/>
      <c r="C310" s="136"/>
      <c r="D310" s="119"/>
      <c r="E310" s="348"/>
      <c r="F310" s="112"/>
      <c r="G310" s="183"/>
      <c r="H310" s="184" t="str">
        <f t="shared" si="15"/>
        <v/>
      </c>
      <c r="I310" s="120"/>
    </row>
    <row r="311" spans="1:9" ht="16.5" customHeight="1" x14ac:dyDescent="0.2">
      <c r="A311" s="87">
        <f t="shared" si="14"/>
        <v>244</v>
      </c>
      <c r="B311" s="135"/>
      <c r="C311" s="136"/>
      <c r="D311" s="119"/>
      <c r="E311" s="348"/>
      <c r="F311" s="112"/>
      <c r="G311" s="183"/>
      <c r="H311" s="184" t="str">
        <f t="shared" si="15"/>
        <v/>
      </c>
      <c r="I311" s="120"/>
    </row>
    <row r="312" spans="1:9" ht="16.5" customHeight="1" x14ac:dyDescent="0.2">
      <c r="A312" s="87">
        <f t="shared" si="14"/>
        <v>245</v>
      </c>
      <c r="B312" s="135"/>
      <c r="C312" s="136"/>
      <c r="D312" s="119"/>
      <c r="E312" s="348"/>
      <c r="F312" s="112"/>
      <c r="G312" s="183"/>
      <c r="H312" s="184" t="str">
        <f t="shared" si="15"/>
        <v/>
      </c>
      <c r="I312" s="120"/>
    </row>
    <row r="313" spans="1:9" ht="16.5" customHeight="1" x14ac:dyDescent="0.2">
      <c r="A313" s="87">
        <f t="shared" si="14"/>
        <v>246</v>
      </c>
      <c r="B313" s="135"/>
      <c r="C313" s="136"/>
      <c r="D313" s="119"/>
      <c r="E313" s="348"/>
      <c r="F313" s="112"/>
      <c r="G313" s="183"/>
      <c r="H313" s="184" t="str">
        <f t="shared" si="15"/>
        <v/>
      </c>
      <c r="I313" s="120"/>
    </row>
    <row r="314" spans="1:9" ht="16.5" customHeight="1" x14ac:dyDescent="0.2">
      <c r="A314" s="87">
        <f t="shared" si="14"/>
        <v>247</v>
      </c>
      <c r="B314" s="135"/>
      <c r="C314" s="136"/>
      <c r="D314" s="119"/>
      <c r="E314" s="348"/>
      <c r="F314" s="112"/>
      <c r="G314" s="183"/>
      <c r="H314" s="184" t="str">
        <f t="shared" si="15"/>
        <v/>
      </c>
      <c r="I314" s="120"/>
    </row>
    <row r="315" spans="1:9" ht="16.5" customHeight="1" x14ac:dyDescent="0.2">
      <c r="A315" s="87">
        <f t="shared" si="14"/>
        <v>248</v>
      </c>
      <c r="B315" s="135"/>
      <c r="C315" s="136"/>
      <c r="D315" s="119"/>
      <c r="E315" s="348"/>
      <c r="F315" s="112"/>
      <c r="G315" s="183"/>
      <c r="H315" s="184" t="str">
        <f t="shared" si="15"/>
        <v/>
      </c>
      <c r="I315" s="120"/>
    </row>
    <row r="316" spans="1:9" ht="16.5" customHeight="1" x14ac:dyDescent="0.2">
      <c r="A316" s="87">
        <f t="shared" si="14"/>
        <v>249</v>
      </c>
      <c r="B316" s="135"/>
      <c r="C316" s="136"/>
      <c r="D316" s="119"/>
      <c r="E316" s="348"/>
      <c r="F316" s="112"/>
      <c r="G316" s="183"/>
      <c r="H316" s="184" t="str">
        <f t="shared" si="15"/>
        <v/>
      </c>
      <c r="I316" s="120"/>
    </row>
    <row r="317" spans="1:9" ht="16.5" customHeight="1" x14ac:dyDescent="0.2">
      <c r="A317" s="87">
        <f t="shared" si="14"/>
        <v>250</v>
      </c>
      <c r="B317" s="135"/>
      <c r="C317" s="136"/>
      <c r="D317" s="119"/>
      <c r="E317" s="348"/>
      <c r="F317" s="112"/>
      <c r="G317" s="183"/>
      <c r="H317" s="184" t="str">
        <f t="shared" si="15"/>
        <v/>
      </c>
      <c r="I317" s="120"/>
    </row>
    <row r="318" spans="1:9" ht="16.5" customHeight="1" x14ac:dyDescent="0.2">
      <c r="A318" s="87">
        <f t="shared" si="14"/>
        <v>251</v>
      </c>
      <c r="B318" s="135"/>
      <c r="C318" s="136"/>
      <c r="D318" s="119"/>
      <c r="E318" s="348"/>
      <c r="F318" s="112"/>
      <c r="G318" s="183"/>
      <c r="H318" s="184" t="str">
        <f t="shared" si="15"/>
        <v/>
      </c>
      <c r="I318" s="120"/>
    </row>
    <row r="319" spans="1:9" ht="16.5" customHeight="1" x14ac:dyDescent="0.2">
      <c r="A319" s="87">
        <f t="shared" si="14"/>
        <v>252</v>
      </c>
      <c r="B319" s="135"/>
      <c r="C319" s="136"/>
      <c r="D319" s="119"/>
      <c r="E319" s="348"/>
      <c r="F319" s="112"/>
      <c r="G319" s="183"/>
      <c r="H319" s="184" t="str">
        <f t="shared" si="15"/>
        <v/>
      </c>
      <c r="I319" s="120"/>
    </row>
    <row r="320" spans="1:9" ht="16.5" customHeight="1" x14ac:dyDescent="0.2">
      <c r="A320" s="87">
        <f t="shared" si="14"/>
        <v>253</v>
      </c>
      <c r="B320" s="135"/>
      <c r="C320" s="136"/>
      <c r="D320" s="119"/>
      <c r="E320" s="348"/>
      <c r="F320" s="112"/>
      <c r="G320" s="183"/>
      <c r="H320" s="184" t="str">
        <f t="shared" si="15"/>
        <v/>
      </c>
      <c r="I320" s="120"/>
    </row>
    <row r="321" spans="1:11" ht="16.5" customHeight="1" x14ac:dyDescent="0.2">
      <c r="A321" s="87">
        <f t="shared" si="14"/>
        <v>254</v>
      </c>
      <c r="B321" s="135"/>
      <c r="C321" s="136"/>
      <c r="D321" s="119"/>
      <c r="E321" s="348"/>
      <c r="F321" s="112"/>
      <c r="G321" s="183"/>
      <c r="H321" s="184" t="str">
        <f t="shared" si="15"/>
        <v/>
      </c>
      <c r="I321" s="120"/>
    </row>
    <row r="322" spans="1:11" ht="16.5" customHeight="1" x14ac:dyDescent="0.2">
      <c r="A322" s="87">
        <f t="shared" si="14"/>
        <v>255</v>
      </c>
      <c r="B322" s="135"/>
      <c r="C322" s="136"/>
      <c r="D322" s="119"/>
      <c r="E322" s="348"/>
      <c r="F322" s="112"/>
      <c r="G322" s="183"/>
      <c r="H322" s="184" t="str">
        <f t="shared" si="15"/>
        <v/>
      </c>
      <c r="I322" s="120"/>
    </row>
    <row r="323" spans="1:11" ht="16.5" customHeight="1" thickBot="1" x14ac:dyDescent="0.25">
      <c r="A323" s="87">
        <f t="shared" si="14"/>
        <v>256</v>
      </c>
      <c r="B323" s="137"/>
      <c r="C323" s="136"/>
      <c r="D323" s="121"/>
      <c r="E323" s="350"/>
      <c r="F323" s="112"/>
      <c r="G323" s="185"/>
      <c r="H323" s="184" t="str">
        <f t="shared" si="15"/>
        <v/>
      </c>
      <c r="I323" s="122"/>
    </row>
    <row r="324" spans="1:11" ht="22.5" customHeight="1" thickBot="1" x14ac:dyDescent="0.25">
      <c r="B324" s="519" t="s">
        <v>336</v>
      </c>
      <c r="C324" s="520"/>
      <c r="D324" s="520"/>
      <c r="E324" s="351" t="s">
        <v>246</v>
      </c>
      <c r="F324" s="139" t="s">
        <v>246</v>
      </c>
      <c r="G324" s="186" t="s">
        <v>246</v>
      </c>
      <c r="H324" s="187">
        <f>SUMIF(B292:B323,"&lt;&gt;"&amp;"▲助成対象外",H292:H323)</f>
        <v>0</v>
      </c>
      <c r="I324" s="140"/>
    </row>
    <row r="325" spans="1:11" ht="22.5" customHeight="1" thickTop="1" thickBot="1" x14ac:dyDescent="0.25">
      <c r="B325" s="525" t="s">
        <v>337</v>
      </c>
      <c r="C325" s="526"/>
      <c r="D325" s="526"/>
      <c r="E325" s="352" t="s">
        <v>246</v>
      </c>
      <c r="F325" s="141" t="s">
        <v>246</v>
      </c>
      <c r="G325" s="188" t="s">
        <v>246</v>
      </c>
      <c r="H325" s="189">
        <f>SUMIF(B292:B323,"▲助成対象外",H292:H323)</f>
        <v>0</v>
      </c>
      <c r="I325" s="142"/>
    </row>
    <row r="328" spans="1:11" ht="20.25" customHeight="1" x14ac:dyDescent="0.2">
      <c r="B328" s="87" t="str">
        <f>$B$8</f>
        <v>内訳明細表</v>
      </c>
      <c r="C328" s="151"/>
      <c r="D328" s="516" t="str">
        <f>$D$8</f>
        <v>高効率空調設備の導入</v>
      </c>
      <c r="E328" s="517"/>
      <c r="F328" s="517"/>
      <c r="G328" s="517"/>
      <c r="H328" s="166" t="s">
        <v>413</v>
      </c>
      <c r="K328" s="171" t="str">
        <f>$K$8</f>
        <v>Ver.6.2</v>
      </c>
    </row>
    <row r="329" spans="1:11" x14ac:dyDescent="0.2">
      <c r="D329" s="521"/>
      <c r="E329" s="521"/>
      <c r="F329" s="521"/>
      <c r="G329" s="521"/>
      <c r="H329" s="521"/>
    </row>
    <row r="330" spans="1:11" ht="13.5" customHeight="1" x14ac:dyDescent="0.2">
      <c r="A330" s="111" t="s">
        <v>242</v>
      </c>
      <c r="B330" s="518" t="str">
        <f>選択肢!$F$43</f>
        <v>空調設備の種類</v>
      </c>
      <c r="C330" s="518" t="str">
        <f>選択肢!$I$36</f>
        <v>費用の区分</v>
      </c>
      <c r="D330" s="518" t="s">
        <v>243</v>
      </c>
      <c r="E330" s="522" t="s">
        <v>207</v>
      </c>
      <c r="F330" s="518" t="str">
        <f>選択肢!$L$36</f>
        <v>単位</v>
      </c>
      <c r="G330" s="523" t="s">
        <v>329</v>
      </c>
      <c r="H330" s="523" t="s">
        <v>330</v>
      </c>
      <c r="I330" s="518" t="s">
        <v>183</v>
      </c>
    </row>
    <row r="331" spans="1:11" x14ac:dyDescent="0.2">
      <c r="A331" s="111" t="s">
        <v>244</v>
      </c>
      <c r="B331" s="518"/>
      <c r="C331" s="518"/>
      <c r="D331" s="518"/>
      <c r="E331" s="522"/>
      <c r="F331" s="518"/>
      <c r="G331" s="524"/>
      <c r="H331" s="524"/>
      <c r="I331" s="518"/>
    </row>
    <row r="332" spans="1:11" ht="16.5" customHeight="1" x14ac:dyDescent="0.2">
      <c r="A332" s="87">
        <f>ROW()-3-8*9</f>
        <v>257</v>
      </c>
      <c r="B332" s="135"/>
      <c r="C332" s="136"/>
      <c r="D332" s="119"/>
      <c r="E332" s="348"/>
      <c r="F332" s="112"/>
      <c r="G332" s="183"/>
      <c r="H332" s="184" t="str">
        <f>IF(E332*G332=0,"",ROUND(E332*G332,0))</f>
        <v/>
      </c>
      <c r="I332" s="120"/>
    </row>
    <row r="333" spans="1:11" ht="16.5" customHeight="1" x14ac:dyDescent="0.2">
      <c r="A333" s="87">
        <f t="shared" ref="A333:A363" si="16">ROW()-3-8*9</f>
        <v>258</v>
      </c>
      <c r="B333" s="135"/>
      <c r="C333" s="136"/>
      <c r="D333" s="119"/>
      <c r="E333" s="348"/>
      <c r="F333" s="112"/>
      <c r="G333" s="183"/>
      <c r="H333" s="184" t="str">
        <f t="shared" ref="H333:H363" si="17">IF(E333*G333=0,"",ROUND(E333*G333,0))</f>
        <v/>
      </c>
      <c r="I333" s="120"/>
    </row>
    <row r="334" spans="1:11" ht="16.5" customHeight="1" x14ac:dyDescent="0.2">
      <c r="A334" s="87">
        <f t="shared" si="16"/>
        <v>259</v>
      </c>
      <c r="B334" s="135"/>
      <c r="C334" s="136"/>
      <c r="D334" s="119"/>
      <c r="E334" s="348"/>
      <c r="F334" s="112"/>
      <c r="G334" s="183"/>
      <c r="H334" s="184" t="str">
        <f t="shared" si="17"/>
        <v/>
      </c>
      <c r="I334" s="120"/>
    </row>
    <row r="335" spans="1:11" ht="16.5" customHeight="1" x14ac:dyDescent="0.2">
      <c r="A335" s="87">
        <f t="shared" si="16"/>
        <v>260</v>
      </c>
      <c r="B335" s="135"/>
      <c r="C335" s="136"/>
      <c r="D335" s="119"/>
      <c r="E335" s="348"/>
      <c r="F335" s="112"/>
      <c r="G335" s="183"/>
      <c r="H335" s="184" t="str">
        <f t="shared" si="17"/>
        <v/>
      </c>
      <c r="I335" s="120"/>
    </row>
    <row r="336" spans="1:11" ht="16.5" customHeight="1" x14ac:dyDescent="0.2">
      <c r="A336" s="87">
        <f t="shared" si="16"/>
        <v>261</v>
      </c>
      <c r="B336" s="135"/>
      <c r="C336" s="136"/>
      <c r="D336" s="119"/>
      <c r="E336" s="348"/>
      <c r="F336" s="112"/>
      <c r="G336" s="183"/>
      <c r="H336" s="184" t="str">
        <f t="shared" si="17"/>
        <v/>
      </c>
      <c r="I336" s="120"/>
    </row>
    <row r="337" spans="1:9" ht="16.5" customHeight="1" x14ac:dyDescent="0.2">
      <c r="A337" s="87">
        <f t="shared" si="16"/>
        <v>262</v>
      </c>
      <c r="B337" s="135"/>
      <c r="C337" s="136"/>
      <c r="D337" s="119"/>
      <c r="E337" s="348"/>
      <c r="F337" s="112"/>
      <c r="G337" s="183"/>
      <c r="H337" s="184" t="str">
        <f t="shared" si="17"/>
        <v/>
      </c>
      <c r="I337" s="120"/>
    </row>
    <row r="338" spans="1:9" ht="16.5" customHeight="1" x14ac:dyDescent="0.2">
      <c r="A338" s="87">
        <f t="shared" si="16"/>
        <v>263</v>
      </c>
      <c r="B338" s="135"/>
      <c r="C338" s="136"/>
      <c r="D338" s="119"/>
      <c r="E338" s="348"/>
      <c r="F338" s="112"/>
      <c r="G338" s="183"/>
      <c r="H338" s="184" t="str">
        <f t="shared" si="17"/>
        <v/>
      </c>
      <c r="I338" s="120"/>
    </row>
    <row r="339" spans="1:9" ht="16.5" customHeight="1" x14ac:dyDescent="0.2">
      <c r="A339" s="87">
        <f t="shared" si="16"/>
        <v>264</v>
      </c>
      <c r="B339" s="135"/>
      <c r="C339" s="136"/>
      <c r="D339" s="119"/>
      <c r="E339" s="348"/>
      <c r="F339" s="112"/>
      <c r="G339" s="183"/>
      <c r="H339" s="184" t="str">
        <f t="shared" si="17"/>
        <v/>
      </c>
      <c r="I339" s="120"/>
    </row>
    <row r="340" spans="1:9" ht="16.5" customHeight="1" x14ac:dyDescent="0.2">
      <c r="A340" s="87">
        <f t="shared" si="16"/>
        <v>265</v>
      </c>
      <c r="B340" s="135"/>
      <c r="C340" s="136"/>
      <c r="D340" s="119"/>
      <c r="E340" s="348"/>
      <c r="F340" s="112"/>
      <c r="G340" s="183"/>
      <c r="H340" s="184" t="str">
        <f t="shared" si="17"/>
        <v/>
      </c>
      <c r="I340" s="120"/>
    </row>
    <row r="341" spans="1:9" ht="16.5" customHeight="1" x14ac:dyDescent="0.2">
      <c r="A341" s="87">
        <f t="shared" si="16"/>
        <v>266</v>
      </c>
      <c r="B341" s="135"/>
      <c r="C341" s="136"/>
      <c r="D341" s="119"/>
      <c r="E341" s="348"/>
      <c r="F341" s="112"/>
      <c r="G341" s="183"/>
      <c r="H341" s="184" t="str">
        <f t="shared" si="17"/>
        <v/>
      </c>
      <c r="I341" s="120"/>
    </row>
    <row r="342" spans="1:9" ht="16.5" customHeight="1" x14ac:dyDescent="0.2">
      <c r="A342" s="87">
        <f t="shared" si="16"/>
        <v>267</v>
      </c>
      <c r="B342" s="135"/>
      <c r="C342" s="136"/>
      <c r="D342" s="119"/>
      <c r="E342" s="348"/>
      <c r="F342" s="112"/>
      <c r="G342" s="183"/>
      <c r="H342" s="184" t="str">
        <f t="shared" si="17"/>
        <v/>
      </c>
      <c r="I342" s="120"/>
    </row>
    <row r="343" spans="1:9" ht="16.5" customHeight="1" x14ac:dyDescent="0.2">
      <c r="A343" s="87">
        <f t="shared" si="16"/>
        <v>268</v>
      </c>
      <c r="B343" s="135"/>
      <c r="C343" s="136"/>
      <c r="D343" s="119"/>
      <c r="E343" s="348"/>
      <c r="F343" s="112"/>
      <c r="G343" s="183"/>
      <c r="H343" s="184" t="str">
        <f t="shared" si="17"/>
        <v/>
      </c>
      <c r="I343" s="120"/>
    </row>
    <row r="344" spans="1:9" ht="16.5" customHeight="1" x14ac:dyDescent="0.2">
      <c r="A344" s="87">
        <f t="shared" si="16"/>
        <v>269</v>
      </c>
      <c r="B344" s="135"/>
      <c r="C344" s="136"/>
      <c r="D344" s="119"/>
      <c r="E344" s="348"/>
      <c r="F344" s="112"/>
      <c r="G344" s="183"/>
      <c r="H344" s="184" t="str">
        <f t="shared" si="17"/>
        <v/>
      </c>
      <c r="I344" s="120"/>
    </row>
    <row r="345" spans="1:9" ht="16.5" customHeight="1" x14ac:dyDescent="0.2">
      <c r="A345" s="87">
        <f t="shared" si="16"/>
        <v>270</v>
      </c>
      <c r="B345" s="135"/>
      <c r="C345" s="136"/>
      <c r="D345" s="119"/>
      <c r="E345" s="348"/>
      <c r="F345" s="112"/>
      <c r="G345" s="183"/>
      <c r="H345" s="184" t="str">
        <f t="shared" si="17"/>
        <v/>
      </c>
      <c r="I345" s="120"/>
    </row>
    <row r="346" spans="1:9" ht="16.5" customHeight="1" x14ac:dyDescent="0.2">
      <c r="A346" s="87">
        <f t="shared" si="16"/>
        <v>271</v>
      </c>
      <c r="B346" s="135"/>
      <c r="C346" s="136"/>
      <c r="D346" s="119"/>
      <c r="E346" s="348"/>
      <c r="F346" s="112"/>
      <c r="G346" s="183"/>
      <c r="H346" s="184" t="str">
        <f t="shared" si="17"/>
        <v/>
      </c>
      <c r="I346" s="120"/>
    </row>
    <row r="347" spans="1:9" ht="16.5" customHeight="1" x14ac:dyDescent="0.2">
      <c r="A347" s="87">
        <f t="shared" si="16"/>
        <v>272</v>
      </c>
      <c r="B347" s="135"/>
      <c r="C347" s="136"/>
      <c r="D347" s="119"/>
      <c r="E347" s="348"/>
      <c r="F347" s="112"/>
      <c r="G347" s="183"/>
      <c r="H347" s="184" t="str">
        <f t="shared" si="17"/>
        <v/>
      </c>
      <c r="I347" s="120"/>
    </row>
    <row r="348" spans="1:9" ht="16.5" customHeight="1" x14ac:dyDescent="0.2">
      <c r="A348" s="87">
        <f t="shared" si="16"/>
        <v>273</v>
      </c>
      <c r="B348" s="135"/>
      <c r="C348" s="136"/>
      <c r="D348" s="119"/>
      <c r="E348" s="348"/>
      <c r="F348" s="112"/>
      <c r="G348" s="183"/>
      <c r="H348" s="184" t="str">
        <f t="shared" si="17"/>
        <v/>
      </c>
      <c r="I348" s="120"/>
    </row>
    <row r="349" spans="1:9" ht="16.5" customHeight="1" x14ac:dyDescent="0.2">
      <c r="A349" s="87">
        <f t="shared" si="16"/>
        <v>274</v>
      </c>
      <c r="B349" s="135"/>
      <c r="C349" s="136"/>
      <c r="D349" s="119"/>
      <c r="E349" s="348"/>
      <c r="F349" s="112"/>
      <c r="G349" s="183"/>
      <c r="H349" s="184" t="str">
        <f t="shared" si="17"/>
        <v/>
      </c>
      <c r="I349" s="120"/>
    </row>
    <row r="350" spans="1:9" ht="16.5" customHeight="1" x14ac:dyDescent="0.2">
      <c r="A350" s="87">
        <f t="shared" si="16"/>
        <v>275</v>
      </c>
      <c r="B350" s="135"/>
      <c r="C350" s="136"/>
      <c r="D350" s="119"/>
      <c r="E350" s="348"/>
      <c r="F350" s="112"/>
      <c r="G350" s="183"/>
      <c r="H350" s="184" t="str">
        <f t="shared" si="17"/>
        <v/>
      </c>
      <c r="I350" s="120"/>
    </row>
    <row r="351" spans="1:9" ht="16.5" customHeight="1" x14ac:dyDescent="0.2">
      <c r="A351" s="87">
        <f t="shared" si="16"/>
        <v>276</v>
      </c>
      <c r="B351" s="135"/>
      <c r="C351" s="136"/>
      <c r="D351" s="119"/>
      <c r="E351" s="348"/>
      <c r="F351" s="112"/>
      <c r="G351" s="183"/>
      <c r="H351" s="184" t="str">
        <f t="shared" si="17"/>
        <v/>
      </c>
      <c r="I351" s="120"/>
    </row>
    <row r="352" spans="1:9" ht="16.5" customHeight="1" x14ac:dyDescent="0.2">
      <c r="A352" s="87">
        <f t="shared" si="16"/>
        <v>277</v>
      </c>
      <c r="B352" s="135"/>
      <c r="C352" s="136"/>
      <c r="D352" s="119"/>
      <c r="E352" s="348"/>
      <c r="F352" s="112"/>
      <c r="G352" s="183"/>
      <c r="H352" s="184" t="str">
        <f t="shared" si="17"/>
        <v/>
      </c>
      <c r="I352" s="120"/>
    </row>
    <row r="353" spans="1:11" ht="16.5" customHeight="1" x14ac:dyDescent="0.2">
      <c r="A353" s="87">
        <f t="shared" si="16"/>
        <v>278</v>
      </c>
      <c r="B353" s="135"/>
      <c r="C353" s="136"/>
      <c r="D353" s="119"/>
      <c r="E353" s="348"/>
      <c r="F353" s="112"/>
      <c r="G353" s="183"/>
      <c r="H353" s="184" t="str">
        <f t="shared" si="17"/>
        <v/>
      </c>
      <c r="I353" s="120"/>
    </row>
    <row r="354" spans="1:11" ht="16.5" customHeight="1" x14ac:dyDescent="0.2">
      <c r="A354" s="87">
        <f t="shared" si="16"/>
        <v>279</v>
      </c>
      <c r="B354" s="135"/>
      <c r="C354" s="136"/>
      <c r="D354" s="119"/>
      <c r="E354" s="348"/>
      <c r="F354" s="112"/>
      <c r="G354" s="183"/>
      <c r="H354" s="184" t="str">
        <f t="shared" si="17"/>
        <v/>
      </c>
      <c r="I354" s="120"/>
    </row>
    <row r="355" spans="1:11" ht="16.5" customHeight="1" x14ac:dyDescent="0.2">
      <c r="A355" s="87">
        <f t="shared" si="16"/>
        <v>280</v>
      </c>
      <c r="B355" s="135"/>
      <c r="C355" s="136"/>
      <c r="D355" s="119"/>
      <c r="E355" s="348"/>
      <c r="F355" s="112"/>
      <c r="G355" s="183"/>
      <c r="H355" s="184" t="str">
        <f t="shared" si="17"/>
        <v/>
      </c>
      <c r="I355" s="120"/>
    </row>
    <row r="356" spans="1:11" ht="16.5" customHeight="1" x14ac:dyDescent="0.2">
      <c r="A356" s="87">
        <f t="shared" si="16"/>
        <v>281</v>
      </c>
      <c r="B356" s="135"/>
      <c r="C356" s="136"/>
      <c r="D356" s="119"/>
      <c r="E356" s="348"/>
      <c r="F356" s="112"/>
      <c r="G356" s="183"/>
      <c r="H356" s="184" t="str">
        <f t="shared" si="17"/>
        <v/>
      </c>
      <c r="I356" s="120"/>
    </row>
    <row r="357" spans="1:11" ht="16.5" customHeight="1" x14ac:dyDescent="0.2">
      <c r="A357" s="87">
        <f t="shared" si="16"/>
        <v>282</v>
      </c>
      <c r="B357" s="135"/>
      <c r="C357" s="136"/>
      <c r="D357" s="119"/>
      <c r="E357" s="348"/>
      <c r="F357" s="112"/>
      <c r="G357" s="183"/>
      <c r="H357" s="184" t="str">
        <f t="shared" si="17"/>
        <v/>
      </c>
      <c r="I357" s="120"/>
    </row>
    <row r="358" spans="1:11" ht="16.5" customHeight="1" x14ac:dyDescent="0.2">
      <c r="A358" s="87">
        <f t="shared" si="16"/>
        <v>283</v>
      </c>
      <c r="B358" s="135"/>
      <c r="C358" s="136"/>
      <c r="D358" s="119"/>
      <c r="E358" s="348"/>
      <c r="F358" s="112"/>
      <c r="G358" s="183"/>
      <c r="H358" s="184" t="str">
        <f t="shared" si="17"/>
        <v/>
      </c>
      <c r="I358" s="120"/>
    </row>
    <row r="359" spans="1:11" ht="16.5" customHeight="1" x14ac:dyDescent="0.2">
      <c r="A359" s="87">
        <f t="shared" si="16"/>
        <v>284</v>
      </c>
      <c r="B359" s="135"/>
      <c r="C359" s="136"/>
      <c r="D359" s="119"/>
      <c r="E359" s="348"/>
      <c r="F359" s="112"/>
      <c r="G359" s="183"/>
      <c r="H359" s="184" t="str">
        <f t="shared" si="17"/>
        <v/>
      </c>
      <c r="I359" s="120"/>
    </row>
    <row r="360" spans="1:11" ht="16.5" customHeight="1" x14ac:dyDescent="0.2">
      <c r="A360" s="87">
        <f t="shared" si="16"/>
        <v>285</v>
      </c>
      <c r="B360" s="135"/>
      <c r="C360" s="136"/>
      <c r="D360" s="119"/>
      <c r="E360" s="348"/>
      <c r="F360" s="112"/>
      <c r="G360" s="183"/>
      <c r="H360" s="184" t="str">
        <f t="shared" si="17"/>
        <v/>
      </c>
      <c r="I360" s="120"/>
    </row>
    <row r="361" spans="1:11" ht="16.5" customHeight="1" x14ac:dyDescent="0.2">
      <c r="A361" s="87">
        <f t="shared" si="16"/>
        <v>286</v>
      </c>
      <c r="B361" s="135"/>
      <c r="C361" s="136"/>
      <c r="D361" s="119"/>
      <c r="E361" s="348"/>
      <c r="F361" s="112"/>
      <c r="G361" s="183"/>
      <c r="H361" s="184" t="str">
        <f t="shared" si="17"/>
        <v/>
      </c>
      <c r="I361" s="120"/>
    </row>
    <row r="362" spans="1:11" ht="16.5" customHeight="1" x14ac:dyDescent="0.2">
      <c r="A362" s="87">
        <f t="shared" si="16"/>
        <v>287</v>
      </c>
      <c r="B362" s="135"/>
      <c r="C362" s="136"/>
      <c r="D362" s="119"/>
      <c r="E362" s="348"/>
      <c r="F362" s="112"/>
      <c r="G362" s="183"/>
      <c r="H362" s="184" t="str">
        <f t="shared" si="17"/>
        <v/>
      </c>
      <c r="I362" s="120"/>
    </row>
    <row r="363" spans="1:11" ht="16.5" customHeight="1" thickBot="1" x14ac:dyDescent="0.25">
      <c r="A363" s="87">
        <f t="shared" si="16"/>
        <v>288</v>
      </c>
      <c r="B363" s="137"/>
      <c r="C363" s="136"/>
      <c r="D363" s="121"/>
      <c r="E363" s="350"/>
      <c r="F363" s="112"/>
      <c r="G363" s="185"/>
      <c r="H363" s="184" t="str">
        <f t="shared" si="17"/>
        <v/>
      </c>
      <c r="I363" s="122"/>
    </row>
    <row r="364" spans="1:11" ht="22.5" customHeight="1" thickBot="1" x14ac:dyDescent="0.25">
      <c r="B364" s="519" t="s">
        <v>338</v>
      </c>
      <c r="C364" s="520"/>
      <c r="D364" s="520"/>
      <c r="E364" s="351" t="s">
        <v>246</v>
      </c>
      <c r="F364" s="139" t="s">
        <v>246</v>
      </c>
      <c r="G364" s="186" t="s">
        <v>246</v>
      </c>
      <c r="H364" s="187">
        <f>SUMIF(B332:B363,"&lt;&gt;"&amp;"▲助成対象外",H332:H363)</f>
        <v>0</v>
      </c>
      <c r="I364" s="140"/>
    </row>
    <row r="365" spans="1:11" ht="22.5" customHeight="1" thickTop="1" thickBot="1" x14ac:dyDescent="0.25">
      <c r="B365" s="525" t="s">
        <v>339</v>
      </c>
      <c r="C365" s="526"/>
      <c r="D365" s="526"/>
      <c r="E365" s="352" t="s">
        <v>246</v>
      </c>
      <c r="F365" s="141" t="s">
        <v>246</v>
      </c>
      <c r="G365" s="188" t="s">
        <v>246</v>
      </c>
      <c r="H365" s="189">
        <f>SUMIF(B332:B363,"▲助成対象外",H332:H363)</f>
        <v>0</v>
      </c>
      <c r="I365" s="142"/>
    </row>
    <row r="368" spans="1:11" ht="21" customHeight="1" x14ac:dyDescent="0.2">
      <c r="B368" s="87" t="str">
        <f>$B$8</f>
        <v>内訳明細表</v>
      </c>
      <c r="C368" s="151"/>
      <c r="D368" s="516" t="str">
        <f>$D$8</f>
        <v>高効率空調設備の導入</v>
      </c>
      <c r="E368" s="517"/>
      <c r="F368" s="517"/>
      <c r="G368" s="517"/>
      <c r="H368" s="166" t="s">
        <v>412</v>
      </c>
      <c r="K368" s="171" t="str">
        <f>$K$8</f>
        <v>Ver.6.2</v>
      </c>
    </row>
    <row r="369" spans="1:9" x14ac:dyDescent="0.2">
      <c r="D369" s="521"/>
      <c r="E369" s="521"/>
      <c r="F369" s="521"/>
      <c r="G369" s="521"/>
      <c r="H369" s="521"/>
    </row>
    <row r="370" spans="1:9" ht="13.5" customHeight="1" x14ac:dyDescent="0.2">
      <c r="A370" s="111" t="s">
        <v>242</v>
      </c>
      <c r="B370" s="518" t="str">
        <f>選択肢!$F$43</f>
        <v>空調設備の種類</v>
      </c>
      <c r="C370" s="518" t="str">
        <f>選択肢!$I$36</f>
        <v>費用の区分</v>
      </c>
      <c r="D370" s="518" t="s">
        <v>243</v>
      </c>
      <c r="E370" s="522" t="s">
        <v>207</v>
      </c>
      <c r="F370" s="518" t="str">
        <f>選択肢!$L$36</f>
        <v>単位</v>
      </c>
      <c r="G370" s="523" t="s">
        <v>329</v>
      </c>
      <c r="H370" s="523" t="s">
        <v>330</v>
      </c>
      <c r="I370" s="518" t="s">
        <v>183</v>
      </c>
    </row>
    <row r="371" spans="1:9" x14ac:dyDescent="0.2">
      <c r="A371" s="111" t="s">
        <v>244</v>
      </c>
      <c r="B371" s="518"/>
      <c r="C371" s="518"/>
      <c r="D371" s="518"/>
      <c r="E371" s="522"/>
      <c r="F371" s="518"/>
      <c r="G371" s="524"/>
      <c r="H371" s="524"/>
      <c r="I371" s="518"/>
    </row>
    <row r="372" spans="1:9" ht="16.5" customHeight="1" x14ac:dyDescent="0.2">
      <c r="A372" s="87">
        <f>ROW()-3-8*10</f>
        <v>289</v>
      </c>
      <c r="B372" s="135"/>
      <c r="C372" s="136"/>
      <c r="D372" s="119"/>
      <c r="E372" s="348"/>
      <c r="F372" s="112"/>
      <c r="G372" s="183"/>
      <c r="H372" s="184" t="str">
        <f>IF(E372*G372=0,"",ROUND(E372*G372,0))</f>
        <v/>
      </c>
      <c r="I372" s="120"/>
    </row>
    <row r="373" spans="1:9" ht="16.5" customHeight="1" x14ac:dyDescent="0.2">
      <c r="A373" s="87">
        <f t="shared" ref="A373:A403" si="18">ROW()-3-8*10</f>
        <v>290</v>
      </c>
      <c r="B373" s="135"/>
      <c r="C373" s="136"/>
      <c r="D373" s="119"/>
      <c r="E373" s="348"/>
      <c r="F373" s="112"/>
      <c r="G373" s="183"/>
      <c r="H373" s="184" t="str">
        <f t="shared" ref="H373:H403" si="19">IF(E373*G373=0,"",ROUND(E373*G373,0))</f>
        <v/>
      </c>
      <c r="I373" s="120"/>
    </row>
    <row r="374" spans="1:9" ht="16.5" customHeight="1" x14ac:dyDescent="0.2">
      <c r="A374" s="87">
        <f t="shared" si="18"/>
        <v>291</v>
      </c>
      <c r="B374" s="135"/>
      <c r="C374" s="136"/>
      <c r="D374" s="119"/>
      <c r="E374" s="348"/>
      <c r="F374" s="112"/>
      <c r="G374" s="183"/>
      <c r="H374" s="184" t="str">
        <f t="shared" si="19"/>
        <v/>
      </c>
      <c r="I374" s="120"/>
    </row>
    <row r="375" spans="1:9" ht="16.5" customHeight="1" x14ac:dyDescent="0.2">
      <c r="A375" s="87">
        <f t="shared" si="18"/>
        <v>292</v>
      </c>
      <c r="B375" s="135"/>
      <c r="C375" s="136"/>
      <c r="D375" s="119"/>
      <c r="E375" s="348"/>
      <c r="F375" s="112"/>
      <c r="G375" s="183"/>
      <c r="H375" s="184" t="str">
        <f t="shared" si="19"/>
        <v/>
      </c>
      <c r="I375" s="120"/>
    </row>
    <row r="376" spans="1:9" ht="16.5" customHeight="1" x14ac:dyDescent="0.2">
      <c r="A376" s="87">
        <f t="shared" si="18"/>
        <v>293</v>
      </c>
      <c r="B376" s="135"/>
      <c r="C376" s="136"/>
      <c r="D376" s="119"/>
      <c r="E376" s="348"/>
      <c r="F376" s="112"/>
      <c r="G376" s="183"/>
      <c r="H376" s="184" t="str">
        <f t="shared" si="19"/>
        <v/>
      </c>
      <c r="I376" s="120"/>
    </row>
    <row r="377" spans="1:9" ht="16.5" customHeight="1" x14ac:dyDescent="0.2">
      <c r="A377" s="87">
        <f t="shared" si="18"/>
        <v>294</v>
      </c>
      <c r="B377" s="135"/>
      <c r="C377" s="136"/>
      <c r="D377" s="119"/>
      <c r="E377" s="348"/>
      <c r="F377" s="112"/>
      <c r="G377" s="183"/>
      <c r="H377" s="184" t="str">
        <f t="shared" si="19"/>
        <v/>
      </c>
      <c r="I377" s="120"/>
    </row>
    <row r="378" spans="1:9" ht="16.5" customHeight="1" x14ac:dyDescent="0.2">
      <c r="A378" s="87">
        <f t="shared" si="18"/>
        <v>295</v>
      </c>
      <c r="B378" s="135"/>
      <c r="C378" s="136"/>
      <c r="D378" s="119"/>
      <c r="E378" s="348"/>
      <c r="F378" s="112"/>
      <c r="G378" s="183"/>
      <c r="H378" s="184" t="str">
        <f t="shared" si="19"/>
        <v/>
      </c>
      <c r="I378" s="120"/>
    </row>
    <row r="379" spans="1:9" ht="16.5" customHeight="1" x14ac:dyDescent="0.2">
      <c r="A379" s="87">
        <f t="shared" si="18"/>
        <v>296</v>
      </c>
      <c r="B379" s="135"/>
      <c r="C379" s="136"/>
      <c r="D379" s="119"/>
      <c r="E379" s="348"/>
      <c r="F379" s="112"/>
      <c r="G379" s="183"/>
      <c r="H379" s="184" t="str">
        <f t="shared" si="19"/>
        <v/>
      </c>
      <c r="I379" s="120"/>
    </row>
    <row r="380" spans="1:9" ht="16.5" customHeight="1" x14ac:dyDescent="0.2">
      <c r="A380" s="87">
        <f t="shared" si="18"/>
        <v>297</v>
      </c>
      <c r="B380" s="135"/>
      <c r="C380" s="136"/>
      <c r="D380" s="119"/>
      <c r="E380" s="348"/>
      <c r="F380" s="112"/>
      <c r="G380" s="183"/>
      <c r="H380" s="184" t="str">
        <f t="shared" si="19"/>
        <v/>
      </c>
      <c r="I380" s="120"/>
    </row>
    <row r="381" spans="1:9" ht="16.5" customHeight="1" x14ac:dyDescent="0.2">
      <c r="A381" s="87">
        <f t="shared" si="18"/>
        <v>298</v>
      </c>
      <c r="B381" s="135"/>
      <c r="C381" s="136"/>
      <c r="D381" s="119"/>
      <c r="E381" s="348"/>
      <c r="F381" s="112"/>
      <c r="G381" s="183"/>
      <c r="H381" s="184" t="str">
        <f t="shared" si="19"/>
        <v/>
      </c>
      <c r="I381" s="120"/>
    </row>
    <row r="382" spans="1:9" ht="16.5" customHeight="1" x14ac:dyDescent="0.2">
      <c r="A382" s="87">
        <f t="shared" si="18"/>
        <v>299</v>
      </c>
      <c r="B382" s="135"/>
      <c r="C382" s="136"/>
      <c r="D382" s="119"/>
      <c r="E382" s="348"/>
      <c r="F382" s="112"/>
      <c r="G382" s="183"/>
      <c r="H382" s="184" t="str">
        <f t="shared" si="19"/>
        <v/>
      </c>
      <c r="I382" s="120"/>
    </row>
    <row r="383" spans="1:9" ht="16.5" customHeight="1" x14ac:dyDescent="0.2">
      <c r="A383" s="87">
        <f t="shared" si="18"/>
        <v>300</v>
      </c>
      <c r="B383" s="135"/>
      <c r="C383" s="136"/>
      <c r="D383" s="119"/>
      <c r="E383" s="348"/>
      <c r="F383" s="112"/>
      <c r="G383" s="183"/>
      <c r="H383" s="184" t="str">
        <f t="shared" si="19"/>
        <v/>
      </c>
      <c r="I383" s="120"/>
    </row>
    <row r="384" spans="1:9" ht="16.5" customHeight="1" x14ac:dyDescent="0.2">
      <c r="A384" s="87">
        <f t="shared" si="18"/>
        <v>301</v>
      </c>
      <c r="B384" s="135"/>
      <c r="C384" s="136"/>
      <c r="D384" s="119"/>
      <c r="E384" s="348"/>
      <c r="F384" s="112"/>
      <c r="G384" s="183"/>
      <c r="H384" s="184" t="str">
        <f t="shared" si="19"/>
        <v/>
      </c>
      <c r="I384" s="120"/>
    </row>
    <row r="385" spans="1:9" ht="16.5" customHeight="1" x14ac:dyDescent="0.2">
      <c r="A385" s="87">
        <f t="shared" si="18"/>
        <v>302</v>
      </c>
      <c r="B385" s="135"/>
      <c r="C385" s="136"/>
      <c r="D385" s="119"/>
      <c r="E385" s="348"/>
      <c r="F385" s="112"/>
      <c r="G385" s="183"/>
      <c r="H385" s="184" t="str">
        <f t="shared" si="19"/>
        <v/>
      </c>
      <c r="I385" s="120"/>
    </row>
    <row r="386" spans="1:9" ht="16.5" customHeight="1" x14ac:dyDescent="0.2">
      <c r="A386" s="87">
        <f t="shared" si="18"/>
        <v>303</v>
      </c>
      <c r="B386" s="135"/>
      <c r="C386" s="136"/>
      <c r="D386" s="119"/>
      <c r="E386" s="348"/>
      <c r="F386" s="112"/>
      <c r="G386" s="183"/>
      <c r="H386" s="184" t="str">
        <f t="shared" si="19"/>
        <v/>
      </c>
      <c r="I386" s="120"/>
    </row>
    <row r="387" spans="1:9" ht="16.5" customHeight="1" x14ac:dyDescent="0.2">
      <c r="A387" s="87">
        <f t="shared" si="18"/>
        <v>304</v>
      </c>
      <c r="B387" s="135"/>
      <c r="C387" s="136"/>
      <c r="D387" s="119"/>
      <c r="E387" s="348"/>
      <c r="F387" s="112"/>
      <c r="G387" s="183"/>
      <c r="H387" s="184" t="str">
        <f t="shared" si="19"/>
        <v/>
      </c>
      <c r="I387" s="120"/>
    </row>
    <row r="388" spans="1:9" ht="16.5" customHeight="1" x14ac:dyDescent="0.2">
      <c r="A388" s="87">
        <f t="shared" si="18"/>
        <v>305</v>
      </c>
      <c r="B388" s="135"/>
      <c r="C388" s="136"/>
      <c r="D388" s="119"/>
      <c r="E388" s="348"/>
      <c r="F388" s="112"/>
      <c r="G388" s="183"/>
      <c r="H388" s="184" t="str">
        <f t="shared" si="19"/>
        <v/>
      </c>
      <c r="I388" s="120"/>
    </row>
    <row r="389" spans="1:9" ht="16.5" customHeight="1" x14ac:dyDescent="0.2">
      <c r="A389" s="87">
        <f t="shared" si="18"/>
        <v>306</v>
      </c>
      <c r="B389" s="135"/>
      <c r="C389" s="136"/>
      <c r="D389" s="119"/>
      <c r="E389" s="348"/>
      <c r="F389" s="112"/>
      <c r="G389" s="183"/>
      <c r="H389" s="184" t="str">
        <f t="shared" si="19"/>
        <v/>
      </c>
      <c r="I389" s="120"/>
    </row>
    <row r="390" spans="1:9" ht="16.5" customHeight="1" x14ac:dyDescent="0.2">
      <c r="A390" s="87">
        <f t="shared" si="18"/>
        <v>307</v>
      </c>
      <c r="B390" s="135"/>
      <c r="C390" s="136"/>
      <c r="D390" s="119"/>
      <c r="E390" s="348"/>
      <c r="F390" s="112"/>
      <c r="G390" s="183"/>
      <c r="H390" s="184" t="str">
        <f t="shared" si="19"/>
        <v/>
      </c>
      <c r="I390" s="120"/>
    </row>
    <row r="391" spans="1:9" ht="16.5" customHeight="1" x14ac:dyDescent="0.2">
      <c r="A391" s="87">
        <f t="shared" si="18"/>
        <v>308</v>
      </c>
      <c r="B391" s="135"/>
      <c r="C391" s="136"/>
      <c r="D391" s="119"/>
      <c r="E391" s="348"/>
      <c r="F391" s="112"/>
      <c r="G391" s="183"/>
      <c r="H391" s="184" t="str">
        <f t="shared" si="19"/>
        <v/>
      </c>
      <c r="I391" s="120"/>
    </row>
    <row r="392" spans="1:9" ht="16.5" customHeight="1" x14ac:dyDescent="0.2">
      <c r="A392" s="87">
        <f t="shared" si="18"/>
        <v>309</v>
      </c>
      <c r="B392" s="135"/>
      <c r="C392" s="136"/>
      <c r="D392" s="119"/>
      <c r="E392" s="348"/>
      <c r="F392" s="112"/>
      <c r="G392" s="183"/>
      <c r="H392" s="184" t="str">
        <f t="shared" si="19"/>
        <v/>
      </c>
      <c r="I392" s="120"/>
    </row>
    <row r="393" spans="1:9" ht="16.5" customHeight="1" x14ac:dyDescent="0.2">
      <c r="A393" s="87">
        <f t="shared" si="18"/>
        <v>310</v>
      </c>
      <c r="B393" s="135"/>
      <c r="C393" s="136"/>
      <c r="D393" s="119"/>
      <c r="E393" s="348"/>
      <c r="F393" s="112"/>
      <c r="G393" s="183"/>
      <c r="H393" s="184" t="str">
        <f t="shared" si="19"/>
        <v/>
      </c>
      <c r="I393" s="120"/>
    </row>
    <row r="394" spans="1:9" ht="16.5" customHeight="1" x14ac:dyDescent="0.2">
      <c r="A394" s="87">
        <f t="shared" si="18"/>
        <v>311</v>
      </c>
      <c r="B394" s="135"/>
      <c r="C394" s="136"/>
      <c r="D394" s="119"/>
      <c r="E394" s="348"/>
      <c r="F394" s="112"/>
      <c r="G394" s="183"/>
      <c r="H394" s="184" t="str">
        <f t="shared" si="19"/>
        <v/>
      </c>
      <c r="I394" s="120"/>
    </row>
    <row r="395" spans="1:9" ht="16.5" customHeight="1" x14ac:dyDescent="0.2">
      <c r="A395" s="87">
        <f t="shared" si="18"/>
        <v>312</v>
      </c>
      <c r="B395" s="135"/>
      <c r="C395" s="136"/>
      <c r="D395" s="119"/>
      <c r="E395" s="348"/>
      <c r="F395" s="112"/>
      <c r="G395" s="183"/>
      <c r="H395" s="184" t="str">
        <f t="shared" si="19"/>
        <v/>
      </c>
      <c r="I395" s="120"/>
    </row>
    <row r="396" spans="1:9" ht="16.5" customHeight="1" x14ac:dyDescent="0.2">
      <c r="A396" s="87">
        <f t="shared" si="18"/>
        <v>313</v>
      </c>
      <c r="B396" s="135"/>
      <c r="C396" s="136"/>
      <c r="D396" s="119"/>
      <c r="E396" s="348"/>
      <c r="F396" s="112"/>
      <c r="G396" s="183"/>
      <c r="H396" s="184" t="str">
        <f t="shared" si="19"/>
        <v/>
      </c>
      <c r="I396" s="120"/>
    </row>
    <row r="397" spans="1:9" ht="16.5" customHeight="1" x14ac:dyDescent="0.2">
      <c r="A397" s="87">
        <f t="shared" si="18"/>
        <v>314</v>
      </c>
      <c r="B397" s="135"/>
      <c r="C397" s="136"/>
      <c r="D397" s="119"/>
      <c r="E397" s="348"/>
      <c r="F397" s="112"/>
      <c r="G397" s="183"/>
      <c r="H397" s="184" t="str">
        <f t="shared" si="19"/>
        <v/>
      </c>
      <c r="I397" s="120"/>
    </row>
    <row r="398" spans="1:9" ht="16.5" customHeight="1" x14ac:dyDescent="0.2">
      <c r="A398" s="87">
        <f t="shared" si="18"/>
        <v>315</v>
      </c>
      <c r="B398" s="135"/>
      <c r="C398" s="136"/>
      <c r="D398" s="119"/>
      <c r="E398" s="348"/>
      <c r="F398" s="112"/>
      <c r="G398" s="183"/>
      <c r="H398" s="184" t="str">
        <f t="shared" si="19"/>
        <v/>
      </c>
      <c r="I398" s="120"/>
    </row>
    <row r="399" spans="1:9" ht="16.5" customHeight="1" x14ac:dyDescent="0.2">
      <c r="A399" s="87">
        <f t="shared" si="18"/>
        <v>316</v>
      </c>
      <c r="B399" s="135"/>
      <c r="C399" s="136"/>
      <c r="D399" s="119"/>
      <c r="E399" s="348"/>
      <c r="F399" s="112"/>
      <c r="G399" s="183"/>
      <c r="H399" s="184" t="str">
        <f t="shared" si="19"/>
        <v/>
      </c>
      <c r="I399" s="120"/>
    </row>
    <row r="400" spans="1:9" ht="16.5" customHeight="1" x14ac:dyDescent="0.2">
      <c r="A400" s="87">
        <f t="shared" si="18"/>
        <v>317</v>
      </c>
      <c r="B400" s="135"/>
      <c r="C400" s="136"/>
      <c r="D400" s="119"/>
      <c r="E400" s="348"/>
      <c r="F400" s="112"/>
      <c r="G400" s="183"/>
      <c r="H400" s="184" t="str">
        <f t="shared" si="19"/>
        <v/>
      </c>
      <c r="I400" s="120"/>
    </row>
    <row r="401" spans="1:9" ht="16.5" customHeight="1" x14ac:dyDescent="0.2">
      <c r="A401" s="87">
        <f t="shared" si="18"/>
        <v>318</v>
      </c>
      <c r="B401" s="135"/>
      <c r="C401" s="136"/>
      <c r="D401" s="119"/>
      <c r="E401" s="348"/>
      <c r="F401" s="112"/>
      <c r="G401" s="183"/>
      <c r="H401" s="184" t="str">
        <f t="shared" si="19"/>
        <v/>
      </c>
      <c r="I401" s="120"/>
    </row>
    <row r="402" spans="1:9" ht="16.5" customHeight="1" x14ac:dyDescent="0.2">
      <c r="A402" s="87">
        <f t="shared" si="18"/>
        <v>319</v>
      </c>
      <c r="B402" s="135"/>
      <c r="C402" s="136"/>
      <c r="D402" s="119"/>
      <c r="E402" s="348"/>
      <c r="F402" s="112"/>
      <c r="G402" s="183"/>
      <c r="H402" s="184" t="str">
        <f t="shared" si="19"/>
        <v/>
      </c>
      <c r="I402" s="120"/>
    </row>
    <row r="403" spans="1:9" ht="16.5" customHeight="1" thickBot="1" x14ac:dyDescent="0.25">
      <c r="A403" s="87">
        <f t="shared" si="18"/>
        <v>320</v>
      </c>
      <c r="B403" s="137"/>
      <c r="C403" s="136"/>
      <c r="D403" s="121"/>
      <c r="E403" s="350"/>
      <c r="F403" s="112"/>
      <c r="G403" s="185"/>
      <c r="H403" s="184" t="str">
        <f t="shared" si="19"/>
        <v/>
      </c>
      <c r="I403" s="122"/>
    </row>
    <row r="404" spans="1:9" ht="22.5" customHeight="1" thickBot="1" x14ac:dyDescent="0.25">
      <c r="B404" s="519" t="s">
        <v>340</v>
      </c>
      <c r="C404" s="520"/>
      <c r="D404" s="520"/>
      <c r="E404" s="351" t="s">
        <v>246</v>
      </c>
      <c r="F404" s="139" t="s">
        <v>246</v>
      </c>
      <c r="G404" s="186" t="s">
        <v>246</v>
      </c>
      <c r="H404" s="187">
        <f>SUMIF(B372:B403,"&lt;&gt;"&amp;"▲助成対象外",H372:H403)</f>
        <v>0</v>
      </c>
      <c r="I404" s="140"/>
    </row>
    <row r="405" spans="1:9" ht="22.5" customHeight="1" thickTop="1" thickBot="1" x14ac:dyDescent="0.25">
      <c r="B405" s="525" t="s">
        <v>341</v>
      </c>
      <c r="C405" s="526"/>
      <c r="D405" s="526"/>
      <c r="E405" s="352" t="s">
        <v>246</v>
      </c>
      <c r="F405" s="141" t="s">
        <v>246</v>
      </c>
      <c r="G405" s="188" t="s">
        <v>246</v>
      </c>
      <c r="H405" s="189">
        <f>SUMIF(B372:B403,"▲助成対象外",H372:H403)</f>
        <v>0</v>
      </c>
      <c r="I405" s="142"/>
    </row>
  </sheetData>
  <sheetProtection algorithmName="SHA-512" hashValue="iBsczY3ScpBkxyOorA2Lpz/gThnX2NnuPBLbhEsXFBF4SBsxSo700pVs8N6nvzSsVlzc8No/ljQX0YnlprmYPg==" saltValue="/7zR+PgX+O/AW8siCzAAmg==" spinCount="100000" sheet="1" objects="1" scenarios="1" selectLockedCells="1" selectUnlockedCells="1"/>
  <mergeCells count="120">
    <mergeCell ref="B405:D405"/>
    <mergeCell ref="B404:D404"/>
    <mergeCell ref="B45:D45"/>
    <mergeCell ref="B85:D85"/>
    <mergeCell ref="B125:D125"/>
    <mergeCell ref="B165:D165"/>
    <mergeCell ref="B205:D205"/>
    <mergeCell ref="B245:D245"/>
    <mergeCell ref="B285:D285"/>
    <mergeCell ref="B325:D325"/>
    <mergeCell ref="B365:D365"/>
    <mergeCell ref="B364:D364"/>
    <mergeCell ref="D369:H369"/>
    <mergeCell ref="B370:B371"/>
    <mergeCell ref="C370:C371"/>
    <mergeCell ref="D370:D371"/>
    <mergeCell ref="E370:E371"/>
    <mergeCell ref="F370:F371"/>
    <mergeCell ref="G370:G371"/>
    <mergeCell ref="H370:H371"/>
    <mergeCell ref="B284:D284"/>
    <mergeCell ref="D289:H289"/>
    <mergeCell ref="B290:B291"/>
    <mergeCell ref="C290:C291"/>
    <mergeCell ref="I370:I371"/>
    <mergeCell ref="B324:D324"/>
    <mergeCell ref="D329:H329"/>
    <mergeCell ref="B330:B331"/>
    <mergeCell ref="C330:C331"/>
    <mergeCell ref="D330:D331"/>
    <mergeCell ref="E330:E331"/>
    <mergeCell ref="F330:F331"/>
    <mergeCell ref="G330:G331"/>
    <mergeCell ref="H330:H331"/>
    <mergeCell ref="I330:I331"/>
    <mergeCell ref="D328:G328"/>
    <mergeCell ref="D368:G368"/>
    <mergeCell ref="D290:D291"/>
    <mergeCell ref="E290:E291"/>
    <mergeCell ref="F290:F291"/>
    <mergeCell ref="G290:G291"/>
    <mergeCell ref="H290:H291"/>
    <mergeCell ref="I290:I291"/>
    <mergeCell ref="D249:H249"/>
    <mergeCell ref="B250:B251"/>
    <mergeCell ref="C250:C251"/>
    <mergeCell ref="D250:D251"/>
    <mergeCell ref="E250:E251"/>
    <mergeCell ref="F250:F251"/>
    <mergeCell ref="G250:G251"/>
    <mergeCell ref="H250:H251"/>
    <mergeCell ref="I250:I251"/>
    <mergeCell ref="D288:G288"/>
    <mergeCell ref="I210:I211"/>
    <mergeCell ref="D209:H209"/>
    <mergeCell ref="B210:B211"/>
    <mergeCell ref="C210:C211"/>
    <mergeCell ref="D210:D211"/>
    <mergeCell ref="E210:E211"/>
    <mergeCell ref="F210:F211"/>
    <mergeCell ref="G210:G211"/>
    <mergeCell ref="H210:H211"/>
    <mergeCell ref="D208:G208"/>
    <mergeCell ref="D248:G248"/>
    <mergeCell ref="B204:D204"/>
    <mergeCell ref="D169:H169"/>
    <mergeCell ref="B170:B171"/>
    <mergeCell ref="C170:C171"/>
    <mergeCell ref="D170:D171"/>
    <mergeCell ref="E170:E171"/>
    <mergeCell ref="F170:F171"/>
    <mergeCell ref="G170:G171"/>
    <mergeCell ref="H170:H171"/>
    <mergeCell ref="B244:D244"/>
    <mergeCell ref="D168:G168"/>
    <mergeCell ref="B164:D164"/>
    <mergeCell ref="I170:I171"/>
    <mergeCell ref="I130:I131"/>
    <mergeCell ref="D129:H129"/>
    <mergeCell ref="B130:B131"/>
    <mergeCell ref="C130:C131"/>
    <mergeCell ref="D130:D131"/>
    <mergeCell ref="E130:E131"/>
    <mergeCell ref="F130:F131"/>
    <mergeCell ref="G130:G131"/>
    <mergeCell ref="H130:H131"/>
    <mergeCell ref="D128:G128"/>
    <mergeCell ref="B124:D124"/>
    <mergeCell ref="D89:H89"/>
    <mergeCell ref="B90:B91"/>
    <mergeCell ref="C90:C91"/>
    <mergeCell ref="D90:D91"/>
    <mergeCell ref="E90:E91"/>
    <mergeCell ref="F90:F91"/>
    <mergeCell ref="G90:G91"/>
    <mergeCell ref="H90:H91"/>
    <mergeCell ref="D88:G88"/>
    <mergeCell ref="B84:D84"/>
    <mergeCell ref="I90:I91"/>
    <mergeCell ref="I50:I51"/>
    <mergeCell ref="D49:H49"/>
    <mergeCell ref="B50:B51"/>
    <mergeCell ref="C50:C51"/>
    <mergeCell ref="D50:D51"/>
    <mergeCell ref="E50:E51"/>
    <mergeCell ref="F50:F51"/>
    <mergeCell ref="G50:G51"/>
    <mergeCell ref="H50:H51"/>
    <mergeCell ref="D8:G8"/>
    <mergeCell ref="D48:G48"/>
    <mergeCell ref="I10:I11"/>
    <mergeCell ref="B44:D44"/>
    <mergeCell ref="D9:H9"/>
    <mergeCell ref="B10:B11"/>
    <mergeCell ref="C10:C11"/>
    <mergeCell ref="D10:D11"/>
    <mergeCell ref="E10:E11"/>
    <mergeCell ref="F10:F11"/>
    <mergeCell ref="G10:G11"/>
    <mergeCell ref="H10:H11"/>
  </mergeCells>
  <phoneticPr fontId="18"/>
  <conditionalFormatting sqref="B52:I83 B92:I123 B132:I163 B172:I203 B212:I243 B252:I283 B292:I323 B332:I363 B372:I403 B12:I43">
    <cfRule type="expression" dxfId="0" priority="20">
      <formula>$B12="▲助成対象外"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6" fitToHeight="0" orientation="landscape" r:id="rId1"/>
  <headerFooter>
    <oddFooter>&amp;R&amp;"ＭＳ 明朝,標準"&amp;10（日本産業規格A列4番）</oddFooter>
  </headerFooter>
  <rowBreaks count="9" manualBreakCount="9">
    <brk id="46" max="11" man="1"/>
    <brk id="86" max="11" man="1"/>
    <brk id="126" max="11" man="1"/>
    <brk id="166" max="11" man="1"/>
    <brk id="206" max="11" man="1"/>
    <brk id="246" max="11" man="1"/>
    <brk id="286" max="11" man="1"/>
    <brk id="326" max="11" man="1"/>
    <brk id="366" max="11" man="1"/>
  </rowBreaks>
  <drawing r:id="rId2"/>
  <extLst>
    <ext xmlns:x14="http://schemas.microsoft.com/office/spreadsheetml/2009/9/main" uri="{CCE6A557-97BC-4b89-ADB6-D9C93CAAB3DF}">
      <x14:dataValidations xmlns:xm="http://schemas.microsoft.com/office/excel/2006/main" count="3">
        <x14:dataValidation type="list" allowBlank="1" showInputMessage="1" xr:uid="{00000000-0002-0000-0700-000000000000}">
          <x14:formula1>
            <xm:f>選択肢!$I$37:$I$48</xm:f>
          </x14:formula1>
          <xm:sqref>C372:C403 C52:C83 C92:C123 C132:C163 C172:C203 C212:C243 C252:C283 C292:C323 C332:C363 C12:C43</xm:sqref>
        </x14:dataValidation>
        <x14:dataValidation type="list" allowBlank="1" showInputMessage="1" showErrorMessage="1" xr:uid="{00000000-0002-0000-0700-000001000000}">
          <x14:formula1>
            <xm:f>選択肢!$F$44:$F$48</xm:f>
          </x14:formula1>
          <xm:sqref>B372:B403 B52:B83 B92:B123 B132:B163 B172:B203 B212:B243 B252:B283 B292:B323 B332:B363 B12:B43</xm:sqref>
        </x14:dataValidation>
        <x14:dataValidation type="list" allowBlank="1" showInputMessage="1" xr:uid="{00000000-0002-0000-0700-000002000000}">
          <x14:formula1>
            <xm:f>選択肢!$L$37:$L$50</xm:f>
          </x14:formula1>
          <xm:sqref>F12:F43 F372:F403 F332:F363 F292:F323 F252:F283 F212:F243 F172:F203 F132:F163 F92:F123 F52:F83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V33"/>
  <sheetViews>
    <sheetView showGridLines="0" zoomScaleNormal="100" zoomScaleSheetLayoutView="100" workbookViewId="0">
      <selection activeCell="K19" sqref="K19"/>
    </sheetView>
  </sheetViews>
  <sheetFormatPr defaultColWidth="9" defaultRowHeight="13.8" x14ac:dyDescent="0.2"/>
  <cols>
    <col min="1" max="1" width="3.21875" style="41" customWidth="1"/>
    <col min="2" max="2" width="5" style="41" customWidth="1"/>
    <col min="3" max="3" width="16.6640625" style="41" customWidth="1"/>
    <col min="4" max="5" width="7.6640625" style="41" customWidth="1"/>
    <col min="6" max="6" width="6.6640625" style="41" customWidth="1"/>
    <col min="7" max="7" width="5.6640625" style="41" customWidth="1"/>
    <col min="8" max="8" width="6.6640625" style="41" customWidth="1"/>
    <col min="9" max="9" width="5.6640625" style="41" customWidth="1"/>
    <col min="10" max="10" width="6.6640625" style="41" customWidth="1"/>
    <col min="11" max="11" width="4.88671875" style="41" customWidth="1"/>
    <col min="12" max="13" width="7.6640625" style="46" customWidth="1"/>
    <col min="14" max="14" width="2" style="46" customWidth="1"/>
    <col min="15" max="15" width="3.88671875" style="46" customWidth="1"/>
    <col min="16" max="16" width="2.88671875" style="55" customWidth="1"/>
    <col min="17" max="23" width="4.44140625" style="55" customWidth="1"/>
    <col min="24" max="25" width="2" style="55" customWidth="1"/>
    <col min="26" max="36" width="4.44140625" style="55" customWidth="1"/>
    <col min="37" max="37" width="9" style="55"/>
    <col min="38" max="38" width="10" style="41" customWidth="1"/>
    <col min="39" max="16384" width="9" style="41"/>
  </cols>
  <sheetData>
    <row r="1" spans="1:48" ht="25.5" customHeight="1" x14ac:dyDescent="0.2">
      <c r="B1" s="54"/>
      <c r="N1" s="150" t="str">
        <f>選択肢!D27</f>
        <v>Ver.6.2</v>
      </c>
    </row>
    <row r="2" spans="1:48" ht="12" customHeight="1" x14ac:dyDescent="0.2">
      <c r="B2" s="54"/>
      <c r="N2" s="150"/>
    </row>
    <row r="3" spans="1:48" x14ac:dyDescent="0.2">
      <c r="A3" s="22"/>
      <c r="B3" s="11" t="s">
        <v>168</v>
      </c>
      <c r="C3" s="12"/>
    </row>
    <row r="4" spans="1:48" ht="15" customHeight="1" x14ac:dyDescent="0.2">
      <c r="A4" s="11"/>
      <c r="C4" s="12"/>
      <c r="P4" s="56"/>
    </row>
    <row r="5" spans="1:48" ht="26.25" customHeight="1" x14ac:dyDescent="0.2">
      <c r="A5" s="13"/>
      <c r="B5" s="527" t="s">
        <v>169</v>
      </c>
      <c r="C5" s="527"/>
      <c r="D5" s="527"/>
      <c r="E5" s="527"/>
      <c r="F5" s="527"/>
      <c r="G5" s="527"/>
      <c r="H5" s="527"/>
      <c r="I5" s="527"/>
      <c r="J5" s="527"/>
      <c r="K5" s="527"/>
      <c r="L5" s="527"/>
      <c r="M5" s="527"/>
      <c r="N5" s="14"/>
      <c r="P5" s="56"/>
      <c r="S5" s="57"/>
      <c r="T5" s="57"/>
      <c r="U5" s="58"/>
      <c r="V5" s="58"/>
    </row>
    <row r="6" spans="1:48" ht="15" customHeight="1" x14ac:dyDescent="0.2">
      <c r="A6" s="13"/>
      <c r="B6" s="13"/>
      <c r="C6" s="13"/>
      <c r="D6" s="14"/>
      <c r="E6" s="14"/>
      <c r="F6" s="14"/>
      <c r="G6" s="13"/>
      <c r="H6" s="13"/>
      <c r="I6" s="13"/>
      <c r="J6" s="13"/>
      <c r="K6" s="13"/>
      <c r="L6" s="14"/>
      <c r="M6" s="14"/>
      <c r="N6" s="14"/>
      <c r="S6" s="57"/>
      <c r="T6" s="57"/>
      <c r="U6" s="58"/>
      <c r="V6" s="58"/>
    </row>
    <row r="7" spans="1:48" ht="24" customHeight="1" x14ac:dyDescent="0.2">
      <c r="B7" s="13" t="s">
        <v>170</v>
      </c>
      <c r="C7" s="21"/>
      <c r="D7" s="21"/>
      <c r="E7" s="21"/>
      <c r="F7" s="59"/>
      <c r="G7" s="13"/>
      <c r="H7" s="13"/>
      <c r="I7" s="13"/>
      <c r="J7" s="13"/>
      <c r="K7" s="13"/>
      <c r="L7" s="14"/>
      <c r="M7" s="14"/>
      <c r="N7" s="14"/>
      <c r="S7" s="57"/>
      <c r="T7" s="57"/>
      <c r="U7" s="58"/>
      <c r="V7" s="58"/>
    </row>
    <row r="8" spans="1:48" ht="24" customHeight="1" x14ac:dyDescent="0.2">
      <c r="A8" s="11"/>
      <c r="B8" s="176" t="s">
        <v>171</v>
      </c>
      <c r="C8" s="60" t="str">
        <f>第１号様式!C24</f>
        <v>事業の名称</v>
      </c>
      <c r="D8" s="382" t="str">
        <f>第１号様式!D24</f>
        <v>株式会社〇〇〇本社ビル換気・空調助成事業</v>
      </c>
      <c r="E8" s="177"/>
      <c r="F8" s="177"/>
      <c r="G8" s="177"/>
      <c r="H8" s="177"/>
      <c r="I8" s="177"/>
      <c r="J8" s="177"/>
      <c r="K8" s="177"/>
      <c r="L8" s="177"/>
      <c r="M8" s="178"/>
      <c r="N8" s="14"/>
      <c r="O8" s="8"/>
    </row>
    <row r="9" spans="1:48" ht="24" customHeight="1" x14ac:dyDescent="0.2">
      <c r="A9" s="11"/>
      <c r="B9" s="61" t="s">
        <v>172</v>
      </c>
      <c r="C9" s="62" t="str">
        <f>第１号様式!C25</f>
        <v>事業所の名称</v>
      </c>
      <c r="D9" s="382" t="str">
        <f>第１号様式!D25</f>
        <v>株式会社〇〇〇本社ビル</v>
      </c>
      <c r="E9" s="177"/>
      <c r="F9" s="177"/>
      <c r="G9" s="177"/>
      <c r="H9" s="177"/>
      <c r="I9" s="177"/>
      <c r="J9" s="177"/>
      <c r="K9" s="177"/>
      <c r="L9" s="177"/>
      <c r="M9" s="178"/>
      <c r="N9" s="14"/>
      <c r="O9" s="8"/>
    </row>
    <row r="10" spans="1:48" ht="24" customHeight="1" x14ac:dyDescent="0.2">
      <c r="A10" s="11"/>
      <c r="B10" s="61" t="s">
        <v>173</v>
      </c>
      <c r="C10" s="63" t="str">
        <f>第１号様式!C26</f>
        <v>事業所の所在地</v>
      </c>
      <c r="D10" s="382" t="str">
        <f>第１号様式!D26</f>
        <v>東京都●●区▲▲　◆－◆－◆　■■ビル▼階</v>
      </c>
      <c r="E10" s="177"/>
      <c r="F10" s="177"/>
      <c r="G10" s="177"/>
      <c r="H10" s="177"/>
      <c r="I10" s="177"/>
      <c r="J10" s="177"/>
      <c r="K10" s="177"/>
      <c r="L10" s="177"/>
      <c r="M10" s="178"/>
      <c r="N10" s="21"/>
      <c r="O10" s="8"/>
    </row>
    <row r="11" spans="1:48" s="55" customFormat="1" ht="24" customHeight="1" x14ac:dyDescent="0.2">
      <c r="B11" s="528" t="s">
        <v>174</v>
      </c>
      <c r="C11" s="531" t="s">
        <v>400</v>
      </c>
      <c r="D11" s="175" t="s">
        <v>196</v>
      </c>
      <c r="E11" s="64"/>
      <c r="F11" s="539" t="str">
        <f>IF(入力シート!$D$75="","",TEXT(DATEVALUE(入力シート!$D$75),"[DBNum3]ggge年m月d日"))</f>
        <v>令和４年１０月１０日</v>
      </c>
      <c r="G11" s="539"/>
      <c r="H11" s="539"/>
      <c r="I11" s="539"/>
      <c r="J11" s="179"/>
      <c r="K11" s="65"/>
      <c r="L11" s="66" t="s">
        <v>197</v>
      </c>
      <c r="M11" s="67"/>
      <c r="N11" s="68"/>
      <c r="O11" s="8"/>
      <c r="AM11" s="69"/>
      <c r="AN11" s="69"/>
      <c r="AO11" s="69"/>
      <c r="AP11" s="70"/>
      <c r="AQ11" s="56"/>
      <c r="AV11" s="71"/>
    </row>
    <row r="12" spans="1:48" s="55" customFormat="1" ht="24" customHeight="1" x14ac:dyDescent="0.2">
      <c r="A12" s="72"/>
      <c r="B12" s="529"/>
      <c r="C12" s="532"/>
      <c r="D12" s="175" t="s">
        <v>175</v>
      </c>
      <c r="E12" s="64"/>
      <c r="F12" s="539" t="str">
        <f>IF(入力シート!$D$76="","",TEXT(DATEVALUE(入力シート!$D$76),"[DBNum3]ggge年m月d日"))</f>
        <v>令和５年２月１０日</v>
      </c>
      <c r="G12" s="539"/>
      <c r="H12" s="539"/>
      <c r="I12" s="539"/>
      <c r="J12" s="179"/>
      <c r="K12" s="65"/>
      <c r="L12" s="66" t="s">
        <v>176</v>
      </c>
      <c r="M12" s="73"/>
      <c r="N12" s="74"/>
      <c r="O12" s="8"/>
      <c r="AL12" s="75"/>
      <c r="AM12" s="69"/>
      <c r="AN12" s="69"/>
      <c r="AO12" s="69"/>
      <c r="AP12" s="70"/>
      <c r="AQ12" s="56"/>
    </row>
    <row r="13" spans="1:48" s="55" customFormat="1" ht="24" customHeight="1" x14ac:dyDescent="0.2">
      <c r="A13" s="72"/>
      <c r="B13" s="529"/>
      <c r="C13" s="532"/>
      <c r="D13" s="76" t="s">
        <v>315</v>
      </c>
      <c r="F13" s="540">
        <f>IF(入力シート!$D$78="","",入力シート!$D$78)</f>
        <v>123</v>
      </c>
      <c r="G13" s="540"/>
      <c r="H13" s="77" t="s">
        <v>177</v>
      </c>
      <c r="I13" s="77"/>
      <c r="J13" s="77"/>
      <c r="K13" s="534">
        <f>IF(入力シート!$D$77="","",入力シート!$D$77)</f>
        <v>10</v>
      </c>
      <c r="L13" s="534"/>
      <c r="M13" s="78" t="s">
        <v>178</v>
      </c>
      <c r="N13" s="74"/>
      <c r="O13" s="8"/>
      <c r="AL13" s="75"/>
      <c r="AM13" s="69"/>
      <c r="AN13" s="69"/>
      <c r="AO13" s="69"/>
      <c r="AP13" s="70"/>
      <c r="AQ13" s="56"/>
    </row>
    <row r="14" spans="1:48" s="55" customFormat="1" ht="24" customHeight="1" x14ac:dyDescent="0.2">
      <c r="A14" s="72"/>
      <c r="B14" s="530"/>
      <c r="C14" s="533"/>
      <c r="D14" s="535" t="s">
        <v>179</v>
      </c>
      <c r="E14" s="536"/>
      <c r="F14" s="536"/>
      <c r="G14" s="537" t="str">
        <f>入力シート!$D$79</f>
        <v>令和５年３月１２日</v>
      </c>
      <c r="H14" s="537"/>
      <c r="I14" s="537"/>
      <c r="J14" s="537"/>
      <c r="K14" s="537"/>
      <c r="L14" s="537"/>
      <c r="M14" s="538"/>
      <c r="N14" s="74"/>
      <c r="O14" s="8"/>
      <c r="AL14" s="75"/>
      <c r="AM14" s="69"/>
      <c r="AN14" s="69"/>
      <c r="AO14" s="69"/>
      <c r="AP14" s="70"/>
      <c r="AQ14" s="56"/>
    </row>
    <row r="15" spans="1:48" ht="21" customHeight="1" x14ac:dyDescent="0.2">
      <c r="A15" s="11"/>
      <c r="B15" s="544" t="s">
        <v>180</v>
      </c>
      <c r="C15" s="546" t="s">
        <v>181</v>
      </c>
      <c r="D15" s="180" t="s">
        <v>451</v>
      </c>
      <c r="H15" s="181"/>
      <c r="I15" s="181"/>
      <c r="J15" s="181"/>
      <c r="K15" s="181"/>
      <c r="L15" s="181"/>
      <c r="M15" s="344"/>
      <c r="N15" s="131"/>
      <c r="O15" s="41"/>
      <c r="P15" s="118"/>
      <c r="Q15" s="118"/>
      <c r="R15" s="118"/>
      <c r="S15" s="118"/>
      <c r="T15" s="118"/>
      <c r="U15" s="118"/>
      <c r="V15" s="118"/>
      <c r="W15" s="118"/>
      <c r="X15" s="118"/>
      <c r="Y15" s="118"/>
      <c r="Z15" s="118"/>
      <c r="AA15" s="118"/>
      <c r="AB15" s="118"/>
      <c r="AC15" s="118"/>
      <c r="AD15" s="118"/>
      <c r="AE15" s="118"/>
      <c r="AF15" s="118"/>
      <c r="AG15" s="118"/>
      <c r="AH15" s="118"/>
      <c r="AI15" s="118"/>
    </row>
    <row r="16" spans="1:48" ht="21" customHeight="1" x14ac:dyDescent="0.2">
      <c r="A16" s="346">
        <v>1</v>
      </c>
      <c r="B16" s="545"/>
      <c r="C16" s="546"/>
      <c r="D16" s="383" t="str">
        <f>IFERROR(VLOOKUP($A16,入力シート!$A$84:$E$87,2,FALSE),"")</f>
        <v>ア　高効率換気設備</v>
      </c>
      <c r="I16" s="54" t="str">
        <f>IFERROR(VLOOKUP($A16,入力シート!$A$84:$E$87,3,FALSE),"")</f>
        <v>更新</v>
      </c>
      <c r="L16" s="384">
        <f>IFERROR(VLOOKUP($A16,入力シート!$A$84:$E$87,4,FALSE),"")</f>
        <v>5</v>
      </c>
      <c r="M16" s="345" t="str">
        <f>IFERROR(VLOOKUP($A16,入力シート!$A$84:$E$87,5,FALSE),"")</f>
        <v>［台］</v>
      </c>
      <c r="N16" s="131"/>
      <c r="O16" s="41"/>
      <c r="P16" s="118"/>
      <c r="Q16" s="118"/>
      <c r="R16" s="118"/>
      <c r="S16" s="118"/>
      <c r="T16" s="118"/>
      <c r="U16" s="118"/>
      <c r="V16" s="118"/>
      <c r="W16" s="118"/>
      <c r="X16" s="118"/>
      <c r="Y16" s="118"/>
      <c r="Z16" s="118"/>
      <c r="AA16" s="118"/>
      <c r="AB16" s="118"/>
      <c r="AC16" s="118"/>
      <c r="AD16" s="118"/>
      <c r="AE16" s="118"/>
      <c r="AF16" s="118"/>
      <c r="AG16" s="118"/>
      <c r="AH16" s="118"/>
      <c r="AI16" s="118"/>
    </row>
    <row r="17" spans="1:37" ht="21" customHeight="1" x14ac:dyDescent="0.2">
      <c r="A17" s="346">
        <v>2</v>
      </c>
      <c r="B17" s="545"/>
      <c r="C17" s="546"/>
      <c r="D17" s="343" t="str">
        <f>IFERROR(VLOOKUP($A17,入力シート!$A$84:$E$87,2,FALSE),"")</f>
        <v/>
      </c>
      <c r="I17" s="41" t="str">
        <f>IFERROR(VLOOKUP($A17,入力シート!$A$84:$E$87,3,FALSE),"")</f>
        <v/>
      </c>
      <c r="L17" s="46" t="str">
        <f>IFERROR(VLOOKUP($A17,入力シート!$A$84:$E$87,4,FALSE),"")</f>
        <v/>
      </c>
      <c r="M17" s="345" t="str">
        <f>IFERROR(VLOOKUP($A17,入力シート!$A$84:$E$87,5,FALSE),"")</f>
        <v/>
      </c>
      <c r="N17" s="131"/>
      <c r="O17" s="41"/>
      <c r="P17" s="118"/>
      <c r="Q17" s="118"/>
      <c r="R17" s="118"/>
      <c r="S17" s="118"/>
      <c r="T17" s="118"/>
      <c r="U17" s="118"/>
      <c r="V17" s="118"/>
      <c r="W17" s="118"/>
      <c r="X17" s="118"/>
      <c r="Y17" s="118"/>
      <c r="Z17" s="118"/>
      <c r="AA17" s="118"/>
      <c r="AB17" s="118"/>
      <c r="AC17" s="118"/>
      <c r="AD17" s="118"/>
      <c r="AE17" s="118"/>
      <c r="AF17" s="118"/>
      <c r="AG17" s="118"/>
      <c r="AH17" s="118"/>
      <c r="AI17" s="118"/>
    </row>
    <row r="18" spans="1:37" ht="21" customHeight="1" x14ac:dyDescent="0.2">
      <c r="A18" s="346">
        <v>3</v>
      </c>
      <c r="B18" s="545"/>
      <c r="C18" s="546"/>
      <c r="D18" s="343" t="str">
        <f>IFERROR(VLOOKUP($A18,入力シート!$A$84:$E$87,2,FALSE),"")</f>
        <v/>
      </c>
      <c r="I18" s="41" t="str">
        <f>IFERROR(VLOOKUP($A18,入力シート!$A$84:$E$87,3,FALSE),"")</f>
        <v/>
      </c>
      <c r="L18" s="46" t="str">
        <f>IFERROR(VLOOKUP($A18,入力シート!$A$84:$E$87,4,FALSE),"")</f>
        <v/>
      </c>
      <c r="M18" s="345" t="str">
        <f>IFERROR(VLOOKUP($A18,入力シート!$A$84:$E$87,5,FALSE),"")</f>
        <v/>
      </c>
      <c r="N18" s="131"/>
      <c r="O18" s="41"/>
      <c r="P18" s="118"/>
      <c r="Q18" s="118"/>
      <c r="R18" s="118"/>
      <c r="S18" s="118"/>
      <c r="T18" s="118"/>
      <c r="U18" s="118"/>
      <c r="V18" s="118"/>
      <c r="W18" s="118"/>
      <c r="X18" s="118"/>
      <c r="Y18" s="118"/>
      <c r="Z18" s="118"/>
      <c r="AA18" s="118"/>
      <c r="AB18" s="118"/>
      <c r="AC18" s="118"/>
      <c r="AD18" s="118"/>
      <c r="AE18" s="118"/>
      <c r="AF18" s="118"/>
      <c r="AG18" s="118"/>
      <c r="AH18" s="118"/>
      <c r="AI18" s="118"/>
      <c r="AJ18" s="41"/>
      <c r="AK18" s="56"/>
    </row>
    <row r="19" spans="1:37" ht="21" customHeight="1" x14ac:dyDescent="0.2">
      <c r="A19" s="346">
        <v>4</v>
      </c>
      <c r="B19" s="545"/>
      <c r="C19" s="546"/>
      <c r="D19" s="343" t="str">
        <f>IFERROR(VLOOKUP($A19,入力シート!$A$84:$E$87,2,FALSE),"")</f>
        <v/>
      </c>
      <c r="I19" s="41" t="str">
        <f>IFERROR(VLOOKUP($A19,入力シート!$A$84:$E$87,3,FALSE),"")</f>
        <v/>
      </c>
      <c r="L19" s="46" t="str">
        <f>IFERROR(VLOOKUP($A19,入力シート!$A$84:$E$87,4,FALSE),"")</f>
        <v/>
      </c>
      <c r="M19" s="345" t="str">
        <f>IFERROR(VLOOKUP($A19,入力シート!$A$84:$E$87,5,FALSE),"")</f>
        <v/>
      </c>
      <c r="N19" s="131"/>
      <c r="O19" s="41"/>
      <c r="P19" s="118"/>
      <c r="Q19" s="118"/>
      <c r="R19" s="118"/>
      <c r="S19" s="118"/>
      <c r="T19" s="118"/>
      <c r="U19" s="118"/>
      <c r="V19" s="118"/>
      <c r="W19" s="118"/>
      <c r="X19" s="118"/>
      <c r="Y19" s="118"/>
      <c r="Z19" s="118"/>
      <c r="AA19" s="118"/>
      <c r="AB19" s="118"/>
      <c r="AC19" s="118"/>
      <c r="AD19" s="118"/>
      <c r="AE19" s="118"/>
      <c r="AF19" s="118"/>
      <c r="AG19" s="118"/>
      <c r="AH19" s="118"/>
      <c r="AI19" s="118"/>
      <c r="AJ19" s="41"/>
      <c r="AK19" s="56"/>
    </row>
    <row r="20" spans="1:37" ht="21" customHeight="1" x14ac:dyDescent="0.2">
      <c r="A20" s="346"/>
      <c r="B20" s="545"/>
      <c r="C20" s="546"/>
      <c r="D20" s="182" t="str">
        <f>IF(入力シート!$C$90="有り","　●高効率空調設備の導入計画","")</f>
        <v>　●高効率空調設備の導入計画</v>
      </c>
      <c r="M20" s="345"/>
      <c r="N20" s="131"/>
      <c r="O20" s="41"/>
      <c r="P20" s="118"/>
      <c r="Q20" s="118"/>
      <c r="R20" s="118"/>
      <c r="S20" s="118"/>
      <c r="T20" s="118"/>
      <c r="U20" s="118"/>
      <c r="V20" s="118"/>
      <c r="W20" s="118"/>
      <c r="X20" s="118"/>
      <c r="Y20" s="118"/>
      <c r="Z20" s="118"/>
      <c r="AA20" s="118"/>
      <c r="AB20" s="118"/>
      <c r="AC20" s="118"/>
      <c r="AD20" s="118"/>
      <c r="AE20" s="118"/>
      <c r="AF20" s="118"/>
      <c r="AG20" s="118"/>
      <c r="AH20" s="118"/>
      <c r="AI20" s="118"/>
      <c r="AJ20" s="41"/>
      <c r="AK20" s="56"/>
    </row>
    <row r="21" spans="1:37" ht="21" customHeight="1" x14ac:dyDescent="0.2">
      <c r="A21" s="346">
        <v>1</v>
      </c>
      <c r="B21" s="545"/>
      <c r="C21" s="546"/>
      <c r="D21" s="383" t="str">
        <f>IFERROR(VLOOKUP($A21,入力シート!$A$91:$E$99,2,FALSE),"")</f>
        <v>ア　電気式パッケージ形空調機</v>
      </c>
      <c r="J21" s="384" t="str">
        <f>IFERROR(VLOOKUP($A21,入力シート!$A$91:$E$99,3,FALSE),"")</f>
        <v>室外機</v>
      </c>
      <c r="L21" s="384">
        <f>IFERROR(VLOOKUP($A21,入力シート!$A$91:$E$99,4,FALSE),"")</f>
        <v>2</v>
      </c>
      <c r="M21" s="345" t="str">
        <f>IFERROR(VLOOKUP($A21,入力シート!$A$91:$E$99,5,FALSE),"")</f>
        <v>［台］</v>
      </c>
      <c r="N21" s="131"/>
      <c r="O21" s="41"/>
      <c r="P21" s="118"/>
      <c r="Q21" s="118"/>
      <c r="R21" s="118"/>
      <c r="S21" s="118"/>
      <c r="T21" s="118"/>
      <c r="U21" s="118"/>
      <c r="V21" s="118"/>
      <c r="W21" s="118"/>
      <c r="X21" s="118"/>
      <c r="Y21" s="118"/>
      <c r="Z21" s="118"/>
      <c r="AA21" s="118"/>
      <c r="AB21" s="118"/>
      <c r="AC21" s="118"/>
      <c r="AD21" s="118"/>
      <c r="AE21" s="118"/>
      <c r="AF21" s="118"/>
      <c r="AG21" s="118"/>
      <c r="AH21" s="118"/>
      <c r="AI21" s="118"/>
      <c r="AJ21" s="41"/>
      <c r="AK21" s="56"/>
    </row>
    <row r="22" spans="1:37" ht="21" customHeight="1" x14ac:dyDescent="0.2">
      <c r="A22" s="346">
        <v>10</v>
      </c>
      <c r="B22" s="545"/>
      <c r="C22" s="546"/>
      <c r="D22" s="343"/>
      <c r="J22" s="384" t="str">
        <f>IFERROR(VLOOKUP($A22,入力シート!$A$91:$E$99,3,FALSE),"")</f>
        <v>室内機</v>
      </c>
      <c r="L22" s="384">
        <f>IFERROR(VLOOKUP($A22,入力シート!$A$91:$E$99,4,FALSE),"")</f>
        <v>5</v>
      </c>
      <c r="M22" s="345" t="str">
        <f>IFERROR(VLOOKUP($A22,入力シート!$A$91:$E$99,5,FALSE),"")</f>
        <v>［台］</v>
      </c>
      <c r="N22" s="131"/>
      <c r="O22" s="41"/>
      <c r="P22" s="118"/>
      <c r="Q22" s="118"/>
      <c r="R22" s="118"/>
      <c r="S22" s="118"/>
      <c r="T22" s="118"/>
      <c r="U22" s="118"/>
      <c r="V22" s="118"/>
      <c r="W22" s="118"/>
      <c r="X22" s="118"/>
      <c r="Y22" s="118"/>
      <c r="Z22" s="118"/>
      <c r="AA22" s="118"/>
      <c r="AB22" s="118"/>
      <c r="AC22" s="118"/>
      <c r="AD22" s="118"/>
      <c r="AE22" s="118"/>
      <c r="AF22" s="118"/>
      <c r="AG22" s="118"/>
      <c r="AH22" s="118"/>
      <c r="AI22" s="118"/>
      <c r="AJ22" s="41"/>
      <c r="AK22" s="56"/>
    </row>
    <row r="23" spans="1:37" ht="21" customHeight="1" x14ac:dyDescent="0.2">
      <c r="A23" s="346">
        <v>2</v>
      </c>
      <c r="B23" s="545"/>
      <c r="C23" s="546"/>
      <c r="D23" s="343" t="str">
        <f>IFERROR(VLOOKUP($A23,入力シート!$A$91:$E$99,2,FALSE),"")</f>
        <v/>
      </c>
      <c r="J23" s="46" t="str">
        <f>IFERROR(VLOOKUP($A23,入力シート!$A$91:$E$99,3,FALSE),"")</f>
        <v/>
      </c>
      <c r="L23" s="46" t="str">
        <f>IFERROR(VLOOKUP($A23,入力シート!$A$91:$E$99,4,FALSE),"")</f>
        <v/>
      </c>
      <c r="M23" s="345" t="str">
        <f>IFERROR(VLOOKUP($A23,入力シート!$A$91:$E$99,5,FALSE),"")</f>
        <v/>
      </c>
      <c r="N23" s="131"/>
      <c r="O23" s="41"/>
      <c r="P23" s="118"/>
      <c r="Q23" s="118"/>
      <c r="R23" s="118"/>
      <c r="S23" s="118"/>
      <c r="T23" s="118"/>
      <c r="U23" s="118"/>
      <c r="V23" s="118"/>
      <c r="W23" s="118"/>
      <c r="X23" s="118"/>
      <c r="Y23" s="118"/>
      <c r="Z23" s="118"/>
      <c r="AA23" s="118"/>
      <c r="AB23" s="118"/>
      <c r="AC23" s="118"/>
      <c r="AD23" s="118"/>
      <c r="AE23" s="118"/>
      <c r="AF23" s="118"/>
      <c r="AG23" s="118"/>
      <c r="AH23" s="118"/>
      <c r="AI23" s="118"/>
      <c r="AJ23" s="41"/>
      <c r="AK23" s="56"/>
    </row>
    <row r="24" spans="1:37" ht="21" customHeight="1" x14ac:dyDescent="0.2">
      <c r="A24" s="346">
        <v>20</v>
      </c>
      <c r="B24" s="545"/>
      <c r="C24" s="546"/>
      <c r="D24" s="343"/>
      <c r="J24" s="46" t="str">
        <f>IFERROR(VLOOKUP($A24,入力シート!$A$91:$E$99,3,FALSE),"")</f>
        <v/>
      </c>
      <c r="L24" s="46" t="str">
        <f>IFERROR(VLOOKUP($A24,入力シート!$A$91:$E$99,4,FALSE),"")</f>
        <v/>
      </c>
      <c r="M24" s="345" t="str">
        <f>IFERROR(VLOOKUP($A24,入力シート!$A$91:$E$99,5,FALSE),"")</f>
        <v/>
      </c>
      <c r="N24" s="131"/>
      <c r="O24" s="41"/>
      <c r="P24" s="118"/>
      <c r="Q24" s="118"/>
      <c r="R24" s="118"/>
      <c r="S24" s="118"/>
      <c r="T24" s="118"/>
      <c r="U24" s="118"/>
      <c r="V24" s="118"/>
      <c r="W24" s="118"/>
      <c r="X24" s="118"/>
      <c r="Y24" s="118"/>
      <c r="Z24" s="118"/>
      <c r="AA24" s="118"/>
      <c r="AB24" s="118"/>
      <c r="AC24" s="118"/>
      <c r="AD24" s="118"/>
      <c r="AE24" s="118"/>
      <c r="AF24" s="118"/>
      <c r="AG24" s="118"/>
      <c r="AH24" s="118"/>
      <c r="AI24" s="118"/>
      <c r="AJ24" s="41"/>
      <c r="AK24" s="56"/>
    </row>
    <row r="25" spans="1:37" ht="21" customHeight="1" x14ac:dyDescent="0.2">
      <c r="A25" s="346">
        <v>3</v>
      </c>
      <c r="B25" s="545"/>
      <c r="C25" s="546"/>
      <c r="D25" s="343" t="str">
        <f>IFERROR(VLOOKUP($A25,入力シート!$A$91:$E$99,2,FALSE),"")</f>
        <v/>
      </c>
      <c r="J25" s="46" t="str">
        <f>IFERROR(VLOOKUP($A25,入力シート!$A$91:$E$99,3,FALSE),"")</f>
        <v/>
      </c>
      <c r="L25" s="46" t="str">
        <f>IFERROR(VLOOKUP($A25,入力シート!$A$91:$E$99,4,FALSE),"")</f>
        <v/>
      </c>
      <c r="M25" s="345" t="str">
        <f>IFERROR(VLOOKUP($A25,入力シート!$A$91:$E$99,5,FALSE),"")</f>
        <v/>
      </c>
      <c r="N25" s="131"/>
      <c r="O25" s="41"/>
      <c r="P25" s="118"/>
      <c r="Q25" s="118"/>
      <c r="R25" s="118"/>
      <c r="S25" s="118"/>
      <c r="T25" s="118"/>
      <c r="U25" s="118"/>
      <c r="V25" s="118"/>
      <c r="W25" s="118"/>
      <c r="X25" s="118"/>
      <c r="Y25" s="118"/>
      <c r="Z25" s="118"/>
      <c r="AA25" s="118"/>
      <c r="AB25" s="118"/>
      <c r="AC25" s="118"/>
      <c r="AD25" s="118"/>
      <c r="AE25" s="118"/>
      <c r="AF25" s="118"/>
      <c r="AG25" s="118"/>
      <c r="AH25" s="118"/>
      <c r="AI25" s="118"/>
      <c r="AJ25" s="41"/>
      <c r="AK25" s="56"/>
    </row>
    <row r="26" spans="1:37" ht="21" customHeight="1" x14ac:dyDescent="0.2">
      <c r="A26" s="346">
        <v>30</v>
      </c>
      <c r="B26" s="545"/>
      <c r="C26" s="546"/>
      <c r="D26" s="343"/>
      <c r="J26" s="46" t="str">
        <f>IFERROR(VLOOKUP($A26,入力シート!$A$91:$E$99,3,FALSE),"")</f>
        <v/>
      </c>
      <c r="L26" s="46" t="str">
        <f>IFERROR(VLOOKUP($A26,入力シート!$A$91:$E$99,4,FALSE),"")</f>
        <v/>
      </c>
      <c r="M26" s="345" t="str">
        <f>IFERROR(VLOOKUP($A26,入力シート!$A$91:$E$99,5,FALSE),"")</f>
        <v/>
      </c>
      <c r="N26" s="131"/>
      <c r="O26" s="41"/>
      <c r="P26" s="118"/>
      <c r="Q26" s="118"/>
      <c r="R26" s="118"/>
      <c r="S26" s="118"/>
      <c r="T26" s="118"/>
      <c r="U26" s="118"/>
      <c r="V26" s="118"/>
      <c r="W26" s="118"/>
      <c r="X26" s="118"/>
      <c r="Y26" s="118"/>
      <c r="Z26" s="118"/>
      <c r="AA26" s="118"/>
      <c r="AB26" s="118"/>
      <c r="AC26" s="118"/>
      <c r="AD26" s="118"/>
      <c r="AE26" s="118"/>
      <c r="AF26" s="118"/>
      <c r="AG26" s="118"/>
      <c r="AH26" s="118"/>
      <c r="AI26" s="118"/>
      <c r="AJ26" s="41"/>
      <c r="AK26" s="56"/>
    </row>
    <row r="27" spans="1:37" ht="21" customHeight="1" x14ac:dyDescent="0.2">
      <c r="A27" s="346">
        <v>4</v>
      </c>
      <c r="B27" s="545"/>
      <c r="C27" s="546"/>
      <c r="D27" s="343" t="str">
        <f>IFERROR(VLOOKUP($A27,入力シート!$A$91:$E$99,2,FALSE),"")</f>
        <v/>
      </c>
      <c r="J27" s="46"/>
      <c r="L27" s="46" t="str">
        <f>IFERROR(VLOOKUP($A27,入力シート!$A$91:$E$99,4,FALSE),"")</f>
        <v/>
      </c>
      <c r="M27" s="345" t="str">
        <f>IFERROR(VLOOKUP($A27,入力シート!$A$91:$E$99,5,FALSE),"")</f>
        <v/>
      </c>
      <c r="N27" s="131"/>
      <c r="O27" s="41"/>
      <c r="P27" s="118"/>
      <c r="Q27" s="118"/>
      <c r="R27" s="118"/>
      <c r="S27" s="118"/>
      <c r="T27" s="118"/>
      <c r="U27" s="118"/>
      <c r="V27" s="118"/>
      <c r="W27" s="118"/>
      <c r="X27" s="118"/>
      <c r="Y27" s="118"/>
      <c r="Z27" s="118"/>
      <c r="AA27" s="118"/>
      <c r="AB27" s="118"/>
      <c r="AC27" s="118"/>
      <c r="AD27" s="118"/>
      <c r="AE27" s="118"/>
      <c r="AF27" s="118"/>
      <c r="AG27" s="118"/>
      <c r="AH27" s="118"/>
      <c r="AI27" s="118"/>
      <c r="AJ27" s="41"/>
      <c r="AK27" s="56"/>
    </row>
    <row r="28" spans="1:37" ht="21" customHeight="1" x14ac:dyDescent="0.2">
      <c r="A28" s="346">
        <v>5</v>
      </c>
      <c r="B28" s="545"/>
      <c r="C28" s="546"/>
      <c r="D28" s="343" t="str">
        <f>IFERROR(VLOOKUP($A28,入力シート!$A$91:$E$99,2,FALSE),"")</f>
        <v/>
      </c>
      <c r="J28" s="46" t="str">
        <f>IFERROR(VLOOKUP($A28,入力シート!$A$91:$E$99,3,FALSE),"")</f>
        <v/>
      </c>
      <c r="L28" s="46" t="str">
        <f>IFERROR(VLOOKUP($A28,入力シート!$A$91:$E$99,4,FALSE),"")</f>
        <v/>
      </c>
      <c r="M28" s="345" t="str">
        <f>IFERROR(VLOOKUP($A28,入力シート!$A$91:$E$99,5,FALSE),"")</f>
        <v/>
      </c>
      <c r="N28" s="131"/>
      <c r="O28" s="41"/>
      <c r="P28" s="118"/>
      <c r="Q28" s="118"/>
      <c r="R28" s="118"/>
      <c r="S28" s="118"/>
      <c r="T28" s="118"/>
      <c r="U28" s="118"/>
      <c r="V28" s="118"/>
      <c r="W28" s="118"/>
      <c r="X28" s="118"/>
      <c r="Y28" s="118"/>
      <c r="Z28" s="118"/>
      <c r="AA28" s="118"/>
      <c r="AB28" s="118"/>
      <c r="AC28" s="118"/>
      <c r="AD28" s="118"/>
      <c r="AE28" s="118"/>
      <c r="AF28" s="118"/>
      <c r="AG28" s="118"/>
      <c r="AH28" s="118"/>
      <c r="AI28" s="118"/>
      <c r="AJ28" s="41"/>
      <c r="AK28" s="56"/>
    </row>
    <row r="29" spans="1:37" ht="21" customHeight="1" x14ac:dyDescent="0.2">
      <c r="A29" s="346">
        <v>50</v>
      </c>
      <c r="B29" s="545"/>
      <c r="C29" s="546"/>
      <c r="J29" s="46" t="str">
        <f>IFERROR(VLOOKUP($A29,入力シート!$A$91:$E$99,3,FALSE),"")</f>
        <v/>
      </c>
      <c r="L29" s="46" t="str">
        <f>IFERROR(VLOOKUP($A29,入力シート!$A$91:$E$99,4,FALSE),"")</f>
        <v/>
      </c>
      <c r="M29" s="345" t="str">
        <f>IFERROR(VLOOKUP($A29,入力シート!$A$91:$E$99,5,FALSE),"")</f>
        <v/>
      </c>
      <c r="N29" s="131"/>
      <c r="O29" s="41"/>
      <c r="P29" s="118"/>
      <c r="Q29" s="118"/>
      <c r="R29" s="118"/>
      <c r="S29" s="118"/>
      <c r="T29" s="118"/>
      <c r="U29" s="118"/>
      <c r="V29" s="118"/>
      <c r="W29" s="118"/>
      <c r="X29" s="118"/>
      <c r="Y29" s="118"/>
      <c r="Z29" s="118"/>
      <c r="AA29" s="118"/>
      <c r="AB29" s="118"/>
      <c r="AC29" s="118"/>
      <c r="AD29" s="118"/>
      <c r="AE29" s="118"/>
      <c r="AF29" s="118"/>
      <c r="AG29" s="118"/>
      <c r="AH29" s="118"/>
      <c r="AI29" s="118"/>
      <c r="AJ29" s="56"/>
      <c r="AK29" s="56"/>
    </row>
    <row r="30" spans="1:37" ht="57" customHeight="1" x14ac:dyDescent="0.2">
      <c r="B30" s="61" t="s">
        <v>182</v>
      </c>
      <c r="C30" s="132" t="s">
        <v>183</v>
      </c>
      <c r="D30" s="547" t="str">
        <f>IF(入力シート!$D$88="","",入力シート!$D$88)</f>
        <v>厨房の換気設備は、業務時間中は常時申請した換気量で稼働させます。</v>
      </c>
      <c r="E30" s="548"/>
      <c r="F30" s="548"/>
      <c r="G30" s="548"/>
      <c r="H30" s="548"/>
      <c r="I30" s="548"/>
      <c r="J30" s="548"/>
      <c r="K30" s="548"/>
      <c r="L30" s="548"/>
      <c r="M30" s="549"/>
      <c r="N30" s="41"/>
      <c r="O30" s="41"/>
      <c r="P30" s="84"/>
      <c r="Q30" s="70"/>
      <c r="R30" s="70"/>
      <c r="S30" s="70"/>
      <c r="T30" s="70"/>
      <c r="U30" s="70"/>
      <c r="V30" s="70"/>
      <c r="W30" s="70"/>
      <c r="X30" s="70"/>
      <c r="Y30" s="70"/>
      <c r="Z30" s="70"/>
      <c r="AA30" s="70"/>
      <c r="AB30" s="70"/>
      <c r="AC30" s="70"/>
      <c r="AD30" s="70"/>
      <c r="AE30" s="70"/>
      <c r="AF30" s="70"/>
      <c r="AG30" s="70"/>
      <c r="AH30" s="70"/>
      <c r="AI30" s="70"/>
      <c r="AJ30" s="56"/>
      <c r="AK30" s="56"/>
    </row>
    <row r="31" spans="1:37" ht="21" customHeight="1" x14ac:dyDescent="0.2">
      <c r="C31" s="79" t="s">
        <v>184</v>
      </c>
      <c r="P31" s="84"/>
      <c r="Q31" s="84"/>
      <c r="R31" s="84"/>
      <c r="S31" s="84"/>
      <c r="T31" s="84"/>
      <c r="U31" s="84"/>
      <c r="V31" s="84"/>
      <c r="W31" s="84"/>
      <c r="X31" s="84"/>
      <c r="Y31" s="84"/>
      <c r="Z31" s="84"/>
      <c r="AA31" s="84"/>
      <c r="AB31" s="84"/>
      <c r="AC31" s="84"/>
      <c r="AD31" s="84"/>
      <c r="AE31" s="84"/>
      <c r="AF31" s="84"/>
      <c r="AG31" s="84"/>
      <c r="AH31" s="84"/>
      <c r="AI31" s="84"/>
    </row>
    <row r="32" spans="1:37" ht="24.75" customHeight="1" x14ac:dyDescent="0.25">
      <c r="B32" s="80" t="s">
        <v>405</v>
      </c>
      <c r="P32" s="154"/>
      <c r="Q32" s="84"/>
      <c r="R32" s="84"/>
      <c r="S32" s="84"/>
      <c r="T32" s="84"/>
      <c r="U32" s="84"/>
      <c r="V32" s="84"/>
      <c r="W32" s="84"/>
      <c r="X32" s="84"/>
      <c r="Y32" s="84"/>
      <c r="Z32" s="84"/>
      <c r="AA32" s="84"/>
      <c r="AB32" s="84"/>
      <c r="AC32" s="84"/>
      <c r="AD32" s="84"/>
      <c r="AE32" s="84"/>
      <c r="AF32" s="84"/>
      <c r="AG32" s="84"/>
      <c r="AH32" s="84"/>
      <c r="AI32" s="84"/>
    </row>
    <row r="33" spans="2:37" ht="110.25" customHeight="1" x14ac:dyDescent="0.15">
      <c r="B33" s="547" t="str">
        <f>CONCATENATE(入力シート!D104,CHAR(10),入力シート!D105,CHAR(10),入力シート!D106)</f>
        <v>建物概略立面図
各階平面図（旧設備の配置図）
各階平面図（新設備の配置図）</v>
      </c>
      <c r="C33" s="548"/>
      <c r="D33" s="548"/>
      <c r="E33" s="548"/>
      <c r="F33" s="548"/>
      <c r="G33" s="548"/>
      <c r="H33" s="548"/>
      <c r="I33" s="548"/>
      <c r="J33" s="548"/>
      <c r="K33" s="548"/>
      <c r="L33" s="548"/>
      <c r="M33" s="549"/>
      <c r="P33" s="541"/>
      <c r="Q33" s="541"/>
      <c r="R33" s="81"/>
      <c r="S33" s="81"/>
      <c r="T33" s="82"/>
      <c r="U33" s="82"/>
      <c r="V33" s="82"/>
      <c r="W33" s="82"/>
      <c r="X33" s="82"/>
      <c r="Y33" s="82"/>
      <c r="Z33" s="82"/>
      <c r="AA33" s="82"/>
      <c r="AB33" s="542"/>
      <c r="AC33" s="542"/>
      <c r="AD33" s="83"/>
      <c r="AE33" s="83"/>
      <c r="AF33" s="543"/>
      <c r="AG33" s="543"/>
      <c r="AH33" s="83"/>
      <c r="AI33" s="83"/>
      <c r="AJ33" s="56"/>
      <c r="AK33" s="56"/>
    </row>
  </sheetData>
  <sheetProtection password="DFA8" sheet="1" objects="1" scenarios="1" selectLockedCells="1" selectUnlockedCells="1"/>
  <mergeCells count="16">
    <mergeCell ref="P33:Q33"/>
    <mergeCell ref="AB33:AC33"/>
    <mergeCell ref="AF33:AG33"/>
    <mergeCell ref="B15:B29"/>
    <mergeCell ref="C15:C29"/>
    <mergeCell ref="D30:M30"/>
    <mergeCell ref="B33:M33"/>
    <mergeCell ref="B5:M5"/>
    <mergeCell ref="B11:B14"/>
    <mergeCell ref="C11:C14"/>
    <mergeCell ref="K13:L13"/>
    <mergeCell ref="D14:F14"/>
    <mergeCell ref="G14:M14"/>
    <mergeCell ref="F11:I11"/>
    <mergeCell ref="F12:I12"/>
    <mergeCell ref="F13:G13"/>
  </mergeCells>
  <phoneticPr fontId="18"/>
  <pageMargins left="0.62" right="0.39370078740157483" top="0.62992125984251968" bottom="0.70866141732283472" header="0.31496062992125984" footer="0.31496062992125984"/>
  <pageSetup paperSize="9" scale="99" orientation="portrait" r:id="rId1"/>
  <headerFooter>
    <oddFooter>&amp;R&amp;"ＭＳ 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30</vt:i4>
      </vt:variant>
    </vt:vector>
  </HeadingPairs>
  <TitlesOfParts>
    <vt:vector size="40" baseType="lpstr">
      <vt:lpstr>※注意事項</vt:lpstr>
      <vt:lpstr>入力シート</vt:lpstr>
      <vt:lpstr>第１号様式</vt:lpstr>
      <vt:lpstr>第１号その１</vt:lpstr>
      <vt:lpstr>第１号その２</vt:lpstr>
      <vt:lpstr>第１号別紙</vt:lpstr>
      <vt:lpstr>換気設備</vt:lpstr>
      <vt:lpstr>空調設備</vt:lpstr>
      <vt:lpstr>第2号様式</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※注意事項!Print_Area</vt:lpstr>
      <vt:lpstr>換気設備!Print_Area</vt:lpstr>
      <vt:lpstr>空調設備!Print_Area</vt:lpstr>
      <vt:lpstr>第１号その１!Print_Area</vt:lpstr>
      <vt:lpstr>第１号その２!Print_Area</vt:lpstr>
      <vt:lpstr>第１号別紙!Print_Area</vt:lpstr>
      <vt:lpstr>第１号様式!Print_Area</vt:lpstr>
      <vt:lpstr>第2号様式!Print_Area</vt:lpstr>
      <vt:lpstr>入力シート!Print_Area</vt:lpstr>
      <vt:lpstr>Ｐ医療・福祉</vt:lpstr>
      <vt:lpstr>Ｑ複合サービス事業</vt:lpstr>
      <vt:lpstr>Ｒサービス業【他に分類されないもの】</vt:lpstr>
      <vt:lpstr>Ｓ公務【他に分類されるものを除く】</vt:lpstr>
      <vt:lpstr>Ｔ分類不能の産業</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2021-03-29T05:56:54Z</dcterms:created>
  <dcterms:modified xsi:type="dcterms:W3CDTF">2023-02-21T02:23:40Z</dcterms:modified>
</cp:coreProperties>
</file>