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001\CNT\温暖化対策推進課\事業支援チーム\Ｒ５\16_ゼロエミッション化に向けた省エネ設備導入・運用改善支援事業\02_交付要綱\02_様式\03_【常に最新】次回更新編集用_20230000\01_申請用\和田編集　記入例\"/>
    </mc:Choice>
  </mc:AlternateContent>
  <workbookProtection workbookAlgorithmName="SHA-512" workbookHashValue="xpqIwhU++ktnKKYEA0HaFbUmudNqmZi1UY3X0XNptuxJIb4TlVw2zqXbQLJXbJTiiteNyotL1kty9intzdXtBQ==" workbookSaltValue="tNXI47GkjkUHmrK6cjdnhw==" workbookSpinCount="100000" lockStructure="1"/>
  <bookViews>
    <workbookView xWindow="28692" yWindow="-108" windowWidth="29016" windowHeight="15816" tabRatio="870"/>
  </bookViews>
  <sheets>
    <sheet name="【必ずお読みください】計算シートの作成方法について" sheetId="22" r:id="rId1"/>
    <sheet name="エネルギー使用量" sheetId="19" r:id="rId2"/>
    <sheet name="年間エネルギー使用量（概算）" sheetId="20" r:id="rId3"/>
    <sheet name="パッケージ型空調機" sheetId="6" r:id="rId4"/>
    <sheet name="換気設備" sheetId="8" r:id="rId5"/>
    <sheet name="熱源機器" sheetId="13" r:id="rId6"/>
    <sheet name="冷却塔" sheetId="11" r:id="rId7"/>
    <sheet name="空調用ポンプ" sheetId="10" r:id="rId8"/>
    <sheet name="照明設備" sheetId="3" r:id="rId9"/>
    <sheet name="変圧器" sheetId="4" r:id="rId10"/>
    <sheet name="冷凍冷蔵設備" sheetId="12" r:id="rId11"/>
    <sheet name="計算" sheetId="18" state="hidden" r:id="rId12"/>
  </sheets>
  <definedNames>
    <definedName name="LPG">計算!$O$10:$O$12</definedName>
    <definedName name="_xlnm.Print_Area" localSheetId="0">【必ずお読みください】計算シートの作成方法について!$A$1:$J$50</definedName>
    <definedName name="_xlnm.Print_Area" localSheetId="1">エネルギー使用量!$A$18:$Q$86</definedName>
    <definedName name="_xlnm.Print_Area" localSheetId="3">パッケージ型空調機!$A$1:$R$47</definedName>
    <definedName name="_xlnm.Print_Area" localSheetId="4">換気設備!$A$1:$P$46</definedName>
    <definedName name="_xlnm.Print_Area" localSheetId="7">空調用ポンプ!$A$1:$P$44</definedName>
    <definedName name="_xlnm.Print_Area" localSheetId="8">照明設備!$A$1:$AC$114</definedName>
    <definedName name="_xlnm.Print_Area" localSheetId="5">熱源機器!$A$1:$R$47</definedName>
    <definedName name="_xlnm.Print_Area" localSheetId="2">'年間エネルギー使用量（概算）'!$A$13:$K$41</definedName>
    <definedName name="_xlnm.Print_Area" localSheetId="9">変圧器!$A$1:$U$45</definedName>
    <definedName name="_xlnm.Print_Area" localSheetId="6">冷却塔!$A$1:$P$44</definedName>
    <definedName name="_xlnm.Print_Area" localSheetId="10">冷凍冷蔵設備!$A$1:$U$44</definedName>
    <definedName name="_xlnm.Print_Titles" localSheetId="1">エネルギー使用量!$18:$20</definedName>
    <definedName name="_xlnm.Print_Titles" localSheetId="2">'年間エネルギー使用量（概算）'!$14:$15</definedName>
    <definedName name="都市ガス">計算!$O$7:$O$8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44" i="8" l="1"/>
  <c r="AL44" i="8" s="1"/>
  <c r="AJ43" i="8"/>
  <c r="AK43" i="8" s="1"/>
  <c r="AJ42" i="8"/>
  <c r="AL42" i="8" s="1"/>
  <c r="AJ41" i="8"/>
  <c r="AL41" i="8" s="1"/>
  <c r="AL40" i="8"/>
  <c r="AK40" i="8"/>
  <c r="AJ40" i="8"/>
  <c r="AJ39" i="8"/>
  <c r="AK39" i="8" s="1"/>
  <c r="AJ38" i="8"/>
  <c r="AL38" i="8" s="1"/>
  <c r="AL37" i="8"/>
  <c r="AJ37" i="8"/>
  <c r="AK37" i="8" s="1"/>
  <c r="AJ36" i="8"/>
  <c r="AL36" i="8" s="1"/>
  <c r="AJ35" i="8"/>
  <c r="AL35" i="8" s="1"/>
  <c r="AJ34" i="8"/>
  <c r="AL34" i="8" s="1"/>
  <c r="AJ33" i="8"/>
  <c r="AK33" i="8" s="1"/>
  <c r="AL32" i="8"/>
  <c r="AK32" i="8"/>
  <c r="AJ32" i="8"/>
  <c r="AL26" i="8"/>
  <c r="AJ26" i="8"/>
  <c r="AK26" i="8" s="1"/>
  <c r="AJ25" i="8"/>
  <c r="AK25" i="8" s="1"/>
  <c r="AJ24" i="8"/>
  <c r="AL24" i="8" s="1"/>
  <c r="AJ23" i="8"/>
  <c r="AL23" i="8" s="1"/>
  <c r="AJ22" i="8"/>
  <c r="AL22" i="8" s="1"/>
  <c r="AL21" i="8"/>
  <c r="AK21" i="8"/>
  <c r="AJ21" i="8"/>
  <c r="AJ20" i="8"/>
  <c r="AL20" i="8" s="1"/>
  <c r="AJ19" i="8"/>
  <c r="AL19" i="8" s="1"/>
  <c r="AL18" i="8"/>
  <c r="AJ18" i="8"/>
  <c r="AK18" i="8" s="1"/>
  <c r="AJ17" i="8"/>
  <c r="AL17" i="8" s="1"/>
  <c r="AJ16" i="8"/>
  <c r="AK16" i="8" s="1"/>
  <c r="AJ15" i="8"/>
  <c r="AL15" i="8" s="1"/>
  <c r="AJ14" i="8"/>
  <c r="AL14" i="8" s="1"/>
  <c r="AL13" i="8"/>
  <c r="AK13" i="8"/>
  <c r="AJ13" i="8"/>
  <c r="AK24" i="8" l="1"/>
  <c r="AL16" i="8"/>
  <c r="AK19" i="8"/>
  <c r="AK38" i="8"/>
  <c r="AK14" i="8"/>
  <c r="AK22" i="8"/>
  <c r="AK41" i="8"/>
  <c r="AK17" i="8"/>
  <c r="AL33" i="8"/>
  <c r="AK36" i="8"/>
  <c r="AK44" i="8"/>
  <c r="AL25" i="8"/>
  <c r="AK23" i="8"/>
  <c r="AK34" i="8"/>
  <c r="AL39" i="8"/>
  <c r="AK42" i="8"/>
  <c r="AK35" i="8"/>
  <c r="AL43" i="8"/>
  <c r="AK20" i="8"/>
  <c r="AK15" i="8"/>
  <c r="CT47" i="6" l="1"/>
  <c r="CU47" i="6" s="1"/>
  <c r="CS47" i="6"/>
  <c r="CR47" i="6"/>
  <c r="CP47" i="6"/>
  <c r="CQ47" i="6" s="1"/>
  <c r="CO47" i="6"/>
  <c r="CN47" i="6"/>
  <c r="CL47" i="6"/>
  <c r="CM47" i="6" s="1"/>
  <c r="CK47" i="6"/>
  <c r="CJ47" i="6"/>
  <c r="CH47" i="6"/>
  <c r="CI47" i="6" s="1"/>
  <c r="CG47" i="6"/>
  <c r="CF47" i="6"/>
  <c r="CE47" i="6"/>
  <c r="CD47" i="6"/>
  <c r="CC47" i="6"/>
  <c r="CB47" i="6"/>
  <c r="BY47" i="6"/>
  <c r="BZ47" i="6" s="1"/>
  <c r="BX47" i="6"/>
  <c r="CT46" i="6"/>
  <c r="CU46" i="6" s="1"/>
  <c r="CS46" i="6"/>
  <c r="CR46" i="6"/>
  <c r="CP46" i="6"/>
  <c r="CQ46" i="6" s="1"/>
  <c r="CO46" i="6"/>
  <c r="CN46" i="6"/>
  <c r="CL46" i="6"/>
  <c r="CM46" i="6" s="1"/>
  <c r="CK46" i="6"/>
  <c r="CJ46" i="6"/>
  <c r="CH46" i="6"/>
  <c r="CI46" i="6" s="1"/>
  <c r="CG46" i="6"/>
  <c r="CF46" i="6"/>
  <c r="CE46" i="6"/>
  <c r="CD46" i="6"/>
  <c r="CC46" i="6"/>
  <c r="CB46" i="6"/>
  <c r="BY46" i="6"/>
  <c r="BX46" i="6"/>
  <c r="BZ46" i="6" s="1"/>
  <c r="CT45" i="6"/>
  <c r="CU45" i="6" s="1"/>
  <c r="CS45" i="6"/>
  <c r="CR45" i="6"/>
  <c r="CP45" i="6"/>
  <c r="CQ45" i="6" s="1"/>
  <c r="CO45" i="6"/>
  <c r="CN45" i="6"/>
  <c r="CL45" i="6"/>
  <c r="CM45" i="6" s="1"/>
  <c r="CK45" i="6"/>
  <c r="CJ45" i="6"/>
  <c r="CH45" i="6"/>
  <c r="CI45" i="6" s="1"/>
  <c r="CG45" i="6"/>
  <c r="CF45" i="6"/>
  <c r="CE45" i="6"/>
  <c r="CD45" i="6"/>
  <c r="CC45" i="6"/>
  <c r="CB45" i="6"/>
  <c r="BY45" i="6"/>
  <c r="BX45" i="6"/>
  <c r="BZ45" i="6" s="1"/>
  <c r="CT44" i="6"/>
  <c r="CU44" i="6" s="1"/>
  <c r="CS44" i="6"/>
  <c r="CR44" i="6"/>
  <c r="CQ44" i="6"/>
  <c r="CP44" i="6"/>
  <c r="CO44" i="6"/>
  <c r="CN44" i="6"/>
  <c r="CL44" i="6"/>
  <c r="CM44" i="6" s="1"/>
  <c r="CK44" i="6"/>
  <c r="CJ44" i="6"/>
  <c r="CI44" i="6"/>
  <c r="CH44" i="6"/>
  <c r="CG44" i="6"/>
  <c r="CF44" i="6"/>
  <c r="CE44" i="6"/>
  <c r="CD44" i="6"/>
  <c r="CC44" i="6"/>
  <c r="CB44" i="6"/>
  <c r="BZ44" i="6"/>
  <c r="BV44" i="6" s="1"/>
  <c r="BY44" i="6"/>
  <c r="BX44" i="6"/>
  <c r="CT43" i="6"/>
  <c r="CU43" i="6" s="1"/>
  <c r="CS43" i="6"/>
  <c r="CR43" i="6"/>
  <c r="CP43" i="6"/>
  <c r="CQ43" i="6" s="1"/>
  <c r="CO43" i="6"/>
  <c r="CN43" i="6"/>
  <c r="CL43" i="6"/>
  <c r="CM43" i="6" s="1"/>
  <c r="CK43" i="6"/>
  <c r="CJ43" i="6"/>
  <c r="CH43" i="6"/>
  <c r="CI43" i="6" s="1"/>
  <c r="CG43" i="6"/>
  <c r="CF43" i="6"/>
  <c r="CE43" i="6"/>
  <c r="CD43" i="6"/>
  <c r="CC43" i="6"/>
  <c r="CB43" i="6"/>
  <c r="BY43" i="6"/>
  <c r="BZ43" i="6" s="1"/>
  <c r="BX43" i="6"/>
  <c r="CU42" i="6"/>
  <c r="CT42" i="6"/>
  <c r="CS42" i="6"/>
  <c r="CR42" i="6"/>
  <c r="CP42" i="6"/>
  <c r="CQ42" i="6" s="1"/>
  <c r="CO42" i="6"/>
  <c r="CN42" i="6"/>
  <c r="CM42" i="6"/>
  <c r="CL42" i="6"/>
  <c r="CK42" i="6"/>
  <c r="CJ42" i="6"/>
  <c r="CH42" i="6"/>
  <c r="CI42" i="6" s="1"/>
  <c r="CG42" i="6"/>
  <c r="CF42" i="6"/>
  <c r="CE42" i="6"/>
  <c r="CD42" i="6"/>
  <c r="CC42" i="6"/>
  <c r="CB42" i="6"/>
  <c r="BY42" i="6"/>
  <c r="BX42" i="6"/>
  <c r="BZ42" i="6" s="1"/>
  <c r="CT41" i="6"/>
  <c r="CU41" i="6" s="1"/>
  <c r="CS41" i="6"/>
  <c r="CR41" i="6"/>
  <c r="CP41" i="6"/>
  <c r="CQ41" i="6" s="1"/>
  <c r="CO41" i="6"/>
  <c r="CN41" i="6"/>
  <c r="CL41" i="6"/>
  <c r="CM41" i="6" s="1"/>
  <c r="CK41" i="6"/>
  <c r="CJ41" i="6"/>
  <c r="CH41" i="6"/>
  <c r="CI41" i="6" s="1"/>
  <c r="CG41" i="6"/>
  <c r="CF41" i="6"/>
  <c r="CE41" i="6"/>
  <c r="CD41" i="6"/>
  <c r="CC41" i="6"/>
  <c r="CB41" i="6"/>
  <c r="BY41" i="6"/>
  <c r="BX41" i="6"/>
  <c r="BZ41" i="6" s="1"/>
  <c r="CT40" i="6"/>
  <c r="CU40" i="6" s="1"/>
  <c r="CS40" i="6"/>
  <c r="CR40" i="6"/>
  <c r="CQ40" i="6"/>
  <c r="CP40" i="6"/>
  <c r="CO40" i="6"/>
  <c r="CN40" i="6"/>
  <c r="CL40" i="6"/>
  <c r="CM40" i="6" s="1"/>
  <c r="CK40" i="6"/>
  <c r="CJ40" i="6"/>
  <c r="CI40" i="6"/>
  <c r="CH40" i="6"/>
  <c r="CG40" i="6"/>
  <c r="CF40" i="6"/>
  <c r="CE40" i="6"/>
  <c r="CD40" i="6"/>
  <c r="CC40" i="6"/>
  <c r="CB40" i="6"/>
  <c r="BZ40" i="6"/>
  <c r="BV40" i="6" s="1"/>
  <c r="BY40" i="6"/>
  <c r="BX40" i="6"/>
  <c r="CT39" i="6"/>
  <c r="CU39" i="6" s="1"/>
  <c r="CS39" i="6"/>
  <c r="CR39" i="6"/>
  <c r="CP39" i="6"/>
  <c r="CQ39" i="6" s="1"/>
  <c r="CO39" i="6"/>
  <c r="CN39" i="6"/>
  <c r="CL39" i="6"/>
  <c r="CM39" i="6" s="1"/>
  <c r="CK39" i="6"/>
  <c r="CJ39" i="6"/>
  <c r="CH39" i="6"/>
  <c r="CI39" i="6" s="1"/>
  <c r="CG39" i="6"/>
  <c r="CF39" i="6"/>
  <c r="CE39" i="6"/>
  <c r="CD39" i="6"/>
  <c r="CC39" i="6"/>
  <c r="CB39" i="6"/>
  <c r="BY39" i="6"/>
  <c r="BZ39" i="6" s="1"/>
  <c r="BX39" i="6"/>
  <c r="CU38" i="6"/>
  <c r="CT38" i="6"/>
  <c r="CS38" i="6"/>
  <c r="CR38" i="6"/>
  <c r="CP38" i="6"/>
  <c r="CQ38" i="6" s="1"/>
  <c r="CO38" i="6"/>
  <c r="CN38" i="6"/>
  <c r="CM38" i="6"/>
  <c r="CL38" i="6"/>
  <c r="CK38" i="6"/>
  <c r="CJ38" i="6"/>
  <c r="CH38" i="6"/>
  <c r="CI38" i="6" s="1"/>
  <c r="CG38" i="6"/>
  <c r="CF38" i="6"/>
  <c r="CE38" i="6"/>
  <c r="CD38" i="6"/>
  <c r="CC38" i="6"/>
  <c r="CB38" i="6"/>
  <c r="BY38" i="6"/>
  <c r="BX38" i="6"/>
  <c r="BZ38" i="6" s="1"/>
  <c r="CT37" i="6"/>
  <c r="CU37" i="6" s="1"/>
  <c r="CS37" i="6"/>
  <c r="CR37" i="6"/>
  <c r="CP37" i="6"/>
  <c r="CQ37" i="6" s="1"/>
  <c r="CO37" i="6"/>
  <c r="CN37" i="6"/>
  <c r="CL37" i="6"/>
  <c r="CM37" i="6" s="1"/>
  <c r="CK37" i="6"/>
  <c r="CJ37" i="6"/>
  <c r="CH37" i="6"/>
  <c r="CI37" i="6" s="1"/>
  <c r="CG37" i="6"/>
  <c r="CF37" i="6"/>
  <c r="CE37" i="6"/>
  <c r="CD37" i="6"/>
  <c r="CC37" i="6"/>
  <c r="CB37" i="6"/>
  <c r="BY37" i="6"/>
  <c r="BX37" i="6"/>
  <c r="BZ37" i="6" s="1"/>
  <c r="CT36" i="6"/>
  <c r="CU36" i="6" s="1"/>
  <c r="CS36" i="6"/>
  <c r="CR36" i="6"/>
  <c r="CQ36" i="6"/>
  <c r="CP36" i="6"/>
  <c r="CO36" i="6"/>
  <c r="CN36" i="6"/>
  <c r="CL36" i="6"/>
  <c r="CM36" i="6" s="1"/>
  <c r="CK36" i="6"/>
  <c r="CJ36" i="6"/>
  <c r="CI36" i="6"/>
  <c r="CH36" i="6"/>
  <c r="CG36" i="6"/>
  <c r="CF36" i="6"/>
  <c r="CE36" i="6"/>
  <c r="CD36" i="6"/>
  <c r="CC36" i="6"/>
  <c r="CB36" i="6"/>
  <c r="BZ36" i="6"/>
  <c r="BV36" i="6" s="1"/>
  <c r="BY36" i="6"/>
  <c r="BX36" i="6"/>
  <c r="CT35" i="6"/>
  <c r="CU35" i="6" s="1"/>
  <c r="CS35" i="6"/>
  <c r="CR35" i="6"/>
  <c r="CP35" i="6"/>
  <c r="CQ35" i="6" s="1"/>
  <c r="CO35" i="6"/>
  <c r="CN35" i="6"/>
  <c r="CL35" i="6"/>
  <c r="CM35" i="6" s="1"/>
  <c r="CK35" i="6"/>
  <c r="CJ35" i="6"/>
  <c r="CH35" i="6"/>
  <c r="CI35" i="6" s="1"/>
  <c r="CG35" i="6"/>
  <c r="CF35" i="6"/>
  <c r="CE35" i="6"/>
  <c r="CD35" i="6"/>
  <c r="CC35" i="6"/>
  <c r="CB35" i="6"/>
  <c r="BY35" i="6"/>
  <c r="BZ35" i="6" s="1"/>
  <c r="BX35" i="6"/>
  <c r="CU34" i="6"/>
  <c r="CT34" i="6"/>
  <c r="CS34" i="6"/>
  <c r="CR34" i="6"/>
  <c r="CP34" i="6"/>
  <c r="CQ34" i="6" s="1"/>
  <c r="CO34" i="6"/>
  <c r="CN34" i="6"/>
  <c r="CM34" i="6"/>
  <c r="CL34" i="6"/>
  <c r="CK34" i="6"/>
  <c r="CJ34" i="6"/>
  <c r="CH34" i="6"/>
  <c r="CI34" i="6" s="1"/>
  <c r="CG34" i="6"/>
  <c r="CF34" i="6"/>
  <c r="CE34" i="6"/>
  <c r="CD34" i="6"/>
  <c r="CC34" i="6"/>
  <c r="CB34" i="6"/>
  <c r="BY34" i="6"/>
  <c r="BX34" i="6"/>
  <c r="BZ34" i="6" s="1"/>
  <c r="CE33" i="6"/>
  <c r="BY33" i="6"/>
  <c r="BX33" i="6"/>
  <c r="BZ33" i="6" s="1"/>
  <c r="CT28" i="6"/>
  <c r="CU28" i="6" s="1"/>
  <c r="CS28" i="6"/>
  <c r="CR28" i="6"/>
  <c r="CQ28" i="6"/>
  <c r="CP28" i="6"/>
  <c r="CO28" i="6"/>
  <c r="CN28" i="6"/>
  <c r="CL28" i="6"/>
  <c r="CM28" i="6" s="1"/>
  <c r="CK28" i="6"/>
  <c r="CJ28" i="6"/>
  <c r="CI28" i="6"/>
  <c r="CH28" i="6"/>
  <c r="CG28" i="6"/>
  <c r="CF28" i="6"/>
  <c r="CE28" i="6"/>
  <c r="CD28" i="6"/>
  <c r="CC28" i="6"/>
  <c r="CB28" i="6"/>
  <c r="BZ28" i="6"/>
  <c r="BV28" i="6" s="1"/>
  <c r="BY28" i="6"/>
  <c r="BX28" i="6"/>
  <c r="CT27" i="6"/>
  <c r="CU27" i="6" s="1"/>
  <c r="CS27" i="6"/>
  <c r="CR27" i="6"/>
  <c r="CP27" i="6"/>
  <c r="CQ27" i="6" s="1"/>
  <c r="CO27" i="6"/>
  <c r="CN27" i="6"/>
  <c r="CL27" i="6"/>
  <c r="CM27" i="6" s="1"/>
  <c r="CK27" i="6"/>
  <c r="CJ27" i="6"/>
  <c r="CH27" i="6"/>
  <c r="CI27" i="6" s="1"/>
  <c r="CG27" i="6"/>
  <c r="CF27" i="6"/>
  <c r="CE27" i="6"/>
  <c r="CD27" i="6"/>
  <c r="CC27" i="6"/>
  <c r="CB27" i="6"/>
  <c r="BY27" i="6"/>
  <c r="BZ27" i="6" s="1"/>
  <c r="BX27" i="6"/>
  <c r="CU26" i="6"/>
  <c r="CT26" i="6"/>
  <c r="CS26" i="6"/>
  <c r="CR26" i="6"/>
  <c r="CP26" i="6"/>
  <c r="CQ26" i="6" s="1"/>
  <c r="CO26" i="6"/>
  <c r="CN26" i="6"/>
  <c r="CM26" i="6"/>
  <c r="CL26" i="6"/>
  <c r="CK26" i="6"/>
  <c r="CJ26" i="6"/>
  <c r="CH26" i="6"/>
  <c r="CI26" i="6" s="1"/>
  <c r="CG26" i="6"/>
  <c r="CF26" i="6"/>
  <c r="CE26" i="6"/>
  <c r="CD26" i="6"/>
  <c r="CC26" i="6"/>
  <c r="CB26" i="6"/>
  <c r="BY26" i="6"/>
  <c r="BX26" i="6"/>
  <c r="BZ26" i="6" s="1"/>
  <c r="CT25" i="6"/>
  <c r="CU25" i="6" s="1"/>
  <c r="CS25" i="6"/>
  <c r="CR25" i="6"/>
  <c r="CP25" i="6"/>
  <c r="CQ25" i="6" s="1"/>
  <c r="CO25" i="6"/>
  <c r="CN25" i="6"/>
  <c r="CL25" i="6"/>
  <c r="CM25" i="6" s="1"/>
  <c r="CK25" i="6"/>
  <c r="CJ25" i="6"/>
  <c r="CH25" i="6"/>
  <c r="CI25" i="6" s="1"/>
  <c r="CG25" i="6"/>
  <c r="CF25" i="6"/>
  <c r="CE25" i="6"/>
  <c r="CD25" i="6"/>
  <c r="CC25" i="6"/>
  <c r="CB25" i="6"/>
  <c r="BY25" i="6"/>
  <c r="BX25" i="6"/>
  <c r="BZ25" i="6" s="1"/>
  <c r="CT24" i="6"/>
  <c r="CU24" i="6" s="1"/>
  <c r="CS24" i="6"/>
  <c r="CR24" i="6"/>
  <c r="CQ24" i="6"/>
  <c r="CP24" i="6"/>
  <c r="CO24" i="6"/>
  <c r="CN24" i="6"/>
  <c r="CL24" i="6"/>
  <c r="CM24" i="6" s="1"/>
  <c r="CK24" i="6"/>
  <c r="CJ24" i="6"/>
  <c r="CI24" i="6"/>
  <c r="CH24" i="6"/>
  <c r="CG24" i="6"/>
  <c r="CF24" i="6"/>
  <c r="CE24" i="6"/>
  <c r="CD24" i="6"/>
  <c r="CC24" i="6"/>
  <c r="CB24" i="6"/>
  <c r="BZ24" i="6"/>
  <c r="BV24" i="6" s="1"/>
  <c r="BY24" i="6"/>
  <c r="BX24" i="6"/>
  <c r="CT23" i="6"/>
  <c r="CU23" i="6" s="1"/>
  <c r="CS23" i="6"/>
  <c r="CR23" i="6"/>
  <c r="CP23" i="6"/>
  <c r="CQ23" i="6" s="1"/>
  <c r="CO23" i="6"/>
  <c r="CN23" i="6"/>
  <c r="CL23" i="6"/>
  <c r="CM23" i="6" s="1"/>
  <c r="CK23" i="6"/>
  <c r="CJ23" i="6"/>
  <c r="CH23" i="6"/>
  <c r="CI23" i="6" s="1"/>
  <c r="CG23" i="6"/>
  <c r="CF23" i="6"/>
  <c r="CE23" i="6"/>
  <c r="CD23" i="6"/>
  <c r="CC23" i="6"/>
  <c r="CB23" i="6"/>
  <c r="BY23" i="6"/>
  <c r="BZ23" i="6" s="1"/>
  <c r="BX23" i="6"/>
  <c r="CU22" i="6"/>
  <c r="CT22" i="6"/>
  <c r="CS22" i="6"/>
  <c r="CR22" i="6"/>
  <c r="CP22" i="6"/>
  <c r="CQ22" i="6" s="1"/>
  <c r="CO22" i="6"/>
  <c r="CN22" i="6"/>
  <c r="CM22" i="6"/>
  <c r="CL22" i="6"/>
  <c r="CK22" i="6"/>
  <c r="CJ22" i="6"/>
  <c r="CH22" i="6"/>
  <c r="CI22" i="6" s="1"/>
  <c r="CG22" i="6"/>
  <c r="CF22" i="6"/>
  <c r="CE22" i="6"/>
  <c r="CD22" i="6"/>
  <c r="CC22" i="6"/>
  <c r="CB22" i="6"/>
  <c r="BY22" i="6"/>
  <c r="BX22" i="6"/>
  <c r="BZ22" i="6" s="1"/>
  <c r="CT21" i="6"/>
  <c r="CU21" i="6" s="1"/>
  <c r="CS21" i="6"/>
  <c r="CR21" i="6"/>
  <c r="CP21" i="6"/>
  <c r="CQ21" i="6" s="1"/>
  <c r="CO21" i="6"/>
  <c r="CN21" i="6"/>
  <c r="CL21" i="6"/>
  <c r="CM21" i="6" s="1"/>
  <c r="CK21" i="6"/>
  <c r="CJ21" i="6"/>
  <c r="CH21" i="6"/>
  <c r="CI21" i="6" s="1"/>
  <c r="CG21" i="6"/>
  <c r="CF21" i="6"/>
  <c r="CE21" i="6"/>
  <c r="CD21" i="6"/>
  <c r="CC21" i="6"/>
  <c r="CB21" i="6"/>
  <c r="BY21" i="6"/>
  <c r="BX21" i="6"/>
  <c r="BZ21" i="6" s="1"/>
  <c r="CT20" i="6"/>
  <c r="CU20" i="6" s="1"/>
  <c r="CS20" i="6"/>
  <c r="CR20" i="6"/>
  <c r="CQ20" i="6"/>
  <c r="CP20" i="6"/>
  <c r="CO20" i="6"/>
  <c r="CN20" i="6"/>
  <c r="CL20" i="6"/>
  <c r="CM20" i="6" s="1"/>
  <c r="CK20" i="6"/>
  <c r="CJ20" i="6"/>
  <c r="CI20" i="6"/>
  <c r="CH20" i="6"/>
  <c r="CG20" i="6"/>
  <c r="CF20" i="6"/>
  <c r="CE20" i="6"/>
  <c r="CD20" i="6"/>
  <c r="CC20" i="6"/>
  <c r="CB20" i="6"/>
  <c r="BZ20" i="6"/>
  <c r="BV20" i="6" s="1"/>
  <c r="BY20" i="6"/>
  <c r="BX20" i="6"/>
  <c r="CT19" i="6"/>
  <c r="CU19" i="6" s="1"/>
  <c r="CS19" i="6"/>
  <c r="CR19" i="6"/>
  <c r="CP19" i="6"/>
  <c r="CQ19" i="6" s="1"/>
  <c r="CO19" i="6"/>
  <c r="CN19" i="6"/>
  <c r="CL19" i="6"/>
  <c r="CM19" i="6" s="1"/>
  <c r="CK19" i="6"/>
  <c r="CJ19" i="6"/>
  <c r="CH19" i="6"/>
  <c r="CI19" i="6" s="1"/>
  <c r="CG19" i="6"/>
  <c r="CF19" i="6"/>
  <c r="CE19" i="6"/>
  <c r="CD19" i="6"/>
  <c r="CC19" i="6"/>
  <c r="CB19" i="6"/>
  <c r="BY19" i="6"/>
  <c r="BZ19" i="6" s="1"/>
  <c r="BX19" i="6"/>
  <c r="CU18" i="6"/>
  <c r="CT18" i="6"/>
  <c r="CS18" i="6"/>
  <c r="CR18" i="6"/>
  <c r="CP18" i="6"/>
  <c r="CQ18" i="6" s="1"/>
  <c r="CO18" i="6"/>
  <c r="CN18" i="6"/>
  <c r="CM18" i="6"/>
  <c r="CL18" i="6"/>
  <c r="CK18" i="6"/>
  <c r="CJ18" i="6"/>
  <c r="CH18" i="6"/>
  <c r="CI18" i="6" s="1"/>
  <c r="CG18" i="6"/>
  <c r="CF18" i="6"/>
  <c r="CE18" i="6"/>
  <c r="CD18" i="6"/>
  <c r="CC18" i="6"/>
  <c r="CB18" i="6"/>
  <c r="BY18" i="6"/>
  <c r="BX18" i="6"/>
  <c r="BZ18" i="6" s="1"/>
  <c r="CT17" i="6"/>
  <c r="CU17" i="6" s="1"/>
  <c r="CS17" i="6"/>
  <c r="CR17" i="6"/>
  <c r="CP17" i="6"/>
  <c r="CQ17" i="6" s="1"/>
  <c r="CO17" i="6"/>
  <c r="CN17" i="6"/>
  <c r="CL17" i="6"/>
  <c r="CM17" i="6" s="1"/>
  <c r="CK17" i="6"/>
  <c r="CJ17" i="6"/>
  <c r="CH17" i="6"/>
  <c r="CI17" i="6" s="1"/>
  <c r="CG17" i="6"/>
  <c r="CF17" i="6"/>
  <c r="CE17" i="6"/>
  <c r="CD17" i="6"/>
  <c r="CC17" i="6"/>
  <c r="CB17" i="6"/>
  <c r="BY17" i="6"/>
  <c r="BX17" i="6"/>
  <c r="BZ17" i="6" s="1"/>
  <c r="CT16" i="6"/>
  <c r="CU16" i="6" s="1"/>
  <c r="CS16" i="6"/>
  <c r="CR16" i="6"/>
  <c r="CQ16" i="6"/>
  <c r="CP16" i="6"/>
  <c r="CO16" i="6"/>
  <c r="CN16" i="6"/>
  <c r="CL16" i="6"/>
  <c r="CM16" i="6" s="1"/>
  <c r="CK16" i="6"/>
  <c r="CJ16" i="6"/>
  <c r="CI16" i="6"/>
  <c r="CH16" i="6"/>
  <c r="CG16" i="6"/>
  <c r="CF16" i="6"/>
  <c r="CE16" i="6"/>
  <c r="CD16" i="6"/>
  <c r="CC16" i="6"/>
  <c r="CB16" i="6"/>
  <c r="BZ16" i="6"/>
  <c r="BT16" i="6" s="1"/>
  <c r="BU16" i="6" s="1"/>
  <c r="BY16" i="6"/>
  <c r="BX16" i="6"/>
  <c r="CT15" i="6"/>
  <c r="CU15" i="6" s="1"/>
  <c r="CS15" i="6"/>
  <c r="CR15" i="6"/>
  <c r="CP15" i="6"/>
  <c r="CQ15" i="6" s="1"/>
  <c r="CO15" i="6"/>
  <c r="CN15" i="6"/>
  <c r="CL15" i="6"/>
  <c r="CM15" i="6" s="1"/>
  <c r="CK15" i="6"/>
  <c r="CJ15" i="6"/>
  <c r="CH15" i="6"/>
  <c r="CI15" i="6" s="1"/>
  <c r="CG15" i="6"/>
  <c r="CF15" i="6"/>
  <c r="CE15" i="6"/>
  <c r="CD15" i="6"/>
  <c r="CC15" i="6"/>
  <c r="CB15" i="6"/>
  <c r="BY15" i="6"/>
  <c r="BZ15" i="6" s="1"/>
  <c r="BX15" i="6"/>
  <c r="CE14" i="6"/>
  <c r="BY14" i="6"/>
  <c r="BX14" i="6"/>
  <c r="BZ14" i="6" s="1"/>
  <c r="BT39" i="6" l="1"/>
  <c r="BU39" i="6" s="1"/>
  <c r="BV39" i="6"/>
  <c r="BV42" i="6"/>
  <c r="BT42" i="6"/>
  <c r="BU42" i="6" s="1"/>
  <c r="BT47" i="6"/>
  <c r="BU47" i="6" s="1"/>
  <c r="BV47" i="6"/>
  <c r="BT23" i="6"/>
  <c r="BU23" i="6" s="1"/>
  <c r="BV23" i="6"/>
  <c r="BV26" i="6"/>
  <c r="BT26" i="6"/>
  <c r="BU26" i="6" s="1"/>
  <c r="BV37" i="6"/>
  <c r="BT37" i="6"/>
  <c r="BU37" i="6" s="1"/>
  <c r="BV21" i="6"/>
  <c r="BT21" i="6"/>
  <c r="BU21" i="6" s="1"/>
  <c r="BT35" i="6"/>
  <c r="BU35" i="6" s="1"/>
  <c r="BV35" i="6"/>
  <c r="BV38" i="6"/>
  <c r="BT38" i="6"/>
  <c r="BU38" i="6" s="1"/>
  <c r="BT19" i="6"/>
  <c r="BU19" i="6" s="1"/>
  <c r="BV19" i="6"/>
  <c r="BV22" i="6"/>
  <c r="BT22" i="6"/>
  <c r="BU22" i="6" s="1"/>
  <c r="BV18" i="6"/>
  <c r="BT18" i="6"/>
  <c r="BU18" i="6" s="1"/>
  <c r="BV45" i="6"/>
  <c r="BT45" i="6"/>
  <c r="BU45" i="6" s="1"/>
  <c r="BV17" i="6"/>
  <c r="BT17" i="6"/>
  <c r="BU17" i="6" s="1"/>
  <c r="BT43" i="6"/>
  <c r="BU43" i="6" s="1"/>
  <c r="BV43" i="6"/>
  <c r="BV46" i="6"/>
  <c r="BT46" i="6"/>
  <c r="BU46" i="6" s="1"/>
  <c r="BT27" i="6"/>
  <c r="BU27" i="6" s="1"/>
  <c r="BV27" i="6"/>
  <c r="BV34" i="6"/>
  <c r="BT34" i="6"/>
  <c r="BU34" i="6" s="1"/>
  <c r="BV41" i="6"/>
  <c r="BT41" i="6"/>
  <c r="BU41" i="6" s="1"/>
  <c r="BT15" i="6"/>
  <c r="BU15" i="6" s="1"/>
  <c r="BV15" i="6"/>
  <c r="BV25" i="6"/>
  <c r="BT25" i="6"/>
  <c r="BU25" i="6" s="1"/>
  <c r="BT24" i="6"/>
  <c r="BU24" i="6" s="1"/>
  <c r="BT28" i="6"/>
  <c r="BU28" i="6" s="1"/>
  <c r="BT36" i="6"/>
  <c r="BU36" i="6" s="1"/>
  <c r="BT40" i="6"/>
  <c r="BU40" i="6" s="1"/>
  <c r="BT44" i="6"/>
  <c r="BU44" i="6" s="1"/>
  <c r="BV16" i="6"/>
  <c r="BT20" i="6"/>
  <c r="BU20" i="6" s="1"/>
  <c r="S34" i="20" l="1"/>
  <c r="S33" i="20"/>
  <c r="V29" i="20"/>
  <c r="F23" i="20"/>
  <c r="F24" i="20" s="1"/>
  <c r="AH41" i="19"/>
  <c r="AG41" i="19"/>
  <c r="Z41" i="19"/>
  <c r="Y41" i="19"/>
  <c r="AH40" i="19"/>
  <c r="AG40" i="19"/>
  <c r="AF40" i="19"/>
  <c r="AE40" i="19"/>
  <c r="AD40" i="19"/>
  <c r="AC40" i="19"/>
  <c r="AB40" i="19"/>
  <c r="AA40" i="19"/>
  <c r="Z40" i="19"/>
  <c r="Y40" i="19"/>
  <c r="X40" i="19"/>
  <c r="W40" i="19"/>
  <c r="AH39" i="19"/>
  <c r="AG39" i="19"/>
  <c r="AF39" i="19"/>
  <c r="AF41" i="19" s="1"/>
  <c r="AE39" i="19"/>
  <c r="AE41" i="19" s="1"/>
  <c r="AD39" i="19"/>
  <c r="AD41" i="19" s="1"/>
  <c r="AC39" i="19"/>
  <c r="AC41" i="19" s="1"/>
  <c r="AB39" i="19"/>
  <c r="AB41" i="19" s="1"/>
  <c r="AA39" i="19"/>
  <c r="AA41" i="19" s="1"/>
  <c r="Z39" i="19"/>
  <c r="Y39" i="19"/>
  <c r="X39" i="19"/>
  <c r="X41" i="19" s="1"/>
  <c r="W39" i="19"/>
  <c r="W41" i="19" s="1"/>
  <c r="V37" i="19"/>
  <c r="AH29" i="19"/>
  <c r="AE29" i="19"/>
  <c r="Z29" i="19"/>
  <c r="W29" i="19"/>
  <c r="AH28" i="19"/>
  <c r="AG28" i="19"/>
  <c r="AF28" i="19"/>
  <c r="AE28" i="19"/>
  <c r="AD28" i="19"/>
  <c r="AC28" i="19"/>
  <c r="AB28" i="19"/>
  <c r="AA28" i="19"/>
  <c r="Z28" i="19"/>
  <c r="Y28" i="19"/>
  <c r="X28" i="19"/>
  <c r="W28" i="19"/>
  <c r="AH27" i="19"/>
  <c r="AG27" i="19"/>
  <c r="AG29" i="19" s="1"/>
  <c r="AF27" i="19"/>
  <c r="AF29" i="19" s="1"/>
  <c r="AE27" i="19"/>
  <c r="AD27" i="19"/>
  <c r="AD29" i="19" s="1"/>
  <c r="AC27" i="19"/>
  <c r="AC29" i="19" s="1"/>
  <c r="AB27" i="19"/>
  <c r="AB29" i="19" s="1"/>
  <c r="AA27" i="19"/>
  <c r="AA29" i="19" s="1"/>
  <c r="Z27" i="19"/>
  <c r="Y27" i="19"/>
  <c r="Y29" i="19" s="1"/>
  <c r="X27" i="19"/>
  <c r="X29" i="19" s="1"/>
  <c r="W27" i="19"/>
  <c r="AJ39" i="19" l="1"/>
  <c r="AJ27" i="19"/>
  <c r="I8" i="3" l="1"/>
  <c r="O114" i="3"/>
  <c r="Q114" i="3" s="1"/>
  <c r="O113" i="3"/>
  <c r="Q113" i="3" s="1"/>
  <c r="O112" i="3"/>
  <c r="Q112" i="3" s="1"/>
  <c r="Q111" i="3"/>
  <c r="O111" i="3"/>
  <c r="P111" i="3" s="1"/>
  <c r="Q110" i="3"/>
  <c r="O110" i="3"/>
  <c r="P110" i="3" s="1"/>
  <c r="O109" i="3"/>
  <c r="Q109" i="3" s="1"/>
  <c r="O108" i="3"/>
  <c r="Q108" i="3" s="1"/>
  <c r="Q107" i="3"/>
  <c r="O107" i="3"/>
  <c r="P107" i="3" s="1"/>
  <c r="O106" i="3"/>
  <c r="Q106" i="3" s="1"/>
  <c r="O105" i="3"/>
  <c r="Q105" i="3" s="1"/>
  <c r="O104" i="3"/>
  <c r="Q104" i="3" s="1"/>
  <c r="Q103" i="3"/>
  <c r="O103" i="3"/>
  <c r="P103" i="3" s="1"/>
  <c r="Q102" i="3"/>
  <c r="P102" i="3"/>
  <c r="O102" i="3"/>
  <c r="O101" i="3"/>
  <c r="Q101" i="3" s="1"/>
  <c r="O100" i="3"/>
  <c r="Q100" i="3" s="1"/>
  <c r="O99" i="3"/>
  <c r="P99" i="3" s="1"/>
  <c r="P98" i="3"/>
  <c r="O98" i="3"/>
  <c r="Q98" i="3" s="1"/>
  <c r="P97" i="3"/>
  <c r="O97" i="3"/>
  <c r="Q97" i="3" s="1"/>
  <c r="O96" i="3"/>
  <c r="Q96" i="3" s="1"/>
  <c r="O95" i="3"/>
  <c r="P95" i="3" s="1"/>
  <c r="O94" i="3"/>
  <c r="Q94" i="3" s="1"/>
  <c r="O93" i="3"/>
  <c r="Q93" i="3" s="1"/>
  <c r="Q92" i="3"/>
  <c r="P92" i="3"/>
  <c r="O92" i="3"/>
  <c r="P91" i="3"/>
  <c r="O91" i="3"/>
  <c r="Q91" i="3" s="1"/>
  <c r="O90" i="3"/>
  <c r="Q90" i="3" s="1"/>
  <c r="Q89" i="3"/>
  <c r="P89" i="3"/>
  <c r="O89" i="3"/>
  <c r="Q88" i="3"/>
  <c r="O88" i="3"/>
  <c r="P88" i="3" s="1"/>
  <c r="O87" i="3"/>
  <c r="Q87" i="3" s="1"/>
  <c r="O86" i="3"/>
  <c r="Q86" i="3" s="1"/>
  <c r="O85" i="3"/>
  <c r="Q85" i="3" s="1"/>
  <c r="O84" i="3"/>
  <c r="Q84" i="3" s="1"/>
  <c r="P83" i="3"/>
  <c r="O83" i="3"/>
  <c r="Q83" i="3" s="1"/>
  <c r="O82" i="3"/>
  <c r="Q82" i="3" s="1"/>
  <c r="P81" i="3"/>
  <c r="O81" i="3"/>
  <c r="Q81" i="3" s="1"/>
  <c r="O80" i="3"/>
  <c r="P80" i="3" s="1"/>
  <c r="Q61" i="3"/>
  <c r="O61" i="3"/>
  <c r="P61" i="3" s="1"/>
  <c r="O60" i="3"/>
  <c r="Q60" i="3" s="1"/>
  <c r="O59" i="3"/>
  <c r="Q59" i="3" s="1"/>
  <c r="O58" i="3"/>
  <c r="Q58" i="3" s="1"/>
  <c r="O57" i="3"/>
  <c r="Q57" i="3" s="1"/>
  <c r="P56" i="3"/>
  <c r="O56" i="3"/>
  <c r="Q56" i="3" s="1"/>
  <c r="O55" i="3"/>
  <c r="Q55" i="3" s="1"/>
  <c r="P54" i="3"/>
  <c r="O54" i="3"/>
  <c r="Q54" i="3" s="1"/>
  <c r="O53" i="3"/>
  <c r="P53" i="3" s="1"/>
  <c r="O52" i="3"/>
  <c r="Q52" i="3" s="1"/>
  <c r="O51" i="3"/>
  <c r="Q51" i="3" s="1"/>
  <c r="O50" i="3"/>
  <c r="Q50" i="3" s="1"/>
  <c r="O49" i="3"/>
  <c r="P49" i="3" s="1"/>
  <c r="Q48" i="3"/>
  <c r="O48" i="3"/>
  <c r="P48" i="3" s="1"/>
  <c r="O47" i="3"/>
  <c r="Q47" i="3" s="1"/>
  <c r="O46" i="3"/>
  <c r="Q46" i="3" s="1"/>
  <c r="O45" i="3"/>
  <c r="P45" i="3" s="1"/>
  <c r="O44" i="3"/>
  <c r="P44" i="3" s="1"/>
  <c r="O43" i="3"/>
  <c r="Q43" i="3" s="1"/>
  <c r="O42" i="3"/>
  <c r="Q42" i="3" s="1"/>
  <c r="P41" i="3"/>
  <c r="O41" i="3"/>
  <c r="Q41" i="3" s="1"/>
  <c r="O40" i="3"/>
  <c r="Q40" i="3" s="1"/>
  <c r="O39" i="3"/>
  <c r="P39" i="3" s="1"/>
  <c r="P38" i="3"/>
  <c r="O38" i="3"/>
  <c r="Q38" i="3" s="1"/>
  <c r="O37" i="3"/>
  <c r="Q37" i="3" s="1"/>
  <c r="O36" i="3"/>
  <c r="P36" i="3" s="1"/>
  <c r="Q35" i="3"/>
  <c r="O35" i="3"/>
  <c r="P35" i="3" s="1"/>
  <c r="O34" i="3"/>
  <c r="Q34" i="3" s="1"/>
  <c r="O33" i="3"/>
  <c r="P33" i="3" s="1"/>
  <c r="P32" i="3"/>
  <c r="O32" i="3"/>
  <c r="Q32" i="3" s="1"/>
  <c r="O31" i="3"/>
  <c r="P31" i="3" s="1"/>
  <c r="Q30" i="3"/>
  <c r="P30" i="3"/>
  <c r="O30" i="3"/>
  <c r="O29" i="3"/>
  <c r="Q29" i="3" s="1"/>
  <c r="O28" i="3"/>
  <c r="Q28" i="3" s="1"/>
  <c r="Q27" i="3"/>
  <c r="O27" i="3"/>
  <c r="P27" i="3" s="1"/>
  <c r="O65" i="3"/>
  <c r="P65" i="3" s="1"/>
  <c r="O66" i="3"/>
  <c r="Q66" i="3" s="1"/>
  <c r="O67" i="3"/>
  <c r="Q67" i="3" s="1"/>
  <c r="P67" i="3"/>
  <c r="O68" i="3"/>
  <c r="P68" i="3" s="1"/>
  <c r="Q68" i="3"/>
  <c r="O69" i="3"/>
  <c r="P69" i="3" s="1"/>
  <c r="O70" i="3"/>
  <c r="P70" i="3" s="1"/>
  <c r="O71" i="3"/>
  <c r="Q71" i="3" s="1"/>
  <c r="O72" i="3"/>
  <c r="P72" i="3" s="1"/>
  <c r="O73" i="3"/>
  <c r="P73" i="3" s="1"/>
  <c r="O74" i="3"/>
  <c r="Q74" i="3" s="1"/>
  <c r="P74" i="3"/>
  <c r="O75" i="3"/>
  <c r="Q75" i="3" s="1"/>
  <c r="O76" i="3"/>
  <c r="P76" i="3" s="1"/>
  <c r="P71" i="3" l="1"/>
  <c r="P66" i="3"/>
  <c r="Q53" i="3"/>
  <c r="Q80" i="3"/>
  <c r="Q99" i="3"/>
  <c r="P112" i="3"/>
  <c r="Q95" i="3"/>
  <c r="P104" i="3"/>
  <c r="P113" i="3"/>
  <c r="Q72" i="3"/>
  <c r="Q76" i="3"/>
  <c r="P60" i="3"/>
  <c r="P105" i="3"/>
  <c r="P75" i="3"/>
  <c r="Q45" i="3"/>
  <c r="P106" i="3"/>
  <c r="P114" i="3"/>
  <c r="P100" i="3"/>
  <c r="P108" i="3"/>
  <c r="P101" i="3"/>
  <c r="P109" i="3"/>
  <c r="P96" i="3"/>
  <c r="P84" i="3"/>
  <c r="P87" i="3"/>
  <c r="P82" i="3"/>
  <c r="P90" i="3"/>
  <c r="P85" i="3"/>
  <c r="P93" i="3"/>
  <c r="P86" i="3"/>
  <c r="P94" i="3"/>
  <c r="P51" i="3"/>
  <c r="P59" i="3"/>
  <c r="P57" i="3"/>
  <c r="Q49" i="3"/>
  <c r="P52" i="3"/>
  <c r="Q44" i="3"/>
  <c r="P47" i="3"/>
  <c r="P42" i="3"/>
  <c r="P43" i="3"/>
  <c r="P46" i="3"/>
  <c r="P55" i="3"/>
  <c r="P50" i="3"/>
  <c r="P58" i="3"/>
  <c r="P28" i="3"/>
  <c r="Q36" i="3"/>
  <c r="Q39" i="3"/>
  <c r="Q33" i="3"/>
  <c r="Q31" i="3"/>
  <c r="P34" i="3"/>
  <c r="P29" i="3"/>
  <c r="P37" i="3"/>
  <c r="P40" i="3"/>
  <c r="Q69" i="3"/>
  <c r="Q73" i="3"/>
  <c r="Q65" i="3"/>
  <c r="Q70" i="3"/>
  <c r="AB47" i="13"/>
  <c r="AB46" i="13"/>
  <c r="AB45" i="13"/>
  <c r="AB44" i="13"/>
  <c r="AB43" i="13"/>
  <c r="AB42" i="13"/>
  <c r="AB41" i="13"/>
  <c r="AB40" i="13"/>
  <c r="AB39" i="13"/>
  <c r="AB38" i="13"/>
  <c r="AB37" i="13"/>
  <c r="AB36" i="13"/>
  <c r="AB35" i="13"/>
  <c r="AB34" i="13"/>
  <c r="AB33" i="13"/>
  <c r="AB15" i="13"/>
  <c r="AB16" i="13"/>
  <c r="AB17" i="13"/>
  <c r="AB18" i="13"/>
  <c r="AB19" i="13"/>
  <c r="AB20" i="13"/>
  <c r="AB21" i="13"/>
  <c r="AB22" i="13"/>
  <c r="AB23" i="13"/>
  <c r="AB24" i="13"/>
  <c r="AB25" i="13"/>
  <c r="AB26" i="13"/>
  <c r="AB27" i="13"/>
  <c r="AB28" i="13"/>
  <c r="AB14" i="13"/>
  <c r="AB14" i="6"/>
  <c r="AB47" i="6"/>
  <c r="AB46" i="6"/>
  <c r="AB45" i="6"/>
  <c r="AB44" i="6"/>
  <c r="AB43" i="6"/>
  <c r="AB42" i="6"/>
  <c r="AB41" i="6"/>
  <c r="AB40" i="6"/>
  <c r="AB39" i="6"/>
  <c r="AB38" i="6"/>
  <c r="AB37" i="6"/>
  <c r="AB36" i="6"/>
  <c r="AB35" i="6"/>
  <c r="AB34" i="6"/>
  <c r="AB33" i="6"/>
  <c r="AB15" i="6"/>
  <c r="AB16" i="6"/>
  <c r="AB17" i="6"/>
  <c r="AB18" i="6"/>
  <c r="AB19" i="6"/>
  <c r="AB20" i="6"/>
  <c r="AB21" i="6"/>
  <c r="AB22" i="6"/>
  <c r="AB23" i="6"/>
  <c r="AB24" i="6"/>
  <c r="AB25" i="6"/>
  <c r="AB26" i="6"/>
  <c r="AB27" i="6"/>
  <c r="AB28" i="6"/>
  <c r="L12" i="4" l="1"/>
  <c r="L13" i="4"/>
  <c r="L32" i="4" l="1"/>
  <c r="L31" i="4"/>
  <c r="O36" i="19" l="1"/>
  <c r="L7" i="18" l="1"/>
  <c r="K6" i="18"/>
  <c r="J7" i="18"/>
  <c r="U14" i="6"/>
  <c r="O24" i="19" l="1"/>
  <c r="K3" i="18" l="1"/>
  <c r="J3" i="18"/>
  <c r="K17" i="18"/>
  <c r="F33" i="20"/>
  <c r="F34" i="20" s="1"/>
  <c r="I29" i="20"/>
  <c r="N84" i="19"/>
  <c r="M84" i="19"/>
  <c r="L84" i="19"/>
  <c r="K84" i="19"/>
  <c r="J84" i="19"/>
  <c r="I84" i="19"/>
  <c r="H84" i="19"/>
  <c r="G84" i="19"/>
  <c r="F84" i="19"/>
  <c r="E84" i="19"/>
  <c r="D84" i="19"/>
  <c r="C84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O82" i="19"/>
  <c r="B81" i="19"/>
  <c r="O80" i="19"/>
  <c r="K53" i="18" s="1"/>
  <c r="N73" i="19"/>
  <c r="M73" i="19"/>
  <c r="L73" i="19"/>
  <c r="K73" i="19"/>
  <c r="J73" i="19"/>
  <c r="I73" i="19"/>
  <c r="H73" i="19"/>
  <c r="G73" i="19"/>
  <c r="F73" i="19"/>
  <c r="E73" i="19"/>
  <c r="D73" i="19"/>
  <c r="C73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O71" i="19"/>
  <c r="B70" i="19"/>
  <c r="O69" i="19"/>
  <c r="J47" i="18" s="1"/>
  <c r="N62" i="19"/>
  <c r="M62" i="19"/>
  <c r="L62" i="19"/>
  <c r="K62" i="19"/>
  <c r="J62" i="19"/>
  <c r="I62" i="19"/>
  <c r="H62" i="19"/>
  <c r="G62" i="19"/>
  <c r="F62" i="19"/>
  <c r="E62" i="19"/>
  <c r="D62" i="19"/>
  <c r="C62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O60" i="19"/>
  <c r="B59" i="19"/>
  <c r="O58" i="19"/>
  <c r="K30" i="18" s="1"/>
  <c r="N51" i="19"/>
  <c r="M51" i="19"/>
  <c r="L51" i="19"/>
  <c r="K51" i="19"/>
  <c r="J51" i="19"/>
  <c r="I51" i="19"/>
  <c r="H51" i="19"/>
  <c r="G51" i="19"/>
  <c r="F51" i="19"/>
  <c r="E51" i="19"/>
  <c r="D51" i="19"/>
  <c r="C51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O49" i="19"/>
  <c r="B48" i="19"/>
  <c r="O47" i="19"/>
  <c r="J23" i="18" s="1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8" i="19"/>
  <c r="B37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O26" i="19"/>
  <c r="K39" i="18"/>
  <c r="J58" i="18"/>
  <c r="J56" i="18"/>
  <c r="J55" i="18"/>
  <c r="K54" i="18"/>
  <c r="J54" i="18"/>
  <c r="J53" i="18"/>
  <c r="K52" i="18"/>
  <c r="J51" i="18"/>
  <c r="J50" i="18"/>
  <c r="C33" i="18"/>
  <c r="J32" i="18"/>
  <c r="C32" i="18"/>
  <c r="K31" i="18"/>
  <c r="C31" i="18"/>
  <c r="E28" i="18" s="1"/>
  <c r="C28" i="18" s="1"/>
  <c r="C27" i="18"/>
  <c r="C26" i="18"/>
  <c r="C25" i="18"/>
  <c r="C24" i="18"/>
  <c r="K19" i="18"/>
  <c r="J19" i="18"/>
  <c r="G12" i="18"/>
  <c r="J10" i="18"/>
  <c r="J9" i="18"/>
  <c r="E7" i="18"/>
  <c r="J6" i="18"/>
  <c r="AE5" i="18"/>
  <c r="AK40" i="19" l="1"/>
  <c r="AI40" i="19" s="1"/>
  <c r="AK39" i="19"/>
  <c r="AI39" i="19" s="1"/>
  <c r="AK28" i="19"/>
  <c r="AI28" i="19" s="1"/>
  <c r="AK27" i="19"/>
  <c r="J41" i="19"/>
  <c r="I74" i="19"/>
  <c r="E85" i="19"/>
  <c r="K63" i="19"/>
  <c r="M85" i="19"/>
  <c r="H41" i="19"/>
  <c r="I14" i="20"/>
  <c r="J52" i="18"/>
  <c r="J57" i="18"/>
  <c r="L74" i="19"/>
  <c r="I85" i="19"/>
  <c r="I63" i="19"/>
  <c r="E27" i="18"/>
  <c r="J29" i="19"/>
  <c r="E52" i="19"/>
  <c r="M52" i="19"/>
  <c r="G74" i="19"/>
  <c r="K55" i="18"/>
  <c r="K7" i="18"/>
  <c r="K10" i="18"/>
  <c r="S28" i="19"/>
  <c r="K9" i="18"/>
  <c r="H29" i="19"/>
  <c r="K32" i="18"/>
  <c r="E33" i="18"/>
  <c r="K18" i="18"/>
  <c r="R73" i="19"/>
  <c r="K74" i="19"/>
  <c r="L85" i="19"/>
  <c r="Q61" i="19"/>
  <c r="S62" i="19"/>
  <c r="R50" i="19"/>
  <c r="J36" i="18"/>
  <c r="I29" i="19"/>
  <c r="F41" i="19"/>
  <c r="N41" i="19"/>
  <c r="C52" i="19"/>
  <c r="K52" i="19"/>
  <c r="H63" i="19"/>
  <c r="J85" i="19"/>
  <c r="Q39" i="19"/>
  <c r="J17" i="18"/>
  <c r="K24" i="18"/>
  <c r="H52" i="19"/>
  <c r="J74" i="19"/>
  <c r="G85" i="19"/>
  <c r="J63" i="19"/>
  <c r="K28" i="18"/>
  <c r="K50" i="18"/>
  <c r="J20" i="18"/>
  <c r="J24" i="18"/>
  <c r="K21" i="18"/>
  <c r="K25" i="18"/>
  <c r="K42" i="18"/>
  <c r="C29" i="19"/>
  <c r="K29" i="19"/>
  <c r="G29" i="19"/>
  <c r="R40" i="19"/>
  <c r="D52" i="19"/>
  <c r="L52" i="19"/>
  <c r="G52" i="19"/>
  <c r="R51" i="19"/>
  <c r="G63" i="19"/>
  <c r="R62" i="19"/>
  <c r="Q72" i="19"/>
  <c r="H85" i="19"/>
  <c r="S84" i="19"/>
  <c r="J25" i="18"/>
  <c r="J18" i="18"/>
  <c r="J22" i="18"/>
  <c r="K36" i="18"/>
  <c r="J43" i="18"/>
  <c r="D29" i="19"/>
  <c r="L29" i="19"/>
  <c r="J29" i="18"/>
  <c r="J34" i="18"/>
  <c r="J33" i="18"/>
  <c r="J31" i="18"/>
  <c r="J30" i="18"/>
  <c r="J28" i="18"/>
  <c r="J35" i="18"/>
  <c r="D63" i="19"/>
  <c r="L63" i="19"/>
  <c r="R72" i="19"/>
  <c r="J21" i="18"/>
  <c r="K22" i="18"/>
  <c r="J39" i="18"/>
  <c r="K43" i="18"/>
  <c r="F52" i="19"/>
  <c r="N52" i="19"/>
  <c r="I52" i="19"/>
  <c r="F85" i="19"/>
  <c r="N85" i="19"/>
  <c r="J44" i="18"/>
  <c r="K56" i="18"/>
  <c r="R27" i="19"/>
  <c r="N29" i="19"/>
  <c r="F63" i="19"/>
  <c r="N63" i="19"/>
  <c r="F74" i="19"/>
  <c r="N74" i="19"/>
  <c r="S83" i="19"/>
  <c r="K85" i="19"/>
  <c r="H74" i="19"/>
  <c r="K20" i="18"/>
  <c r="K29" i="18"/>
  <c r="K41" i="18"/>
  <c r="K46" i="18"/>
  <c r="E29" i="19"/>
  <c r="M29" i="19"/>
  <c r="J52" i="19"/>
  <c r="E63" i="19"/>
  <c r="M63" i="19"/>
  <c r="E74" i="19"/>
  <c r="M74" i="19"/>
  <c r="J40" i="18"/>
  <c r="J45" i="18"/>
  <c r="J41" i="18"/>
  <c r="J46" i="18"/>
  <c r="K35" i="18"/>
  <c r="J42" i="18"/>
  <c r="G41" i="19"/>
  <c r="S50" i="19"/>
  <c r="R84" i="19"/>
  <c r="C41" i="19"/>
  <c r="D41" i="19"/>
  <c r="L41" i="19"/>
  <c r="Q40" i="19"/>
  <c r="I41" i="19"/>
  <c r="K41" i="19"/>
  <c r="E41" i="19"/>
  <c r="M41" i="19"/>
  <c r="K8" i="18"/>
  <c r="J8" i="18"/>
  <c r="K23" i="18"/>
  <c r="F29" i="19"/>
  <c r="Q50" i="19"/>
  <c r="Q51" i="19"/>
  <c r="R61" i="19"/>
  <c r="S72" i="19"/>
  <c r="S73" i="19"/>
  <c r="C85" i="19"/>
  <c r="S61" i="19"/>
  <c r="C74" i="19"/>
  <c r="D85" i="19"/>
  <c r="Q27" i="19"/>
  <c r="Q28" i="19"/>
  <c r="R39" i="19"/>
  <c r="S51" i="19"/>
  <c r="C63" i="19"/>
  <c r="D74" i="19"/>
  <c r="K33" i="18"/>
  <c r="K47" i="18"/>
  <c r="K57" i="18"/>
  <c r="R28" i="19"/>
  <c r="S39" i="19"/>
  <c r="S40" i="19"/>
  <c r="S27" i="19"/>
  <c r="K34" i="18"/>
  <c r="K40" i="18"/>
  <c r="K44" i="18"/>
  <c r="K58" i="18"/>
  <c r="Q83" i="19"/>
  <c r="Q84" i="19"/>
  <c r="O84" i="19" s="1"/>
  <c r="Q73" i="19"/>
  <c r="R83" i="19"/>
  <c r="K45" i="18"/>
  <c r="K51" i="18"/>
  <c r="Q62" i="19"/>
  <c r="AK41" i="19" l="1"/>
  <c r="AI41" i="19" s="1"/>
  <c r="AJ41" i="19" s="1"/>
  <c r="AK29" i="19"/>
  <c r="AI29" i="19" s="1"/>
  <c r="AJ29" i="19" s="1"/>
  <c r="AI27" i="19"/>
  <c r="O62" i="19"/>
  <c r="O50" i="19"/>
  <c r="S41" i="19"/>
  <c r="S52" i="19"/>
  <c r="R29" i="19"/>
  <c r="O28" i="19"/>
  <c r="R52" i="19"/>
  <c r="Q52" i="19"/>
  <c r="Q29" i="19"/>
  <c r="O73" i="19"/>
  <c r="O27" i="19"/>
  <c r="O51" i="19"/>
  <c r="O40" i="19"/>
  <c r="R41" i="19"/>
  <c r="Q41" i="19"/>
  <c r="O39" i="19"/>
  <c r="O83" i="19"/>
  <c r="Q74" i="19"/>
  <c r="S74" i="19"/>
  <c r="R74" i="19"/>
  <c r="S29" i="19"/>
  <c r="R85" i="19"/>
  <c r="Q85" i="19"/>
  <c r="S85" i="19"/>
  <c r="O61" i="19"/>
  <c r="O72" i="19"/>
  <c r="S63" i="19"/>
  <c r="R63" i="19"/>
  <c r="Q63" i="19"/>
  <c r="O52" i="19" l="1"/>
  <c r="P52" i="19" s="1"/>
  <c r="P49" i="19" s="1"/>
  <c r="P50" i="19" s="1"/>
  <c r="P47" i="19" s="1"/>
  <c r="O63" i="19"/>
  <c r="P63" i="19" s="1"/>
  <c r="P60" i="19" s="1"/>
  <c r="P61" i="19" s="1"/>
  <c r="P58" i="19" s="1"/>
  <c r="O41" i="19"/>
  <c r="P41" i="19" s="1"/>
  <c r="P38" i="19" s="1"/>
  <c r="P39" i="19" s="1"/>
  <c r="P36" i="19" s="1"/>
  <c r="O29" i="19"/>
  <c r="P29" i="19" s="1"/>
  <c r="P26" i="19" s="1"/>
  <c r="P27" i="19" s="1"/>
  <c r="O74" i="19"/>
  <c r="P74" i="19" s="1"/>
  <c r="P71" i="19" s="1"/>
  <c r="P72" i="19" s="1"/>
  <c r="P69" i="19" s="1"/>
  <c r="O85" i="19"/>
  <c r="P85" i="19" s="1"/>
  <c r="P82" i="19" s="1"/>
  <c r="P83" i="19" s="1"/>
  <c r="P80" i="19" s="1"/>
  <c r="P24" i="19" l="1"/>
  <c r="G19" i="19" s="1"/>
  <c r="V47" i="13"/>
  <c r="U47" i="13"/>
  <c r="V46" i="13"/>
  <c r="U46" i="13"/>
  <c r="V45" i="13"/>
  <c r="U45" i="13"/>
  <c r="V44" i="13"/>
  <c r="U44" i="13"/>
  <c r="V43" i="13"/>
  <c r="U43" i="13"/>
  <c r="V42" i="13"/>
  <c r="U42" i="13"/>
  <c r="V41" i="13"/>
  <c r="U41" i="13"/>
  <c r="V40" i="13"/>
  <c r="U40" i="13"/>
  <c r="W40" i="13" s="1"/>
  <c r="V39" i="13"/>
  <c r="U39" i="13"/>
  <c r="V38" i="13"/>
  <c r="U38" i="13"/>
  <c r="V37" i="13"/>
  <c r="U37" i="13"/>
  <c r="V36" i="13"/>
  <c r="U36" i="13"/>
  <c r="V35" i="13"/>
  <c r="U35" i="13"/>
  <c r="V34" i="13"/>
  <c r="U34" i="13"/>
  <c r="V33" i="13"/>
  <c r="U33" i="13"/>
  <c r="V28" i="13"/>
  <c r="U28" i="13"/>
  <c r="V27" i="13"/>
  <c r="U27" i="13"/>
  <c r="V26" i="13"/>
  <c r="U26" i="13"/>
  <c r="V25" i="13"/>
  <c r="U25" i="13"/>
  <c r="V24" i="13"/>
  <c r="U24" i="13"/>
  <c r="V23" i="13"/>
  <c r="U23" i="13"/>
  <c r="V22" i="13"/>
  <c r="U22" i="13"/>
  <c r="V21" i="13"/>
  <c r="U21" i="13"/>
  <c r="V20" i="13"/>
  <c r="U20" i="13"/>
  <c r="V19" i="13"/>
  <c r="U19" i="13"/>
  <c r="V18" i="13"/>
  <c r="U18" i="13"/>
  <c r="V17" i="13"/>
  <c r="U17" i="13"/>
  <c r="V16" i="13"/>
  <c r="U16" i="13"/>
  <c r="V15" i="13"/>
  <c r="U15" i="13"/>
  <c r="V14" i="13"/>
  <c r="U14" i="13"/>
  <c r="W35" i="13" l="1"/>
  <c r="W39" i="13"/>
  <c r="AM39" i="13" s="1"/>
  <c r="AN39" i="13" s="1"/>
  <c r="W21" i="13"/>
  <c r="AS21" i="13" s="1"/>
  <c r="W45" i="13"/>
  <c r="AS45" i="13" s="1"/>
  <c r="W14" i="13"/>
  <c r="AH14" i="13" s="1"/>
  <c r="W18" i="13"/>
  <c r="AI18" i="13" s="1"/>
  <c r="AJ18" i="13" s="1"/>
  <c r="W34" i="13"/>
  <c r="AC34" i="13" s="1"/>
  <c r="AG35" i="13"/>
  <c r="W15" i="13"/>
  <c r="Y15" i="13" s="1"/>
  <c r="W19" i="13"/>
  <c r="AU19" i="13" s="1"/>
  <c r="AV19" i="13" s="1"/>
  <c r="W43" i="13"/>
  <c r="AC43" i="13" s="1"/>
  <c r="W47" i="13"/>
  <c r="AP47" i="13" s="1"/>
  <c r="W28" i="13"/>
  <c r="AA28" i="13" s="1"/>
  <c r="W23" i="13"/>
  <c r="AD23" i="13" s="1"/>
  <c r="W27" i="13"/>
  <c r="AM27" i="13" s="1"/>
  <c r="AN27" i="13" s="1"/>
  <c r="W20" i="13"/>
  <c r="AC20" i="13" s="1"/>
  <c r="W24" i="13"/>
  <c r="AL24" i="13" s="1"/>
  <c r="W25" i="13"/>
  <c r="AQ25" i="13" s="1"/>
  <c r="AR25" i="13" s="1"/>
  <c r="W37" i="13"/>
  <c r="W41" i="13"/>
  <c r="AS35" i="13"/>
  <c r="AM35" i="13"/>
  <c r="AN35" i="13" s="1"/>
  <c r="AH35" i="13"/>
  <c r="AL40" i="13"/>
  <c r="AO40" i="13"/>
  <c r="AD40" i="13"/>
  <c r="AI40" i="13"/>
  <c r="AJ40" i="13" s="1"/>
  <c r="Y40" i="13"/>
  <c r="AT40" i="13"/>
  <c r="W16" i="13"/>
  <c r="AL16" i="13" s="1"/>
  <c r="W38" i="13"/>
  <c r="AI38" i="13" s="1"/>
  <c r="AJ38" i="13" s="1"/>
  <c r="W44" i="13"/>
  <c r="AU37" i="13"/>
  <c r="AV37" i="13" s="1"/>
  <c r="W33" i="13"/>
  <c r="AQ33" i="13" s="1"/>
  <c r="AR33" i="13" s="1"/>
  <c r="W36" i="13"/>
  <c r="AD36" i="13" s="1"/>
  <c r="W17" i="13"/>
  <c r="AI17" i="13" s="1"/>
  <c r="AJ17" i="13" s="1"/>
  <c r="W46" i="13"/>
  <c r="AO46" i="13" s="1"/>
  <c r="AT19" i="13"/>
  <c r="AG19" i="13"/>
  <c r="AP19" i="13"/>
  <c r="AD19" i="13"/>
  <c r="AL19" i="13"/>
  <c r="AH19" i="13"/>
  <c r="AC19" i="13"/>
  <c r="W22" i="13"/>
  <c r="AO43" i="13"/>
  <c r="AD43" i="13"/>
  <c r="AL43" i="13"/>
  <c r="AA43" i="13"/>
  <c r="AT43" i="13"/>
  <c r="AI43" i="13"/>
  <c r="AJ43" i="13" s="1"/>
  <c r="AG43" i="13"/>
  <c r="AQ45" i="13"/>
  <c r="AR45" i="13" s="1"/>
  <c r="AO45" i="13"/>
  <c r="AD45" i="13"/>
  <c r="AA45" i="13"/>
  <c r="AA36" i="13"/>
  <c r="AH43" i="13"/>
  <c r="AQ24" i="13"/>
  <c r="AR24" i="13" s="1"/>
  <c r="AG24" i="13"/>
  <c r="AE24" i="13"/>
  <c r="AF24" i="13" s="1"/>
  <c r="AM24" i="13"/>
  <c r="AN24" i="13" s="1"/>
  <c r="AC24" i="13"/>
  <c r="AA24" i="13"/>
  <c r="AK24" i="13"/>
  <c r="Z24" i="13"/>
  <c r="AH24" i="13"/>
  <c r="AD18" i="13"/>
  <c r="W42" i="13"/>
  <c r="Z45" i="13"/>
  <c r="AP25" i="13"/>
  <c r="AT38" i="13"/>
  <c r="Y38" i="13"/>
  <c r="AG38" i="13"/>
  <c r="AS38" i="13"/>
  <c r="AH38" i="13"/>
  <c r="AP38" i="13"/>
  <c r="AE38" i="13"/>
  <c r="AF38" i="13" s="1"/>
  <c r="AO38" i="13"/>
  <c r="AM38" i="13"/>
  <c r="AN38" i="13" s="1"/>
  <c r="AC38" i="13"/>
  <c r="AU38" i="13"/>
  <c r="AV38" i="13" s="1"/>
  <c r="AK38" i="13"/>
  <c r="Z38" i="13"/>
  <c r="AP44" i="13"/>
  <c r="AE44" i="13"/>
  <c r="AF44" i="13" s="1"/>
  <c r="AO44" i="13"/>
  <c r="AK44" i="13"/>
  <c r="Z44" i="13"/>
  <c r="AS44" i="13"/>
  <c r="AO24" i="13"/>
  <c r="AP35" i="13"/>
  <c r="AE35" i="13"/>
  <c r="AF35" i="13" s="1"/>
  <c r="AO35" i="13"/>
  <c r="AD35" i="13"/>
  <c r="AL35" i="13"/>
  <c r="AA35" i="13"/>
  <c r="AU35" i="13"/>
  <c r="AV35" i="13" s="1"/>
  <c r="AK35" i="13"/>
  <c r="Z35" i="13"/>
  <c r="AT35" i="13"/>
  <c r="Y35" i="13"/>
  <c r="AQ35" i="13"/>
  <c r="AR35" i="13" s="1"/>
  <c r="AI35" i="13"/>
  <c r="AJ35" i="13" s="1"/>
  <c r="AI36" i="13"/>
  <c r="AJ36" i="13" s="1"/>
  <c r="AC21" i="13"/>
  <c r="AI21" i="13"/>
  <c r="AJ21" i="13" s="1"/>
  <c r="AQ21" i="13"/>
  <c r="AR21" i="13" s="1"/>
  <c r="AD21" i="13"/>
  <c r="AI24" i="13"/>
  <c r="AJ24" i="13" s="1"/>
  <c r="AG16" i="13"/>
  <c r="AH16" i="13"/>
  <c r="AK21" i="13"/>
  <c r="AT24" i="13"/>
  <c r="W26" i="13"/>
  <c r="AC35" i="13"/>
  <c r="AT36" i="13"/>
  <c r="AA38" i="13"/>
  <c r="Y44" i="13"/>
  <c r="AP21" i="13"/>
  <c r="AS25" i="13"/>
  <c r="AG25" i="13"/>
  <c r="AO25" i="13"/>
  <c r="AM25" i="13"/>
  <c r="AN25" i="13" s="1"/>
  <c r="AC25" i="13"/>
  <c r="AL25" i="13"/>
  <c r="AI25" i="13"/>
  <c r="AJ25" i="13" s="1"/>
  <c r="Y25" i="13"/>
  <c r="AS37" i="13"/>
  <c r="AH37" i="13"/>
  <c r="AG37" i="13"/>
  <c r="AP37" i="13"/>
  <c r="AE37" i="13"/>
  <c r="AF37" i="13" s="1"/>
  <c r="AD37" i="13"/>
  <c r="AM37" i="13"/>
  <c r="AN37" i="13" s="1"/>
  <c r="AC37" i="13"/>
  <c r="AL37" i="13"/>
  <c r="AA37" i="13"/>
  <c r="AT37" i="13"/>
  <c r="AI37" i="13"/>
  <c r="AJ37" i="13" s="1"/>
  <c r="Y37" i="13"/>
  <c r="AL38" i="13"/>
  <c r="AK41" i="13"/>
  <c r="AA39" i="13"/>
  <c r="AL39" i="13"/>
  <c r="AC40" i="13"/>
  <c r="AM40" i="13"/>
  <c r="AN40" i="13" s="1"/>
  <c r="AA47" i="13"/>
  <c r="AL47" i="13"/>
  <c r="AD39" i="13"/>
  <c r="AO39" i="13"/>
  <c r="AE40" i="13"/>
  <c r="AF40" i="13" s="1"/>
  <c r="AP40" i="13"/>
  <c r="AE39" i="13"/>
  <c r="AF39" i="13" s="1"/>
  <c r="AP39" i="13"/>
  <c r="AG40" i="13"/>
  <c r="AQ40" i="13"/>
  <c r="AR40" i="13" s="1"/>
  <c r="AE47" i="13"/>
  <c r="AF47" i="13" s="1"/>
  <c r="AG39" i="13"/>
  <c r="AQ39" i="13"/>
  <c r="AR39" i="13" s="1"/>
  <c r="AH40" i="13"/>
  <c r="AS40" i="13"/>
  <c r="AQ47" i="13"/>
  <c r="AR47" i="13" s="1"/>
  <c r="AH39" i="13"/>
  <c r="AS39" i="13"/>
  <c r="Y39" i="13"/>
  <c r="AI39" i="13"/>
  <c r="AJ39" i="13" s="1"/>
  <c r="AT39" i="13"/>
  <c r="Z40" i="13"/>
  <c r="AK40" i="13"/>
  <c r="AT47" i="13"/>
  <c r="Z39" i="13"/>
  <c r="AK39" i="13"/>
  <c r="AA40" i="13"/>
  <c r="Z47" i="13"/>
  <c r="Y14" i="13" l="1"/>
  <c r="Z36" i="13"/>
  <c r="AS16" i="13"/>
  <c r="AI14" i="13"/>
  <c r="AJ14" i="13" s="1"/>
  <c r="AK36" i="13"/>
  <c r="AL45" i="13"/>
  <c r="AH45" i="13"/>
  <c r="AM47" i="13"/>
  <c r="AN47" i="13" s="1"/>
  <c r="Y28" i="13"/>
  <c r="AG47" i="13"/>
  <c r="AU16" i="13"/>
  <c r="AV16" i="13" s="1"/>
  <c r="AU45" i="13"/>
  <c r="AK45" i="13"/>
  <c r="AT14" i="13"/>
  <c r="AU36" i="13"/>
  <c r="AV36" i="13" s="1"/>
  <c r="AC45" i="13"/>
  <c r="AQ36" i="13"/>
  <c r="AR36" i="13" s="1"/>
  <c r="AI47" i="13"/>
  <c r="AJ47" i="13" s="1"/>
  <c r="AS47" i="13"/>
  <c r="Y45" i="13"/>
  <c r="AE45" i="13"/>
  <c r="AF45" i="13" s="1"/>
  <c r="AK14" i="13"/>
  <c r="AO47" i="13"/>
  <c r="Y47" i="13"/>
  <c r="AH47" i="13"/>
  <c r="AD47" i="13"/>
  <c r="Y36" i="13"/>
  <c r="AI45" i="13"/>
  <c r="AJ45" i="13" s="1"/>
  <c r="AP45" i="13"/>
  <c r="Z28" i="13"/>
  <c r="AK47" i="13"/>
  <c r="AT45" i="13"/>
  <c r="AG45" i="13"/>
  <c r="AT33" i="13"/>
  <c r="AA17" i="13"/>
  <c r="AH17" i="13"/>
  <c r="AC36" i="13"/>
  <c r="AP17" i="13"/>
  <c r="AE17" i="13"/>
  <c r="AF17" i="13" s="1"/>
  <c r="AO36" i="13"/>
  <c r="AE36" i="13"/>
  <c r="AF36" i="13" s="1"/>
  <c r="AI46" i="13"/>
  <c r="AJ46" i="13" s="1"/>
  <c r="AO17" i="13"/>
  <c r="AH36" i="13"/>
  <c r="AP36" i="13"/>
  <c r="AA20" i="13"/>
  <c r="AD38" i="13"/>
  <c r="AS36" i="13"/>
  <c r="AM45" i="13"/>
  <c r="AN45" i="13" s="1"/>
  <c r="Z19" i="13"/>
  <c r="AT28" i="13"/>
  <c r="Y34" i="13"/>
  <c r="AD34" i="13"/>
  <c r="AE34" i="13" s="1"/>
  <c r="Y43" i="13"/>
  <c r="AM43" i="13"/>
  <c r="AN43" i="13" s="1"/>
  <c r="AC39" i="13"/>
  <c r="Z43" i="13"/>
  <c r="AE43" i="13"/>
  <c r="AF43" i="13" s="1"/>
  <c r="AS43" i="13"/>
  <c r="AK43" i="13"/>
  <c r="AP43" i="13"/>
  <c r="AQ43" i="13"/>
  <c r="AR43" i="13" s="1"/>
  <c r="AA16" i="13"/>
  <c r="AS17" i="13"/>
  <c r="AM19" i="13"/>
  <c r="AN19" i="13" s="1"/>
  <c r="Y19" i="13"/>
  <c r="AA25" i="13"/>
  <c r="AH25" i="13"/>
  <c r="AE16" i="13"/>
  <c r="AF16" i="13" s="1"/>
  <c r="AP16" i="13"/>
  <c r="AE18" i="13"/>
  <c r="AF18" i="13" s="1"/>
  <c r="Y21" i="13"/>
  <c r="AD17" i="13"/>
  <c r="AS24" i="13"/>
  <c r="AP24" i="13"/>
  <c r="AA19" i="13"/>
  <c r="AI19" i="13"/>
  <c r="AJ19" i="13" s="1"/>
  <c r="Y17" i="13"/>
  <c r="AO19" i="13"/>
  <c r="AK19" i="13"/>
  <c r="AQ16" i="13"/>
  <c r="AR16" i="13" s="1"/>
  <c r="AT21" i="13"/>
  <c r="Z16" i="13"/>
  <c r="AO21" i="13"/>
  <c r="AA21" i="13"/>
  <c r="AL23" i="13"/>
  <c r="AK25" i="13"/>
  <c r="AQ27" i="13"/>
  <c r="AR27" i="13" s="1"/>
  <c r="AD25" i="13"/>
  <c r="AS23" i="13"/>
  <c r="AK16" i="13"/>
  <c r="AK17" i="13"/>
  <c r="AG21" i="13"/>
  <c r="AL21" i="13"/>
  <c r="AD24" i="13"/>
  <c r="AS19" i="13"/>
  <c r="AE19" i="13"/>
  <c r="AF19" i="13" s="1"/>
  <c r="Z25" i="13"/>
  <c r="AH21" i="13"/>
  <c r="AM21" i="13"/>
  <c r="AN21" i="13" s="1"/>
  <c r="AO18" i="13"/>
  <c r="AT25" i="13"/>
  <c r="AT16" i="13"/>
  <c r="Z21" i="13"/>
  <c r="AC23" i="13"/>
  <c r="AL18" i="13"/>
  <c r="AL28" i="13"/>
  <c r="Z33" i="13"/>
  <c r="AG18" i="13"/>
  <c r="Q45" i="13"/>
  <c r="R45" i="13" s="1"/>
  <c r="AV45" i="13"/>
  <c r="S45" i="13" s="1"/>
  <c r="AG33" i="13"/>
  <c r="AH18" i="13"/>
  <c r="AT44" i="13"/>
  <c r="AD28" i="13"/>
  <c r="AS28" i="13"/>
  <c r="AP28" i="13"/>
  <c r="AA44" i="13"/>
  <c r="AG44" i="13"/>
  <c r="Z34" i="13"/>
  <c r="AG23" i="13"/>
  <c r="AM14" i="13"/>
  <c r="AN14" i="13" s="1"/>
  <c r="AC14" i="13"/>
  <c r="Z18" i="13"/>
  <c r="AS18" i="13"/>
  <c r="AH28" i="13"/>
  <c r="AG28" i="13"/>
  <c r="AE28" i="13"/>
  <c r="AF28" i="13" s="1"/>
  <c r="AC28" i="13"/>
  <c r="AO27" i="13"/>
  <c r="Z27" i="13"/>
  <c r="AP18" i="13"/>
  <c r="Z14" i="13"/>
  <c r="AA14" i="13" s="1"/>
  <c r="S14" i="13" s="1"/>
  <c r="AH33" i="13"/>
  <c r="AM23" i="13"/>
  <c r="AN23" i="13" s="1"/>
  <c r="AL44" i="13"/>
  <c r="AQ44" i="13"/>
  <c r="AR44" i="13" s="1"/>
  <c r="AK34" i="13"/>
  <c r="AQ23" i="13"/>
  <c r="AR23" i="13" s="1"/>
  <c r="AE14" i="13"/>
  <c r="AF14" i="13" s="1"/>
  <c r="AD14" i="13"/>
  <c r="AK18" i="13"/>
  <c r="Y18" i="13"/>
  <c r="AK37" i="13"/>
  <c r="AE25" i="13"/>
  <c r="AF25" i="13" s="1"/>
  <c r="AE21" i="13"/>
  <c r="AF21" i="13" s="1"/>
  <c r="AC27" i="13"/>
  <c r="AL27" i="13"/>
  <c r="AM33" i="13"/>
  <c r="AN33" i="13" s="1"/>
  <c r="AS41" i="13"/>
  <c r="AQ28" i="13"/>
  <c r="AR28" i="13" s="1"/>
  <c r="AM28" i="13"/>
  <c r="AN28" i="13" s="1"/>
  <c r="AA18" i="13"/>
  <c r="AE27" i="13"/>
  <c r="AF27" i="13" s="1"/>
  <c r="AK27" i="13"/>
  <c r="AG14" i="13"/>
  <c r="AS33" i="13"/>
  <c r="AC44" i="13"/>
  <c r="AP34" i="13"/>
  <c r="AU34" i="13"/>
  <c r="AV34" i="13" s="1"/>
  <c r="Y23" i="13"/>
  <c r="AP14" i="13"/>
  <c r="AO14" i="13"/>
  <c r="AU18" i="13"/>
  <c r="AV18" i="13" s="1"/>
  <c r="Y46" i="13"/>
  <c r="Y24" i="13"/>
  <c r="AU44" i="13"/>
  <c r="S18" i="13"/>
  <c r="AI28" i="13"/>
  <c r="AJ28" i="13" s="1"/>
  <c r="AD27" i="13"/>
  <c r="AT27" i="13"/>
  <c r="AP27" i="13"/>
  <c r="AL14" i="13"/>
  <c r="AA34" i="13"/>
  <c r="Y33" i="13"/>
  <c r="AA33" i="13" s="1"/>
  <c r="AM44" i="13"/>
  <c r="AN44" i="13" s="1"/>
  <c r="AH34" i="13"/>
  <c r="AK23" i="13"/>
  <c r="AC18" i="13"/>
  <c r="AT18" i="13"/>
  <c r="AQ17" i="13"/>
  <c r="AR17" i="13" s="1"/>
  <c r="S16" i="13"/>
  <c r="AO20" i="13"/>
  <c r="AH15" i="13"/>
  <c r="AL34" i="13"/>
  <c r="AA27" i="13"/>
  <c r="Y27" i="13"/>
  <c r="AD33" i="13"/>
  <c r="AC33" i="13"/>
  <c r="AO34" i="13"/>
  <c r="AI27" i="13"/>
  <c r="AJ27" i="13" s="1"/>
  <c r="AT34" i="13"/>
  <c r="AO23" i="13"/>
  <c r="AQ14" i="13"/>
  <c r="AR14" i="13" s="1"/>
  <c r="AI44" i="13"/>
  <c r="AJ44" i="13" s="1"/>
  <c r="AK28" i="13"/>
  <c r="AG41" i="13"/>
  <c r="AG34" i="13"/>
  <c r="AG27" i="13"/>
  <c r="AU14" i="13"/>
  <c r="AV14" i="13" s="1"/>
  <c r="AH23" i="13"/>
  <c r="AI33" i="13"/>
  <c r="AJ33" i="13" s="1"/>
  <c r="AH44" i="13"/>
  <c r="AD44" i="13"/>
  <c r="AS34" i="13"/>
  <c r="AM34" i="13"/>
  <c r="AN34" i="13" s="1"/>
  <c r="AA23" i="13"/>
  <c r="AS14" i="13"/>
  <c r="AU43" i="13"/>
  <c r="AM18" i="13"/>
  <c r="AN18" i="13" s="1"/>
  <c r="AL36" i="13"/>
  <c r="AC47" i="13"/>
  <c r="AO28" i="13"/>
  <c r="AQ34" i="13"/>
  <c r="AR34" i="13" s="1"/>
  <c r="Q35" i="13"/>
  <c r="S35" i="13"/>
  <c r="AH27" i="13"/>
  <c r="AS27" i="13"/>
  <c r="AU27" i="13" s="1"/>
  <c r="AS20" i="13"/>
  <c r="AE46" i="13"/>
  <c r="AF46" i="13" s="1"/>
  <c r="AT46" i="13"/>
  <c r="AA15" i="13"/>
  <c r="AL20" i="13"/>
  <c r="AC15" i="13"/>
  <c r="AP46" i="13"/>
  <c r="AT15" i="13"/>
  <c r="AT17" i="13"/>
  <c r="AM15" i="13"/>
  <c r="AN15" i="13" s="1"/>
  <c r="AH20" i="13"/>
  <c r="AQ20" i="13"/>
  <c r="AR20" i="13" s="1"/>
  <c r="Z15" i="13"/>
  <c r="AS15" i="13"/>
  <c r="AK46" i="13"/>
  <c r="AQ46" i="13"/>
  <c r="AR46" i="13" s="1"/>
  <c r="AK15" i="13"/>
  <c r="AU17" i="13"/>
  <c r="AV17" i="13" s="1"/>
  <c r="AL17" i="13"/>
  <c r="AM17" i="13" s="1"/>
  <c r="AN17" i="13" s="1"/>
  <c r="S17" i="13" s="1"/>
  <c r="Y20" i="13"/>
  <c r="R35" i="13"/>
  <c r="AL15" i="13"/>
  <c r="AK20" i="13"/>
  <c r="AG20" i="13"/>
  <c r="AP20" i="13"/>
  <c r="AU25" i="13"/>
  <c r="AC46" i="13"/>
  <c r="AH46" i="13"/>
  <c r="AD15" i="13"/>
  <c r="AU15" i="13"/>
  <c r="AV15" i="13" s="1"/>
  <c r="AI23" i="13"/>
  <c r="AJ23" i="13" s="1"/>
  <c r="AE23" i="13"/>
  <c r="AF23" i="13" s="1"/>
  <c r="AC17" i="13"/>
  <c r="AD20" i="13"/>
  <c r="Z37" i="13"/>
  <c r="AO37" i="13"/>
  <c r="AQ37" i="13" s="1"/>
  <c r="AT20" i="13"/>
  <c r="AG46" i="13"/>
  <c r="Z20" i="13"/>
  <c r="AE20" i="13"/>
  <c r="AF20" i="13" s="1"/>
  <c r="AM46" i="13"/>
  <c r="AN46" i="13" s="1"/>
  <c r="AS46" i="13"/>
  <c r="AG15" i="13"/>
  <c r="AO15" i="13"/>
  <c r="AO33" i="13"/>
  <c r="AL33" i="13"/>
  <c r="AT23" i="13"/>
  <c r="AU23" i="13" s="1"/>
  <c r="AP23" i="13"/>
  <c r="AG17" i="13"/>
  <c r="AG36" i="13"/>
  <c r="AQ19" i="13"/>
  <c r="AI20" i="13"/>
  <c r="AJ20" i="13" s="1"/>
  <c r="Z46" i="13"/>
  <c r="AM20" i="13"/>
  <c r="AN20" i="13" s="1"/>
  <c r="AD46" i="13"/>
  <c r="AQ15" i="13"/>
  <c r="AR15" i="13" s="1"/>
  <c r="AP15" i="13"/>
  <c r="Z23" i="13"/>
  <c r="Z17" i="13"/>
  <c r="AE41" i="13"/>
  <c r="AF41" i="13" s="1"/>
  <c r="AP41" i="13"/>
  <c r="AQ41" i="13"/>
  <c r="AR41" i="13" s="1"/>
  <c r="AA41" i="13"/>
  <c r="AL41" i="13"/>
  <c r="AU28" i="13"/>
  <c r="AC41" i="13"/>
  <c r="Y41" i="13"/>
  <c r="AM41" i="13"/>
  <c r="AN41" i="13" s="1"/>
  <c r="AI41" i="13"/>
  <c r="AJ41" i="13" s="1"/>
  <c r="AH41" i="13"/>
  <c r="AD41" i="13"/>
  <c r="AT41" i="13"/>
  <c r="AU40" i="13"/>
  <c r="AO41" i="13"/>
  <c r="Z41" i="13"/>
  <c r="AU47" i="13"/>
  <c r="AQ38" i="13"/>
  <c r="AM36" i="13"/>
  <c r="AL46" i="13"/>
  <c r="AA46" i="13"/>
  <c r="AU39" i="13"/>
  <c r="AO16" i="13"/>
  <c r="AC16" i="13"/>
  <c r="AM16" i="13"/>
  <c r="AN16" i="13" s="1"/>
  <c r="AD16" i="13"/>
  <c r="Y16" i="13"/>
  <c r="AU24" i="13"/>
  <c r="AP33" i="13"/>
  <c r="AK33" i="13"/>
  <c r="AU33" i="13"/>
  <c r="AV33" i="13" s="1"/>
  <c r="AE33" i="13"/>
  <c r="AF33" i="13" s="1"/>
  <c r="AQ18" i="13"/>
  <c r="AR18" i="13" s="1"/>
  <c r="AT26" i="13"/>
  <c r="AI26" i="13"/>
  <c r="AJ26" i="13" s="1"/>
  <c r="Y26" i="13"/>
  <c r="AS26" i="13"/>
  <c r="AU26" i="13" s="1"/>
  <c r="AH26" i="13"/>
  <c r="AP26" i="13"/>
  <c r="AE26" i="13"/>
  <c r="AF26" i="13" s="1"/>
  <c r="AO26" i="13"/>
  <c r="AD26" i="13"/>
  <c r="AM26" i="13"/>
  <c r="AN26" i="13" s="1"/>
  <c r="AC26" i="13"/>
  <c r="AK26" i="13"/>
  <c r="Z26" i="13"/>
  <c r="AL26" i="13"/>
  <c r="AQ26" i="13"/>
  <c r="AR26" i="13" s="1"/>
  <c r="AA26" i="13"/>
  <c r="AG26" i="13"/>
  <c r="AI16" i="13"/>
  <c r="AJ16" i="13" s="1"/>
  <c r="AU21" i="13"/>
  <c r="AO22" i="13"/>
  <c r="AD22" i="13"/>
  <c r="AM22" i="13"/>
  <c r="AN22" i="13" s="1"/>
  <c r="AC22" i="13"/>
  <c r="AK22" i="13"/>
  <c r="Z22" i="13"/>
  <c r="AT22" i="13"/>
  <c r="AI22" i="13"/>
  <c r="AJ22" i="13" s="1"/>
  <c r="Y22" i="13"/>
  <c r="AS22" i="13"/>
  <c r="AH22" i="13"/>
  <c r="AP22" i="13"/>
  <c r="AE22" i="13"/>
  <c r="AF22" i="13" s="1"/>
  <c r="AQ22" i="13"/>
  <c r="AR22" i="13" s="1"/>
  <c r="AL22" i="13"/>
  <c r="AG22" i="13"/>
  <c r="AA22" i="13"/>
  <c r="AO42" i="13"/>
  <c r="AD42" i="13"/>
  <c r="AM42" i="13"/>
  <c r="AN42" i="13" s="1"/>
  <c r="AC42" i="13"/>
  <c r="AL42" i="13"/>
  <c r="AA42" i="13"/>
  <c r="AK42" i="13"/>
  <c r="Z42" i="13"/>
  <c r="AT42" i="13"/>
  <c r="AU42" i="13" s="1"/>
  <c r="AI42" i="13"/>
  <c r="AJ42" i="13" s="1"/>
  <c r="Y42" i="13"/>
  <c r="AS42" i="13"/>
  <c r="AH42" i="13"/>
  <c r="AP42" i="13"/>
  <c r="AE42" i="13"/>
  <c r="AF42" i="13" s="1"/>
  <c r="AQ42" i="13"/>
  <c r="AR42" i="13" s="1"/>
  <c r="AG42" i="13"/>
  <c r="S33" i="13" l="1"/>
  <c r="AI34" i="13"/>
  <c r="AJ34" i="13" s="1"/>
  <c r="AI15" i="13"/>
  <c r="AJ15" i="13" s="1"/>
  <c r="Q14" i="13"/>
  <c r="R14" i="13" s="1"/>
  <c r="Q34" i="13"/>
  <c r="R34" i="13" s="1"/>
  <c r="AF34" i="13"/>
  <c r="S34" i="13" s="1"/>
  <c r="AE15" i="13"/>
  <c r="AF15" i="13" s="1"/>
  <c r="S15" i="13" s="1"/>
  <c r="Q42" i="13"/>
  <c r="R42" i="13" s="1"/>
  <c r="AV42" i="13"/>
  <c r="S42" i="13" s="1"/>
  <c r="Q37" i="13"/>
  <c r="R37" i="13" s="1"/>
  <c r="AR37" i="13"/>
  <c r="S37" i="13" s="1"/>
  <c r="Q39" i="13"/>
  <c r="R39" i="13" s="1"/>
  <c r="AV39" i="13"/>
  <c r="S39" i="13" s="1"/>
  <c r="Q40" i="13"/>
  <c r="R40" i="13" s="1"/>
  <c r="AV40" i="13"/>
  <c r="S40" i="13" s="1"/>
  <c r="Q28" i="13"/>
  <c r="R28" i="13" s="1"/>
  <c r="AV28" i="13"/>
  <c r="S28" i="13" s="1"/>
  <c r="AU46" i="13"/>
  <c r="Q33" i="13"/>
  <c r="R33" i="13" s="1"/>
  <c r="Q26" i="13"/>
  <c r="R26" i="13" s="1"/>
  <c r="AV26" i="13"/>
  <c r="S26" i="13" s="1"/>
  <c r="Q24" i="13"/>
  <c r="R24" i="13" s="1"/>
  <c r="AV24" i="13"/>
  <c r="S24" i="13" s="1"/>
  <c r="Q44" i="13"/>
  <c r="R44" i="13" s="1"/>
  <c r="AV44" i="13"/>
  <c r="S44" i="13" s="1"/>
  <c r="Q43" i="13"/>
  <c r="R43" i="13" s="1"/>
  <c r="AV43" i="13"/>
  <c r="S43" i="13" s="1"/>
  <c r="Q36" i="13"/>
  <c r="R36" i="13" s="1"/>
  <c r="AN36" i="13"/>
  <c r="S36" i="13" s="1"/>
  <c r="Q23" i="13"/>
  <c r="R23" i="13" s="1"/>
  <c r="AV23" i="13"/>
  <c r="S23" i="13" s="1"/>
  <c r="AU41" i="13"/>
  <c r="Q38" i="13"/>
  <c r="R38" i="13" s="1"/>
  <c r="AR38" i="13"/>
  <c r="S38" i="13" s="1"/>
  <c r="Q27" i="13"/>
  <c r="R27" i="13" s="1"/>
  <c r="AV27" i="13"/>
  <c r="S27" i="13" s="1"/>
  <c r="Q19" i="13"/>
  <c r="R19" i="13" s="1"/>
  <c r="AR19" i="13"/>
  <c r="S19" i="13" s="1"/>
  <c r="Q25" i="13"/>
  <c r="R25" i="13" s="1"/>
  <c r="AV25" i="13"/>
  <c r="S25" i="13" s="1"/>
  <c r="Q21" i="13"/>
  <c r="R21" i="13" s="1"/>
  <c r="AV21" i="13"/>
  <c r="S21" i="13" s="1"/>
  <c r="Q47" i="13"/>
  <c r="R47" i="13" s="1"/>
  <c r="AV47" i="13"/>
  <c r="S47" i="13" s="1"/>
  <c r="Q17" i="13"/>
  <c r="R17" i="13" s="1"/>
  <c r="Q16" i="13"/>
  <c r="R16" i="13" s="1"/>
  <c r="Q18" i="13"/>
  <c r="R18" i="13" s="1"/>
  <c r="AU20" i="13"/>
  <c r="Q15" i="13"/>
  <c r="R15" i="13" s="1"/>
  <c r="AU22" i="13"/>
  <c r="Q20" i="13" l="1"/>
  <c r="R20" i="13" s="1"/>
  <c r="AV20" i="13"/>
  <c r="S20" i="13" s="1"/>
  <c r="Q46" i="13"/>
  <c r="R46" i="13" s="1"/>
  <c r="AV46" i="13"/>
  <c r="S46" i="13" s="1"/>
  <c r="Q22" i="13"/>
  <c r="R22" i="13" s="1"/>
  <c r="F9" i="13" s="1"/>
  <c r="AV22" i="13"/>
  <c r="S22" i="13" s="1"/>
  <c r="Q41" i="13"/>
  <c r="R41" i="13" s="1"/>
  <c r="H9" i="13" s="1"/>
  <c r="AV41" i="13"/>
  <c r="S41" i="13" s="1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P32" i="12" s="1"/>
  <c r="N31" i="12"/>
  <c r="N30" i="12"/>
  <c r="N26" i="12"/>
  <c r="N25" i="12"/>
  <c r="P25" i="12" s="1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44" i="10"/>
  <c r="N43" i="10"/>
  <c r="N42" i="10"/>
  <c r="N41" i="10"/>
  <c r="P41" i="10" s="1"/>
  <c r="N40" i="10"/>
  <c r="N39" i="10"/>
  <c r="N38" i="10"/>
  <c r="N37" i="10"/>
  <c r="P37" i="10" s="1"/>
  <c r="N36" i="10"/>
  <c r="N35" i="10"/>
  <c r="N34" i="10"/>
  <c r="N33" i="10"/>
  <c r="N32" i="10"/>
  <c r="N31" i="10"/>
  <c r="N30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P12" i="10" s="1"/>
  <c r="N31" i="8"/>
  <c r="N32" i="8"/>
  <c r="P32" i="8" s="1"/>
  <c r="N33" i="8"/>
  <c r="P33" i="8" s="1"/>
  <c r="N34" i="8"/>
  <c r="N35" i="8"/>
  <c r="N36" i="8"/>
  <c r="P36" i="8" s="1"/>
  <c r="N37" i="8"/>
  <c r="N38" i="8"/>
  <c r="N39" i="8"/>
  <c r="N40" i="8"/>
  <c r="P40" i="8" s="1"/>
  <c r="N41" i="8"/>
  <c r="P41" i="8" s="1"/>
  <c r="N42" i="8"/>
  <c r="N43" i="8"/>
  <c r="N44" i="8"/>
  <c r="P44" i="8" s="1"/>
  <c r="N30" i="8"/>
  <c r="O30" i="8" s="1"/>
  <c r="N13" i="8"/>
  <c r="N14" i="8"/>
  <c r="N15" i="8"/>
  <c r="P15" i="8" s="1"/>
  <c r="N16" i="8"/>
  <c r="P16" i="8" s="1"/>
  <c r="N17" i="8"/>
  <c r="N18" i="8"/>
  <c r="N19" i="8"/>
  <c r="P19" i="8" s="1"/>
  <c r="N20" i="8"/>
  <c r="N21" i="8"/>
  <c r="N22" i="8"/>
  <c r="N23" i="8"/>
  <c r="P23" i="8" s="1"/>
  <c r="N24" i="8"/>
  <c r="P24" i="8" s="1"/>
  <c r="N25" i="8"/>
  <c r="N26" i="8"/>
  <c r="N12" i="8"/>
  <c r="O16" i="8" l="1"/>
  <c r="O15" i="8"/>
  <c r="P12" i="8"/>
  <c r="O12" i="8"/>
  <c r="L7" i="13"/>
  <c r="O21" i="10"/>
  <c r="P21" i="10"/>
  <c r="O21" i="11"/>
  <c r="P21" i="11"/>
  <c r="O32" i="11"/>
  <c r="P32" i="11"/>
  <c r="O40" i="11"/>
  <c r="P40" i="11"/>
  <c r="O15" i="12"/>
  <c r="P15" i="12"/>
  <c r="O23" i="12"/>
  <c r="P23" i="12"/>
  <c r="O32" i="12"/>
  <c r="O40" i="12"/>
  <c r="P40" i="12"/>
  <c r="O25" i="8"/>
  <c r="P25" i="8"/>
  <c r="O38" i="10"/>
  <c r="P38" i="10"/>
  <c r="O14" i="12"/>
  <c r="P14" i="12"/>
  <c r="O32" i="10"/>
  <c r="P32" i="10"/>
  <c r="O44" i="8"/>
  <c r="O14" i="10"/>
  <c r="P14" i="10"/>
  <c r="O22" i="10"/>
  <c r="P22" i="10"/>
  <c r="O33" i="10"/>
  <c r="P33" i="10"/>
  <c r="O40" i="10"/>
  <c r="P40" i="10"/>
  <c r="O14" i="11"/>
  <c r="P14" i="11"/>
  <c r="O22" i="11"/>
  <c r="P22" i="11"/>
  <c r="O33" i="11"/>
  <c r="P33" i="11"/>
  <c r="O41" i="11"/>
  <c r="P41" i="11"/>
  <c r="O16" i="12"/>
  <c r="P16" i="12"/>
  <c r="O24" i="12"/>
  <c r="P24" i="12"/>
  <c r="O33" i="12"/>
  <c r="P33" i="12"/>
  <c r="O41" i="12"/>
  <c r="P41" i="12"/>
  <c r="O20" i="11"/>
  <c r="P20" i="11"/>
  <c r="O22" i="8"/>
  <c r="P22" i="8"/>
  <c r="O15" i="10"/>
  <c r="P15" i="10"/>
  <c r="O17" i="8"/>
  <c r="P17" i="8"/>
  <c r="O20" i="10"/>
  <c r="P20" i="10"/>
  <c r="O13" i="10"/>
  <c r="P13" i="10"/>
  <c r="O23" i="11"/>
  <c r="P23" i="11"/>
  <c r="O17" i="12"/>
  <c r="P17" i="12"/>
  <c r="O13" i="8"/>
  <c r="P13" i="8"/>
  <c r="O16" i="10"/>
  <c r="P16" i="10"/>
  <c r="O24" i="10"/>
  <c r="P24" i="10"/>
  <c r="O41" i="10"/>
  <c r="O16" i="11"/>
  <c r="P16" i="11"/>
  <c r="O24" i="11"/>
  <c r="P24" i="11"/>
  <c r="O35" i="11"/>
  <c r="P35" i="11"/>
  <c r="O43" i="11"/>
  <c r="P43" i="11"/>
  <c r="O18" i="12"/>
  <c r="P18" i="12"/>
  <c r="O25" i="12"/>
  <c r="O35" i="12"/>
  <c r="P35" i="12"/>
  <c r="O43" i="12"/>
  <c r="P43" i="12"/>
  <c r="O20" i="8"/>
  <c r="P20" i="8"/>
  <c r="P30" i="8"/>
  <c r="O37" i="8"/>
  <c r="P37" i="8"/>
  <c r="O24" i="8"/>
  <c r="O36" i="8"/>
  <c r="O17" i="10"/>
  <c r="P17" i="10"/>
  <c r="O25" i="10"/>
  <c r="P25" i="10"/>
  <c r="O36" i="10"/>
  <c r="P36" i="10"/>
  <c r="O42" i="10"/>
  <c r="P42" i="10"/>
  <c r="O17" i="11"/>
  <c r="P17" i="11"/>
  <c r="O25" i="11"/>
  <c r="P25" i="11"/>
  <c r="O36" i="11"/>
  <c r="P36" i="11"/>
  <c r="O44" i="11"/>
  <c r="P44" i="11"/>
  <c r="O19" i="12"/>
  <c r="P19" i="12"/>
  <c r="O26" i="12"/>
  <c r="P26" i="12"/>
  <c r="O36" i="12"/>
  <c r="P36" i="12"/>
  <c r="O44" i="12"/>
  <c r="P44" i="12"/>
  <c r="O34" i="8"/>
  <c r="P34" i="8"/>
  <c r="O31" i="10"/>
  <c r="P31" i="10"/>
  <c r="O31" i="11"/>
  <c r="P31" i="11"/>
  <c r="O39" i="10"/>
  <c r="P39" i="10"/>
  <c r="O39" i="8"/>
  <c r="P39" i="8"/>
  <c r="O23" i="10"/>
  <c r="P23" i="10"/>
  <c r="O42" i="11"/>
  <c r="P42" i="11"/>
  <c r="O34" i="12"/>
  <c r="P34" i="12"/>
  <c r="O21" i="8"/>
  <c r="P21" i="8"/>
  <c r="O18" i="10"/>
  <c r="P18" i="10"/>
  <c r="O43" i="10"/>
  <c r="P43" i="10"/>
  <c r="O18" i="11"/>
  <c r="P18" i="11"/>
  <c r="O26" i="11"/>
  <c r="P26" i="11"/>
  <c r="O37" i="11"/>
  <c r="P37" i="11"/>
  <c r="P12" i="12"/>
  <c r="O12" i="12"/>
  <c r="O20" i="12"/>
  <c r="P20" i="12"/>
  <c r="O30" i="12"/>
  <c r="P30" i="12"/>
  <c r="O37" i="12"/>
  <c r="P37" i="12"/>
  <c r="O42" i="8"/>
  <c r="P42" i="8"/>
  <c r="O12" i="11"/>
  <c r="P12" i="11"/>
  <c r="O39" i="11"/>
  <c r="P39" i="11"/>
  <c r="O22" i="12"/>
  <c r="P22" i="12"/>
  <c r="O39" i="12"/>
  <c r="P39" i="12"/>
  <c r="O13" i="11"/>
  <c r="P13" i="11"/>
  <c r="O14" i="8"/>
  <c r="P14" i="8"/>
  <c r="O31" i="8"/>
  <c r="P31" i="8"/>
  <c r="O41" i="8"/>
  <c r="O34" i="10"/>
  <c r="P34" i="10"/>
  <c r="O15" i="11"/>
  <c r="P15" i="11"/>
  <c r="O34" i="11"/>
  <c r="P34" i="11"/>
  <c r="O42" i="12"/>
  <c r="P42" i="12"/>
  <c r="O38" i="8"/>
  <c r="P38" i="8"/>
  <c r="O40" i="8"/>
  <c r="O35" i="10"/>
  <c r="P35" i="10"/>
  <c r="O23" i="8"/>
  <c r="O33" i="8"/>
  <c r="O26" i="10"/>
  <c r="P26" i="10"/>
  <c r="O26" i="8"/>
  <c r="P26" i="8"/>
  <c r="O18" i="8"/>
  <c r="P18" i="8"/>
  <c r="O43" i="8"/>
  <c r="P43" i="8"/>
  <c r="O35" i="8"/>
  <c r="P35" i="8"/>
  <c r="O19" i="8"/>
  <c r="O32" i="8"/>
  <c r="O19" i="10"/>
  <c r="P19" i="10"/>
  <c r="P30" i="10"/>
  <c r="O30" i="10"/>
  <c r="O37" i="10"/>
  <c r="O44" i="10"/>
  <c r="P44" i="10"/>
  <c r="O19" i="11"/>
  <c r="P19" i="11"/>
  <c r="O30" i="11"/>
  <c r="P30" i="11"/>
  <c r="O38" i="11"/>
  <c r="P38" i="11"/>
  <c r="O13" i="12"/>
  <c r="P13" i="12"/>
  <c r="O21" i="12"/>
  <c r="P21" i="12"/>
  <c r="O31" i="12"/>
  <c r="P31" i="12"/>
  <c r="O38" i="12"/>
  <c r="P38" i="12"/>
  <c r="O12" i="10"/>
  <c r="H8" i="12" l="1"/>
  <c r="H8" i="10"/>
  <c r="F8" i="12"/>
  <c r="L6" i="12" s="1"/>
  <c r="F8" i="11"/>
  <c r="H8" i="11"/>
  <c r="F8" i="8"/>
  <c r="H8" i="8"/>
  <c r="F8" i="10"/>
  <c r="L6" i="10" l="1"/>
  <c r="L6" i="8"/>
  <c r="L6" i="11"/>
  <c r="O12" i="3"/>
  <c r="P12" i="3" l="1"/>
  <c r="G8" i="3" s="1"/>
  <c r="Q12" i="3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33" i="6"/>
  <c r="U34" i="6"/>
  <c r="U35" i="6"/>
  <c r="U36" i="6"/>
  <c r="U37" i="6"/>
  <c r="U38" i="6"/>
  <c r="U39" i="6"/>
  <c r="U40" i="6"/>
  <c r="U41" i="6"/>
  <c r="U42" i="6"/>
  <c r="U43" i="6"/>
  <c r="U44" i="6"/>
  <c r="U45" i="6"/>
  <c r="U46" i="6"/>
  <c r="U47" i="6"/>
  <c r="U33" i="6"/>
  <c r="V14" i="6"/>
  <c r="U27" i="6" l="1"/>
  <c r="U28" i="6"/>
  <c r="U15" i="6"/>
  <c r="U16" i="6"/>
  <c r="U17" i="6"/>
  <c r="U18" i="6"/>
  <c r="U19" i="6"/>
  <c r="U20" i="6"/>
  <c r="U21" i="6"/>
  <c r="U22" i="6"/>
  <c r="U23" i="6"/>
  <c r="U24" i="6"/>
  <c r="U25" i="6"/>
  <c r="U26" i="6"/>
  <c r="V15" i="6"/>
  <c r="V16" i="6"/>
  <c r="V17" i="6"/>
  <c r="V18" i="6"/>
  <c r="V19" i="6"/>
  <c r="V20" i="6"/>
  <c r="V21" i="6"/>
  <c r="V22" i="6"/>
  <c r="V23" i="6"/>
  <c r="W23" i="6" s="1"/>
  <c r="S23" i="6" s="1"/>
  <c r="V24" i="6"/>
  <c r="V25" i="6"/>
  <c r="V26" i="6"/>
  <c r="V27" i="6"/>
  <c r="V28" i="6"/>
  <c r="W34" i="6"/>
  <c r="W35" i="6"/>
  <c r="W36" i="6"/>
  <c r="W38" i="6"/>
  <c r="S38" i="6" s="1"/>
  <c r="W39" i="6"/>
  <c r="W42" i="6"/>
  <c r="W43" i="6"/>
  <c r="W46" i="6"/>
  <c r="W47" i="6"/>
  <c r="Q35" i="6" l="1"/>
  <c r="S35" i="6"/>
  <c r="AM47" i="6"/>
  <c r="AN47" i="6" s="1"/>
  <c r="S47" i="6"/>
  <c r="Q46" i="6"/>
  <c r="R46" i="6" s="1"/>
  <c r="S46" i="6"/>
  <c r="W16" i="6"/>
  <c r="AD43" i="6"/>
  <c r="S43" i="6"/>
  <c r="AL36" i="6"/>
  <c r="AC42" i="6"/>
  <c r="S42" i="6"/>
  <c r="W27" i="6"/>
  <c r="AO27" i="6" s="1"/>
  <c r="AC43" i="6"/>
  <c r="AM43" i="6"/>
  <c r="AN43" i="6" s="1"/>
  <c r="AG38" i="6"/>
  <c r="Q38" i="6"/>
  <c r="AK36" i="6"/>
  <c r="Z23" i="6"/>
  <c r="Q23" i="6"/>
  <c r="W18" i="6"/>
  <c r="W17" i="6"/>
  <c r="AG17" i="6" s="1"/>
  <c r="AM42" i="6"/>
  <c r="AN42" i="6" s="1"/>
  <c r="AH42" i="6"/>
  <c r="AH38" i="6"/>
  <c r="Z43" i="6"/>
  <c r="Q43" i="6"/>
  <c r="R43" i="6" s="1"/>
  <c r="AO36" i="6"/>
  <c r="AA42" i="6"/>
  <c r="Q42" i="6"/>
  <c r="R42" i="6" s="1"/>
  <c r="Y47" i="6"/>
  <c r="Q47" i="6"/>
  <c r="R47" i="6" s="1"/>
  <c r="AC38" i="6"/>
  <c r="W25" i="6"/>
  <c r="W24" i="6"/>
  <c r="W19" i="6"/>
  <c r="W26" i="6"/>
  <c r="S26" i="6" s="1"/>
  <c r="W22" i="6"/>
  <c r="AE27" i="6"/>
  <c r="AF27" i="6" s="1"/>
  <c r="Z35" i="6"/>
  <c r="AM35" i="6"/>
  <c r="AN35" i="6" s="1"/>
  <c r="AO35" i="6"/>
  <c r="AC35" i="6"/>
  <c r="Y35" i="6"/>
  <c r="AD35" i="6"/>
  <c r="AH35" i="6"/>
  <c r="AH34" i="6"/>
  <c r="AC34" i="6"/>
  <c r="AO39" i="6"/>
  <c r="AH39" i="6"/>
  <c r="AC23" i="6"/>
  <c r="AI43" i="6"/>
  <c r="AJ43" i="6" s="1"/>
  <c r="AL42" i="6"/>
  <c r="AM38" i="6"/>
  <c r="AN38" i="6" s="1"/>
  <c r="W37" i="6"/>
  <c r="Y23" i="6"/>
  <c r="W15" i="6"/>
  <c r="W20" i="6"/>
  <c r="Y43" i="6"/>
  <c r="W40" i="6"/>
  <c r="AM23" i="6"/>
  <c r="AN23" i="6" s="1"/>
  <c r="AO23" i="6"/>
  <c r="W45" i="6"/>
  <c r="AM45" i="6" s="1"/>
  <c r="AN45" i="6" s="1"/>
  <c r="W44" i="6"/>
  <c r="S44" i="6" s="1"/>
  <c r="AH23" i="6"/>
  <c r="AO43" i="6"/>
  <c r="W28" i="6"/>
  <c r="S28" i="6" s="1"/>
  <c r="AD23" i="6"/>
  <c r="W14" i="6"/>
  <c r="AD46" i="6"/>
  <c r="AO46" i="6"/>
  <c r="AE46" i="6"/>
  <c r="AF46" i="6" s="1"/>
  <c r="AP46" i="6"/>
  <c r="Y46" i="6"/>
  <c r="AI46" i="6"/>
  <c r="AJ46" i="6" s="1"/>
  <c r="Z46" i="6"/>
  <c r="AK46" i="6"/>
  <c r="AA46" i="6"/>
  <c r="AQ46" i="6"/>
  <c r="AR46" i="6" s="1"/>
  <c r="AC46" i="6"/>
  <c r="AG46" i="6"/>
  <c r="AM46" i="6"/>
  <c r="AN46" i="6" s="1"/>
  <c r="AH46" i="6"/>
  <c r="AL46" i="6"/>
  <c r="AE47" i="6"/>
  <c r="AF47" i="6" s="1"/>
  <c r="AP47" i="6"/>
  <c r="AG47" i="6"/>
  <c r="AQ47" i="6"/>
  <c r="AR47" i="6" s="1"/>
  <c r="Z47" i="6"/>
  <c r="AK47" i="6"/>
  <c r="AA47" i="6"/>
  <c r="AL47" i="6"/>
  <c r="AA36" i="6"/>
  <c r="AM36" i="6"/>
  <c r="AN36" i="6" s="1"/>
  <c r="AC36" i="6"/>
  <c r="AG36" i="6"/>
  <c r="AQ36" i="6"/>
  <c r="AR36" i="6" s="1"/>
  <c r="AH36" i="6"/>
  <c r="Y36" i="6"/>
  <c r="AI36" i="6"/>
  <c r="AJ36" i="6" s="1"/>
  <c r="AM34" i="6"/>
  <c r="AN34" i="6" s="1"/>
  <c r="W41" i="6"/>
  <c r="AD39" i="6"/>
  <c r="AO47" i="6"/>
  <c r="Y39" i="6"/>
  <c r="AP36" i="6"/>
  <c r="Y34" i="6"/>
  <c r="AI34" i="6"/>
  <c r="AJ34" i="6" s="1"/>
  <c r="Z34" i="6"/>
  <c r="AK34" i="6"/>
  <c r="AL34" i="6"/>
  <c r="AD34" i="6"/>
  <c r="AO34" i="6"/>
  <c r="AP34" i="6"/>
  <c r="AG34" i="6"/>
  <c r="AQ34" i="6"/>
  <c r="AR34" i="6" s="1"/>
  <c r="AH47" i="6"/>
  <c r="Y42" i="6"/>
  <c r="AI42" i="6"/>
  <c r="AJ42" i="6" s="1"/>
  <c r="Z42" i="6"/>
  <c r="AK42" i="6"/>
  <c r="AD42" i="6"/>
  <c r="AO42" i="6"/>
  <c r="AG42" i="6"/>
  <c r="AQ42" i="6"/>
  <c r="AR42" i="6" s="1"/>
  <c r="AE42" i="6"/>
  <c r="AF42" i="6" s="1"/>
  <c r="AP42" i="6"/>
  <c r="AD38" i="6"/>
  <c r="AO38" i="6"/>
  <c r="AE38" i="6"/>
  <c r="AF38" i="6" s="1"/>
  <c r="AP38" i="6"/>
  <c r="Y38" i="6"/>
  <c r="AI38" i="6"/>
  <c r="AJ38" i="6" s="1"/>
  <c r="Z38" i="6"/>
  <c r="AK38" i="6"/>
  <c r="AA38" i="6"/>
  <c r="AL38" i="6"/>
  <c r="W33" i="6"/>
  <c r="W21" i="6"/>
  <c r="S21" i="6" s="1"/>
  <c r="AD47" i="6"/>
  <c r="AD36" i="6"/>
  <c r="AE36" i="6" s="1"/>
  <c r="AE39" i="6"/>
  <c r="AF39" i="6" s="1"/>
  <c r="AP39" i="6"/>
  <c r="AG39" i="6"/>
  <c r="AQ39" i="6"/>
  <c r="AR39" i="6" s="1"/>
  <c r="Z39" i="6"/>
  <c r="AK39" i="6"/>
  <c r="AA39" i="6"/>
  <c r="AL39" i="6"/>
  <c r="AC39" i="6"/>
  <c r="AI47" i="6"/>
  <c r="AJ47" i="6" s="1"/>
  <c r="AC47" i="6"/>
  <c r="AI39" i="6"/>
  <c r="AJ39" i="6" s="1"/>
  <c r="Z36" i="6"/>
  <c r="AH43" i="6"/>
  <c r="AQ43" i="6"/>
  <c r="AR43" i="6" s="1"/>
  <c r="AG43" i="6"/>
  <c r="AQ35" i="6"/>
  <c r="AR35" i="6" s="1"/>
  <c r="AG35" i="6"/>
  <c r="AA27" i="6"/>
  <c r="AQ23" i="6"/>
  <c r="AR23" i="6" s="1"/>
  <c r="AG23" i="6"/>
  <c r="AI23" i="6" s="1"/>
  <c r="AP43" i="6"/>
  <c r="AE43" i="6"/>
  <c r="AF43" i="6" s="1"/>
  <c r="AP35" i="6"/>
  <c r="AE35" i="6"/>
  <c r="AF35" i="6" s="1"/>
  <c r="Z27" i="6"/>
  <c r="AP23" i="6"/>
  <c r="AE23" i="6"/>
  <c r="AF23" i="6" s="1"/>
  <c r="AL43" i="6"/>
  <c r="AA43" i="6"/>
  <c r="AL35" i="6"/>
  <c r="AA35" i="6"/>
  <c r="AG27" i="6"/>
  <c r="AL23" i="6"/>
  <c r="AA23" i="6"/>
  <c r="AK43" i="6"/>
  <c r="AK35" i="6"/>
  <c r="AK23" i="6"/>
  <c r="CN33" i="6" l="1"/>
  <c r="CD33" i="6"/>
  <c r="CL33" i="6"/>
  <c r="CM33" i="6" s="1"/>
  <c r="CC33" i="6"/>
  <c r="CK33" i="6"/>
  <c r="CB33" i="6"/>
  <c r="CH33" i="6"/>
  <c r="CI33" i="6" s="1"/>
  <c r="CT33" i="6"/>
  <c r="CU33" i="6" s="1"/>
  <c r="CJ33" i="6"/>
  <c r="CS33" i="6"/>
  <c r="CR33" i="6"/>
  <c r="CG33" i="6"/>
  <c r="CP33" i="6"/>
  <c r="CQ33" i="6" s="1"/>
  <c r="CF33" i="6"/>
  <c r="CO33" i="6"/>
  <c r="CT14" i="6"/>
  <c r="CU14" i="6" s="1"/>
  <c r="CJ14" i="6"/>
  <c r="CH14" i="6"/>
  <c r="CI14" i="6" s="1"/>
  <c r="CR14" i="6"/>
  <c r="CG14" i="6"/>
  <c r="CC14" i="6"/>
  <c r="CB14" i="6"/>
  <c r="CS14" i="6"/>
  <c r="CP14" i="6"/>
  <c r="CQ14" i="6" s="1"/>
  <c r="CF14" i="6"/>
  <c r="CO14" i="6"/>
  <c r="CN14" i="6"/>
  <c r="CL14" i="6"/>
  <c r="CM14" i="6" s="1"/>
  <c r="CK14" i="6"/>
  <c r="AA34" i="6"/>
  <c r="AC17" i="6"/>
  <c r="AP17" i="6"/>
  <c r="AO17" i="6"/>
  <c r="AQ27" i="6"/>
  <c r="AR27" i="6" s="1"/>
  <c r="AK27" i="6"/>
  <c r="AL27" i="6"/>
  <c r="AG44" i="6"/>
  <c r="AP27" i="6"/>
  <c r="AM27" i="6"/>
  <c r="AN27" i="6" s="1"/>
  <c r="AK17" i="6"/>
  <c r="AM17" i="6" s="1"/>
  <c r="AN17" i="6" s="1"/>
  <c r="Z17" i="6"/>
  <c r="AI17" i="6"/>
  <c r="AJ17" i="6" s="1"/>
  <c r="AH15" i="6"/>
  <c r="Y15" i="6"/>
  <c r="AO22" i="6"/>
  <c r="Y17" i="6"/>
  <c r="Y16" i="6"/>
  <c r="AL22" i="6"/>
  <c r="Q36" i="6"/>
  <c r="AF36" i="6"/>
  <c r="S36" i="6" s="1"/>
  <c r="AD45" i="6"/>
  <c r="S45" i="6"/>
  <c r="AA17" i="6"/>
  <c r="AD37" i="6"/>
  <c r="AP16" i="6"/>
  <c r="AP24" i="6"/>
  <c r="S24" i="6"/>
  <c r="AM39" i="6"/>
  <c r="R23" i="6"/>
  <c r="AJ23" i="6"/>
  <c r="AH17" i="6"/>
  <c r="Y27" i="6"/>
  <c r="AC25" i="6"/>
  <c r="S25" i="6"/>
  <c r="Y18" i="6"/>
  <c r="Q27" i="6"/>
  <c r="R27" i="6" s="1"/>
  <c r="S27" i="6"/>
  <c r="AI27" i="6"/>
  <c r="AJ27" i="6" s="1"/>
  <c r="AD19" i="6"/>
  <c r="S19" i="6"/>
  <c r="AC27" i="6"/>
  <c r="AQ17" i="6"/>
  <c r="AR17" i="6" s="1"/>
  <c r="AQ40" i="6"/>
  <c r="AR40" i="6" s="1"/>
  <c r="S40" i="6"/>
  <c r="AD27" i="6"/>
  <c r="AH27" i="6"/>
  <c r="Y14" i="6"/>
  <c r="CD14" i="6" s="1"/>
  <c r="AD14" i="6"/>
  <c r="Z14" i="6"/>
  <c r="AC14" i="6"/>
  <c r="AE14" i="6"/>
  <c r="AF14" i="6" s="1"/>
  <c r="AK20" i="6"/>
  <c r="AD17" i="6"/>
  <c r="AE17" i="6" s="1"/>
  <c r="AL17" i="6"/>
  <c r="AL18" i="6"/>
  <c r="AG18" i="6"/>
  <c r="AA37" i="6"/>
  <c r="AP37" i="6"/>
  <c r="AQ37" i="6" s="1"/>
  <c r="AR37" i="6" s="1"/>
  <c r="AE40" i="6"/>
  <c r="AF40" i="6" s="1"/>
  <c r="AI40" i="6"/>
  <c r="AJ40" i="6" s="1"/>
  <c r="AD40" i="6"/>
  <c r="AM40" i="6"/>
  <c r="AN40" i="6" s="1"/>
  <c r="Q40" i="6"/>
  <c r="R40" i="6" s="1"/>
  <c r="Y40" i="6"/>
  <c r="AG40" i="6"/>
  <c r="AP40" i="6"/>
  <c r="Z37" i="6"/>
  <c r="AO37" i="6"/>
  <c r="AE37" i="6"/>
  <c r="AF37" i="6" s="1"/>
  <c r="AH37" i="6"/>
  <c r="AG37" i="6"/>
  <c r="AL37" i="6"/>
  <c r="AQ25" i="6"/>
  <c r="AR25" i="6" s="1"/>
  <c r="AL28" i="6"/>
  <c r="Q28" i="6"/>
  <c r="AP28" i="6"/>
  <c r="AC28" i="6"/>
  <c r="AD28" i="6"/>
  <c r="AA28" i="6"/>
  <c r="AQ28" i="6"/>
  <c r="AR28" i="6" s="1"/>
  <c r="AG25" i="6"/>
  <c r="AI25" i="6" s="1"/>
  <c r="AJ25" i="6" s="1"/>
  <c r="AP25" i="6"/>
  <c r="AL25" i="6"/>
  <c r="AE25" i="6"/>
  <c r="AF25" i="6" s="1"/>
  <c r="AK25" i="6"/>
  <c r="AO25" i="6"/>
  <c r="Z25" i="6"/>
  <c r="AD25" i="6"/>
  <c r="Y25" i="6"/>
  <c r="AM25" i="6"/>
  <c r="AN25" i="6" s="1"/>
  <c r="AH25" i="6"/>
  <c r="AH22" i="6"/>
  <c r="AC22" i="6"/>
  <c r="AI20" i="6"/>
  <c r="AJ20" i="6" s="1"/>
  <c r="Z19" i="6"/>
  <c r="AC19" i="6"/>
  <c r="AK19" i="6"/>
  <c r="AM19" i="6"/>
  <c r="AN19" i="6" s="1"/>
  <c r="AL19" i="6"/>
  <c r="AE19" i="6"/>
  <c r="AF19" i="6" s="1"/>
  <c r="AP19" i="6"/>
  <c r="AQ19" i="6" s="1"/>
  <c r="AR19" i="6" s="1"/>
  <c r="AG19" i="6"/>
  <c r="Y19" i="6"/>
  <c r="AA19" i="6" s="1"/>
  <c r="AM18" i="6"/>
  <c r="AN18" i="6" s="1"/>
  <c r="AH18" i="6"/>
  <c r="AD18" i="6"/>
  <c r="AC18" i="6"/>
  <c r="AE18" i="6" s="1"/>
  <c r="AF18" i="6" s="1"/>
  <c r="Z18" i="6"/>
  <c r="AA18" i="6"/>
  <c r="AP18" i="6"/>
  <c r="AK18" i="6"/>
  <c r="AO18" i="6"/>
  <c r="AI18" i="6"/>
  <c r="AJ18" i="6" s="1"/>
  <c r="S18" i="6" s="1"/>
  <c r="AL15" i="6"/>
  <c r="AG15" i="6"/>
  <c r="AP15" i="6"/>
  <c r="Z15" i="6"/>
  <c r="AQ38" i="6"/>
  <c r="AR38" i="6" s="1"/>
  <c r="Z45" i="6"/>
  <c r="AK45" i="6"/>
  <c r="AI45" i="6"/>
  <c r="AJ45" i="6" s="1"/>
  <c r="AP45" i="6"/>
  <c r="Y45" i="6"/>
  <c r="AG45" i="6"/>
  <c r="AH45" i="6"/>
  <c r="AC45" i="6"/>
  <c r="AA45" i="6"/>
  <c r="AL45" i="6"/>
  <c r="AO45" i="6"/>
  <c r="AE45" i="6"/>
  <c r="AF45" i="6" s="1"/>
  <c r="AH40" i="6"/>
  <c r="AM37" i="6"/>
  <c r="AN37" i="6" s="1"/>
  <c r="AC40" i="6"/>
  <c r="AO40" i="6"/>
  <c r="AL40" i="6"/>
  <c r="AO44" i="6"/>
  <c r="Q44" i="6"/>
  <c r="R44" i="6" s="1"/>
  <c r="AA40" i="6"/>
  <c r="AQ45" i="6"/>
  <c r="AR45" i="6" s="1"/>
  <c r="Q45" i="6"/>
  <c r="R45" i="6" s="1"/>
  <c r="R38" i="6"/>
  <c r="R36" i="6"/>
  <c r="AA25" i="6"/>
  <c r="Q25" i="6"/>
  <c r="R25" i="6" s="1"/>
  <c r="AE24" i="6"/>
  <c r="AF24" i="6" s="1"/>
  <c r="AI24" i="6"/>
  <c r="AJ24" i="6" s="1"/>
  <c r="AO24" i="6"/>
  <c r="AD24" i="6"/>
  <c r="AM24" i="6"/>
  <c r="AN24" i="6" s="1"/>
  <c r="Y24" i="6"/>
  <c r="AH24" i="6"/>
  <c r="AC24" i="6"/>
  <c r="AL24" i="6"/>
  <c r="AK24" i="6"/>
  <c r="AG24" i="6"/>
  <c r="AA24" i="6"/>
  <c r="AQ24" i="6"/>
  <c r="AR24" i="6" s="1"/>
  <c r="Z24" i="6"/>
  <c r="Q24" i="6"/>
  <c r="R24" i="6" s="1"/>
  <c r="AL16" i="6"/>
  <c r="AO19" i="6"/>
  <c r="AI19" i="6"/>
  <c r="AJ19" i="6" s="1"/>
  <c r="AH19" i="6"/>
  <c r="Q19" i="6"/>
  <c r="R19" i="6" s="1"/>
  <c r="AL14" i="6"/>
  <c r="AA26" i="6"/>
  <c r="AH26" i="6"/>
  <c r="AG26" i="6"/>
  <c r="Y26" i="6"/>
  <c r="AD26" i="6"/>
  <c r="AC26" i="6"/>
  <c r="AL26" i="6"/>
  <c r="AM26" i="6" s="1"/>
  <c r="AN26" i="6" s="1"/>
  <c r="AP26" i="6"/>
  <c r="AK26" i="6"/>
  <c r="AI26" i="6"/>
  <c r="AJ26" i="6" s="1"/>
  <c r="AO26" i="6"/>
  <c r="AQ26" i="6" s="1"/>
  <c r="AE26" i="6"/>
  <c r="AF26" i="6" s="1"/>
  <c r="Z26" i="6"/>
  <c r="AG22" i="6"/>
  <c r="AA22" i="6"/>
  <c r="AP22" i="6"/>
  <c r="AQ22" i="6" s="1"/>
  <c r="AR22" i="6" s="1"/>
  <c r="S22" i="6" s="1"/>
  <c r="AK22" i="6"/>
  <c r="AE22" i="6"/>
  <c r="AF22" i="6" s="1"/>
  <c r="Z22" i="6"/>
  <c r="AD22" i="6"/>
  <c r="AI22" i="6"/>
  <c r="AJ22" i="6" s="1"/>
  <c r="AM22" i="6"/>
  <c r="AN22" i="6" s="1"/>
  <c r="Y22" i="6"/>
  <c r="AQ15" i="6"/>
  <c r="AR15" i="6" s="1"/>
  <c r="AK15" i="6"/>
  <c r="AH20" i="6"/>
  <c r="AI15" i="6"/>
  <c r="AJ15" i="6" s="1"/>
  <c r="AO15" i="6"/>
  <c r="AE28" i="6"/>
  <c r="AF28" i="6" s="1"/>
  <c r="AD15" i="6"/>
  <c r="AM15" i="6"/>
  <c r="AN15" i="6" s="1"/>
  <c r="AI28" i="6"/>
  <c r="AJ28" i="6" s="1"/>
  <c r="R28" i="6"/>
  <c r="Y28" i="6"/>
  <c r="AO28" i="6"/>
  <c r="AH28" i="6"/>
  <c r="AM28" i="6"/>
  <c r="AN28" i="6" s="1"/>
  <c r="AG28" i="6"/>
  <c r="AQ16" i="6"/>
  <c r="AR16" i="6" s="1"/>
  <c r="AG16" i="6"/>
  <c r="AI16" i="6" s="1"/>
  <c r="AJ16" i="6" s="1"/>
  <c r="AC20" i="6"/>
  <c r="AD16" i="6"/>
  <c r="Z16" i="6"/>
  <c r="AO16" i="6"/>
  <c r="AK16" i="6"/>
  <c r="AM16" i="6" s="1"/>
  <c r="AN16" i="6" s="1"/>
  <c r="S16" i="6" s="1"/>
  <c r="AA16" i="6"/>
  <c r="AC16" i="6"/>
  <c r="AE16" i="6" s="1"/>
  <c r="AF16" i="6" s="1"/>
  <c r="AQ18" i="6"/>
  <c r="AR18" i="6" s="1"/>
  <c r="AH16" i="6"/>
  <c r="AE20" i="6"/>
  <c r="AF20" i="6" s="1"/>
  <c r="AD44" i="6"/>
  <c r="AQ44" i="6"/>
  <c r="AR44" i="6" s="1"/>
  <c r="Y20" i="6"/>
  <c r="AA20" i="6" s="1"/>
  <c r="AK37" i="6"/>
  <c r="AC37" i="6"/>
  <c r="AH14" i="6"/>
  <c r="AQ14" i="6"/>
  <c r="AR14" i="6" s="1"/>
  <c r="AP20" i="6"/>
  <c r="AM44" i="6"/>
  <c r="AN44" i="6" s="1"/>
  <c r="AQ20" i="6"/>
  <c r="AR20" i="6" s="1"/>
  <c r="AI37" i="6"/>
  <c r="AC15" i="6"/>
  <c r="AE15" i="6" s="1"/>
  <c r="AF15" i="6" s="1"/>
  <c r="AI35" i="6"/>
  <c r="AJ35" i="6" s="1"/>
  <c r="AG14" i="6"/>
  <c r="AC44" i="6"/>
  <c r="AL20" i="6"/>
  <c r="AM20" i="6" s="1"/>
  <c r="AG20" i="6"/>
  <c r="Y37" i="6"/>
  <c r="Z44" i="6"/>
  <c r="Y44" i="6"/>
  <c r="AL44" i="6"/>
  <c r="AE34" i="6"/>
  <c r="AF34" i="6" s="1"/>
  <c r="S34" i="6" s="1"/>
  <c r="AK44" i="6"/>
  <c r="AI44" i="6"/>
  <c r="AJ44" i="6" s="1"/>
  <c r="AA44" i="6"/>
  <c r="Z28" i="6"/>
  <c r="AK28" i="6"/>
  <c r="AE44" i="6"/>
  <c r="AF44" i="6" s="1"/>
  <c r="AO20" i="6"/>
  <c r="Z20" i="6"/>
  <c r="AP44" i="6"/>
  <c r="AH44" i="6"/>
  <c r="AD20" i="6"/>
  <c r="AK40" i="6"/>
  <c r="Z40" i="6"/>
  <c r="AP14" i="6"/>
  <c r="AK14" i="6"/>
  <c r="AO14" i="6"/>
  <c r="AI14" i="6"/>
  <c r="AJ14" i="6" s="1"/>
  <c r="AM14" i="6"/>
  <c r="AN14" i="6" s="1"/>
  <c r="AH41" i="6"/>
  <c r="Y41" i="6"/>
  <c r="AI41" i="6"/>
  <c r="AJ41" i="6" s="1"/>
  <c r="AC41" i="6"/>
  <c r="AM41" i="6"/>
  <c r="AN41" i="6" s="1"/>
  <c r="AD41" i="6"/>
  <c r="AO41" i="6"/>
  <c r="AE41" i="6"/>
  <c r="AF41" i="6" s="1"/>
  <c r="AP41" i="6"/>
  <c r="AQ41" i="6" s="1"/>
  <c r="Z41" i="6"/>
  <c r="AA41" i="6"/>
  <c r="AG41" i="6"/>
  <c r="AK41" i="6"/>
  <c r="AL41" i="6"/>
  <c r="AH21" i="6"/>
  <c r="Y21" i="6"/>
  <c r="Z21" i="6"/>
  <c r="AK21" i="6"/>
  <c r="AA21" i="6"/>
  <c r="AL21" i="6"/>
  <c r="AC21" i="6"/>
  <c r="AM21" i="6"/>
  <c r="AN21" i="6" s="1"/>
  <c r="AD21" i="6"/>
  <c r="AO21" i="6"/>
  <c r="AE21" i="6"/>
  <c r="AF21" i="6" s="1"/>
  <c r="AP21" i="6"/>
  <c r="AG21" i="6"/>
  <c r="AI21" i="6" s="1"/>
  <c r="AQ21" i="6"/>
  <c r="AR21" i="6" s="1"/>
  <c r="AH33" i="6"/>
  <c r="Y33" i="6"/>
  <c r="AI33" i="6"/>
  <c r="AJ33" i="6" s="1"/>
  <c r="Z33" i="6"/>
  <c r="AK33" i="6"/>
  <c r="AC33" i="6"/>
  <c r="AM33" i="6"/>
  <c r="AN33" i="6" s="1"/>
  <c r="AD33" i="6"/>
  <c r="AO33" i="6"/>
  <c r="AE33" i="6"/>
  <c r="AF33" i="6" s="1"/>
  <c r="AP33" i="6"/>
  <c r="AG33" i="6"/>
  <c r="AL33" i="6"/>
  <c r="AQ33" i="6"/>
  <c r="AR33" i="6" s="1"/>
  <c r="O79" i="3"/>
  <c r="O78" i="3"/>
  <c r="O77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AA15" i="6" l="1"/>
  <c r="Q34" i="6"/>
  <c r="R34" i="6" s="1"/>
  <c r="AA14" i="6"/>
  <c r="Q15" i="6"/>
  <c r="R15" i="6" s="1"/>
  <c r="P79" i="3"/>
  <c r="Q79" i="3"/>
  <c r="Q17" i="6"/>
  <c r="R17" i="6" s="1"/>
  <c r="AF17" i="6"/>
  <c r="S17" i="6" s="1"/>
  <c r="P21" i="3"/>
  <c r="Q21" i="3"/>
  <c r="P13" i="3"/>
  <c r="Q13" i="3"/>
  <c r="Q37" i="6"/>
  <c r="R37" i="6" s="1"/>
  <c r="AJ37" i="6"/>
  <c r="S37" i="6" s="1"/>
  <c r="P23" i="3"/>
  <c r="Q23" i="3"/>
  <c r="P15" i="3"/>
  <c r="Q15" i="3"/>
  <c r="P22" i="3"/>
  <c r="Q22" i="3"/>
  <c r="Q20" i="6"/>
  <c r="R20" i="6" s="1"/>
  <c r="AN20" i="6"/>
  <c r="S20" i="6" s="1"/>
  <c r="Q21" i="6"/>
  <c r="R21" i="6" s="1"/>
  <c r="AJ21" i="6"/>
  <c r="P20" i="3"/>
  <c r="Q20" i="3"/>
  <c r="Q41" i="6"/>
  <c r="R41" i="6" s="1"/>
  <c r="AR41" i="6"/>
  <c r="S41" i="6" s="1"/>
  <c r="P19" i="3"/>
  <c r="Q19" i="3"/>
  <c r="P26" i="3"/>
  <c r="Q26" i="3"/>
  <c r="P18" i="3"/>
  <c r="Q18" i="3"/>
  <c r="Q26" i="6"/>
  <c r="R26" i="6" s="1"/>
  <c r="AR26" i="6"/>
  <c r="P78" i="3"/>
  <c r="Q78" i="3"/>
  <c r="P17" i="3"/>
  <c r="Q17" i="3"/>
  <c r="Q39" i="6"/>
  <c r="R39" i="6" s="1"/>
  <c r="AN39" i="6"/>
  <c r="S39" i="6" s="1"/>
  <c r="P14" i="3"/>
  <c r="Q14" i="3"/>
  <c r="P25" i="3"/>
  <c r="Q25" i="3"/>
  <c r="P24" i="3"/>
  <c r="Q24" i="3"/>
  <c r="P16" i="3"/>
  <c r="Q16" i="3"/>
  <c r="P77" i="3"/>
  <c r="Q77" i="3"/>
  <c r="Q16" i="6"/>
  <c r="R16" i="6" s="1"/>
  <c r="Q22" i="6"/>
  <c r="R22" i="6" s="1"/>
  <c r="Q18" i="6"/>
  <c r="R18" i="6" s="1"/>
  <c r="R35" i="6"/>
  <c r="AA33" i="6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S15" i="6" l="1"/>
  <c r="Q14" i="6"/>
  <c r="R14" i="6" s="1"/>
  <c r="F9" i="6" s="1"/>
  <c r="S14" i="6"/>
  <c r="Q33" i="6"/>
  <c r="R33" i="6" s="1"/>
  <c r="H9" i="6" s="1"/>
  <c r="S33" i="6"/>
  <c r="S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S31" i="4"/>
  <c r="L7" i="6" l="1"/>
  <c r="M6" i="3"/>
  <c r="O31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O32" i="4"/>
  <c r="S14" i="4"/>
  <c r="O14" i="4" s="1"/>
  <c r="Q14" i="4" s="1"/>
  <c r="S15" i="4"/>
  <c r="O15" i="4" s="1"/>
  <c r="S16" i="4"/>
  <c r="O16" i="4" s="1"/>
  <c r="S17" i="4"/>
  <c r="O17" i="4" s="1"/>
  <c r="S18" i="4"/>
  <c r="O18" i="4" s="1"/>
  <c r="S19" i="4"/>
  <c r="O19" i="4" s="1"/>
  <c r="S20" i="4"/>
  <c r="O20" i="4" s="1"/>
  <c r="S21" i="4"/>
  <c r="O21" i="4" s="1"/>
  <c r="S22" i="4"/>
  <c r="O22" i="4" s="1"/>
  <c r="S23" i="4"/>
  <c r="O23" i="4" s="1"/>
  <c r="S24" i="4"/>
  <c r="O24" i="4" s="1"/>
  <c r="S25" i="4"/>
  <c r="O25" i="4" s="1"/>
  <c r="S26" i="4"/>
  <c r="O26" i="4" s="1"/>
  <c r="S12" i="4"/>
  <c r="O12" i="4" s="1"/>
  <c r="P12" i="4" s="1"/>
  <c r="P21" i="4" l="1"/>
  <c r="Q21" i="4"/>
  <c r="P32" i="4"/>
  <c r="Q32" i="4"/>
  <c r="P20" i="4"/>
  <c r="Q20" i="4"/>
  <c r="Q12" i="4"/>
  <c r="P19" i="4"/>
  <c r="Q19" i="4"/>
  <c r="P22" i="4"/>
  <c r="Q22" i="4"/>
  <c r="P26" i="4"/>
  <c r="Q26" i="4"/>
  <c r="P18" i="4"/>
  <c r="Q18" i="4"/>
  <c r="P25" i="4"/>
  <c r="Q25" i="4"/>
  <c r="P17" i="4"/>
  <c r="Q17" i="4"/>
  <c r="P16" i="4"/>
  <c r="Q16" i="4"/>
  <c r="P24" i="4"/>
  <c r="Q24" i="4"/>
  <c r="P23" i="4"/>
  <c r="Q23" i="4"/>
  <c r="P15" i="4"/>
  <c r="Q15" i="4"/>
  <c r="P31" i="4"/>
  <c r="Q31" i="4"/>
  <c r="P14" i="4"/>
  <c r="O40" i="4"/>
  <c r="O39" i="4"/>
  <c r="O33" i="4"/>
  <c r="Q33" i="4" s="1"/>
  <c r="O42" i="4"/>
  <c r="O43" i="4"/>
  <c r="O35" i="4"/>
  <c r="O44" i="4"/>
  <c r="O34" i="4"/>
  <c r="O37" i="4"/>
  <c r="O45" i="4"/>
  <c r="O41" i="4"/>
  <c r="O36" i="4"/>
  <c r="O38" i="4"/>
  <c r="S13" i="4"/>
  <c r="P41" i="4" l="1"/>
  <c r="Q41" i="4"/>
  <c r="P45" i="4"/>
  <c r="Q45" i="4"/>
  <c r="P39" i="4"/>
  <c r="Q39" i="4"/>
  <c r="P37" i="4"/>
  <c r="Q37" i="4"/>
  <c r="P40" i="4"/>
  <c r="Q40" i="4"/>
  <c r="P36" i="4"/>
  <c r="Q36" i="4"/>
  <c r="P44" i="4"/>
  <c r="Q44" i="4"/>
  <c r="P34" i="4"/>
  <c r="Q34" i="4"/>
  <c r="P42" i="4"/>
  <c r="Q42" i="4"/>
  <c r="P35" i="4"/>
  <c r="Q35" i="4"/>
  <c r="P38" i="4"/>
  <c r="Q38" i="4"/>
  <c r="P43" i="4"/>
  <c r="Q43" i="4"/>
  <c r="O13" i="4"/>
  <c r="Q13" i="4" s="1"/>
  <c r="P33" i="4"/>
  <c r="K8" i="4" l="1"/>
  <c r="P13" i="4"/>
  <c r="I8" i="4" s="1"/>
  <c r="O6" i="4" l="1"/>
</calcChain>
</file>

<file path=xl/comments1.xml><?xml version="1.0" encoding="utf-8"?>
<comments xmlns="http://schemas.openxmlformats.org/spreadsheetml/2006/main">
  <authors>
    <author>鈴木 行雄</author>
  </authors>
  <commentList>
    <comment ref="B22" authorId="0" shapeId="0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V22" authorId="0" shapeId="0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E33" authorId="0" shapeId="0">
      <text>
        <r>
          <rPr>
            <sz val="12"/>
            <color indexed="10"/>
            <rFont val="メイリオ"/>
            <family val="3"/>
            <charset val="128"/>
          </rPr>
          <t>ガス種別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F33" authorId="0" shapeId="0">
      <text>
        <r>
          <rPr>
            <sz val="12"/>
            <color indexed="10"/>
            <rFont val="メイリオ"/>
            <family val="3"/>
            <charset val="128"/>
          </rPr>
          <t>種別を選択後、</t>
        </r>
        <r>
          <rPr>
            <sz val="12"/>
            <color indexed="81"/>
            <rFont val="メイリオ"/>
            <family val="3"/>
            <charset val="128"/>
          </rPr>
          <t>単位をプルダウンメニューより選択</t>
        </r>
      </text>
    </comment>
    <comment ref="Y33" authorId="0" shapeId="0">
      <text>
        <r>
          <rPr>
            <sz val="12"/>
            <color indexed="10"/>
            <rFont val="メイリオ"/>
            <family val="3"/>
            <charset val="128"/>
          </rPr>
          <t>ガス種別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Z33" authorId="0" shapeId="0">
      <text>
        <r>
          <rPr>
            <sz val="12"/>
            <color indexed="10"/>
            <rFont val="メイリオ"/>
            <family val="3"/>
            <charset val="128"/>
          </rPr>
          <t>種別を選択後、</t>
        </r>
        <r>
          <rPr>
            <sz val="12"/>
            <color indexed="81"/>
            <rFont val="メイリオ"/>
            <family val="3"/>
            <charset val="128"/>
          </rPr>
          <t>単位をプルダウンメニューより選択</t>
        </r>
      </text>
    </comment>
    <comment ref="B34" authorId="0" shapeId="0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V34" authorId="0" shapeId="0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E44" authorId="0" shapeId="0">
      <text>
        <r>
          <rPr>
            <sz val="12"/>
            <color indexed="10"/>
            <rFont val="メイリオ"/>
            <family val="3"/>
            <charset val="128"/>
          </rPr>
          <t>使用エネルギー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B45" authorId="0" shapeId="0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E55" authorId="0" shapeId="0">
      <text>
        <r>
          <rPr>
            <sz val="12"/>
            <color indexed="10"/>
            <rFont val="メイリオ"/>
            <family val="3"/>
            <charset val="128"/>
          </rPr>
          <t>使用エネルギー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B56" authorId="0" shapeId="0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E66" authorId="0" shapeId="0">
      <text>
        <r>
          <rPr>
            <sz val="12"/>
            <color indexed="10"/>
            <rFont val="メイリオ"/>
            <family val="3"/>
            <charset val="128"/>
          </rPr>
          <t>使用エネルギー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B67" authorId="0" shapeId="0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E77" authorId="0" shapeId="0">
      <text>
        <r>
          <rPr>
            <sz val="12"/>
            <color indexed="10"/>
            <rFont val="メイリオ"/>
            <family val="3"/>
            <charset val="128"/>
          </rPr>
          <t>使用エネルギー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B78" authorId="0" shapeId="0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</commentList>
</comments>
</file>

<file path=xl/comments2.xml><?xml version="1.0" encoding="utf-8"?>
<comments xmlns="http://schemas.openxmlformats.org/spreadsheetml/2006/main">
  <authors>
    <author>鈴木 行雄</author>
  </authors>
  <commentList>
    <comment ref="I14" authorId="0" shapeId="0">
      <text>
        <r>
          <rPr>
            <sz val="12"/>
            <color indexed="81"/>
            <rFont val="メイリオ"/>
            <family val="3"/>
            <charset val="128"/>
          </rPr>
          <t>【４．年間エネルギー使用量】を
　入力できる申請者は、
　本シートの入力は、不要です。</t>
        </r>
      </text>
    </comment>
    <comment ref="V14" authorId="0" shapeId="0">
      <text>
        <r>
          <rPr>
            <sz val="12"/>
            <color indexed="81"/>
            <rFont val="メイリオ"/>
            <family val="3"/>
            <charset val="128"/>
          </rPr>
          <t>【４．年間エネルギー使用量】を
　入力できる申請者は、
　本シートの入力は、不要です。</t>
        </r>
      </text>
    </comment>
    <comment ref="I16" authorId="0" shapeId="0">
      <text>
        <r>
          <rPr>
            <sz val="12"/>
            <color indexed="81"/>
            <rFont val="メイリオ"/>
            <family val="3"/>
            <charset val="128"/>
          </rPr>
          <t xml:space="preserve">プルダウンメニューより
</t>
        </r>
        <r>
          <rPr>
            <sz val="12"/>
            <color indexed="10"/>
            <rFont val="メイリオ"/>
            <family val="3"/>
            <charset val="128"/>
          </rPr>
          <t>＜設置の有無＞</t>
        </r>
        <r>
          <rPr>
            <sz val="12"/>
            <color indexed="81"/>
            <rFont val="メイリオ"/>
            <family val="3"/>
            <charset val="128"/>
          </rPr>
          <t>を
選択してください。</t>
        </r>
      </text>
    </comment>
    <comment ref="V16" authorId="0" shapeId="0">
      <text>
        <r>
          <rPr>
            <sz val="12"/>
            <color indexed="81"/>
            <rFont val="メイリオ"/>
            <family val="3"/>
            <charset val="128"/>
          </rPr>
          <t xml:space="preserve">プルダウンメニューより
</t>
        </r>
        <r>
          <rPr>
            <sz val="12"/>
            <color indexed="10"/>
            <rFont val="メイリオ"/>
            <family val="3"/>
            <charset val="128"/>
          </rPr>
          <t>＜設置の有無＞</t>
        </r>
        <r>
          <rPr>
            <sz val="12"/>
            <color indexed="81"/>
            <rFont val="メイリオ"/>
            <family val="3"/>
            <charset val="128"/>
          </rPr>
          <t>を
選択してください。</t>
        </r>
      </text>
    </comment>
  </commentList>
</comments>
</file>

<file path=xl/sharedStrings.xml><?xml version="1.0" encoding="utf-8"?>
<sst xmlns="http://schemas.openxmlformats.org/spreadsheetml/2006/main" count="1490" uniqueCount="493">
  <si>
    <t>色欄については、任意記入とし、文字又は数値を入力</t>
    <rPh sb="0" eb="1">
      <t>イロ</t>
    </rPh>
    <rPh sb="1" eb="2">
      <t>ラン</t>
    </rPh>
    <rPh sb="8" eb="10">
      <t>ニンイ</t>
    </rPh>
    <rPh sb="15" eb="17">
      <t>モジ</t>
    </rPh>
    <rPh sb="17" eb="18">
      <t>マタ</t>
    </rPh>
    <rPh sb="19" eb="21">
      <t>スウチ</t>
    </rPh>
    <rPh sb="22" eb="24">
      <t>ニュウリョク</t>
    </rPh>
    <phoneticPr fontId="7"/>
  </si>
  <si>
    <t>No.</t>
    <phoneticPr fontId="7"/>
  </si>
  <si>
    <t>種別</t>
    <rPh sb="0" eb="2">
      <t>シュベツ</t>
    </rPh>
    <phoneticPr fontId="7"/>
  </si>
  <si>
    <t>台数</t>
    <rPh sb="0" eb="1">
      <t>ダイ</t>
    </rPh>
    <rPh sb="1" eb="2">
      <t>カズ</t>
    </rPh>
    <phoneticPr fontId="7"/>
  </si>
  <si>
    <t>年間電気
使用量
[kWh/年]</t>
    <rPh sb="0" eb="2">
      <t>ネンカン</t>
    </rPh>
    <rPh sb="2" eb="4">
      <t>デンキ</t>
    </rPh>
    <rPh sb="5" eb="8">
      <t>シヨウリョウ</t>
    </rPh>
    <rPh sb="14" eb="15">
      <t>ネン</t>
    </rPh>
    <phoneticPr fontId="7"/>
  </si>
  <si>
    <r>
      <t>年間CO</t>
    </r>
    <r>
      <rPr>
        <sz val="6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 xml:space="preserve">
排出量
[t-CO</t>
    </r>
    <r>
      <rPr>
        <sz val="6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/年]</t>
    </r>
    <rPh sb="0" eb="2">
      <t>ネンカン</t>
    </rPh>
    <rPh sb="6" eb="8">
      <t>ハイシュツ</t>
    </rPh>
    <rPh sb="8" eb="9">
      <t>リョウ</t>
    </rPh>
    <rPh sb="17" eb="18">
      <t>ネン</t>
    </rPh>
    <phoneticPr fontId="7"/>
  </si>
  <si>
    <t>直管形蛍光ﾗﾝﾌﾟHf　定格出力型（FHF,FHC）</t>
    <rPh sb="12" eb="14">
      <t>テイカク</t>
    </rPh>
    <phoneticPr fontId="7"/>
  </si>
  <si>
    <t>ｺﾝﾊﾟｸﾄ形蛍光ﾗﾝﾌﾟHf（FHT,FHP）</t>
    <phoneticPr fontId="7"/>
  </si>
  <si>
    <t>ｾﾗﾐｯｸﾒﾀﾙﾊﾗｲﾄﾞﾗﾝﾌﾟ</t>
  </si>
  <si>
    <t>高圧ナトリウムランプ</t>
  </si>
  <si>
    <t>LED（器具更新）</t>
    <rPh sb="4" eb="6">
      <t>キグ</t>
    </rPh>
    <rPh sb="6" eb="8">
      <t>コウシン</t>
    </rPh>
    <phoneticPr fontId="7"/>
  </si>
  <si>
    <t>LED（ランプ交換）</t>
    <rPh sb="7" eb="9">
      <t>コウカン</t>
    </rPh>
    <phoneticPr fontId="7"/>
  </si>
  <si>
    <t>直管形蛍光ﾗﾝﾌﾟFLR,FSL</t>
    <phoneticPr fontId="7"/>
  </si>
  <si>
    <t>直管形蛍光ﾗﾝﾌﾟFL,FCL</t>
    <phoneticPr fontId="7"/>
  </si>
  <si>
    <t>ｺﾝﾊﾟｸﾄ形蛍光ﾗﾝﾌﾟFPR</t>
  </si>
  <si>
    <t>ｺﾝﾊﾟｸﾄ形蛍光ﾗﾝﾌﾟFPL,FDL,FML,FWL</t>
  </si>
  <si>
    <t>ハロゲン電球</t>
  </si>
  <si>
    <t>クリプトン電球</t>
  </si>
  <si>
    <t>白熱電球</t>
  </si>
  <si>
    <t>メタルハライドランプ</t>
  </si>
  <si>
    <t>高圧水銀ランプ</t>
  </si>
  <si>
    <t>直管形蛍光ﾗﾝﾌﾟHf　高出力型（FHF,FHC）</t>
    <rPh sb="12" eb="15">
      <t>コウシュツリョク</t>
    </rPh>
    <rPh sb="15" eb="16">
      <t>ガタ</t>
    </rPh>
    <phoneticPr fontId="7"/>
  </si>
  <si>
    <t>器具記号</t>
    <rPh sb="0" eb="2">
      <t>キグ</t>
    </rPh>
    <rPh sb="2" eb="4">
      <t>キゴウ</t>
    </rPh>
    <phoneticPr fontId="7"/>
  </si>
  <si>
    <t>室名称</t>
    <rPh sb="0" eb="1">
      <t>シツ</t>
    </rPh>
    <rPh sb="1" eb="3">
      <t>メイショウ</t>
    </rPh>
    <phoneticPr fontId="7"/>
  </si>
  <si>
    <t>ランプ種類</t>
    <rPh sb="3" eb="5">
      <t>シュルイ</t>
    </rPh>
    <phoneticPr fontId="7"/>
  </si>
  <si>
    <t>一台
当たりの灯数</t>
    <rPh sb="0" eb="2">
      <t>イチダイ</t>
    </rPh>
    <rPh sb="3" eb="4">
      <t>ア</t>
    </rPh>
    <rPh sb="7" eb="8">
      <t>ヒ</t>
    </rPh>
    <rPh sb="8" eb="9">
      <t>カズ</t>
    </rPh>
    <phoneticPr fontId="7"/>
  </si>
  <si>
    <t>一台当たり
の消費電力
[W]</t>
    <rPh sb="0" eb="2">
      <t>イチダイ</t>
    </rPh>
    <rPh sb="2" eb="3">
      <t>ア</t>
    </rPh>
    <rPh sb="7" eb="9">
      <t>ショウヒ</t>
    </rPh>
    <rPh sb="9" eb="10">
      <t>デン</t>
    </rPh>
    <rPh sb="10" eb="11">
      <t>チカラ</t>
    </rPh>
    <phoneticPr fontId="7"/>
  </si>
  <si>
    <t>相</t>
    <rPh sb="0" eb="1">
      <t>ソウ</t>
    </rPh>
    <phoneticPr fontId="7"/>
  </si>
  <si>
    <t>記号・系統</t>
    <rPh sb="0" eb="2">
      <t>キゴウ</t>
    </rPh>
    <rPh sb="3" eb="5">
      <t>ケイトウ</t>
    </rPh>
    <phoneticPr fontId="7"/>
  </si>
  <si>
    <t>変圧器
容量
[kVA]</t>
    <rPh sb="0" eb="3">
      <t>ヘンアツキ</t>
    </rPh>
    <rPh sb="4" eb="6">
      <t>ヨウリョウ</t>
    </rPh>
    <phoneticPr fontId="7"/>
  </si>
  <si>
    <t>台数</t>
    <rPh sb="0" eb="2">
      <t>ダイスウ</t>
    </rPh>
    <phoneticPr fontId="7"/>
  </si>
  <si>
    <t>年間電気
使用量
[kWh/年]</t>
    <rPh sb="0" eb="2">
      <t>ネンカン</t>
    </rPh>
    <rPh sb="2" eb="4">
      <t>デンキ</t>
    </rPh>
    <rPh sb="5" eb="7">
      <t>シヨウ</t>
    </rPh>
    <rPh sb="7" eb="8">
      <t>リョウ</t>
    </rPh>
    <rPh sb="14" eb="15">
      <t>ネン</t>
    </rPh>
    <phoneticPr fontId="7"/>
  </si>
  <si>
    <t>無負荷損
［W］</t>
    <rPh sb="0" eb="3">
      <t>ムフカ</t>
    </rPh>
    <rPh sb="3" eb="4">
      <t>ソン</t>
    </rPh>
    <phoneticPr fontId="6"/>
  </si>
  <si>
    <t>負荷損
［W］</t>
    <rPh sb="0" eb="2">
      <t>フカ</t>
    </rPh>
    <rPh sb="2" eb="3">
      <t>ソン</t>
    </rPh>
    <phoneticPr fontId="6"/>
  </si>
  <si>
    <t>基準負荷率
［％］</t>
    <rPh sb="0" eb="5">
      <t>キジュンフカリツ</t>
    </rPh>
    <phoneticPr fontId="6"/>
  </si>
  <si>
    <t>稼働時間
［日］</t>
    <rPh sb="0" eb="4">
      <t>カドウジカン</t>
    </rPh>
    <rPh sb="6" eb="7">
      <t>ヒ</t>
    </rPh>
    <phoneticPr fontId="6"/>
  </si>
  <si>
    <t>稼働日数
［年間］</t>
    <rPh sb="0" eb="2">
      <t>カドウ</t>
    </rPh>
    <rPh sb="2" eb="4">
      <t>ニッスウ</t>
    </rPh>
    <rPh sb="6" eb="8">
      <t>ネンカン</t>
    </rPh>
    <phoneticPr fontId="6"/>
  </si>
  <si>
    <t>※基準負荷率…500kVA以下：40%、500kVA超過：50%</t>
    <rPh sb="1" eb="6">
      <t>キジュンフカリツ</t>
    </rPh>
    <phoneticPr fontId="6"/>
  </si>
  <si>
    <t>全損失</t>
    <rPh sb="0" eb="1">
      <t>ゼン</t>
    </rPh>
    <rPh sb="1" eb="3">
      <t>ソンシツ</t>
    </rPh>
    <phoneticPr fontId="6"/>
  </si>
  <si>
    <t>電気 換算係数；</t>
    <rPh sb="0" eb="2">
      <t>デンキ</t>
    </rPh>
    <rPh sb="3" eb="5">
      <t>カンサン</t>
    </rPh>
    <rPh sb="5" eb="7">
      <t>ケイスウ</t>
    </rPh>
    <phoneticPr fontId="19"/>
  </si>
  <si>
    <t>GJ/千kWh</t>
    <rPh sb="3" eb="4">
      <t>セン</t>
    </rPh>
    <phoneticPr fontId="20"/>
  </si>
  <si>
    <t>原油 換算係数；</t>
    <rPh sb="0" eb="2">
      <t>ゲンユ</t>
    </rPh>
    <rPh sb="3" eb="5">
      <t>カンサン</t>
    </rPh>
    <rPh sb="5" eb="7">
      <t>ケイスウ</t>
    </rPh>
    <phoneticPr fontId="19"/>
  </si>
  <si>
    <t>kL/GJ</t>
    <phoneticPr fontId="19"/>
  </si>
  <si>
    <t>1～500ｋVA</t>
    <phoneticPr fontId="6"/>
  </si>
  <si>
    <t>501～kVA</t>
    <phoneticPr fontId="6"/>
  </si>
  <si>
    <t>※変圧器年間使用量算出方法…令和３年度先進的省エネルギー投資促進支援事業費補助金（C）指定設備導入事業
省エネルギー量計算の手引き【指定計算（変圧器）】（SIIより）</t>
    <rPh sb="1" eb="4">
      <t>ヘンアツキ</t>
    </rPh>
    <rPh sb="4" eb="9">
      <t>ネンカンシヨウリョウ</t>
    </rPh>
    <rPh sb="9" eb="13">
      <t>サンシュツホウホウ</t>
    </rPh>
    <phoneticPr fontId="6"/>
  </si>
  <si>
    <t>省エネルギー化検討結果</t>
    <rPh sb="0" eb="1">
      <t>ショウ</t>
    </rPh>
    <rPh sb="6" eb="7">
      <t>カ</t>
    </rPh>
    <rPh sb="7" eb="11">
      <t>ケントウケッカ</t>
    </rPh>
    <phoneticPr fontId="6"/>
  </si>
  <si>
    <t>新設設備・撤去設備　エネルギー使用量比較</t>
    <rPh sb="0" eb="2">
      <t>シンセツ</t>
    </rPh>
    <rPh sb="2" eb="4">
      <t>セツビ</t>
    </rPh>
    <rPh sb="5" eb="9">
      <t>テッキョセツビ</t>
    </rPh>
    <rPh sb="15" eb="18">
      <t>シヨウリョウ</t>
    </rPh>
    <rPh sb="18" eb="20">
      <t>ヒカク</t>
    </rPh>
    <phoneticPr fontId="6"/>
  </si>
  <si>
    <t>点灯時間
（h/日）</t>
    <rPh sb="0" eb="4">
      <t>テントウジカン</t>
    </rPh>
    <rPh sb="8" eb="9">
      <t>ヒ</t>
    </rPh>
    <phoneticPr fontId="6"/>
  </si>
  <si>
    <t>年間点灯日数
（日/年）
[h/年]</t>
    <rPh sb="0" eb="2">
      <t>ネンカン</t>
    </rPh>
    <rPh sb="2" eb="4">
      <t>テントウ</t>
    </rPh>
    <rPh sb="4" eb="6">
      <t>ニッスウ</t>
    </rPh>
    <rPh sb="8" eb="9">
      <t>ヒ</t>
    </rPh>
    <rPh sb="10" eb="11">
      <t>ネン</t>
    </rPh>
    <rPh sb="16" eb="17">
      <t>ネン</t>
    </rPh>
    <phoneticPr fontId="7"/>
  </si>
  <si>
    <t>色欄については、文字又は数値を入力するかプルダウンを選択</t>
    <rPh sb="0" eb="1">
      <t>イロ</t>
    </rPh>
    <rPh sb="1" eb="2">
      <t>ラン</t>
    </rPh>
    <rPh sb="8" eb="10">
      <t>モジ</t>
    </rPh>
    <rPh sb="10" eb="11">
      <t>マタ</t>
    </rPh>
    <rPh sb="12" eb="14">
      <t>スウチ</t>
    </rPh>
    <rPh sb="15" eb="17">
      <t>ニュウリョク</t>
    </rPh>
    <rPh sb="26" eb="28">
      <t>センタク</t>
    </rPh>
    <phoneticPr fontId="7"/>
  </si>
  <si>
    <t>LPG</t>
  </si>
  <si>
    <t>都市ガス</t>
    <rPh sb="0" eb="2">
      <t>トシ</t>
    </rPh>
    <phoneticPr fontId="6"/>
  </si>
  <si>
    <t>電気</t>
    <rPh sb="0" eb="2">
      <t>デンキ</t>
    </rPh>
    <phoneticPr fontId="6"/>
  </si>
  <si>
    <t>GJ/ kL</t>
  </si>
  <si>
    <t>B・Ｃ重油［L］：</t>
    <rPh sb="3" eb="5">
      <t>ジュウユ</t>
    </rPh>
    <phoneticPr fontId="3"/>
  </si>
  <si>
    <t>年間</t>
    <rPh sb="0" eb="2">
      <t>ネンカン</t>
    </rPh>
    <phoneticPr fontId="6"/>
  </si>
  <si>
    <t>加熱</t>
    <rPh sb="0" eb="2">
      <t>カネツ</t>
    </rPh>
    <phoneticPr fontId="6"/>
  </si>
  <si>
    <t>冷却</t>
    <rPh sb="0" eb="2">
      <t>レイキャク</t>
    </rPh>
    <phoneticPr fontId="6"/>
  </si>
  <si>
    <t>年間稼働日数
[日/年]</t>
    <rPh sb="0" eb="2">
      <t>ネンカン</t>
    </rPh>
    <rPh sb="2" eb="4">
      <t>カドウ</t>
    </rPh>
    <rPh sb="4" eb="6">
      <t>ニッスウ</t>
    </rPh>
    <rPh sb="8" eb="9">
      <t>ニチ</t>
    </rPh>
    <rPh sb="10" eb="11">
      <t>ネン</t>
    </rPh>
    <phoneticPr fontId="6"/>
  </si>
  <si>
    <t>１日あたり稼働時間
[h/日]</t>
    <rPh sb="1" eb="2">
      <t>ニチ</t>
    </rPh>
    <rPh sb="5" eb="9">
      <t>カドウジカン</t>
    </rPh>
    <rPh sb="13" eb="14">
      <t>ニチ</t>
    </rPh>
    <phoneticPr fontId="6"/>
  </si>
  <si>
    <t>単位</t>
    <rPh sb="0" eb="2">
      <t>タンイ</t>
    </rPh>
    <phoneticPr fontId="6"/>
  </si>
  <si>
    <t>暖房</t>
    <rPh sb="0" eb="2">
      <t>ダンボウ</t>
    </rPh>
    <phoneticPr fontId="6"/>
  </si>
  <si>
    <t>冷房</t>
    <rPh sb="0" eb="2">
      <t>レイボウ</t>
    </rPh>
    <phoneticPr fontId="6"/>
  </si>
  <si>
    <t>A重油［L］：</t>
    <rPh sb="1" eb="3">
      <t>ジュウユ</t>
    </rPh>
    <phoneticPr fontId="3"/>
  </si>
  <si>
    <t>５（LPG・㎏/h）</t>
    <phoneticPr fontId="6"/>
  </si>
  <si>
    <t>４（LPG・㎾）</t>
    <phoneticPr fontId="6"/>
  </si>
  <si>
    <t>３（都市ガス・ｍ3N/h）</t>
    <rPh sb="2" eb="4">
      <t>トシ</t>
    </rPh>
    <phoneticPr fontId="6"/>
  </si>
  <si>
    <t>２（都市ガス・kW）</t>
    <rPh sb="2" eb="4">
      <t>トシ</t>
    </rPh>
    <phoneticPr fontId="6"/>
  </si>
  <si>
    <t>１（電気・kW）</t>
    <rPh sb="2" eb="4">
      <t>デンキ</t>
    </rPh>
    <phoneticPr fontId="6"/>
  </si>
  <si>
    <t>識別3</t>
    <rPh sb="0" eb="2">
      <t>シキベツ</t>
    </rPh>
    <phoneticPr fontId="6"/>
  </si>
  <si>
    <t>識別2</t>
    <rPh sb="0" eb="2">
      <t>シキベツ</t>
    </rPh>
    <phoneticPr fontId="6"/>
  </si>
  <si>
    <t>識別1</t>
    <rPh sb="0" eb="2">
      <t>シキベツ</t>
    </rPh>
    <phoneticPr fontId="6"/>
  </si>
  <si>
    <t>年間エネルギー消費量
[GJ/年]</t>
    <rPh sb="0" eb="2">
      <t>ネンカン</t>
    </rPh>
    <rPh sb="7" eb="10">
      <t>ショウヒリョウ</t>
    </rPh>
    <rPh sb="15" eb="16">
      <t>ネン</t>
    </rPh>
    <phoneticPr fontId="6"/>
  </si>
  <si>
    <t>台数</t>
    <rPh sb="0" eb="2">
      <t>ダイスウ</t>
    </rPh>
    <phoneticPr fontId="6"/>
  </si>
  <si>
    <t>１台あたり定格エネルギー消費量</t>
    <rPh sb="1" eb="2">
      <t>ダイ</t>
    </rPh>
    <rPh sb="5" eb="7">
      <t>テイカク</t>
    </rPh>
    <rPh sb="12" eb="15">
      <t>ショウヒリョウ</t>
    </rPh>
    <phoneticPr fontId="6"/>
  </si>
  <si>
    <t>燃料種別</t>
    <rPh sb="0" eb="4">
      <t>ネンリョウシュベツ</t>
    </rPh>
    <phoneticPr fontId="6"/>
  </si>
  <si>
    <t>暖房能力
[kW]</t>
    <rPh sb="0" eb="2">
      <t>ダンボウ</t>
    </rPh>
    <rPh sb="2" eb="4">
      <t>ノウリョク</t>
    </rPh>
    <phoneticPr fontId="6"/>
  </si>
  <si>
    <t>冷房能力
[kW]</t>
    <rPh sb="0" eb="2">
      <t>レイボウ</t>
    </rPh>
    <rPh sb="2" eb="4">
      <t>ノウリョク</t>
    </rPh>
    <phoneticPr fontId="6"/>
  </si>
  <si>
    <t>室名称</t>
    <rPh sb="0" eb="1">
      <t>シツ</t>
    </rPh>
    <rPh sb="1" eb="3">
      <t>メイショウ</t>
    </rPh>
    <phoneticPr fontId="6"/>
  </si>
  <si>
    <t>軽油［L］：</t>
    <rPh sb="0" eb="2">
      <t>ケイユ</t>
    </rPh>
    <phoneticPr fontId="3"/>
  </si>
  <si>
    <t>一次エネルギー消費量</t>
    <rPh sb="0" eb="2">
      <t>イチジ</t>
    </rPh>
    <rPh sb="7" eb="10">
      <t>ショウヒリョウ</t>
    </rPh>
    <phoneticPr fontId="6"/>
  </si>
  <si>
    <t>灯油［L］：</t>
    <rPh sb="0" eb="2">
      <t>トウユ</t>
    </rPh>
    <phoneticPr fontId="3"/>
  </si>
  <si>
    <t>原油［L］：</t>
    <rPh sb="0" eb="2">
      <t>ゲンユ</t>
    </rPh>
    <phoneticPr fontId="3"/>
  </si>
  <si>
    <t>都市ガス［m3⇒Nm3］換算</t>
    <rPh sb="0" eb="2">
      <t>トシ</t>
    </rPh>
    <phoneticPr fontId="3"/>
  </si>
  <si>
    <t>GJ/千m3</t>
  </si>
  <si>
    <t>その他天然ガス［Nm3］：</t>
    <rPh sb="2" eb="3">
      <t>タ</t>
    </rPh>
    <rPh sb="3" eb="5">
      <t>テンネン</t>
    </rPh>
    <phoneticPr fontId="3"/>
  </si>
  <si>
    <t>石油系炭化水素ガス［Nm3］：</t>
  </si>
  <si>
    <t>GJ/ｔ</t>
  </si>
  <si>
    <t>ＬＮＧ［m3］：</t>
  </si>
  <si>
    <t>ＬＰＧ［m3］：</t>
  </si>
  <si>
    <t>都市ガス［Nm3］：</t>
    <rPh sb="0" eb="2">
      <t>トシ</t>
    </rPh>
    <phoneticPr fontId="3"/>
  </si>
  <si>
    <t>単位発熱量</t>
    <rPh sb="0" eb="2">
      <t>タンイ</t>
    </rPh>
    <rPh sb="2" eb="4">
      <t>ハツネツ</t>
    </rPh>
    <rPh sb="4" eb="5">
      <t>リョウ</t>
    </rPh>
    <phoneticPr fontId="3"/>
  </si>
  <si>
    <t>kL/GJ</t>
  </si>
  <si>
    <t>原油換算［kL］：</t>
    <rPh sb="0" eb="2">
      <t>ゲンユ</t>
    </rPh>
    <rPh sb="2" eb="4">
      <t>カンサン</t>
    </rPh>
    <phoneticPr fontId="3"/>
  </si>
  <si>
    <t>GJ/GJ</t>
  </si>
  <si>
    <t>産業用以外の蒸気［MJ］：</t>
    <rPh sb="0" eb="3">
      <t>サンギョウヨウ</t>
    </rPh>
    <rPh sb="3" eb="5">
      <t>イガイ</t>
    </rPh>
    <rPh sb="6" eb="8">
      <t>ジョウキ</t>
    </rPh>
    <phoneticPr fontId="3"/>
  </si>
  <si>
    <t>㎏/h</t>
    <phoneticPr fontId="6"/>
  </si>
  <si>
    <t>LPG</t>
    <phoneticPr fontId="6"/>
  </si>
  <si>
    <t>産業用蒸気［MJ］：</t>
    <rPh sb="0" eb="3">
      <t>サンギョウヨウ</t>
    </rPh>
    <rPh sb="3" eb="5">
      <t>ジョウキ</t>
    </rPh>
    <phoneticPr fontId="3"/>
  </si>
  <si>
    <t>ｍ3N/h</t>
    <phoneticPr fontId="6"/>
  </si>
  <si>
    <t>温水・冷水［MJ］：</t>
    <rPh sb="0" eb="2">
      <t>オンスイ</t>
    </rPh>
    <rPh sb="3" eb="5">
      <t>レイスイ</t>
    </rPh>
    <phoneticPr fontId="3"/>
  </si>
  <si>
    <t>kW</t>
    <phoneticPr fontId="6"/>
  </si>
  <si>
    <t>GJ/千kWh</t>
    <rPh sb="3" eb="4">
      <t>セン</t>
    </rPh>
    <phoneticPr fontId="3"/>
  </si>
  <si>
    <t>電気：</t>
    <rPh sb="0" eb="2">
      <t>デンキ</t>
    </rPh>
    <phoneticPr fontId="3"/>
  </si>
  <si>
    <t>選択肢</t>
    <rPh sb="0" eb="3">
      <t>センタクシ</t>
    </rPh>
    <phoneticPr fontId="6"/>
  </si>
  <si>
    <t>1次エネルギー換算係数</t>
    <rPh sb="1" eb="2">
      <t>ジ</t>
    </rPh>
    <rPh sb="7" eb="9">
      <t>カンサン</t>
    </rPh>
    <rPh sb="9" eb="11">
      <t>ケイスウ</t>
    </rPh>
    <phoneticPr fontId="3"/>
  </si>
  <si>
    <t>【省エネ法換算係数】</t>
  </si>
  <si>
    <t>年間原油換算使用量[kL/年]</t>
    <rPh sb="0" eb="2">
      <t>ネンカン</t>
    </rPh>
    <rPh sb="2" eb="6">
      <t>ゲンユカンサン</t>
    </rPh>
    <rPh sb="6" eb="9">
      <t>シヨウリョウ</t>
    </rPh>
    <rPh sb="13" eb="14">
      <t>ネン</t>
    </rPh>
    <phoneticPr fontId="6"/>
  </si>
  <si>
    <t>機器名称・型番</t>
    <rPh sb="0" eb="4">
      <t>キキメイショウ</t>
    </rPh>
    <rPh sb="5" eb="7">
      <t>カタバン</t>
    </rPh>
    <phoneticPr fontId="6"/>
  </si>
  <si>
    <t>換気設備（撤去）</t>
    <rPh sb="0" eb="4">
      <t>カンキセツビ</t>
    </rPh>
    <rPh sb="5" eb="7">
      <t>テッキョ</t>
    </rPh>
    <phoneticPr fontId="7"/>
  </si>
  <si>
    <t>稼働時間
（h/日）</t>
    <rPh sb="0" eb="2">
      <t>カドウ</t>
    </rPh>
    <rPh sb="2" eb="4">
      <t>ジカン</t>
    </rPh>
    <rPh sb="8" eb="9">
      <t>ヒ</t>
    </rPh>
    <phoneticPr fontId="6"/>
  </si>
  <si>
    <t>一台当たり
の消費電力
[kW]</t>
    <rPh sb="0" eb="2">
      <t>イチダイ</t>
    </rPh>
    <rPh sb="2" eb="3">
      <t>ア</t>
    </rPh>
    <rPh sb="7" eb="9">
      <t>ショウヒ</t>
    </rPh>
    <rPh sb="9" eb="10">
      <t>デン</t>
    </rPh>
    <rPh sb="10" eb="11">
      <t>チカラ</t>
    </rPh>
    <phoneticPr fontId="7"/>
  </si>
  <si>
    <t>空調用ポンプ（撤去）</t>
    <rPh sb="0" eb="2">
      <t>クウチョウ</t>
    </rPh>
    <rPh sb="2" eb="3">
      <t>ヨウ</t>
    </rPh>
    <rPh sb="7" eb="9">
      <t>テッキョ</t>
    </rPh>
    <phoneticPr fontId="7"/>
  </si>
  <si>
    <t>冷却塔（撤去）</t>
    <rPh sb="0" eb="3">
      <t>レイキャクトウ</t>
    </rPh>
    <rPh sb="4" eb="6">
      <t>テッキョ</t>
    </rPh>
    <phoneticPr fontId="7"/>
  </si>
  <si>
    <t>年間稼働日数
（日/年）
[h/年]</t>
    <rPh sb="0" eb="2">
      <t>ネンカン</t>
    </rPh>
    <rPh sb="2" eb="4">
      <t>カドウ</t>
    </rPh>
    <rPh sb="4" eb="6">
      <t>ニッスウ</t>
    </rPh>
    <rPh sb="8" eb="9">
      <t>ヒ</t>
    </rPh>
    <rPh sb="10" eb="11">
      <t>ネン</t>
    </rPh>
    <rPh sb="16" eb="17">
      <t>ネン</t>
    </rPh>
    <phoneticPr fontId="7"/>
  </si>
  <si>
    <t>省エネルギー化
検討結果</t>
    <rPh sb="0" eb="1">
      <t>ショウ</t>
    </rPh>
    <rPh sb="6" eb="7">
      <t>カ</t>
    </rPh>
    <rPh sb="8" eb="12">
      <t>ケントウケッカ</t>
    </rPh>
    <phoneticPr fontId="6"/>
  </si>
  <si>
    <t>冷却能力
[kW]</t>
    <rPh sb="0" eb="2">
      <t>レイキャク</t>
    </rPh>
    <rPh sb="2" eb="4">
      <t>ノウリョク</t>
    </rPh>
    <phoneticPr fontId="6"/>
  </si>
  <si>
    <t>風量
[㎥/min]</t>
    <rPh sb="0" eb="2">
      <t>フウリョウ</t>
    </rPh>
    <phoneticPr fontId="6"/>
  </si>
  <si>
    <t>吐出し量
[㎥/s]</t>
    <rPh sb="0" eb="2">
      <t>ハキダ</t>
    </rPh>
    <rPh sb="3" eb="4">
      <t>リョウ</t>
    </rPh>
    <phoneticPr fontId="6"/>
  </si>
  <si>
    <t>冷却能力
[kW]</t>
    <rPh sb="0" eb="4">
      <t>レイキャクノウリョク</t>
    </rPh>
    <phoneticPr fontId="6"/>
  </si>
  <si>
    <t>6（A重油・L）</t>
    <rPh sb="3" eb="5">
      <t>ジュウユ</t>
    </rPh>
    <phoneticPr fontId="6"/>
  </si>
  <si>
    <t>1次エネルギー換算係数</t>
    <rPh sb="1" eb="2">
      <t>ジ</t>
    </rPh>
    <rPh sb="7" eb="9">
      <t>カンサン</t>
    </rPh>
    <rPh sb="9" eb="11">
      <t>ケイスウ</t>
    </rPh>
    <phoneticPr fontId="2"/>
  </si>
  <si>
    <t>電気：</t>
    <rPh sb="0" eb="2">
      <t>デンキ</t>
    </rPh>
    <phoneticPr fontId="2"/>
  </si>
  <si>
    <t>GJ/千kWh</t>
    <rPh sb="3" eb="4">
      <t>セン</t>
    </rPh>
    <phoneticPr fontId="2"/>
  </si>
  <si>
    <t>温水・冷水［MJ］：</t>
    <rPh sb="0" eb="2">
      <t>オンスイ</t>
    </rPh>
    <rPh sb="3" eb="5">
      <t>レイスイ</t>
    </rPh>
    <phoneticPr fontId="2"/>
  </si>
  <si>
    <t>産業用蒸気［MJ］：</t>
    <rPh sb="0" eb="3">
      <t>サンギョウヨウ</t>
    </rPh>
    <rPh sb="3" eb="5">
      <t>ジョウキ</t>
    </rPh>
    <phoneticPr fontId="2"/>
  </si>
  <si>
    <t>産業用以外の蒸気［MJ］：</t>
    <rPh sb="0" eb="3">
      <t>サンギョウヨウ</t>
    </rPh>
    <rPh sb="3" eb="5">
      <t>イガイ</t>
    </rPh>
    <rPh sb="6" eb="8">
      <t>ジョウキ</t>
    </rPh>
    <phoneticPr fontId="2"/>
  </si>
  <si>
    <t>A重油</t>
    <rPh sb="1" eb="3">
      <t>ジュウユ</t>
    </rPh>
    <phoneticPr fontId="6"/>
  </si>
  <si>
    <t>L</t>
    <phoneticPr fontId="6"/>
  </si>
  <si>
    <t>原油換算［kL］：</t>
    <rPh sb="0" eb="2">
      <t>ゲンユ</t>
    </rPh>
    <rPh sb="2" eb="4">
      <t>カンサン</t>
    </rPh>
    <phoneticPr fontId="2"/>
  </si>
  <si>
    <t>単位発熱量</t>
    <rPh sb="0" eb="2">
      <t>タンイ</t>
    </rPh>
    <rPh sb="2" eb="4">
      <t>ハツネツ</t>
    </rPh>
    <rPh sb="4" eb="5">
      <t>リョウ</t>
    </rPh>
    <phoneticPr fontId="2"/>
  </si>
  <si>
    <t>都市ガス［Nm3］：</t>
    <rPh sb="0" eb="2">
      <t>トシ</t>
    </rPh>
    <phoneticPr fontId="2"/>
  </si>
  <si>
    <t>その他天然ガス［Nm3］：</t>
    <rPh sb="2" eb="3">
      <t>タ</t>
    </rPh>
    <rPh sb="3" eb="5">
      <t>テンネン</t>
    </rPh>
    <phoneticPr fontId="2"/>
  </si>
  <si>
    <t>都市ガス［m3⇒Nm3］換算</t>
    <rPh sb="0" eb="2">
      <t>トシ</t>
    </rPh>
    <phoneticPr fontId="2"/>
  </si>
  <si>
    <t>原油［L］：</t>
    <rPh sb="0" eb="2">
      <t>ゲンユ</t>
    </rPh>
    <phoneticPr fontId="2"/>
  </si>
  <si>
    <t>灯油［L］：</t>
    <rPh sb="0" eb="2">
      <t>トウユ</t>
    </rPh>
    <phoneticPr fontId="2"/>
  </si>
  <si>
    <t>軽油［L］：</t>
    <rPh sb="0" eb="2">
      <t>ケイユ</t>
    </rPh>
    <phoneticPr fontId="2"/>
  </si>
  <si>
    <t>A重油［L］：</t>
    <rPh sb="1" eb="3">
      <t>ジュウユ</t>
    </rPh>
    <phoneticPr fontId="2"/>
  </si>
  <si>
    <t>B・Ｃ重油［L］：</t>
    <rPh sb="3" eb="5">
      <t>ジュウユ</t>
    </rPh>
    <phoneticPr fontId="2"/>
  </si>
  <si>
    <t>＜入力時の注意事項＞</t>
    <rPh sb="1" eb="3">
      <t>ニュウリョク</t>
    </rPh>
    <rPh sb="3" eb="4">
      <t>ジ</t>
    </rPh>
    <rPh sb="5" eb="7">
      <t>チュウイ</t>
    </rPh>
    <rPh sb="7" eb="9">
      <t>ジコウ</t>
    </rPh>
    <phoneticPr fontId="28"/>
  </si>
  <si>
    <t>　・電気、ガス以外や同一種類のエネルギー使用がある場合は、「その他のエネルギー」欄に種別等を選択の上、入力すること。</t>
    <rPh sb="2" eb="4">
      <t>デンキ</t>
    </rPh>
    <rPh sb="7" eb="9">
      <t>イガイ</t>
    </rPh>
    <rPh sb="10" eb="12">
      <t>ドウイツ</t>
    </rPh>
    <rPh sb="12" eb="14">
      <t>シュルイ</t>
    </rPh>
    <rPh sb="20" eb="22">
      <t>シヨウ</t>
    </rPh>
    <rPh sb="25" eb="27">
      <t>バアイ</t>
    </rPh>
    <rPh sb="32" eb="33">
      <t>タ</t>
    </rPh>
    <rPh sb="40" eb="41">
      <t>ラン</t>
    </rPh>
    <rPh sb="42" eb="44">
      <t>シュベツ</t>
    </rPh>
    <rPh sb="44" eb="45">
      <t>トウ</t>
    </rPh>
    <rPh sb="46" eb="48">
      <t>センタク</t>
    </rPh>
    <rPh sb="49" eb="50">
      <t>ウエ</t>
    </rPh>
    <rPh sb="51" eb="53">
      <t>ニュウリョク</t>
    </rPh>
    <phoneticPr fontId="28"/>
  </si>
  <si>
    <r>
      <t>　・入力する値は、提出するエネルギー使用量の</t>
    </r>
    <r>
      <rPr>
        <sz val="10"/>
        <color rgb="FFFF0000"/>
        <rFont val="メイリオ"/>
        <family val="3"/>
        <charset val="128"/>
      </rPr>
      <t>証憑等</t>
    </r>
    <r>
      <rPr>
        <sz val="10"/>
        <rFont val="メイリオ"/>
        <family val="3"/>
        <charset val="128"/>
      </rPr>
      <t>と一致すること。</t>
    </r>
    <rPh sb="2" eb="4">
      <t>ニュウリョク</t>
    </rPh>
    <rPh sb="6" eb="7">
      <t>アタイ</t>
    </rPh>
    <rPh sb="9" eb="11">
      <t>テイシュツ</t>
    </rPh>
    <rPh sb="18" eb="21">
      <t>シヨウリョウ</t>
    </rPh>
    <rPh sb="22" eb="24">
      <t>ショウヒョウ</t>
    </rPh>
    <rPh sb="24" eb="25">
      <t>トウ</t>
    </rPh>
    <rPh sb="26" eb="28">
      <t>イッチ</t>
    </rPh>
    <phoneticPr fontId="28"/>
  </si>
  <si>
    <r>
      <t>　・料金は、</t>
    </r>
    <r>
      <rPr>
        <sz val="10"/>
        <color rgb="FFFF0000"/>
        <rFont val="メイリオ"/>
        <family val="3"/>
        <charset val="128"/>
      </rPr>
      <t>税込み金額</t>
    </r>
    <r>
      <rPr>
        <sz val="10"/>
        <rFont val="メイリオ"/>
        <family val="3"/>
        <charset val="128"/>
      </rPr>
      <t>を入力すること。</t>
    </r>
    <rPh sb="2" eb="4">
      <t>リョウキン</t>
    </rPh>
    <rPh sb="6" eb="8">
      <t>ゼイコ</t>
    </rPh>
    <rPh sb="9" eb="11">
      <t>キンガク</t>
    </rPh>
    <rPh sb="12" eb="14">
      <t>ニュウリョク</t>
    </rPh>
    <phoneticPr fontId="28"/>
  </si>
  <si>
    <r>
      <t>　・契約内容欄には、</t>
    </r>
    <r>
      <rPr>
        <sz val="10"/>
        <color rgb="FFFF0000"/>
        <rFont val="メイリオ"/>
        <family val="3"/>
        <charset val="128"/>
      </rPr>
      <t>契約のプラン名や種別</t>
    </r>
    <r>
      <rPr>
        <sz val="10"/>
        <rFont val="メイリオ"/>
        <family val="3"/>
        <charset val="128"/>
      </rPr>
      <t>（従量電灯、低圧電力、動力など）を記載すること。</t>
    </r>
    <rPh sb="2" eb="4">
      <t>ケイヤク</t>
    </rPh>
    <rPh sb="4" eb="6">
      <t>ナイヨウ</t>
    </rPh>
    <rPh sb="6" eb="7">
      <t>ラン</t>
    </rPh>
    <rPh sb="10" eb="12">
      <t>ケイヤク</t>
    </rPh>
    <rPh sb="16" eb="17">
      <t>ナ</t>
    </rPh>
    <rPh sb="18" eb="20">
      <t>シュベツ</t>
    </rPh>
    <rPh sb="21" eb="23">
      <t>ジュウリョウ</t>
    </rPh>
    <rPh sb="23" eb="25">
      <t>デントウ</t>
    </rPh>
    <rPh sb="26" eb="28">
      <t>テイアツ</t>
    </rPh>
    <rPh sb="28" eb="30">
      <t>デンリョク</t>
    </rPh>
    <rPh sb="31" eb="33">
      <t>ドウリョク</t>
    </rPh>
    <rPh sb="37" eb="39">
      <t>キサイ</t>
    </rPh>
    <phoneticPr fontId="28"/>
  </si>
  <si>
    <r>
      <t>２．</t>
    </r>
    <r>
      <rPr>
        <sz val="10"/>
        <color rgb="FFFF0000"/>
        <rFont val="メイリオ"/>
        <family val="3"/>
        <charset val="128"/>
      </rPr>
      <t>年度途中から営業開始等の場合</t>
    </r>
    <r>
      <rPr>
        <sz val="10"/>
        <rFont val="メイリオ"/>
        <family val="3"/>
        <charset val="128"/>
      </rPr>
      <t>は使用年度を選択の上、直近までの実績値を入力してください。</t>
    </r>
    <rPh sb="2" eb="4">
      <t>ネンド</t>
    </rPh>
    <rPh sb="4" eb="6">
      <t>トチュウ</t>
    </rPh>
    <rPh sb="8" eb="10">
      <t>エイギョウ</t>
    </rPh>
    <rPh sb="10" eb="12">
      <t>カイシ</t>
    </rPh>
    <rPh sb="12" eb="13">
      <t>トウ</t>
    </rPh>
    <rPh sb="14" eb="16">
      <t>バアイ</t>
    </rPh>
    <rPh sb="17" eb="19">
      <t>シヨウ</t>
    </rPh>
    <rPh sb="19" eb="21">
      <t>ネンド</t>
    </rPh>
    <rPh sb="22" eb="24">
      <t>センタク</t>
    </rPh>
    <rPh sb="25" eb="26">
      <t>ウエ</t>
    </rPh>
    <rPh sb="27" eb="29">
      <t>チョッキン</t>
    </rPh>
    <rPh sb="32" eb="34">
      <t>ジッセキ</t>
    </rPh>
    <rPh sb="34" eb="35">
      <t>チ</t>
    </rPh>
    <rPh sb="36" eb="38">
      <t xml:space="preserve">ニュウリョクシテクダサイ </t>
    </rPh>
    <phoneticPr fontId="28"/>
  </si>
  <si>
    <t>　　なお、表中の「計」欄は、12か月すべてに入力が無い場合は、12か月分に補正した値が表示されます。</t>
    <rPh sb="5" eb="6">
      <t>ヒョウ</t>
    </rPh>
    <rPh sb="6" eb="7">
      <t>チュウ</t>
    </rPh>
    <rPh sb="9" eb="10">
      <t>ケイ</t>
    </rPh>
    <rPh sb="11" eb="12">
      <t>ラン</t>
    </rPh>
    <rPh sb="17" eb="18">
      <t>ゲツ</t>
    </rPh>
    <rPh sb="22" eb="24">
      <t>ニュウリョク</t>
    </rPh>
    <rPh sb="25" eb="26">
      <t>ナ</t>
    </rPh>
    <rPh sb="27" eb="29">
      <t>バアイ</t>
    </rPh>
    <rPh sb="34" eb="36">
      <t>ゲツブン</t>
    </rPh>
    <rPh sb="37" eb="39">
      <t>ホセイ</t>
    </rPh>
    <rPh sb="41" eb="42">
      <t>アタイ</t>
    </rPh>
    <rPh sb="43" eb="45">
      <t>ヒョウジ</t>
    </rPh>
    <phoneticPr fontId="28"/>
  </si>
  <si>
    <t>＜セルの説明＞</t>
    <rPh sb="4" eb="6">
      <t>セツメイ</t>
    </rPh>
    <phoneticPr fontId="28"/>
  </si>
  <si>
    <t>プルダウンメニューから該当するものを選択してください。</t>
    <rPh sb="11" eb="13">
      <t>ガイトウ</t>
    </rPh>
    <rPh sb="18" eb="20">
      <t>センタク</t>
    </rPh>
    <phoneticPr fontId="28"/>
  </si>
  <si>
    <r>
      <t>セルに適切な＜</t>
    </r>
    <r>
      <rPr>
        <sz val="12"/>
        <color rgb="FFFF0000"/>
        <rFont val="メイリオ"/>
        <family val="3"/>
        <charset val="128"/>
      </rPr>
      <t>月日、数値、金額等</t>
    </r>
    <r>
      <rPr>
        <sz val="12"/>
        <color theme="1"/>
        <rFont val="メイリオ"/>
        <family val="3"/>
        <charset val="128"/>
      </rPr>
      <t>＞を入力してください。</t>
    </r>
    <rPh sb="3" eb="5">
      <t>テキセツ</t>
    </rPh>
    <rPh sb="7" eb="9">
      <t>ツキヒ</t>
    </rPh>
    <rPh sb="10" eb="12">
      <t>スウチ</t>
    </rPh>
    <rPh sb="13" eb="15">
      <t>キンガク</t>
    </rPh>
    <rPh sb="15" eb="16">
      <t>トウ</t>
    </rPh>
    <rPh sb="18" eb="20">
      <t>ニュウリョク</t>
    </rPh>
    <phoneticPr fontId="28"/>
  </si>
  <si>
    <t>数式により自動計算するため、入力できません。また、エラーメッセージを表示します。</t>
    <rPh sb="0" eb="2">
      <t>スウシキ</t>
    </rPh>
    <rPh sb="5" eb="7">
      <t>ジドウ</t>
    </rPh>
    <rPh sb="7" eb="9">
      <t>ケイサン</t>
    </rPh>
    <rPh sb="14" eb="16">
      <t>ニュウリョク</t>
    </rPh>
    <rPh sb="34" eb="36">
      <t>ヒョウジ</t>
    </rPh>
    <phoneticPr fontId="28"/>
  </si>
  <si>
    <r>
      <rPr>
        <sz val="10"/>
        <color rgb="FFFF0000"/>
        <rFont val="メイリオ"/>
        <family val="3"/>
        <charset val="128"/>
      </rPr>
      <t>中小規模事業所</t>
    </r>
    <r>
      <rPr>
        <sz val="10"/>
        <color theme="1"/>
        <rFont val="メイリオ"/>
        <family val="3"/>
        <charset val="128"/>
      </rPr>
      <t xml:space="preserve">
の規模判定</t>
    </r>
    <rPh sb="0" eb="7">
      <t>チュウショウキボジギョウショ</t>
    </rPh>
    <rPh sb="9" eb="11">
      <t>キボ</t>
    </rPh>
    <rPh sb="11" eb="13">
      <t>ハンテイ</t>
    </rPh>
    <phoneticPr fontId="19"/>
  </si>
  <si>
    <t>●電気使用量・電気料金</t>
    <rPh sb="1" eb="3">
      <t>デンキ</t>
    </rPh>
    <rPh sb="3" eb="6">
      <t>シヨウリョウ</t>
    </rPh>
    <rPh sb="7" eb="9">
      <t>デンキ</t>
    </rPh>
    <rPh sb="9" eb="11">
      <t>リョウキン</t>
    </rPh>
    <phoneticPr fontId="28"/>
  </si>
  <si>
    <t>◆契約内容を右記に記載：</t>
    <rPh sb="1" eb="3">
      <t>ケイヤク</t>
    </rPh>
    <rPh sb="3" eb="5">
      <t>ナイヨウ</t>
    </rPh>
    <rPh sb="6" eb="8">
      <t>ウキ</t>
    </rPh>
    <rPh sb="9" eb="11">
      <t>キサイ</t>
    </rPh>
    <phoneticPr fontId="28"/>
  </si>
  <si>
    <t>年度を選択</t>
  </si>
  <si>
    <t>4月</t>
    <phoneticPr fontId="28"/>
  </si>
  <si>
    <t>5月</t>
    <rPh sb="1" eb="2">
      <t>ガツ</t>
    </rPh>
    <phoneticPr fontId="28"/>
  </si>
  <si>
    <t>6月</t>
    <rPh sb="1" eb="2">
      <t>ガツ</t>
    </rPh>
    <phoneticPr fontId="28"/>
  </si>
  <si>
    <t>7月</t>
  </si>
  <si>
    <t>8月</t>
  </si>
  <si>
    <t>9月</t>
  </si>
  <si>
    <t>10月</t>
  </si>
  <si>
    <t>11月</t>
  </si>
  <si>
    <t>12月</t>
  </si>
  <si>
    <t>1月</t>
    <phoneticPr fontId="28"/>
  </si>
  <si>
    <t>2月</t>
  </si>
  <si>
    <t>3月</t>
  </si>
  <si>
    <r>
      <t xml:space="preserve">使用期間
</t>
    </r>
    <r>
      <rPr>
        <sz val="9"/>
        <color theme="1"/>
        <rFont val="メイリオ"/>
        <family val="3"/>
        <charset val="128"/>
      </rPr>
      <t>［ 月 日～ 月 日］</t>
    </r>
    <rPh sb="0" eb="2">
      <t>シヨウ</t>
    </rPh>
    <rPh sb="2" eb="4">
      <t>キカン</t>
    </rPh>
    <rPh sb="7" eb="8">
      <t>ガツ</t>
    </rPh>
    <rPh sb="9" eb="10">
      <t>ヒ</t>
    </rPh>
    <rPh sb="12" eb="13">
      <t>ツキ</t>
    </rPh>
    <rPh sb="14" eb="15">
      <t>ヒ</t>
    </rPh>
    <phoneticPr fontId="19"/>
  </si>
  <si>
    <t>合計</t>
    <rPh sb="0" eb="2">
      <t>ゴウケイ</t>
    </rPh>
    <phoneticPr fontId="28"/>
  </si>
  <si>
    <t>原油換算
［kL］</t>
    <phoneticPr fontId="19"/>
  </si>
  <si>
    <t>電気使用量</t>
    <rPh sb="0" eb="2">
      <t>デンキ</t>
    </rPh>
    <rPh sb="2" eb="5">
      <t>シヨウリョウ</t>
    </rPh>
    <phoneticPr fontId="28"/>
  </si>
  <si>
    <t>［kWh］</t>
  </si>
  <si>
    <r>
      <t xml:space="preserve">料金[円]
</t>
    </r>
    <r>
      <rPr>
        <sz val="10"/>
        <color theme="1"/>
        <rFont val="メイリオ"/>
        <family val="3"/>
        <charset val="128"/>
      </rPr>
      <t>（税込み）</t>
    </r>
    <rPh sb="0" eb="2">
      <t>リョウキン</t>
    </rPh>
    <rPh sb="3" eb="4">
      <t>エン</t>
    </rPh>
    <phoneticPr fontId="28"/>
  </si>
  <si>
    <t>期間入力</t>
    <rPh sb="0" eb="2">
      <t>キカン</t>
    </rPh>
    <rPh sb="2" eb="4">
      <t>ニュウリョク</t>
    </rPh>
    <phoneticPr fontId="28"/>
  </si>
  <si>
    <t>数値入力</t>
    <rPh sb="0" eb="2">
      <t>スウチ</t>
    </rPh>
    <rPh sb="2" eb="4">
      <t>ニュウリョク</t>
    </rPh>
    <phoneticPr fontId="28"/>
  </si>
  <si>
    <t>入力チェック</t>
    <rPh sb="0" eb="2">
      <t>ニュウリョク</t>
    </rPh>
    <phoneticPr fontId="28"/>
  </si>
  <si>
    <t>※複数の契約が有る場合は、＜●その他のエネルギー＞欄に記入してください。</t>
    <rPh sb="1" eb="3">
      <t>フクスウ</t>
    </rPh>
    <rPh sb="4" eb="6">
      <t>ケイヤク</t>
    </rPh>
    <rPh sb="7" eb="8">
      <t>ア</t>
    </rPh>
    <rPh sb="9" eb="11">
      <t>バアイ</t>
    </rPh>
    <rPh sb="17" eb="18">
      <t>タ</t>
    </rPh>
    <rPh sb="25" eb="26">
      <t>ラン</t>
    </rPh>
    <rPh sb="27" eb="29">
      <t>キニュウ</t>
    </rPh>
    <phoneticPr fontId="28"/>
  </si>
  <si>
    <t>●都市ガス又はLPG　使用量・ガス料金</t>
    <rPh sb="1" eb="3">
      <t>トシ</t>
    </rPh>
    <rPh sb="5" eb="6">
      <t>マタ</t>
    </rPh>
    <rPh sb="11" eb="14">
      <t>シヨウリョウ</t>
    </rPh>
    <rPh sb="17" eb="19">
      <t>リョウキン</t>
    </rPh>
    <phoneticPr fontId="28"/>
  </si>
  <si>
    <t>単位を選択</t>
    <rPh sb="0" eb="2">
      <t>タンイ</t>
    </rPh>
    <phoneticPr fontId="19"/>
  </si>
  <si>
    <t>ガス使用量</t>
    <rPh sb="2" eb="5">
      <t>シヨウリョウ</t>
    </rPh>
    <phoneticPr fontId="28"/>
  </si>
  <si>
    <t>※都市ガスとLPG両方の使用が有る場合は、都市ガスを＜●その他のエネルギー＞欄に記入してください。</t>
    <rPh sb="1" eb="3">
      <t>トシ</t>
    </rPh>
    <rPh sb="9" eb="11">
      <t>リョウホウ</t>
    </rPh>
    <rPh sb="12" eb="14">
      <t>シヨウ</t>
    </rPh>
    <rPh sb="15" eb="16">
      <t>ア</t>
    </rPh>
    <rPh sb="17" eb="19">
      <t>バアイ</t>
    </rPh>
    <rPh sb="21" eb="23">
      <t>トシ</t>
    </rPh>
    <rPh sb="30" eb="31">
      <t>タ</t>
    </rPh>
    <rPh sb="38" eb="39">
      <t>ラン</t>
    </rPh>
    <rPh sb="40" eb="42">
      <t>キニュウ</t>
    </rPh>
    <phoneticPr fontId="28"/>
  </si>
  <si>
    <t>●その他のエネルギー１　使用量・料金</t>
    <rPh sb="3" eb="4">
      <t>タ</t>
    </rPh>
    <rPh sb="12" eb="15">
      <t>シヨウリョウ</t>
    </rPh>
    <rPh sb="16" eb="18">
      <t>リョウキン</t>
    </rPh>
    <phoneticPr fontId="28"/>
  </si>
  <si>
    <t>エネルギー種別を選択</t>
    <rPh sb="5" eb="7">
      <t>シュベツ</t>
    </rPh>
    <phoneticPr fontId="19"/>
  </si>
  <si>
    <t>使用量</t>
    <rPh sb="0" eb="3">
      <t>シヨウリョウ</t>
    </rPh>
    <phoneticPr fontId="28"/>
  </si>
  <si>
    <t>●その他のエネルギー２　使用量・料金</t>
    <rPh sb="3" eb="4">
      <t>タ</t>
    </rPh>
    <rPh sb="12" eb="15">
      <t>シヨウリョウ</t>
    </rPh>
    <rPh sb="16" eb="18">
      <t>リョウキン</t>
    </rPh>
    <phoneticPr fontId="28"/>
  </si>
  <si>
    <t>●その他のエネルギー３　使用量・料金</t>
    <rPh sb="3" eb="4">
      <t>タ</t>
    </rPh>
    <rPh sb="12" eb="15">
      <t>シヨウリョウ</t>
    </rPh>
    <rPh sb="16" eb="18">
      <t>リョウキン</t>
    </rPh>
    <phoneticPr fontId="28"/>
  </si>
  <si>
    <t>●その他のエネルギー４　使用量・料金</t>
    <rPh sb="3" eb="4">
      <t>タ</t>
    </rPh>
    <rPh sb="12" eb="15">
      <t>シヨウリョウ</t>
    </rPh>
    <rPh sb="16" eb="18">
      <t>リョウキン</t>
    </rPh>
    <phoneticPr fontId="28"/>
  </si>
  <si>
    <r>
      <t>１．</t>
    </r>
    <r>
      <rPr>
        <sz val="10"/>
        <color rgb="FFFF0000"/>
        <rFont val="メイリオ"/>
        <family val="3"/>
        <charset val="128"/>
      </rPr>
      <t>新規開業等</t>
    </r>
    <r>
      <rPr>
        <sz val="10"/>
        <rFont val="メイリオ"/>
        <family val="3"/>
        <charset val="128"/>
      </rPr>
      <t>によりエネルギー使用量が全く無い場合は、本シートに記入してください。</t>
    </r>
    <rPh sb="2" eb="4">
      <t>シンキ</t>
    </rPh>
    <rPh sb="4" eb="6">
      <t>カイギョウ</t>
    </rPh>
    <rPh sb="6" eb="7">
      <t>トウ</t>
    </rPh>
    <rPh sb="15" eb="17">
      <t>シヨウ</t>
    </rPh>
    <rPh sb="17" eb="18">
      <t>リョウ</t>
    </rPh>
    <rPh sb="19" eb="20">
      <t>マッタ</t>
    </rPh>
    <rPh sb="21" eb="22">
      <t>ナ</t>
    </rPh>
    <rPh sb="23" eb="25">
      <t>バアイ</t>
    </rPh>
    <rPh sb="27" eb="28">
      <t>ホン</t>
    </rPh>
    <rPh sb="32" eb="34">
      <t>キニュウ</t>
    </rPh>
    <phoneticPr fontId="28"/>
  </si>
  <si>
    <r>
      <t>２．確認事項を選択の上、＜</t>
    </r>
    <r>
      <rPr>
        <b/>
        <sz val="10"/>
        <color rgb="FFFF0000"/>
        <rFont val="メイリオ"/>
        <family val="3"/>
        <charset val="128"/>
      </rPr>
      <t>ア</t>
    </r>
    <r>
      <rPr>
        <sz val="10"/>
        <rFont val="メイリオ"/>
        <family val="3"/>
        <charset val="128"/>
      </rPr>
      <t>＞、＜</t>
    </r>
    <r>
      <rPr>
        <b/>
        <sz val="10"/>
        <color rgb="FFFF0000"/>
        <rFont val="メイリオ"/>
        <family val="3"/>
        <charset val="128"/>
      </rPr>
      <t>イ</t>
    </r>
    <r>
      <rPr>
        <sz val="10"/>
        <rFont val="メイリオ"/>
        <family val="3"/>
        <charset val="128"/>
      </rPr>
      <t>＞のいずれか該当する表を使用してください。</t>
    </r>
    <rPh sb="2" eb="4">
      <t>カクニン</t>
    </rPh>
    <rPh sb="4" eb="6">
      <t>ジコウ</t>
    </rPh>
    <rPh sb="7" eb="9">
      <t>センタク</t>
    </rPh>
    <rPh sb="10" eb="11">
      <t>ウエ</t>
    </rPh>
    <rPh sb="24" eb="26">
      <t>ガイトウ</t>
    </rPh>
    <rPh sb="28" eb="29">
      <t>ヒョウ</t>
    </rPh>
    <rPh sb="30" eb="32">
      <t>シヨウ</t>
    </rPh>
    <phoneticPr fontId="28"/>
  </si>
  <si>
    <r>
      <t>　</t>
    </r>
    <r>
      <rPr>
        <b/>
        <sz val="10"/>
        <color rgb="FFFF0000"/>
        <rFont val="メイリオ"/>
        <family val="3"/>
        <charset val="128"/>
      </rPr>
      <t>ア</t>
    </r>
    <r>
      <rPr>
        <sz val="10"/>
        <rFont val="メイリオ"/>
        <family val="3"/>
        <charset val="128"/>
      </rPr>
      <t>　事務所内の区画にサーバーを設置していない。</t>
    </r>
    <rPh sb="3" eb="5">
      <t>ジム</t>
    </rPh>
    <rPh sb="5" eb="6">
      <t>ショ</t>
    </rPh>
    <rPh sb="6" eb="7">
      <t>ナイ</t>
    </rPh>
    <rPh sb="8" eb="10">
      <t>クカク</t>
    </rPh>
    <rPh sb="16" eb="18">
      <t>セッチ</t>
    </rPh>
    <phoneticPr fontId="28"/>
  </si>
  <si>
    <r>
      <t>　</t>
    </r>
    <r>
      <rPr>
        <b/>
        <sz val="10"/>
        <color rgb="FFFF0000"/>
        <rFont val="メイリオ"/>
        <family val="3"/>
        <charset val="128"/>
      </rPr>
      <t>イ</t>
    </r>
    <r>
      <rPr>
        <sz val="10"/>
        <rFont val="メイリオ"/>
        <family val="3"/>
        <charset val="128"/>
      </rPr>
      <t>　事務所内の区画にサーバーを設置している。</t>
    </r>
    <rPh sb="3" eb="5">
      <t>ジム</t>
    </rPh>
    <rPh sb="5" eb="6">
      <t>ショ</t>
    </rPh>
    <rPh sb="6" eb="7">
      <t>ナイ</t>
    </rPh>
    <rPh sb="8" eb="10">
      <t>クカク</t>
    </rPh>
    <rPh sb="16" eb="18">
      <t>セッチ</t>
    </rPh>
    <phoneticPr fontId="28"/>
  </si>
  <si>
    <r>
      <t>セルに適切な＜</t>
    </r>
    <r>
      <rPr>
        <sz val="12"/>
        <color rgb="FFFF0000"/>
        <rFont val="メイリオ"/>
        <family val="3"/>
        <charset val="128"/>
      </rPr>
      <t>数値</t>
    </r>
    <r>
      <rPr>
        <sz val="12"/>
        <color theme="1"/>
        <rFont val="メイリオ"/>
        <family val="3"/>
        <charset val="128"/>
      </rPr>
      <t>＞を入力してください。</t>
    </r>
    <rPh sb="3" eb="5">
      <t>テキセツ</t>
    </rPh>
    <rPh sb="7" eb="9">
      <t>スウチ</t>
    </rPh>
    <rPh sb="11" eb="13">
      <t>ニュウリョク</t>
    </rPh>
    <phoneticPr fontId="28"/>
  </si>
  <si>
    <t>中小規模事業所の
規模判定</t>
    <rPh sb="0" eb="7">
      <t>チュウショウキボジギョウショ</t>
    </rPh>
    <rPh sb="9" eb="11">
      <t>キボ</t>
    </rPh>
    <rPh sb="11" eb="13">
      <t>ハンテイ</t>
    </rPh>
    <phoneticPr fontId="19"/>
  </si>
  <si>
    <t>確認事項：事務所内の区画にサーバーを設置していますか。</t>
    <rPh sb="0" eb="2">
      <t>カクニン</t>
    </rPh>
    <rPh sb="2" eb="4">
      <t>ジコウ</t>
    </rPh>
    <phoneticPr fontId="19"/>
  </si>
  <si>
    <r>
      <t>※　サーバーを設置していない場合は、「</t>
    </r>
    <r>
      <rPr>
        <b/>
        <sz val="9"/>
        <color rgb="FFFF0000"/>
        <rFont val="メイリオ"/>
        <family val="3"/>
        <charset val="128"/>
      </rPr>
      <t>ア</t>
    </r>
    <r>
      <rPr>
        <sz val="9"/>
        <rFont val="メイリオ"/>
        <family val="3"/>
        <charset val="128"/>
      </rPr>
      <t>の表」に入力。
　　サーバーを設置している場合は、　「</t>
    </r>
    <r>
      <rPr>
        <b/>
        <sz val="9"/>
        <color rgb="FFFF0000"/>
        <rFont val="メイリオ"/>
        <family val="3"/>
        <charset val="128"/>
      </rPr>
      <t>イ</t>
    </r>
    <r>
      <rPr>
        <sz val="9"/>
        <rFont val="メイリオ"/>
        <family val="3"/>
        <charset val="128"/>
      </rPr>
      <t>の表」に入力。</t>
    </r>
    <rPh sb="7" eb="9">
      <t>セッチ</t>
    </rPh>
    <rPh sb="14" eb="16">
      <t>バアイ</t>
    </rPh>
    <rPh sb="21" eb="22">
      <t>ヒョウ</t>
    </rPh>
    <rPh sb="24" eb="26">
      <t>ニュウリョク</t>
    </rPh>
    <rPh sb="49" eb="50">
      <t>ヒョウ</t>
    </rPh>
    <phoneticPr fontId="19"/>
  </si>
  <si>
    <r>
      <rPr>
        <b/>
        <sz val="11"/>
        <color rgb="FFFF0000"/>
        <rFont val="メイリオ"/>
        <family val="3"/>
        <charset val="128"/>
      </rPr>
      <t>ア　</t>
    </r>
    <r>
      <rPr>
        <sz val="11"/>
        <color theme="1"/>
        <rFont val="メイリオ"/>
        <family val="3"/>
        <charset val="128"/>
      </rPr>
      <t>事務所内の区画にサーバーを設置していない。</t>
    </r>
    <rPh sb="2" eb="4">
      <t>ジム</t>
    </rPh>
    <rPh sb="4" eb="5">
      <t>ショ</t>
    </rPh>
    <rPh sb="5" eb="6">
      <t>ナイ</t>
    </rPh>
    <rPh sb="7" eb="9">
      <t>クカク</t>
    </rPh>
    <rPh sb="15" eb="17">
      <t>セッチ</t>
    </rPh>
    <phoneticPr fontId="28"/>
  </si>
  <si>
    <t>事業所等の区分</t>
    <rPh sb="0" eb="4">
      <t>ジギョウショトウ</t>
    </rPh>
    <rPh sb="5" eb="7">
      <t>クブン</t>
    </rPh>
    <phoneticPr fontId="28"/>
  </si>
  <si>
    <t>区分を選択</t>
    <rPh sb="0" eb="2">
      <t>クブン</t>
    </rPh>
    <rPh sb="3" eb="5">
      <t>センタク</t>
    </rPh>
    <phoneticPr fontId="28"/>
  </si>
  <si>
    <t>事業所等の延床面積</t>
    <rPh sb="0" eb="4">
      <t>ジギョウショトウ</t>
    </rPh>
    <rPh sb="5" eb="6">
      <t>ノベ</t>
    </rPh>
    <rPh sb="6" eb="7">
      <t>ユカ</t>
    </rPh>
    <rPh sb="7" eb="9">
      <t>メンセキ</t>
    </rPh>
    <phoneticPr fontId="28"/>
  </si>
  <si>
    <r>
      <t>［ｍ</t>
    </r>
    <r>
      <rPr>
        <vertAlign val="superscript"/>
        <sz val="11"/>
        <color theme="1"/>
        <rFont val="メイリオ"/>
        <family val="3"/>
        <charset val="128"/>
      </rPr>
      <t>2</t>
    </r>
    <r>
      <rPr>
        <sz val="11"/>
        <color theme="1"/>
        <rFont val="メイリオ"/>
        <family val="3"/>
        <charset val="128"/>
      </rPr>
      <t>］</t>
    </r>
    <phoneticPr fontId="28"/>
  </si>
  <si>
    <t>事業所等の予想年間
総稼働時間</t>
    <rPh sb="0" eb="4">
      <t>ジギョウショトウ</t>
    </rPh>
    <rPh sb="5" eb="7">
      <t>ヨソウ</t>
    </rPh>
    <rPh sb="7" eb="9">
      <t>ネンカン</t>
    </rPh>
    <rPh sb="10" eb="11">
      <t>ソウ</t>
    </rPh>
    <rPh sb="11" eb="13">
      <t>カドウ</t>
    </rPh>
    <rPh sb="13" eb="15">
      <t>ジカン</t>
    </rPh>
    <phoneticPr fontId="28"/>
  </si>
  <si>
    <t>［h/年］</t>
    <rPh sb="3" eb="4">
      <t>ネン</t>
    </rPh>
    <phoneticPr fontId="28"/>
  </si>
  <si>
    <t>エネルギー使用量（概算）</t>
    <rPh sb="5" eb="8">
      <t>シヨウリョウ</t>
    </rPh>
    <rPh sb="9" eb="11">
      <t>ガイサン</t>
    </rPh>
    <phoneticPr fontId="28"/>
  </si>
  <si>
    <t>［GJ/年］</t>
    <rPh sb="4" eb="5">
      <t>ネン</t>
    </rPh>
    <phoneticPr fontId="28"/>
  </si>
  <si>
    <t>原油換算</t>
    <rPh sb="0" eb="2">
      <t>ゲンユ</t>
    </rPh>
    <rPh sb="2" eb="4">
      <t>カンサン</t>
    </rPh>
    <phoneticPr fontId="28"/>
  </si>
  <si>
    <t>［kL/年］</t>
    <rPh sb="4" eb="5">
      <t>ネン</t>
    </rPh>
    <phoneticPr fontId="28"/>
  </si>
  <si>
    <r>
      <rPr>
        <b/>
        <sz val="11"/>
        <color rgb="FFFF0000"/>
        <rFont val="メイリオ"/>
        <family val="3"/>
        <charset val="128"/>
      </rPr>
      <t>イ</t>
    </r>
    <r>
      <rPr>
        <sz val="11"/>
        <color theme="1"/>
        <rFont val="メイリオ"/>
        <family val="3"/>
        <charset val="128"/>
      </rPr>
      <t>　事務所内の区画にサーバーを設置している。</t>
    </r>
    <rPh sb="2" eb="4">
      <t>ジム</t>
    </rPh>
    <rPh sb="4" eb="5">
      <t>ショ</t>
    </rPh>
    <rPh sb="5" eb="6">
      <t>ナイ</t>
    </rPh>
    <rPh sb="7" eb="9">
      <t>クカク</t>
    </rPh>
    <rPh sb="15" eb="17">
      <t>セッチ</t>
    </rPh>
    <phoneticPr fontId="28"/>
  </si>
  <si>
    <t>事務所</t>
    <rPh sb="0" eb="3">
      <t>ジムショ</t>
    </rPh>
    <phoneticPr fontId="28"/>
  </si>
  <si>
    <t>事務所の延床面積</t>
    <rPh sb="0" eb="2">
      <t>ジム</t>
    </rPh>
    <rPh sb="2" eb="3">
      <t>ショ</t>
    </rPh>
    <rPh sb="4" eb="5">
      <t>ノベ</t>
    </rPh>
    <rPh sb="5" eb="6">
      <t>ユカ</t>
    </rPh>
    <rPh sb="6" eb="8">
      <t>メンセキ</t>
    </rPh>
    <phoneticPr fontId="28"/>
  </si>
  <si>
    <t>事務所の予想年間
総稼働時間</t>
    <rPh sb="0" eb="2">
      <t>ジム</t>
    </rPh>
    <rPh sb="2" eb="3">
      <t>ショ</t>
    </rPh>
    <rPh sb="4" eb="6">
      <t>ヨソウ</t>
    </rPh>
    <rPh sb="6" eb="8">
      <t>ネンカン</t>
    </rPh>
    <rPh sb="9" eb="10">
      <t>ソウ</t>
    </rPh>
    <rPh sb="10" eb="12">
      <t>カドウ</t>
    </rPh>
    <rPh sb="12" eb="14">
      <t>ジカン</t>
    </rPh>
    <phoneticPr fontId="28"/>
  </si>
  <si>
    <t>事務所内のサーバーを
設置している延床面積</t>
    <rPh sb="0" eb="2">
      <t>ジム</t>
    </rPh>
    <rPh sb="2" eb="3">
      <t>ショ</t>
    </rPh>
    <rPh sb="3" eb="4">
      <t>ナイ</t>
    </rPh>
    <rPh sb="11" eb="13">
      <t>セッチ</t>
    </rPh>
    <rPh sb="17" eb="18">
      <t>ノベ</t>
    </rPh>
    <rPh sb="18" eb="19">
      <t>ユカ</t>
    </rPh>
    <rPh sb="19" eb="21">
      <t>メンセキ</t>
    </rPh>
    <phoneticPr fontId="28"/>
  </si>
  <si>
    <t>サーバーの予想年間
総稼働時間</t>
    <rPh sb="5" eb="7">
      <t>ヨソウ</t>
    </rPh>
    <rPh sb="7" eb="9">
      <t>ネンカン</t>
    </rPh>
    <rPh sb="10" eb="11">
      <t>ソウ</t>
    </rPh>
    <rPh sb="11" eb="13">
      <t>カドウ</t>
    </rPh>
    <rPh sb="13" eb="15">
      <t>ジカン</t>
    </rPh>
    <phoneticPr fontId="28"/>
  </si>
  <si>
    <t>エネルギー概算使用量：　X　＝　A　✕　B　✕　C　／　1000</t>
    <rPh sb="5" eb="7">
      <t>ガイサン</t>
    </rPh>
    <rPh sb="7" eb="10">
      <t>シヨウリョウ</t>
    </rPh>
    <phoneticPr fontId="28"/>
  </si>
  <si>
    <t>X：</t>
    <phoneticPr fontId="28"/>
  </si>
  <si>
    <t>事業所等における概算エネルギー使用量［GJ］</t>
    <rPh sb="0" eb="3">
      <t>ジギョウショ</t>
    </rPh>
    <rPh sb="3" eb="4">
      <t>トウ</t>
    </rPh>
    <rPh sb="8" eb="10">
      <t>ガイサン</t>
    </rPh>
    <rPh sb="15" eb="18">
      <t>シヨウリョウ</t>
    </rPh>
    <phoneticPr fontId="28"/>
  </si>
  <si>
    <t>A：</t>
    <phoneticPr fontId="28"/>
  </si>
  <si>
    <r>
      <t>事業所等の延床面積［ｍ</t>
    </r>
    <r>
      <rPr>
        <vertAlign val="superscript"/>
        <sz val="11"/>
        <color theme="1"/>
        <rFont val="メイリオ"/>
        <family val="3"/>
        <charset val="128"/>
      </rPr>
      <t>2</t>
    </r>
    <r>
      <rPr>
        <sz val="11"/>
        <color theme="1"/>
        <rFont val="メイリオ"/>
        <family val="3"/>
        <charset val="128"/>
      </rPr>
      <t>］</t>
    </r>
    <rPh sb="0" eb="4">
      <t>ジギョウショトウ</t>
    </rPh>
    <rPh sb="5" eb="6">
      <t>ノベ</t>
    </rPh>
    <rPh sb="6" eb="9">
      <t>ユカメンセキ</t>
    </rPh>
    <phoneticPr fontId="28"/>
  </si>
  <si>
    <t>B：</t>
    <phoneticPr fontId="28"/>
  </si>
  <si>
    <r>
      <t>事業所等が属する区分におけるエネルギー原単位［MJ/ｍ</t>
    </r>
    <r>
      <rPr>
        <vertAlign val="superscript"/>
        <sz val="11"/>
        <color theme="1"/>
        <rFont val="メイリオ"/>
        <family val="3"/>
        <charset val="128"/>
      </rPr>
      <t>2</t>
    </r>
    <r>
      <rPr>
        <sz val="11"/>
        <color theme="1"/>
        <rFont val="メイリオ"/>
        <family val="3"/>
        <charset val="128"/>
      </rPr>
      <t>・h］</t>
    </r>
    <rPh sb="0" eb="3">
      <t>ジギョウショ</t>
    </rPh>
    <rPh sb="3" eb="4">
      <t>トウ</t>
    </rPh>
    <rPh sb="5" eb="6">
      <t>ゾク</t>
    </rPh>
    <rPh sb="8" eb="10">
      <t>クブン</t>
    </rPh>
    <rPh sb="19" eb="22">
      <t>ゲンタンイ</t>
    </rPh>
    <phoneticPr fontId="28"/>
  </si>
  <si>
    <t>C：</t>
    <phoneticPr fontId="28"/>
  </si>
  <si>
    <t>事業所等の総稼働時間［h］</t>
    <rPh sb="0" eb="4">
      <t>ジギョウショトウ</t>
    </rPh>
    <rPh sb="5" eb="6">
      <t>ソウ</t>
    </rPh>
    <rPh sb="6" eb="8">
      <t>カドウ</t>
    </rPh>
    <rPh sb="8" eb="10">
      <t>ジカン</t>
    </rPh>
    <phoneticPr fontId="28"/>
  </si>
  <si>
    <t>※</t>
    <phoneticPr fontId="28"/>
  </si>
  <si>
    <t>年間総稼働時間の最大は、＜365日✕24時間/日＝8,760時間＞とする。</t>
    <rPh sb="8" eb="10">
      <t>サイダイ</t>
    </rPh>
    <rPh sb="16" eb="17">
      <t>ヒ</t>
    </rPh>
    <rPh sb="20" eb="22">
      <t>ジカン</t>
    </rPh>
    <rPh sb="23" eb="24">
      <t>ヒ</t>
    </rPh>
    <rPh sb="30" eb="32">
      <t>ジカン</t>
    </rPh>
    <phoneticPr fontId="28"/>
  </si>
  <si>
    <t>種別を選択</t>
    <phoneticPr fontId="19"/>
  </si>
  <si>
    <t>都市ガス</t>
    <phoneticPr fontId="19"/>
  </si>
  <si>
    <t>LPG</t>
    <phoneticPr fontId="19"/>
  </si>
  <si>
    <t>LNG</t>
    <phoneticPr fontId="19"/>
  </si>
  <si>
    <t>水素ガス</t>
    <phoneticPr fontId="19"/>
  </si>
  <si>
    <t>天然ガス</t>
    <phoneticPr fontId="19"/>
  </si>
  <si>
    <t>都市ガス</t>
  </si>
  <si>
    <t>［m3］</t>
  </si>
  <si>
    <t>［kg］</t>
  </si>
  <si>
    <t>温水・冷水</t>
  </si>
  <si>
    <t>産業用蒸気</t>
  </si>
  <si>
    <t>産業用以外の蒸気</t>
  </si>
  <si>
    <t>灯油</t>
  </si>
  <si>
    <t>軽油</t>
  </si>
  <si>
    <t>A重油</t>
  </si>
  <si>
    <t>B・Ｃ重油</t>
  </si>
  <si>
    <t>エネルギー使用量</t>
    <rPh sb="5" eb="8">
      <t>シヨウリョウ</t>
    </rPh>
    <phoneticPr fontId="28"/>
  </si>
  <si>
    <t>使用量!P21</t>
    <phoneticPr fontId="28"/>
  </si>
  <si>
    <t>原油換算</t>
    <phoneticPr fontId="19"/>
  </si>
  <si>
    <t>CO2換算</t>
    <phoneticPr fontId="19"/>
  </si>
  <si>
    <t>電気</t>
    <rPh sb="0" eb="2">
      <t>デンキ</t>
    </rPh>
    <phoneticPr fontId="28"/>
  </si>
  <si>
    <t>使用量!P33</t>
    <phoneticPr fontId="28"/>
  </si>
  <si>
    <t>都市ガス</t>
    <phoneticPr fontId="28"/>
  </si>
  <si>
    <t>LPG</t>
    <phoneticPr fontId="28"/>
  </si>
  <si>
    <t>LNG</t>
    <phoneticPr fontId="28"/>
  </si>
  <si>
    <t>水素</t>
    <rPh sb="0" eb="2">
      <t>スイソ</t>
    </rPh>
    <phoneticPr fontId="28"/>
  </si>
  <si>
    <t>天然ガス</t>
    <rPh sb="0" eb="2">
      <t>テンネン</t>
    </rPh>
    <phoneticPr fontId="28"/>
  </si>
  <si>
    <t>使用量!P44</t>
    <phoneticPr fontId="28"/>
  </si>
  <si>
    <t>温水・冷水</t>
    <rPh sb="0" eb="2">
      <t>オンスイ</t>
    </rPh>
    <rPh sb="3" eb="5">
      <t>レイスイ</t>
    </rPh>
    <phoneticPr fontId="19"/>
  </si>
  <si>
    <t>産業用蒸気</t>
    <rPh sb="0" eb="3">
      <t>サンギョウヨウ</t>
    </rPh>
    <rPh sb="3" eb="5">
      <t>ジョウキ</t>
    </rPh>
    <phoneticPr fontId="51"/>
  </si>
  <si>
    <t>産業用以外の蒸気</t>
    <rPh sb="0" eb="3">
      <t>サンギョウヨウ</t>
    </rPh>
    <rPh sb="3" eb="5">
      <t>イガイ</t>
    </rPh>
    <rPh sb="6" eb="8">
      <t>ジョウキ</t>
    </rPh>
    <phoneticPr fontId="51"/>
  </si>
  <si>
    <t>灯油</t>
    <rPh sb="0" eb="2">
      <t>トウユ</t>
    </rPh>
    <phoneticPr fontId="51"/>
  </si>
  <si>
    <t>軽油</t>
    <rPh sb="0" eb="2">
      <t>ケイユ</t>
    </rPh>
    <phoneticPr fontId="51"/>
  </si>
  <si>
    <t>A重油</t>
    <rPh sb="1" eb="3">
      <t>ジュウユ</t>
    </rPh>
    <phoneticPr fontId="51"/>
  </si>
  <si>
    <t>B・Ｃ重油</t>
    <rPh sb="3" eb="5">
      <t>ジュウユ</t>
    </rPh>
    <phoneticPr fontId="51"/>
  </si>
  <si>
    <t>使用量!P55</t>
    <phoneticPr fontId="28"/>
  </si>
  <si>
    <t>使用量!P66</t>
    <phoneticPr fontId="28"/>
  </si>
  <si>
    <t>使用量!P77</t>
    <phoneticPr fontId="28"/>
  </si>
  <si>
    <t>【省エネ法換算係数】</t>
    <phoneticPr fontId="19"/>
  </si>
  <si>
    <t>1次エネルギー換算係数</t>
    <rPh sb="1" eb="2">
      <t>ジ</t>
    </rPh>
    <rPh sb="7" eb="9">
      <t>カンサン</t>
    </rPh>
    <rPh sb="9" eb="11">
      <t>ケイスウ</t>
    </rPh>
    <phoneticPr fontId="19"/>
  </si>
  <si>
    <t>プルダウンリスト</t>
    <phoneticPr fontId="19"/>
  </si>
  <si>
    <t>●その他のエネルギー</t>
    <phoneticPr fontId="28"/>
  </si>
  <si>
    <t>【空調設備】</t>
    <rPh sb="1" eb="3">
      <t>クウチョウ</t>
    </rPh>
    <rPh sb="3" eb="5">
      <t>セツビ</t>
    </rPh>
    <phoneticPr fontId="28"/>
  </si>
  <si>
    <t>【室用途】</t>
    <rPh sb="1" eb="2">
      <t>シツ</t>
    </rPh>
    <rPh sb="2" eb="4">
      <t>ヨウト</t>
    </rPh>
    <phoneticPr fontId="28"/>
  </si>
  <si>
    <t>電気：</t>
    <rPh sb="0" eb="2">
      <t>デンキ</t>
    </rPh>
    <phoneticPr fontId="19"/>
  </si>
  <si>
    <t>GJ/千kWh</t>
    <rPh sb="3" eb="4">
      <t>セン</t>
    </rPh>
    <phoneticPr fontId="51"/>
  </si>
  <si>
    <t>t-CO2/千kWh</t>
    <rPh sb="6" eb="7">
      <t>セン</t>
    </rPh>
    <phoneticPr fontId="51"/>
  </si>
  <si>
    <t>設備を選択</t>
    <rPh sb="0" eb="2">
      <t>セツビ</t>
    </rPh>
    <rPh sb="3" eb="5">
      <t>センタク</t>
    </rPh>
    <phoneticPr fontId="28"/>
  </si>
  <si>
    <t>要件を選択</t>
    <rPh sb="0" eb="2">
      <t>ヨウケン</t>
    </rPh>
    <rPh sb="3" eb="5">
      <t>センタク</t>
    </rPh>
    <phoneticPr fontId="28"/>
  </si>
  <si>
    <t>単位を選択</t>
    <rPh sb="0" eb="2">
      <t>タンイ</t>
    </rPh>
    <rPh sb="3" eb="5">
      <t>センタク</t>
    </rPh>
    <phoneticPr fontId="19"/>
  </si>
  <si>
    <t>室用途を選択</t>
    <rPh sb="0" eb="3">
      <t>シツヨウト</t>
    </rPh>
    <rPh sb="4" eb="6">
      <t>センタク</t>
    </rPh>
    <phoneticPr fontId="19"/>
  </si>
  <si>
    <t>区分の原単位</t>
    <rPh sb="0" eb="2">
      <t>クブン</t>
    </rPh>
    <rPh sb="3" eb="6">
      <t>ゲンタンイ</t>
    </rPh>
    <phoneticPr fontId="28"/>
  </si>
  <si>
    <t>年間総稼働時間</t>
    <rPh sb="0" eb="2">
      <t>ネンカン</t>
    </rPh>
    <rPh sb="2" eb="3">
      <t>ソウ</t>
    </rPh>
    <rPh sb="3" eb="5">
      <t>カドウ</t>
    </rPh>
    <rPh sb="5" eb="7">
      <t>ジカン</t>
    </rPh>
    <phoneticPr fontId="28"/>
  </si>
  <si>
    <t>他人からの供給を受けた場合は、＜1＞</t>
    <rPh sb="0" eb="2">
      <t>タニン</t>
    </rPh>
    <rPh sb="5" eb="7">
      <t>キョウキュウ</t>
    </rPh>
    <rPh sb="8" eb="9">
      <t>ウ</t>
    </rPh>
    <rPh sb="11" eb="13">
      <t>バアイ</t>
    </rPh>
    <phoneticPr fontId="28"/>
  </si>
  <si>
    <t>温水・冷水［MJ］：</t>
    <rPh sb="0" eb="2">
      <t>オンスイ</t>
    </rPh>
    <rPh sb="3" eb="5">
      <t>レイスイ</t>
    </rPh>
    <phoneticPr fontId="19"/>
  </si>
  <si>
    <t>GJ/GJ</t>
    <phoneticPr fontId="51"/>
  </si>
  <si>
    <t>t-CO2/GJ</t>
    <phoneticPr fontId="19"/>
  </si>
  <si>
    <t>［m3］</t>
    <phoneticPr fontId="28"/>
  </si>
  <si>
    <t>機械換気（換気扇等）</t>
    <phoneticPr fontId="28"/>
  </si>
  <si>
    <t>新設</t>
    <rPh sb="0" eb="2">
      <t>シンセツ</t>
    </rPh>
    <phoneticPr fontId="28"/>
  </si>
  <si>
    <t>電気式パッケージ形空調機</t>
  </si>
  <si>
    <t>①推奨機器</t>
    <rPh sb="1" eb="3">
      <t>スイショウ</t>
    </rPh>
    <rPh sb="3" eb="5">
      <t>キキ</t>
    </rPh>
    <phoneticPr fontId="28"/>
  </si>
  <si>
    <t>kW</t>
    <phoneticPr fontId="28"/>
  </si>
  <si>
    <t>事務所</t>
    <rPh sb="0" eb="3">
      <t>ジムショ</t>
    </rPh>
    <phoneticPr fontId="19"/>
  </si>
  <si>
    <t>事務所</t>
    <rPh sb="0" eb="2">
      <t>ジム</t>
    </rPh>
    <rPh sb="2" eb="3">
      <t>ショ</t>
    </rPh>
    <phoneticPr fontId="28"/>
  </si>
  <si>
    <t>産業用蒸気［MJ］：</t>
    <rPh sb="0" eb="3">
      <t>サンギョウヨウ</t>
    </rPh>
    <rPh sb="3" eb="5">
      <t>ジョウキ</t>
    </rPh>
    <phoneticPr fontId="51"/>
  </si>
  <si>
    <t>t-CO2/GJ</t>
  </si>
  <si>
    <t>［kg］</t>
    <phoneticPr fontId="28"/>
  </si>
  <si>
    <t>高効率換気設備</t>
    <rPh sb="0" eb="3">
      <t>コウコウリツ</t>
    </rPh>
    <rPh sb="3" eb="5">
      <t>カンキ</t>
    </rPh>
    <rPh sb="5" eb="7">
      <t>セツビ</t>
    </rPh>
    <phoneticPr fontId="28"/>
  </si>
  <si>
    <t>増設</t>
    <rPh sb="0" eb="2">
      <t>ゾウセツ</t>
    </rPh>
    <phoneticPr fontId="28"/>
  </si>
  <si>
    <t>ガスヒートポンプ式空調機</t>
    <phoneticPr fontId="28"/>
  </si>
  <si>
    <t>②基準達成率114%以上</t>
    <rPh sb="1" eb="3">
      <t>キジュン</t>
    </rPh>
    <rPh sb="3" eb="6">
      <t>タッセイリツ</t>
    </rPh>
    <rPh sb="10" eb="12">
      <t>イジョウ</t>
    </rPh>
    <phoneticPr fontId="28"/>
  </si>
  <si>
    <r>
      <t>ｍ</t>
    </r>
    <r>
      <rPr>
        <vertAlign val="superscript"/>
        <sz val="11"/>
        <color theme="1"/>
        <rFont val="メイリオ"/>
        <family val="3"/>
        <charset val="128"/>
      </rPr>
      <t>3</t>
    </r>
    <r>
      <rPr>
        <sz val="11"/>
        <color theme="1"/>
        <rFont val="メイリオ"/>
        <family val="3"/>
        <charset val="128"/>
      </rPr>
      <t>N/h</t>
    </r>
    <phoneticPr fontId="28"/>
  </si>
  <si>
    <t>商業施設（物販）</t>
    <rPh sb="0" eb="4">
      <t>ショウギョウシセツ</t>
    </rPh>
    <rPh sb="5" eb="7">
      <t>ブッパン</t>
    </rPh>
    <phoneticPr fontId="19"/>
  </si>
  <si>
    <t>飲食</t>
    <rPh sb="0" eb="2">
      <t>インショク</t>
    </rPh>
    <phoneticPr fontId="28"/>
  </si>
  <si>
    <t>産業用以外の蒸気［MJ］：</t>
    <rPh sb="0" eb="3">
      <t>サンギョウヨウ</t>
    </rPh>
    <rPh sb="3" eb="5">
      <t>イガイ</t>
    </rPh>
    <rPh sb="6" eb="8">
      <t>ジョウキ</t>
    </rPh>
    <phoneticPr fontId="51"/>
  </si>
  <si>
    <t>［Nm3］</t>
    <phoneticPr fontId="28"/>
  </si>
  <si>
    <t>顕熱交換器</t>
  </si>
  <si>
    <t>更新</t>
    <rPh sb="0" eb="2">
      <t>コウシン</t>
    </rPh>
    <phoneticPr fontId="28"/>
  </si>
  <si>
    <t>ルームエアコン</t>
  </si>
  <si>
    <t>③その他</t>
    <rPh sb="3" eb="4">
      <t>タ</t>
    </rPh>
    <phoneticPr fontId="28"/>
  </si>
  <si>
    <t>㎏/h</t>
    <phoneticPr fontId="28"/>
  </si>
  <si>
    <t>商業施設（飲食）</t>
    <rPh sb="0" eb="4">
      <t>ショウギョウシセツ</t>
    </rPh>
    <rPh sb="5" eb="7">
      <t>インショク</t>
    </rPh>
    <phoneticPr fontId="19"/>
  </si>
  <si>
    <t>小売（食品）</t>
    <rPh sb="0" eb="2">
      <t>コウ</t>
    </rPh>
    <rPh sb="3" eb="5">
      <t>ショクヒン</t>
    </rPh>
    <phoneticPr fontId="28"/>
  </si>
  <si>
    <t>原油換算［kL］：</t>
    <rPh sb="0" eb="2">
      <t>ゲンユ</t>
    </rPh>
    <rPh sb="2" eb="4">
      <t>カンサン</t>
    </rPh>
    <phoneticPr fontId="19"/>
  </si>
  <si>
    <t>CO2分子量</t>
    <rPh sb="3" eb="6">
      <t>ブンシリョウ</t>
    </rPh>
    <phoneticPr fontId="19"/>
  </si>
  <si>
    <t>LPG:kg</t>
    <phoneticPr fontId="28"/>
  </si>
  <si>
    <t>熱交換型換気設備</t>
    <rPh sb="3" eb="4">
      <t>カタ</t>
    </rPh>
    <rPh sb="4" eb="6">
      <t>カンキ</t>
    </rPh>
    <rPh sb="6" eb="8">
      <t>セツビ</t>
    </rPh>
    <phoneticPr fontId="28"/>
  </si>
  <si>
    <t>継続</t>
    <rPh sb="0" eb="2">
      <t>ケイゾク</t>
    </rPh>
    <phoneticPr fontId="28"/>
  </si>
  <si>
    <t>宿泊施設</t>
    <rPh sb="0" eb="4">
      <t>シュクハクシセツ</t>
    </rPh>
    <phoneticPr fontId="19"/>
  </si>
  <si>
    <t>その他小売</t>
    <rPh sb="2" eb="3">
      <t>タ</t>
    </rPh>
    <rPh sb="3" eb="5">
      <t>コウ</t>
    </rPh>
    <phoneticPr fontId="28"/>
  </si>
  <si>
    <t>換気・空調一体型設備</t>
    <rPh sb="0" eb="2">
      <t>カンキ</t>
    </rPh>
    <rPh sb="3" eb="5">
      <t>クウチョウ</t>
    </rPh>
    <rPh sb="5" eb="7">
      <t>イッタイ</t>
    </rPh>
    <rPh sb="7" eb="8">
      <t>カタ</t>
    </rPh>
    <rPh sb="8" eb="10">
      <t>セツビ</t>
    </rPh>
    <phoneticPr fontId="28"/>
  </si>
  <si>
    <t>教育施設</t>
    <rPh sb="0" eb="4">
      <t>キョウイクシセツ</t>
    </rPh>
    <phoneticPr fontId="19"/>
  </si>
  <si>
    <t>教育施設（私学以外）</t>
    <rPh sb="0" eb="4">
      <t>キョウイクシセツ</t>
    </rPh>
    <rPh sb="5" eb="7">
      <t>シガク</t>
    </rPh>
    <rPh sb="7" eb="9">
      <t>イガイ</t>
    </rPh>
    <phoneticPr fontId="19"/>
  </si>
  <si>
    <t>その他</t>
    <rPh sb="2" eb="3">
      <t>タ</t>
    </rPh>
    <phoneticPr fontId="28"/>
  </si>
  <si>
    <t>単位発熱量</t>
    <rPh sb="0" eb="2">
      <t>タンイ</t>
    </rPh>
    <rPh sb="2" eb="4">
      <t>ハツネツ</t>
    </rPh>
    <rPh sb="4" eb="5">
      <t>リョウ</t>
    </rPh>
    <phoneticPr fontId="19"/>
  </si>
  <si>
    <t>医療施設</t>
    <rPh sb="0" eb="4">
      <t>イリョウシセツ</t>
    </rPh>
    <phoneticPr fontId="19"/>
  </si>
  <si>
    <t>私学学校</t>
    <rPh sb="0" eb="2">
      <t>シガク</t>
    </rPh>
    <rPh sb="2" eb="4">
      <t>ガッコウ</t>
    </rPh>
    <phoneticPr fontId="19"/>
  </si>
  <si>
    <t>都市ガス［Nm3］：</t>
    <rPh sb="0" eb="2">
      <t>トシ</t>
    </rPh>
    <phoneticPr fontId="19"/>
  </si>
  <si>
    <t>t-C/GJ</t>
    <phoneticPr fontId="19"/>
  </si>
  <si>
    <t>文化・娯楽施設</t>
    <rPh sb="0" eb="2">
      <t>ブンカ</t>
    </rPh>
    <rPh sb="3" eb="7">
      <t>ゴラクシセツ</t>
    </rPh>
    <phoneticPr fontId="19"/>
  </si>
  <si>
    <t>ＬＰＧ［m3］：</t>
    <phoneticPr fontId="19"/>
  </si>
  <si>
    <t>GJ/ｔ</t>
    <phoneticPr fontId="19"/>
  </si>
  <si>
    <t>m3/t</t>
    <phoneticPr fontId="19"/>
  </si>
  <si>
    <t>その他</t>
    <rPh sb="2" eb="3">
      <t>タ</t>
    </rPh>
    <phoneticPr fontId="19"/>
  </si>
  <si>
    <t>ＬＮＧ［m3］：</t>
    <phoneticPr fontId="19"/>
  </si>
  <si>
    <t>工場</t>
    <rPh sb="0" eb="2">
      <t>コウジョウ</t>
    </rPh>
    <phoneticPr fontId="28"/>
  </si>
  <si>
    <t>石油系炭化水素ガス［Nm3］：</t>
    <phoneticPr fontId="19"/>
  </si>
  <si>
    <t>J=W*S(3600)</t>
    <phoneticPr fontId="28"/>
  </si>
  <si>
    <t>中小クレジット算定ガイドライン</t>
    <rPh sb="0" eb="2">
      <t>チュウショウ</t>
    </rPh>
    <rPh sb="7" eb="9">
      <t>サンテイ</t>
    </rPh>
    <phoneticPr fontId="19"/>
  </si>
  <si>
    <t>倉庫</t>
    <rPh sb="0" eb="2">
      <t>ソウコ</t>
    </rPh>
    <phoneticPr fontId="19"/>
  </si>
  <si>
    <t>その他天然ガス［Nm3］：</t>
    <rPh sb="2" eb="3">
      <t>タ</t>
    </rPh>
    <rPh sb="3" eb="5">
      <t>テンネン</t>
    </rPh>
    <phoneticPr fontId="19"/>
  </si>
  <si>
    <t>kJ=W*3.6</t>
    <phoneticPr fontId="28"/>
  </si>
  <si>
    <t>全負荷相当時間（h/年）</t>
    <rPh sb="0" eb="1">
      <t>ゼン</t>
    </rPh>
    <rPh sb="1" eb="3">
      <t>フカ</t>
    </rPh>
    <rPh sb="3" eb="5">
      <t>ソウトウ</t>
    </rPh>
    <rPh sb="5" eb="7">
      <t>ジカン</t>
    </rPh>
    <rPh sb="10" eb="11">
      <t>ネン</t>
    </rPh>
    <phoneticPr fontId="19"/>
  </si>
  <si>
    <t>都市ガス［m3⇒Nm3］換算</t>
    <rPh sb="0" eb="2">
      <t>トシ</t>
    </rPh>
    <phoneticPr fontId="28"/>
  </si>
  <si>
    <t>冷房</t>
    <rPh sb="0" eb="2">
      <t>レイボウ</t>
    </rPh>
    <phoneticPr fontId="19"/>
  </si>
  <si>
    <t>暖房</t>
    <rPh sb="0" eb="2">
      <t>ダンボウ</t>
    </rPh>
    <phoneticPr fontId="19"/>
  </si>
  <si>
    <t>↓中小クレジット算定ガイドラインの換気</t>
    <rPh sb="1" eb="3">
      <t>チュウショウ</t>
    </rPh>
    <rPh sb="8" eb="10">
      <t>サンテイ</t>
    </rPh>
    <rPh sb="17" eb="19">
      <t>カンキ</t>
    </rPh>
    <phoneticPr fontId="19"/>
  </si>
  <si>
    <t>原油［L］：</t>
    <rPh sb="0" eb="2">
      <t>ゲンユ</t>
    </rPh>
    <phoneticPr fontId="19"/>
  </si>
  <si>
    <t>GJ/ kL</t>
    <phoneticPr fontId="19"/>
  </si>
  <si>
    <t>事務所</t>
    <phoneticPr fontId="19"/>
  </si>
  <si>
    <t>機械換気</t>
    <rPh sb="0" eb="4">
      <t>キカイカンキ</t>
    </rPh>
    <phoneticPr fontId="19"/>
  </si>
  <si>
    <t>灯油［L］：</t>
    <rPh sb="0" eb="2">
      <t>トウユ</t>
    </rPh>
    <phoneticPr fontId="51"/>
  </si>
  <si>
    <t>t-C/GJ</t>
  </si>
  <si>
    <t>商業施設
（物販）</t>
    <phoneticPr fontId="19"/>
  </si>
  <si>
    <t>自然換気</t>
    <rPh sb="0" eb="4">
      <t>シゼンカンキ</t>
    </rPh>
    <phoneticPr fontId="19"/>
  </si>
  <si>
    <t>軽油［L］：</t>
    <rPh sb="0" eb="2">
      <t>ケイユ</t>
    </rPh>
    <phoneticPr fontId="51"/>
  </si>
  <si>
    <t>商業施設
（飲食）</t>
    <rPh sb="6" eb="8">
      <t>インショク</t>
    </rPh>
    <phoneticPr fontId="19"/>
  </si>
  <si>
    <t>A重油［L］：</t>
    <rPh sb="1" eb="3">
      <t>ジュウユ</t>
    </rPh>
    <phoneticPr fontId="51"/>
  </si>
  <si>
    <t>宿泊施設</t>
    <phoneticPr fontId="19"/>
  </si>
  <si>
    <t>排気</t>
    <rPh sb="0" eb="2">
      <t>ハイキ</t>
    </rPh>
    <phoneticPr fontId="28"/>
  </si>
  <si>
    <t>廃棄</t>
    <rPh sb="0" eb="2">
      <t>ハイキ</t>
    </rPh>
    <phoneticPr fontId="28"/>
  </si>
  <si>
    <t>B・Ｃ重油［L］：</t>
    <rPh sb="3" eb="5">
      <t>ジュウユ</t>
    </rPh>
    <phoneticPr fontId="51"/>
  </si>
  <si>
    <t>教育施設</t>
    <phoneticPr fontId="19"/>
  </si>
  <si>
    <t>給気</t>
    <rPh sb="0" eb="2">
      <t>キュウキ</t>
    </rPh>
    <phoneticPr fontId="28"/>
  </si>
  <si>
    <t>医療施設</t>
    <phoneticPr fontId="19"/>
  </si>
  <si>
    <t>給気・排気</t>
    <rPh sb="0" eb="1">
      <t>キュウ</t>
    </rPh>
    <rPh sb="1" eb="2">
      <t>キ</t>
    </rPh>
    <rPh sb="3" eb="5">
      <t>ハイキ</t>
    </rPh>
    <phoneticPr fontId="28"/>
  </si>
  <si>
    <t>LPGの種類</t>
  </si>
  <si>
    <t>1立方メートル当たりのトンへの換算係数</t>
  </si>
  <si>
    <t>文化・
娯楽施設</t>
    <phoneticPr fontId="19"/>
  </si>
  <si>
    <t>補器（排気）</t>
    <rPh sb="0" eb="2">
      <t>ホキ</t>
    </rPh>
    <rPh sb="3" eb="5">
      <t>ハイキ</t>
    </rPh>
    <phoneticPr fontId="28"/>
  </si>
  <si>
    <t>プロパン</t>
  </si>
  <si>
    <t>トン</t>
  </si>
  <si>
    <t>工場</t>
    <rPh sb="0" eb="2">
      <t>コウジョウ</t>
    </rPh>
    <phoneticPr fontId="19"/>
  </si>
  <si>
    <t>その他
（工場、倉庫等）</t>
    <rPh sb="2" eb="3">
      <t>タ</t>
    </rPh>
    <rPh sb="5" eb="7">
      <t>コウジョウ</t>
    </rPh>
    <rPh sb="8" eb="10">
      <t>ソウコ</t>
    </rPh>
    <rPh sb="10" eb="11">
      <t>トウ</t>
    </rPh>
    <phoneticPr fontId="19"/>
  </si>
  <si>
    <t>補器（給気）</t>
    <rPh sb="0" eb="2">
      <t>ホキ</t>
    </rPh>
    <rPh sb="3" eb="5">
      <t>キュウキ</t>
    </rPh>
    <phoneticPr fontId="28"/>
  </si>
  <si>
    <t>ブタン</t>
  </si>
  <si>
    <t>プロパン・ブタンの混合</t>
  </si>
  <si>
    <t>OR(仕様入力!D$79="電気式パッケージ形空調機",仕様入力!D$79="ルームエアコン")</t>
    <phoneticPr fontId="28"/>
  </si>
  <si>
    <t>m3</t>
    <phoneticPr fontId="19"/>
  </si>
  <si>
    <t>東京ガスＨＰ出典：LNG14万7千m3≒LNG6.7万トン≒天然ガス81百万m3</t>
    <rPh sb="0" eb="2">
      <t>トウキョウ</t>
    </rPh>
    <rPh sb="6" eb="8">
      <t>シュッテン</t>
    </rPh>
    <phoneticPr fontId="19"/>
  </si>
  <si>
    <t>倍</t>
    <rPh sb="0" eb="1">
      <t>バイ</t>
    </rPh>
    <phoneticPr fontId="19"/>
  </si>
  <si>
    <r>
      <t>１．</t>
    </r>
    <r>
      <rPr>
        <sz val="10"/>
        <color rgb="FFFF0000"/>
        <rFont val="メイリオ"/>
        <family val="3"/>
        <charset val="128"/>
      </rPr>
      <t>令和４年度</t>
    </r>
    <r>
      <rPr>
        <sz val="10"/>
        <rFont val="メイリオ"/>
        <family val="3"/>
        <charset val="128"/>
      </rPr>
      <t>（202２年度）の電気、ガス及びその他のエネルギー使用量を下記表に入力してください。</t>
    </r>
    <rPh sb="2" eb="4">
      <t>レイワ</t>
    </rPh>
    <rPh sb="5" eb="7">
      <t>ネンド</t>
    </rPh>
    <rPh sb="12" eb="14">
      <t>ネンド</t>
    </rPh>
    <rPh sb="21" eb="22">
      <t>オヨ</t>
    </rPh>
    <rPh sb="25" eb="26">
      <t>タ</t>
    </rPh>
    <rPh sb="32" eb="34">
      <t>シヨウ</t>
    </rPh>
    <rPh sb="34" eb="35">
      <t>リョウ</t>
    </rPh>
    <rPh sb="36" eb="38">
      <t>カキ</t>
    </rPh>
    <rPh sb="38" eb="39">
      <t>ヒョウ</t>
    </rPh>
    <rPh sb="40" eb="42">
      <t>ニュウリョク</t>
    </rPh>
    <phoneticPr fontId="28"/>
  </si>
  <si>
    <t>高効率冷却塔（新設）</t>
    <rPh sb="0" eb="3">
      <t>コウコウリツ</t>
    </rPh>
    <rPh sb="3" eb="6">
      <t>レイキャクトウ</t>
    </rPh>
    <rPh sb="7" eb="9">
      <t>シンセツ</t>
    </rPh>
    <phoneticPr fontId="7"/>
  </si>
  <si>
    <t>高効率冷凍冷蔵設備（新設）</t>
    <rPh sb="0" eb="3">
      <t>コウコウリツ</t>
    </rPh>
    <rPh sb="3" eb="5">
      <t>レイトウ</t>
    </rPh>
    <rPh sb="5" eb="7">
      <t>レイゾウ</t>
    </rPh>
    <rPh sb="7" eb="9">
      <t>セツビ</t>
    </rPh>
    <rPh sb="10" eb="12">
      <t>シンセツ</t>
    </rPh>
    <phoneticPr fontId="7"/>
  </si>
  <si>
    <t>冷凍冷蔵設備（撤去）</t>
    <rPh sb="0" eb="2">
      <t>レイトウ</t>
    </rPh>
    <rPh sb="2" eb="4">
      <t>レイゾウ</t>
    </rPh>
    <rPh sb="4" eb="6">
      <t>セツビ</t>
    </rPh>
    <rPh sb="7" eb="9">
      <t>テッキョ</t>
    </rPh>
    <phoneticPr fontId="7"/>
  </si>
  <si>
    <t>高効率空調用ポンプ（新設）</t>
    <rPh sb="0" eb="3">
      <t>コウコウリツ</t>
    </rPh>
    <rPh sb="3" eb="5">
      <t>クウチョウ</t>
    </rPh>
    <rPh sb="5" eb="6">
      <t>ヨウ</t>
    </rPh>
    <rPh sb="10" eb="12">
      <t>シンセツ</t>
    </rPh>
    <phoneticPr fontId="7"/>
  </si>
  <si>
    <t>高効率パッケージ型空調機（新設）</t>
    <rPh sb="0" eb="3">
      <t>コウコウリツ</t>
    </rPh>
    <rPh sb="8" eb="9">
      <t>ガタ</t>
    </rPh>
    <rPh sb="9" eb="12">
      <t>クウチョウキ</t>
    </rPh>
    <phoneticPr fontId="6"/>
  </si>
  <si>
    <t>パッケージ型空調機（撤去）</t>
    <rPh sb="5" eb="6">
      <t>ガタ</t>
    </rPh>
    <rPh sb="6" eb="9">
      <t>クウチョウキ</t>
    </rPh>
    <rPh sb="10" eb="12">
      <t>テッキョ</t>
    </rPh>
    <phoneticPr fontId="6"/>
  </si>
  <si>
    <t>高効率換気設備（新設）</t>
    <rPh sb="0" eb="3">
      <t>コウコウリツ</t>
    </rPh>
    <rPh sb="3" eb="5">
      <t>カンキ</t>
    </rPh>
    <rPh sb="5" eb="7">
      <t>セツビ</t>
    </rPh>
    <rPh sb="8" eb="10">
      <t>シンセツ</t>
    </rPh>
    <phoneticPr fontId="7"/>
  </si>
  <si>
    <t>高効率照明設備（新設）</t>
    <rPh sb="5" eb="7">
      <t>セツビ</t>
    </rPh>
    <rPh sb="8" eb="10">
      <t>シンセツ</t>
    </rPh>
    <phoneticPr fontId="7"/>
  </si>
  <si>
    <t>照明設備（撤去）</t>
    <rPh sb="2" eb="4">
      <t>セツビ</t>
    </rPh>
    <rPh sb="5" eb="7">
      <t>テッキョ</t>
    </rPh>
    <phoneticPr fontId="7"/>
  </si>
  <si>
    <t>【年間エネルギー使用量】</t>
    <rPh sb="1" eb="3">
      <t>ネンカン</t>
    </rPh>
    <rPh sb="8" eb="10">
      <t>シヨウ</t>
    </rPh>
    <rPh sb="10" eb="11">
      <t>リョウ</t>
    </rPh>
    <phoneticPr fontId="28"/>
  </si>
  <si>
    <t>【年間エネルギー使用量（概算）】</t>
    <rPh sb="1" eb="3">
      <t>ネンカン</t>
    </rPh>
    <rPh sb="8" eb="10">
      <t>シヨウ</t>
    </rPh>
    <rPh sb="10" eb="11">
      <t>リョウ</t>
    </rPh>
    <rPh sb="12" eb="14">
      <t>ガイサン</t>
    </rPh>
    <phoneticPr fontId="28"/>
  </si>
  <si>
    <r>
      <t>３．</t>
    </r>
    <r>
      <rPr>
        <sz val="10"/>
        <color rgb="FFFF0000"/>
        <rFont val="メイリオ"/>
        <family val="3"/>
        <charset val="128"/>
      </rPr>
      <t>新規開業等</t>
    </r>
    <r>
      <rPr>
        <sz val="10"/>
        <rFont val="メイリオ"/>
        <family val="3"/>
        <charset val="128"/>
      </rPr>
      <t>によりエネルギー使用量が全く無い場合は、「</t>
    </r>
    <r>
      <rPr>
        <sz val="10"/>
        <color rgb="FFFF0000"/>
        <rFont val="メイリオ"/>
        <family val="3"/>
        <charset val="128"/>
      </rPr>
      <t>年間エネルギー使用量（概算）</t>
    </r>
    <r>
      <rPr>
        <sz val="10"/>
        <rFont val="メイリオ"/>
        <family val="3"/>
        <charset val="128"/>
      </rPr>
      <t>」シートに記入してください。</t>
    </r>
    <rPh sb="2" eb="4">
      <t>シンキ</t>
    </rPh>
    <rPh sb="4" eb="6">
      <t>カイギョウ</t>
    </rPh>
    <rPh sb="6" eb="7">
      <t>トウ</t>
    </rPh>
    <rPh sb="15" eb="17">
      <t>シヨウ</t>
    </rPh>
    <rPh sb="17" eb="18">
      <t>リョウ</t>
    </rPh>
    <rPh sb="19" eb="20">
      <t>マッタ</t>
    </rPh>
    <rPh sb="21" eb="22">
      <t>ナ</t>
    </rPh>
    <rPh sb="23" eb="25">
      <t>バアイ</t>
    </rPh>
    <rPh sb="39" eb="41">
      <t>ガイサン</t>
    </rPh>
    <rPh sb="47" eb="49">
      <t>キニュウ</t>
    </rPh>
    <phoneticPr fontId="28"/>
  </si>
  <si>
    <t>"省エネ設備の導入"を行う場合は、新設機器と撤去機器の情報を記入してください。</t>
    <rPh sb="1" eb="2">
      <t>ショウ</t>
    </rPh>
    <rPh sb="4" eb="6">
      <t>セツビ</t>
    </rPh>
    <rPh sb="7" eb="9">
      <t>ドウニュウ</t>
    </rPh>
    <rPh sb="11" eb="12">
      <t>オコナ</t>
    </rPh>
    <rPh sb="13" eb="15">
      <t>バアイ</t>
    </rPh>
    <rPh sb="17" eb="19">
      <t>シンセツ</t>
    </rPh>
    <rPh sb="19" eb="21">
      <t>キキ</t>
    </rPh>
    <rPh sb="22" eb="26">
      <t>テッキョキキ</t>
    </rPh>
    <rPh sb="27" eb="29">
      <t>ジョウホウ</t>
    </rPh>
    <rPh sb="30" eb="32">
      <t>キニュウ</t>
    </rPh>
    <phoneticPr fontId="6"/>
  </si>
  <si>
    <t>"運用改善の実践"を行う場合は、新設機器及び撤去機器の記入欄に既存機器の情報を記入し、新設機器の１日あたり稼働時間及び年間稼働日数に"運用改善効果"を踏まえた情報を記入してください。</t>
    <rPh sb="1" eb="5">
      <t>ウンヨウカイゼン</t>
    </rPh>
    <rPh sb="6" eb="8">
      <t>ジッセン</t>
    </rPh>
    <rPh sb="10" eb="11">
      <t>オコナ</t>
    </rPh>
    <rPh sb="12" eb="14">
      <t>バアイ</t>
    </rPh>
    <rPh sb="16" eb="18">
      <t>シンセツ</t>
    </rPh>
    <rPh sb="18" eb="20">
      <t>キキ</t>
    </rPh>
    <rPh sb="20" eb="21">
      <t>オヨ</t>
    </rPh>
    <rPh sb="22" eb="26">
      <t>テッキョキキ</t>
    </rPh>
    <rPh sb="27" eb="30">
      <t>キニュウラン</t>
    </rPh>
    <rPh sb="31" eb="33">
      <t>キゾン</t>
    </rPh>
    <rPh sb="33" eb="35">
      <t>キキ</t>
    </rPh>
    <rPh sb="36" eb="38">
      <t>ジョウホウ</t>
    </rPh>
    <rPh sb="39" eb="41">
      <t>キニュウ</t>
    </rPh>
    <rPh sb="43" eb="47">
      <t>シンセツキキ</t>
    </rPh>
    <rPh sb="49" eb="50">
      <t>ニチ</t>
    </rPh>
    <rPh sb="53" eb="57">
      <t>カドウジカン</t>
    </rPh>
    <rPh sb="57" eb="58">
      <t>オヨ</t>
    </rPh>
    <rPh sb="59" eb="61">
      <t>ネンカン</t>
    </rPh>
    <rPh sb="61" eb="63">
      <t>カドウ</t>
    </rPh>
    <rPh sb="63" eb="65">
      <t>ニチスウ</t>
    </rPh>
    <rPh sb="67" eb="73">
      <t>ウンヨウカイゼンコウカ</t>
    </rPh>
    <rPh sb="75" eb="76">
      <t>フ</t>
    </rPh>
    <rPh sb="79" eb="81">
      <t>ジョウホウ</t>
    </rPh>
    <rPh sb="82" eb="84">
      <t>キニュウ</t>
    </rPh>
    <phoneticPr fontId="6"/>
  </si>
  <si>
    <t>省エネ計算シートの作成にあたりご準備いただくもの</t>
    <rPh sb="0" eb="1">
      <t>ショウ</t>
    </rPh>
    <rPh sb="3" eb="5">
      <t>ケイサン</t>
    </rPh>
    <rPh sb="9" eb="11">
      <t>サクセイ</t>
    </rPh>
    <rPh sb="16" eb="18">
      <t>ジュンビ</t>
    </rPh>
    <phoneticPr fontId="6"/>
  </si>
  <si>
    <t>※各資料の詳細については募集要項「4　提出書類一覧表　4.1助成金交付申請時の提出書類」をご確認ください。</t>
    <rPh sb="1" eb="2">
      <t>カク</t>
    </rPh>
    <rPh sb="2" eb="4">
      <t>シリョウ</t>
    </rPh>
    <rPh sb="5" eb="7">
      <t>ショウサイ</t>
    </rPh>
    <rPh sb="12" eb="16">
      <t>ボシュウヨウコウ</t>
    </rPh>
    <rPh sb="19" eb="26">
      <t>テイシュツショルイイチランヒョウ</t>
    </rPh>
    <rPh sb="30" eb="33">
      <t>ジョセイキン</t>
    </rPh>
    <rPh sb="33" eb="38">
      <t>コウフシンセイジ</t>
    </rPh>
    <rPh sb="39" eb="43">
      <t>テイシュツショルイ</t>
    </rPh>
    <rPh sb="46" eb="48">
      <t>カクニン</t>
    </rPh>
    <phoneticPr fontId="6"/>
  </si>
  <si>
    <t>エネルギー購買伝票が準備できる期間</t>
    <rPh sb="5" eb="9">
      <t>コウバイデンピョウ</t>
    </rPh>
    <rPh sb="10" eb="12">
      <t>ジュンビ</t>
    </rPh>
    <rPh sb="15" eb="17">
      <t>キカン</t>
    </rPh>
    <phoneticPr fontId="6"/>
  </si>
  <si>
    <t>保管上の問題で必要期間のエネルギー購買伝票が欠損している場合、ご契約の電力会社へ再発行を依頼ください。</t>
    <rPh sb="0" eb="3">
      <t>ホカンジョウ</t>
    </rPh>
    <rPh sb="4" eb="6">
      <t>モンダイ</t>
    </rPh>
    <rPh sb="7" eb="11">
      <t>ヒツヨウキカン</t>
    </rPh>
    <rPh sb="17" eb="21">
      <t>コウバイデンピョウ</t>
    </rPh>
    <rPh sb="22" eb="24">
      <t>ケッソン</t>
    </rPh>
    <rPh sb="28" eb="30">
      <t>バアイ</t>
    </rPh>
    <rPh sb="32" eb="34">
      <t>ケイヤク</t>
    </rPh>
    <rPh sb="35" eb="39">
      <t>デンリョクガイシャ</t>
    </rPh>
    <rPh sb="40" eb="43">
      <t>サイハッコウ</t>
    </rPh>
    <rPh sb="44" eb="46">
      <t>イライ</t>
    </rPh>
    <phoneticPr fontId="6"/>
  </si>
  <si>
    <t>選択した設備のシート内に必要な情報を入力してください。</t>
    <rPh sb="0" eb="2">
      <t>センタク</t>
    </rPh>
    <rPh sb="4" eb="6">
      <t>セツビ</t>
    </rPh>
    <rPh sb="10" eb="11">
      <t>ナイ</t>
    </rPh>
    <rPh sb="12" eb="14">
      <t>ヒツヨウ</t>
    </rPh>
    <rPh sb="15" eb="17">
      <t>ジョウホウ</t>
    </rPh>
    <rPh sb="18" eb="20">
      <t>ニュウリョク</t>
    </rPh>
    <phoneticPr fontId="6"/>
  </si>
  <si>
    <t>設備シートの入力ルール</t>
    <rPh sb="0" eb="2">
      <t>セツビ</t>
    </rPh>
    <rPh sb="6" eb="8">
      <t>ニュウリョク</t>
    </rPh>
    <phoneticPr fontId="6"/>
  </si>
  <si>
    <t>⑱　事業所の稼働時間等がわかるもの</t>
    <rPh sb="2" eb="5">
      <t>ジギョウショ</t>
    </rPh>
    <rPh sb="6" eb="11">
      <t>カドウジカントウ</t>
    </rPh>
    <phoneticPr fontId="6"/>
  </si>
  <si>
    <t>㉒　既存設備の仕様書又はカタログ等</t>
    <rPh sb="2" eb="10">
      <t>キゾンセツビ</t>
    </rPh>
    <rPh sb="10" eb="11">
      <t>マタ</t>
    </rPh>
    <rPh sb="16" eb="17">
      <t>トウ</t>
    </rPh>
    <phoneticPr fontId="6"/>
  </si>
  <si>
    <t>㉓　導入設備の仕様書又はカタログ等</t>
    <rPh sb="2" eb="6">
      <t>ドウニュウセツビ</t>
    </rPh>
    <rPh sb="7" eb="10">
      <t>シヨウショ</t>
    </rPh>
    <rPh sb="10" eb="11">
      <t>マタ</t>
    </rPh>
    <rPh sb="16" eb="17">
      <t>トウ</t>
    </rPh>
    <phoneticPr fontId="6"/>
  </si>
  <si>
    <t>⑲　エネルギー購買伝票等</t>
    <rPh sb="7" eb="12">
      <t>コウバイデンピョウトウ</t>
    </rPh>
    <phoneticPr fontId="6"/>
  </si>
  <si>
    <t>必ず以下のシートのどちらかに情報を入力してください。</t>
    <rPh sb="0" eb="1">
      <t>カナラ</t>
    </rPh>
    <rPh sb="2" eb="4">
      <t>イカ</t>
    </rPh>
    <rPh sb="14" eb="16">
      <t>ジョウホウ</t>
    </rPh>
    <rPh sb="17" eb="19">
      <t>ニュウリョク</t>
    </rPh>
    <phoneticPr fontId="6"/>
  </si>
  <si>
    <t>エネルギー使用量　シート</t>
    <phoneticPr fontId="6"/>
  </si>
  <si>
    <t>年間エネルギー使用量（概算）シート</t>
    <phoneticPr fontId="6"/>
  </si>
  <si>
    <t>シート名</t>
    <rPh sb="3" eb="4">
      <t>メイ</t>
    </rPh>
    <phoneticPr fontId="6"/>
  </si>
  <si>
    <t>年間エネルギー使用量（概算）は新規開業時期の都合でエネルギー購買伝票の準備が難しい場合にご使用ください。</t>
    <rPh sb="15" eb="17">
      <t>シンキ</t>
    </rPh>
    <rPh sb="17" eb="21">
      <t>カイギョウジキ</t>
    </rPh>
    <rPh sb="22" eb="24">
      <t>ツゴウ</t>
    </rPh>
    <rPh sb="30" eb="34">
      <t>コウバイデンピョウ</t>
    </rPh>
    <rPh sb="35" eb="37">
      <t>ジュンビ</t>
    </rPh>
    <rPh sb="38" eb="39">
      <t>ムズカ</t>
    </rPh>
    <rPh sb="41" eb="43">
      <t>バアイ</t>
    </rPh>
    <rPh sb="45" eb="47">
      <t>シヨウ</t>
    </rPh>
    <phoneticPr fontId="6"/>
  </si>
  <si>
    <t>パッケージ型空調</t>
    <rPh sb="5" eb="6">
      <t>ガタ</t>
    </rPh>
    <rPh sb="6" eb="8">
      <t>クウチョウ</t>
    </rPh>
    <phoneticPr fontId="6"/>
  </si>
  <si>
    <t>換気設備</t>
    <rPh sb="0" eb="4">
      <t>カンキセツビ</t>
    </rPh>
    <phoneticPr fontId="6"/>
  </si>
  <si>
    <t>冷却塔</t>
    <rPh sb="0" eb="3">
      <t>レイキャクトウ</t>
    </rPh>
    <phoneticPr fontId="6"/>
  </si>
  <si>
    <t>空調用ポンプ</t>
    <rPh sb="0" eb="3">
      <t>クウチョウヨウ</t>
    </rPh>
    <phoneticPr fontId="6"/>
  </si>
  <si>
    <t>照明設備</t>
    <rPh sb="0" eb="4">
      <t>ショウメイセツビ</t>
    </rPh>
    <phoneticPr fontId="6"/>
  </si>
  <si>
    <t>変圧器</t>
    <rPh sb="0" eb="3">
      <t>ヘンアツキ</t>
    </rPh>
    <phoneticPr fontId="6"/>
  </si>
  <si>
    <t>冷凍冷蔵設備</t>
    <rPh sb="0" eb="6">
      <t>レイトウレイゾウセツビ</t>
    </rPh>
    <phoneticPr fontId="6"/>
  </si>
  <si>
    <r>
      <rPr>
        <sz val="9"/>
        <color theme="8"/>
        <rFont val="游ゴシック"/>
        <family val="3"/>
        <charset val="128"/>
        <scheme val="minor"/>
      </rPr>
      <t xml:space="preserve">● </t>
    </r>
    <r>
      <rPr>
        <sz val="9"/>
        <color theme="1"/>
        <rFont val="游ゴシック"/>
        <family val="3"/>
        <charset val="128"/>
        <scheme val="minor"/>
      </rPr>
      <t>計算シートの作成にあたり、入力情報として以下の資料をご準備ください。</t>
    </r>
    <rPh sb="2" eb="4">
      <t>ケイサン</t>
    </rPh>
    <rPh sb="8" eb="10">
      <t>サクセイ</t>
    </rPh>
    <rPh sb="15" eb="19">
      <t>ニュウリョクジョウホウ</t>
    </rPh>
    <rPh sb="22" eb="24">
      <t>イカ</t>
    </rPh>
    <rPh sb="25" eb="27">
      <t>シリョウ</t>
    </rPh>
    <rPh sb="29" eb="31">
      <t>ジュンビ</t>
    </rPh>
    <phoneticPr fontId="6"/>
  </si>
  <si>
    <r>
      <rPr>
        <sz val="9"/>
        <color rgb="FFFFC000"/>
        <rFont val="游ゴシック"/>
        <family val="3"/>
        <charset val="128"/>
        <scheme val="minor"/>
      </rPr>
      <t>●</t>
    </r>
    <r>
      <rPr>
        <sz val="9"/>
        <color theme="1"/>
        <rFont val="游ゴシック"/>
        <family val="3"/>
        <charset val="128"/>
        <scheme val="minor"/>
      </rPr>
      <t xml:space="preserve"> ⑲エネルギー購買伝票を準備できる期間に合わせて、「エネルギー使用量シート」か「年間エネルギー使用量（概算）シート」に入力してください。</t>
    </r>
    <rPh sb="8" eb="12">
      <t>コウバイデンピョウ</t>
    </rPh>
    <rPh sb="13" eb="15">
      <t>ジュンビ</t>
    </rPh>
    <rPh sb="18" eb="20">
      <t>キカン</t>
    </rPh>
    <rPh sb="21" eb="22">
      <t>ア</t>
    </rPh>
    <rPh sb="32" eb="35">
      <t>シヨウリョウ</t>
    </rPh>
    <rPh sb="41" eb="43">
      <t>ネンカン</t>
    </rPh>
    <rPh sb="48" eb="51">
      <t>シヨウリョウ</t>
    </rPh>
    <rPh sb="52" eb="54">
      <t>ガイサン</t>
    </rPh>
    <rPh sb="60" eb="62">
      <t>ニュウリョク</t>
    </rPh>
    <phoneticPr fontId="6"/>
  </si>
  <si>
    <t>各資料より必要情報を抜粋し、必要なシートへ入力してください。</t>
    <rPh sb="0" eb="3">
      <t>カクシリョウ</t>
    </rPh>
    <rPh sb="5" eb="9">
      <t>ヒツヨウジョウホウ</t>
    </rPh>
    <rPh sb="10" eb="12">
      <t>バッスイ</t>
    </rPh>
    <rPh sb="14" eb="16">
      <t>ヒツヨウ</t>
    </rPh>
    <rPh sb="21" eb="23">
      <t>ニュウリョク</t>
    </rPh>
    <phoneticPr fontId="6"/>
  </si>
  <si>
    <t>選択</t>
    <rPh sb="0" eb="2">
      <t>センタク</t>
    </rPh>
    <phoneticPr fontId="6"/>
  </si>
  <si>
    <t>設備の種類</t>
    <rPh sb="0" eb="2">
      <t>セツビ</t>
    </rPh>
    <rPh sb="3" eb="5">
      <t>シュルイ</t>
    </rPh>
    <phoneticPr fontId="6"/>
  </si>
  <si>
    <t>省エネ化の要件を満たすと、省エネルギー化検討結果欄に「可」と表示されます。</t>
    <rPh sb="24" eb="25">
      <t>ラン</t>
    </rPh>
    <rPh sb="27" eb="28">
      <t>カ</t>
    </rPh>
    <rPh sb="30" eb="32">
      <t>ヒョウジ</t>
    </rPh>
    <phoneticPr fontId="6"/>
  </si>
  <si>
    <t>CO2換算係数</t>
    <rPh sb="3" eb="7">
      <t>カンサンケイスウ</t>
    </rPh>
    <phoneticPr fontId="6"/>
  </si>
  <si>
    <t>排出係数</t>
    <rPh sb="0" eb="4">
      <t>ハイシュツケイスウ</t>
    </rPh>
    <phoneticPr fontId="6"/>
  </si>
  <si>
    <r>
      <t>交付申請の対象となる設備に</t>
    </r>
    <r>
      <rPr>
        <b/>
        <u/>
        <sz val="14"/>
        <rFont val="游ゴシック"/>
        <family val="3"/>
        <charset val="128"/>
        <scheme val="minor"/>
      </rPr>
      <t>〇</t>
    </r>
    <r>
      <rPr>
        <b/>
        <sz val="14"/>
        <rFont val="游ゴシック"/>
        <family val="3"/>
        <charset val="128"/>
        <scheme val="minor"/>
      </rPr>
      <t>をしてください。</t>
    </r>
    <rPh sb="0" eb="4">
      <t>コウフシンセイ</t>
    </rPh>
    <rPh sb="5" eb="7">
      <t>タイショウ</t>
    </rPh>
    <rPh sb="10" eb="12">
      <t>セツビ</t>
    </rPh>
    <phoneticPr fontId="6"/>
  </si>
  <si>
    <t>CO2分子量</t>
    <rPh sb="3" eb="6">
      <t>ブンシリョウ</t>
    </rPh>
    <phoneticPr fontId="6"/>
  </si>
  <si>
    <t>都市ガス</t>
    <rPh sb="0" eb="2">
      <t>トシ</t>
    </rPh>
    <phoneticPr fontId="6"/>
  </si>
  <si>
    <t>1立方メートル当たりのトンへの換算係数</t>
    <phoneticPr fontId="6"/>
  </si>
  <si>
    <t>年間CO2
排出量
[t-CO2/年]</t>
  </si>
  <si>
    <t>年間CO2
排出量
[t-CO2/年]</t>
    <phoneticPr fontId="6"/>
  </si>
  <si>
    <r>
      <t>単位</t>
    </r>
    <r>
      <rPr>
        <vertAlign val="superscript"/>
        <sz val="9"/>
        <color theme="1"/>
        <rFont val="游ゴシック"/>
        <family val="3"/>
        <charset val="128"/>
        <scheme val="minor"/>
      </rPr>
      <t>※１</t>
    </r>
    <rPh sb="0" eb="2">
      <t>タンイ</t>
    </rPh>
    <phoneticPr fontId="6"/>
  </si>
  <si>
    <t>※１：記入した単位に誤りがあると、計算結果が適切に反映されない場合があります。</t>
    <rPh sb="3" eb="5">
      <t>キニュウ</t>
    </rPh>
    <rPh sb="7" eb="9">
      <t>タンイ</t>
    </rPh>
    <rPh sb="10" eb="11">
      <t>アヤマ</t>
    </rPh>
    <rPh sb="17" eb="21">
      <t>ケイサンケッカ</t>
    </rPh>
    <rPh sb="22" eb="24">
      <t>テキセツ</t>
    </rPh>
    <rPh sb="25" eb="27">
      <t>ハンエイ</t>
    </rPh>
    <rPh sb="31" eb="33">
      <t>バアイ</t>
    </rPh>
    <phoneticPr fontId="6"/>
  </si>
  <si>
    <t>熱源機器</t>
    <rPh sb="0" eb="2">
      <t>ネツゲン</t>
    </rPh>
    <rPh sb="2" eb="4">
      <t>キキ</t>
    </rPh>
    <phoneticPr fontId="6"/>
  </si>
  <si>
    <t>機器記号</t>
    <rPh sb="0" eb="2">
      <t>キキ</t>
    </rPh>
    <rPh sb="2" eb="4">
      <t>キゴウ</t>
    </rPh>
    <phoneticPr fontId="7"/>
  </si>
  <si>
    <t>１カ月未満</t>
    <rPh sb="3" eb="5">
      <t>ミマン</t>
    </rPh>
    <phoneticPr fontId="6"/>
  </si>
  <si>
    <t>１～12か月分</t>
    <rPh sb="5" eb="6">
      <t>ゲツ</t>
    </rPh>
    <rPh sb="6" eb="7">
      <t>ブン</t>
    </rPh>
    <phoneticPr fontId="6"/>
  </si>
  <si>
    <t>※　導入を予定している設備が選択項目にない場合は、事前にご相談ください。</t>
    <rPh sb="2" eb="4">
      <t>ドウニュウ</t>
    </rPh>
    <rPh sb="5" eb="7">
      <t>ヨテイ</t>
    </rPh>
    <rPh sb="11" eb="13">
      <t>セツビ</t>
    </rPh>
    <rPh sb="14" eb="18">
      <t>センタクコウモク</t>
    </rPh>
    <rPh sb="21" eb="23">
      <t>バアイ</t>
    </rPh>
    <rPh sb="25" eb="27">
      <t>ジゼン</t>
    </rPh>
    <rPh sb="29" eb="31">
      <t>ソウダン</t>
    </rPh>
    <phoneticPr fontId="6"/>
  </si>
  <si>
    <t>年間原油換算使用量
[kL/年]</t>
    <rPh sb="0" eb="2">
      <t>ネンカン</t>
    </rPh>
    <rPh sb="2" eb="6">
      <t>ゲンユカンサン</t>
    </rPh>
    <rPh sb="6" eb="9">
      <t>シヨウリョウ</t>
    </rPh>
    <rPh sb="14" eb="15">
      <t>ネン</t>
    </rPh>
    <phoneticPr fontId="6"/>
  </si>
  <si>
    <r>
      <t xml:space="preserve">撤去
</t>
    </r>
    <r>
      <rPr>
        <b/>
        <sz val="9"/>
        <rFont val="游ゴシック"/>
        <family val="3"/>
        <charset val="128"/>
        <scheme val="minor"/>
      </rPr>
      <t>年間原油換算[kL/年]</t>
    </r>
    <rPh sb="0" eb="2">
      <t>テッキョ</t>
    </rPh>
    <rPh sb="3" eb="5">
      <t>ネンカン</t>
    </rPh>
    <phoneticPr fontId="6"/>
  </si>
  <si>
    <r>
      <t xml:space="preserve">新設
</t>
    </r>
    <r>
      <rPr>
        <b/>
        <sz val="9"/>
        <rFont val="游ゴシック"/>
        <family val="3"/>
        <charset val="128"/>
        <scheme val="minor"/>
      </rPr>
      <t>年間原油換算[kL/年]</t>
    </r>
    <rPh sb="0" eb="2">
      <t>シンセツ</t>
    </rPh>
    <rPh sb="3" eb="5">
      <t>ネンカン</t>
    </rPh>
    <phoneticPr fontId="6"/>
  </si>
  <si>
    <t>高効率変圧器（新設）</t>
    <rPh sb="0" eb="3">
      <t>コウコウリツ</t>
    </rPh>
    <rPh sb="3" eb="6">
      <t>ヘンアツキ</t>
    </rPh>
    <phoneticPr fontId="7"/>
  </si>
  <si>
    <t>変圧器（撤去）</t>
  </si>
  <si>
    <t>サーバーの設置を確認</t>
  </si>
  <si>
    <t>高効率熱源機器（新設）</t>
    <rPh sb="0" eb="3">
      <t>コウコウリツ</t>
    </rPh>
    <rPh sb="3" eb="5">
      <t>ネツゲン</t>
    </rPh>
    <rPh sb="5" eb="7">
      <t>キキ</t>
    </rPh>
    <phoneticPr fontId="6"/>
  </si>
  <si>
    <t>熱源機器（撤去）</t>
    <rPh sb="0" eb="2">
      <t>ネツゲン</t>
    </rPh>
    <rPh sb="2" eb="4">
      <t>キキ</t>
    </rPh>
    <rPh sb="5" eb="7">
      <t>テッキョ</t>
    </rPh>
    <phoneticPr fontId="6"/>
  </si>
  <si>
    <t>冷房
[GJ]</t>
    <rPh sb="0" eb="2">
      <t>レイボウ</t>
    </rPh>
    <phoneticPr fontId="6"/>
  </si>
  <si>
    <t>暖房
[GJ]</t>
    <rPh sb="0" eb="2">
      <t>ダンボウ</t>
    </rPh>
    <phoneticPr fontId="6"/>
  </si>
  <si>
    <t>年間
[GJ]</t>
    <rPh sb="0" eb="2">
      <t>ネンカン</t>
    </rPh>
    <phoneticPr fontId="6"/>
  </si>
  <si>
    <t>3/8～4/7</t>
  </si>
  <si>
    <t>4/8～5/7</t>
  </si>
  <si>
    <t>5/8～6/7</t>
  </si>
  <si>
    <t>6/8～7/7</t>
  </si>
  <si>
    <t>7/8～8/7</t>
  </si>
  <si>
    <t>8/8～9/7</t>
  </si>
  <si>
    <t>9/8～10/7</t>
  </si>
  <si>
    <t>10/8～11/7</t>
  </si>
  <si>
    <t>11/8～12/7</t>
  </si>
  <si>
    <t>12/8～1/7</t>
  </si>
  <si>
    <t>1/8～2/7</t>
  </si>
  <si>
    <t>2/8～3/7</t>
  </si>
  <si>
    <t>令和4年度</t>
  </si>
  <si>
    <t>3/11～4/10</t>
  </si>
  <si>
    <t>4/11～5/13</t>
  </si>
  <si>
    <t>5/14～6/10</t>
  </si>
  <si>
    <t>6/11～7/9</t>
  </si>
  <si>
    <t>7/10～8/11</t>
  </si>
  <si>
    <t>8/12～9/9</t>
  </si>
  <si>
    <t>9/10～10/12</t>
  </si>
  <si>
    <t>10/13～11/10</t>
  </si>
  <si>
    <t>11/11～12/10</t>
  </si>
  <si>
    <t>12/11～1/13</t>
  </si>
  <si>
    <t>1/14～2/9</t>
  </si>
  <si>
    <t>2/10～3/10</t>
  </si>
  <si>
    <t>種別を選択</t>
  </si>
  <si>
    <t>いいえ</t>
  </si>
  <si>
    <t>該当</t>
  </si>
  <si>
    <t>中小規模事業所に該当します。</t>
    <phoneticPr fontId="6"/>
  </si>
  <si>
    <t>ABCD160EF</t>
    <phoneticPr fontId="6"/>
  </si>
  <si>
    <t>kW</t>
  </si>
  <si>
    <t>GHIJ80KL</t>
    <phoneticPr fontId="6"/>
  </si>
  <si>
    <t>可</t>
  </si>
  <si>
    <t>A1、A2</t>
    <phoneticPr fontId="6"/>
  </si>
  <si>
    <t>C1、C2</t>
    <phoneticPr fontId="6"/>
  </si>
  <si>
    <t>D1</t>
    <phoneticPr fontId="6"/>
  </si>
  <si>
    <t>B1</t>
    <phoneticPr fontId="6"/>
  </si>
  <si>
    <t>B2</t>
    <phoneticPr fontId="6"/>
  </si>
  <si>
    <t>AAA-500a</t>
    <phoneticPr fontId="6"/>
  </si>
  <si>
    <t>BBB-500a</t>
    <phoneticPr fontId="6"/>
  </si>
  <si>
    <t>BBB-520b</t>
    <phoneticPr fontId="6"/>
  </si>
  <si>
    <t>事務所①②</t>
    <rPh sb="0" eb="2">
      <t>ジム</t>
    </rPh>
    <rPh sb="2" eb="3">
      <t>ショ</t>
    </rPh>
    <phoneticPr fontId="12"/>
  </si>
  <si>
    <t>事務所①②</t>
    <phoneticPr fontId="6"/>
  </si>
  <si>
    <t>事務所①</t>
    <phoneticPr fontId="6"/>
  </si>
  <si>
    <t>事務所②</t>
    <rPh sb="0" eb="2">
      <t>ジム</t>
    </rPh>
    <rPh sb="2" eb="3">
      <t>ショ</t>
    </rPh>
    <phoneticPr fontId="6"/>
  </si>
  <si>
    <t>ver1.2</t>
    <phoneticPr fontId="6"/>
  </si>
  <si>
    <t>機器名称・型番</t>
    <rPh sb="0" eb="2">
      <t>キキ</t>
    </rPh>
    <rPh sb="2" eb="4">
      <t>メイショウ</t>
    </rPh>
    <rPh sb="5" eb="7">
      <t>カタバン</t>
    </rPh>
    <phoneticPr fontId="6"/>
  </si>
  <si>
    <t>機器名称・型番</t>
    <phoneticPr fontId="6"/>
  </si>
  <si>
    <t>室名称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</si>
</sst>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176" formatCode="0.0_ "/>
    <numFmt numFmtId="177" formatCode="#,##0.00_ "/>
    <numFmt numFmtId="178" formatCode="#,##0_ "/>
    <numFmt numFmtId="179" formatCode="#,##0_);[Red]\(#,##0\)"/>
    <numFmt numFmtId="180" formatCode="0_ "/>
    <numFmt numFmtId="181" formatCode="0.00_ "/>
    <numFmt numFmtId="182" formatCode="0.000_ "/>
    <numFmt numFmtId="183" formatCode="#,##0.0_ "/>
    <numFmt numFmtId="184" formatCode="#,##0.00_);[Red]\(#,##0.00\)"/>
    <numFmt numFmtId="185" formatCode="0_);[Red]\(0\)"/>
    <numFmt numFmtId="186" formatCode="0.00_);[Red]\(0.00\)"/>
    <numFmt numFmtId="187" formatCode="0.000000000E+00"/>
    <numFmt numFmtId="188" formatCode="#,##0.000_);[Red]\(#,##0.000\)"/>
    <numFmt numFmtId="189" formatCode="#,##0.0000_);[Red]\(#,##0.0000\)"/>
    <numFmt numFmtId="190" formatCode="0.0_);[Red]\(0.0\)"/>
    <numFmt numFmtId="191" formatCode="#,##0.0_ ;[Red]\-#,##0.0\ "/>
    <numFmt numFmtId="192" formatCode="#,##0_ ;[Red]\-#,##0\ "/>
    <numFmt numFmtId="193" formatCode="#,##0.00_ ;[Red]\-#,##0.00\ "/>
    <numFmt numFmtId="194" formatCode="0.0##"/>
    <numFmt numFmtId="195" formatCode="#,##0.0_);[Red]\(#,##0.0\)"/>
    <numFmt numFmtId="196" formatCode="#,##0.000000_);[Red]\(#,##0.000000\)"/>
  </numFmts>
  <fonts count="7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2"/>
      <color rgb="FFC00000"/>
      <name val="メイリオ"/>
      <family val="3"/>
      <charset val="128"/>
    </font>
    <font>
      <sz val="12"/>
      <color rgb="FF7030A0"/>
      <name val="メイリオ"/>
      <family val="3"/>
      <charset val="128"/>
    </font>
    <font>
      <sz val="10"/>
      <color rgb="FF7030A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2"/>
      <charset val="128"/>
    </font>
    <font>
      <sz val="12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8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2"/>
      <color indexed="10"/>
      <name val="メイリオ"/>
      <family val="3"/>
      <charset val="128"/>
    </font>
    <font>
      <sz val="12"/>
      <color indexed="8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16"/>
      <name val="メイリオ"/>
      <family val="3"/>
      <charset val="128"/>
    </font>
    <font>
      <sz val="12"/>
      <color rgb="FFFF0000"/>
      <name val="メイリオ"/>
      <family val="2"/>
      <charset val="128"/>
    </font>
    <font>
      <sz val="14"/>
      <color theme="1"/>
      <name val="メイリオ"/>
      <family val="2"/>
      <charset val="128"/>
    </font>
    <font>
      <sz val="9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vertAlign val="superscript"/>
      <sz val="11"/>
      <color theme="1"/>
      <name val="メイリオ"/>
      <family val="3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9"/>
      <color theme="8"/>
      <name val="游ゴシック"/>
      <family val="3"/>
      <charset val="128"/>
      <scheme val="minor"/>
    </font>
    <font>
      <sz val="9"/>
      <color rgb="FFFFC000"/>
      <name val="游ゴシック"/>
      <family val="3"/>
      <charset val="128"/>
      <scheme val="minor"/>
    </font>
    <font>
      <u/>
      <sz val="9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u/>
      <sz val="14"/>
      <name val="游ゴシック"/>
      <family val="3"/>
      <charset val="128"/>
      <scheme val="minor"/>
    </font>
    <font>
      <vertAlign val="superscript"/>
      <sz val="9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4"/>
      <color rgb="FFFF0000"/>
      <name val="メイリオ"/>
      <family val="3"/>
      <charset val="128"/>
    </font>
    <font>
      <sz val="14"/>
      <color rgb="FFFF0000"/>
      <name val="メイリオ"/>
      <family val="2"/>
      <charset val="128"/>
    </font>
    <font>
      <sz val="9"/>
      <color rgb="FFFF0000"/>
      <name val="游ゴシック"/>
      <family val="3"/>
      <charset val="128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FF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7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7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8" fillId="0" borderId="0" xfId="0" applyFont="1" applyBorder="1" applyProtection="1">
      <alignment vertical="center"/>
    </xf>
    <xf numFmtId="0" fontId="8" fillId="0" borderId="0" xfId="0" applyFont="1" applyFill="1" applyBorder="1" applyProtection="1">
      <alignment vertical="center"/>
    </xf>
    <xf numFmtId="0" fontId="0" fillId="2" borderId="1" xfId="0" applyFont="1" applyFill="1" applyBorder="1" applyProtection="1">
      <alignment vertical="center"/>
    </xf>
    <xf numFmtId="0" fontId="11" fillId="0" borderId="0" xfId="0" applyFont="1">
      <alignment vertical="center"/>
    </xf>
    <xf numFmtId="0" fontId="0" fillId="0" borderId="0" xfId="0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2" fillId="3" borderId="1" xfId="0" applyFont="1" applyFill="1" applyBorder="1">
      <alignment vertical="center"/>
    </xf>
    <xf numFmtId="0" fontId="12" fillId="0" borderId="0" xfId="0" applyFont="1" applyBorder="1">
      <alignment vertical="center"/>
    </xf>
    <xf numFmtId="0" fontId="14" fillId="0" borderId="0" xfId="0" applyNumberFormat="1" applyFont="1" applyFill="1" applyBorder="1" applyAlignment="1" applyProtection="1">
      <alignment horizontal="center" vertical="center" shrinkToFit="1"/>
    </xf>
    <xf numFmtId="0" fontId="12" fillId="0" borderId="1" xfId="0" applyFont="1" applyBorder="1" applyAlignment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0" fontId="12" fillId="3" borderId="5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2" fillId="0" borderId="0" xfId="0" applyFont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 wrapText="1" shrinkToFit="1"/>
    </xf>
    <xf numFmtId="0" fontId="14" fillId="0" borderId="0" xfId="0" applyFont="1" applyFill="1" applyBorder="1" applyProtection="1">
      <alignment vertical="center"/>
    </xf>
    <xf numFmtId="0" fontId="12" fillId="0" borderId="0" xfId="0" applyFont="1" applyFill="1" applyBorder="1">
      <alignment vertical="center"/>
    </xf>
    <xf numFmtId="185" fontId="12" fillId="0" borderId="1" xfId="0" applyNumberFormat="1" applyFont="1" applyFill="1" applyBorder="1" applyAlignment="1" applyProtection="1">
      <alignment horizontal="right" vertical="center"/>
      <protection locked="0"/>
    </xf>
    <xf numFmtId="178" fontId="12" fillId="0" borderId="1" xfId="0" applyNumberFormat="1" applyFont="1" applyBorder="1" applyAlignment="1" applyProtection="1">
      <alignment horizontal="right" vertical="center"/>
      <protection hidden="1"/>
    </xf>
    <xf numFmtId="176" fontId="12" fillId="0" borderId="1" xfId="0" applyNumberFormat="1" applyFont="1" applyBorder="1" applyAlignment="1" applyProtection="1">
      <alignment horizontal="right" vertical="center"/>
      <protection hidden="1"/>
    </xf>
    <xf numFmtId="178" fontId="12" fillId="0" borderId="1" xfId="0" applyNumberFormat="1" applyFont="1" applyFill="1" applyBorder="1" applyProtection="1">
      <alignment vertical="center"/>
      <protection hidden="1"/>
    </xf>
    <xf numFmtId="0" fontId="17" fillId="0" borderId="0" xfId="0" applyFont="1">
      <alignment vertical="center"/>
    </xf>
    <xf numFmtId="179" fontId="18" fillId="0" borderId="0" xfId="0" applyNumberFormat="1" applyFont="1">
      <alignment vertical="center"/>
    </xf>
    <xf numFmtId="188" fontId="21" fillId="0" borderId="0" xfId="0" applyNumberFormat="1" applyFont="1">
      <alignment vertical="center"/>
    </xf>
    <xf numFmtId="0" fontId="12" fillId="0" borderId="0" xfId="0" applyFont="1" applyFill="1" applyBorder="1" applyProtection="1">
      <alignment vertical="center"/>
    </xf>
    <xf numFmtId="0" fontId="4" fillId="0" borderId="0" xfId="3" applyFill="1" applyBorder="1" applyProtection="1">
      <alignment vertical="center"/>
    </xf>
    <xf numFmtId="0" fontId="14" fillId="0" borderId="0" xfId="3" applyFont="1" applyFill="1" applyBorder="1" applyAlignment="1" applyProtection="1">
      <alignment horizontal="center" vertical="center"/>
    </xf>
    <xf numFmtId="181" fontId="4" fillId="0" borderId="0" xfId="3" applyNumberFormat="1" applyFill="1" applyBorder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182" fontId="12" fillId="0" borderId="0" xfId="0" applyNumberFormat="1" applyFont="1" applyFill="1" applyBorder="1" applyProtection="1">
      <alignment vertical="center"/>
    </xf>
    <xf numFmtId="0" fontId="12" fillId="0" borderId="0" xfId="3" applyFont="1" applyFill="1" applyBorder="1" applyAlignment="1" applyProtection="1">
      <alignment horizontal="center" vertical="center"/>
    </xf>
    <xf numFmtId="180" fontId="4" fillId="0" borderId="0" xfId="3" applyNumberFormat="1" applyFill="1" applyBorder="1" applyProtection="1">
      <alignment vertical="center"/>
    </xf>
    <xf numFmtId="178" fontId="4" fillId="0" borderId="0" xfId="3" applyNumberFormat="1" applyFill="1" applyBorder="1" applyProtection="1">
      <alignment vertical="center"/>
    </xf>
    <xf numFmtId="176" fontId="4" fillId="0" borderId="0" xfId="3" applyNumberFormat="1" applyFill="1" applyBorder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178" fontId="12" fillId="0" borderId="5" xfId="0" applyNumberFormat="1" applyFont="1" applyFill="1" applyBorder="1" applyProtection="1">
      <alignment vertical="center"/>
      <protection hidden="1"/>
    </xf>
    <xf numFmtId="0" fontId="12" fillId="0" borderId="10" xfId="0" applyFont="1" applyFill="1" applyBorder="1" applyAlignment="1">
      <alignment vertical="center" wrapText="1"/>
    </xf>
    <xf numFmtId="0" fontId="0" fillId="0" borderId="10" xfId="0" applyBorder="1">
      <alignment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187" fontId="17" fillId="0" borderId="1" xfId="0" applyNumberFormat="1" applyFont="1" applyBorder="1">
      <alignment vertical="center"/>
    </xf>
    <xf numFmtId="179" fontId="17" fillId="0" borderId="1" xfId="0" applyNumberFormat="1" applyFont="1" applyBorder="1" applyAlignment="1">
      <alignment horizontal="left" vertical="center"/>
    </xf>
    <xf numFmtId="184" fontId="17" fillId="0" borderId="1" xfId="0" applyNumberFormat="1" applyFont="1" applyBorder="1">
      <alignment vertical="center"/>
    </xf>
    <xf numFmtId="179" fontId="17" fillId="0" borderId="1" xfId="0" applyNumberFormat="1" applyFont="1" applyBorder="1">
      <alignment vertical="center"/>
    </xf>
    <xf numFmtId="189" fontId="22" fillId="0" borderId="1" xfId="0" applyNumberFormat="1" applyFont="1" applyBorder="1">
      <alignment vertical="center"/>
    </xf>
    <xf numFmtId="0" fontId="12" fillId="0" borderId="0" xfId="0" applyFont="1" applyAlignment="1">
      <alignment vertical="center"/>
    </xf>
    <xf numFmtId="0" fontId="12" fillId="7" borderId="5" xfId="0" applyFont="1" applyFill="1" applyBorder="1" applyProtection="1">
      <alignment vertical="center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6" fillId="0" borderId="0" xfId="0" applyFont="1" applyFill="1" applyBorder="1">
      <alignment vertical="center"/>
    </xf>
    <xf numFmtId="178" fontId="14" fillId="0" borderId="0" xfId="0" applyNumberFormat="1" applyFont="1" applyFill="1" applyBorder="1" applyAlignment="1" applyProtection="1">
      <alignment vertical="top"/>
    </xf>
    <xf numFmtId="0" fontId="9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76" fontId="12" fillId="0" borderId="0" xfId="0" applyNumberFormat="1" applyFont="1" applyFill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38" fontId="12" fillId="0" borderId="0" xfId="1" applyFont="1" applyFill="1" applyBorder="1">
      <alignment vertical="center"/>
    </xf>
    <xf numFmtId="176" fontId="12" fillId="0" borderId="0" xfId="0" applyNumberFormat="1" applyFont="1" applyBorder="1" applyAlignment="1" applyProtection="1">
      <alignment horizontal="right" vertical="center"/>
      <protection hidden="1"/>
    </xf>
    <xf numFmtId="0" fontId="12" fillId="7" borderId="1" xfId="0" applyFont="1" applyFill="1" applyBorder="1" applyAlignment="1" applyProtection="1">
      <alignment horizontal="left" vertical="center"/>
      <protection locked="0"/>
    </xf>
    <xf numFmtId="0" fontId="0" fillId="7" borderId="1" xfId="0" applyFont="1" applyFill="1" applyBorder="1" applyProtection="1">
      <alignment vertical="center"/>
    </xf>
    <xf numFmtId="178" fontId="12" fillId="0" borderId="7" xfId="0" applyNumberFormat="1" applyFont="1" applyFill="1" applyBorder="1" applyAlignment="1" applyProtection="1">
      <alignment horizontal="right"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left" vertical="center"/>
      <protection locked="0"/>
    </xf>
    <xf numFmtId="178" fontId="12" fillId="0" borderId="7" xfId="0" applyNumberFormat="1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vertical="center"/>
    </xf>
    <xf numFmtId="0" fontId="12" fillId="7" borderId="8" xfId="0" applyFont="1" applyFill="1" applyBorder="1" applyAlignment="1" applyProtection="1">
      <alignment vertical="center"/>
      <protection locked="0"/>
    </xf>
    <xf numFmtId="178" fontId="12" fillId="0" borderId="1" xfId="0" applyNumberFormat="1" applyFont="1" applyFill="1" applyBorder="1" applyAlignment="1" applyProtection="1">
      <alignment horizontal="right" vertical="center"/>
      <protection locked="0"/>
    </xf>
    <xf numFmtId="186" fontId="12" fillId="0" borderId="1" xfId="0" applyNumberFormat="1" applyFont="1" applyFill="1" applyBorder="1" applyAlignment="1" applyProtection="1">
      <alignment horizontal="right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1" fontId="12" fillId="0" borderId="1" xfId="0" applyNumberFormat="1" applyFont="1" applyBorder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Fill="1" applyBorder="1">
      <alignment vertical="center"/>
    </xf>
    <xf numFmtId="0" fontId="12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7" fillId="0" borderId="0" xfId="4" applyFont="1" applyAlignment="1" applyProtection="1">
      <alignment vertical="center"/>
      <protection hidden="1"/>
    </xf>
    <xf numFmtId="0" fontId="26" fillId="0" borderId="0" xfId="4" applyProtection="1">
      <alignment vertical="center"/>
      <protection hidden="1"/>
    </xf>
    <xf numFmtId="0" fontId="29" fillId="0" borderId="0" xfId="5" applyFont="1" applyProtection="1">
      <alignment vertical="center"/>
      <protection hidden="1"/>
    </xf>
    <xf numFmtId="0" fontId="31" fillId="0" borderId="0" xfId="5" applyFont="1" applyProtection="1">
      <alignment vertical="center"/>
      <protection hidden="1"/>
    </xf>
    <xf numFmtId="0" fontId="30" fillId="0" borderId="0" xfId="5" applyFont="1" applyProtection="1">
      <alignment vertical="center"/>
      <protection hidden="1"/>
    </xf>
    <xf numFmtId="0" fontId="27" fillId="0" borderId="0" xfId="4" applyFont="1" applyAlignment="1" applyProtection="1">
      <alignment vertical="center" shrinkToFit="1"/>
      <protection hidden="1"/>
    </xf>
    <xf numFmtId="0" fontId="32" fillId="8" borderId="1" xfId="4" applyFont="1" applyFill="1" applyBorder="1" applyAlignment="1" applyProtection="1">
      <alignment horizontal="center" vertical="center" wrapText="1"/>
      <protection hidden="1"/>
    </xf>
    <xf numFmtId="0" fontId="18" fillId="0" borderId="0" xfId="4" applyFont="1" applyProtection="1">
      <alignment vertical="center"/>
      <protection hidden="1"/>
    </xf>
    <xf numFmtId="0" fontId="26" fillId="0" borderId="0" xfId="4" quotePrefix="1" applyProtection="1">
      <alignment vertical="center"/>
      <protection hidden="1"/>
    </xf>
    <xf numFmtId="0" fontId="32" fillId="9" borderId="1" xfId="4" applyFont="1" applyFill="1" applyBorder="1" applyAlignment="1" applyProtection="1">
      <alignment horizontal="center" vertical="center" wrapText="1"/>
      <protection hidden="1"/>
    </xf>
    <xf numFmtId="0" fontId="26" fillId="0" borderId="0" xfId="4" applyNumberFormat="1" applyProtection="1">
      <alignment vertical="center"/>
      <protection hidden="1"/>
    </xf>
    <xf numFmtId="0" fontId="26" fillId="10" borderId="1" xfId="4" applyFill="1" applyBorder="1" applyProtection="1">
      <alignment vertical="center"/>
      <protection hidden="1"/>
    </xf>
    <xf numFmtId="0" fontId="31" fillId="0" borderId="0" xfId="4" applyFont="1" applyProtection="1">
      <alignment vertical="center"/>
      <protection hidden="1"/>
    </xf>
    <xf numFmtId="0" fontId="26" fillId="0" borderId="0" xfId="4" applyAlignment="1" applyProtection="1">
      <alignment vertical="center" wrapText="1"/>
      <protection hidden="1"/>
    </xf>
    <xf numFmtId="0" fontId="34" fillId="0" borderId="0" xfId="5" applyFont="1" applyProtection="1">
      <alignment vertical="center"/>
      <protection hidden="1"/>
    </xf>
    <xf numFmtId="0" fontId="27" fillId="0" borderId="0" xfId="4" applyFont="1" applyAlignment="1" applyProtection="1">
      <alignment horizontal="right" vertical="top"/>
      <protection hidden="1"/>
    </xf>
    <xf numFmtId="0" fontId="35" fillId="0" borderId="0" xfId="5" applyFont="1" applyProtection="1">
      <alignment vertical="center"/>
      <protection hidden="1"/>
    </xf>
    <xf numFmtId="0" fontId="31" fillId="8" borderId="13" xfId="5" applyFont="1" applyFill="1" applyBorder="1" applyAlignment="1" applyProtection="1">
      <alignment horizontal="center" vertical="center"/>
      <protection locked="0"/>
    </xf>
    <xf numFmtId="55" fontId="31" fillId="0" borderId="14" xfId="5" applyNumberFormat="1" applyFont="1" applyBorder="1" applyAlignment="1" applyProtection="1">
      <alignment horizontal="center" vertical="center" wrapText="1"/>
      <protection hidden="1"/>
    </xf>
    <xf numFmtId="0" fontId="31" fillId="0" borderId="14" xfId="5" applyFont="1" applyBorder="1" applyAlignment="1" applyProtection="1">
      <alignment horizontal="center" vertical="center"/>
      <protection hidden="1"/>
    </xf>
    <xf numFmtId="0" fontId="31" fillId="0" borderId="15" xfId="5" applyFont="1" applyBorder="1" applyAlignment="1" applyProtection="1">
      <alignment horizontal="center" vertical="center"/>
      <protection hidden="1"/>
    </xf>
    <xf numFmtId="0" fontId="31" fillId="0" borderId="16" xfId="5" applyFont="1" applyFill="1" applyBorder="1" applyAlignment="1" applyProtection="1">
      <alignment vertical="center"/>
      <protection hidden="1"/>
    </xf>
    <xf numFmtId="0" fontId="31" fillId="0" borderId="16" xfId="5" applyFont="1" applyBorder="1" applyAlignment="1" applyProtection="1">
      <alignment horizontal="center" vertical="center"/>
      <protection hidden="1"/>
    </xf>
    <xf numFmtId="0" fontId="31" fillId="0" borderId="17" xfId="5" applyFont="1" applyFill="1" applyBorder="1" applyAlignment="1" applyProtection="1">
      <alignment horizontal="center" vertical="center" wrapText="1"/>
      <protection hidden="1"/>
    </xf>
    <xf numFmtId="0" fontId="31" fillId="9" borderId="18" xfId="5" applyNumberFormat="1" applyFont="1" applyFill="1" applyBorder="1" applyAlignment="1" applyProtection="1">
      <alignment horizontal="center" vertical="center" shrinkToFit="1"/>
      <protection locked="0"/>
    </xf>
    <xf numFmtId="0" fontId="31" fillId="0" borderId="19" xfId="5" applyFont="1" applyFill="1" applyBorder="1" applyAlignment="1" applyProtection="1">
      <alignment horizontal="center" vertical="center"/>
      <protection hidden="1"/>
    </xf>
    <xf numFmtId="0" fontId="31" fillId="0" borderId="19" xfId="5" applyFont="1" applyBorder="1" applyAlignment="1" applyProtection="1">
      <alignment horizontal="center" vertical="center" wrapText="1"/>
      <protection hidden="1"/>
    </xf>
    <xf numFmtId="0" fontId="31" fillId="0" borderId="20" xfId="5" applyFont="1" applyBorder="1" applyAlignment="1" applyProtection="1">
      <alignment horizontal="center" vertical="center" wrapText="1"/>
      <protection hidden="1"/>
    </xf>
    <xf numFmtId="0" fontId="31" fillId="0" borderId="24" xfId="5" applyFont="1" applyBorder="1" applyAlignment="1" applyProtection="1">
      <alignment horizontal="center" vertical="center" wrapText="1"/>
      <protection hidden="1"/>
    </xf>
    <xf numFmtId="192" fontId="31" fillId="9" borderId="25" xfId="6" applyNumberFormat="1" applyFont="1" applyFill="1" applyBorder="1" applyAlignment="1" applyProtection="1">
      <alignment horizontal="right" vertical="center" shrinkToFit="1"/>
      <protection locked="0"/>
    </xf>
    <xf numFmtId="192" fontId="31" fillId="10" borderId="26" xfId="6" applyNumberFormat="1" applyFont="1" applyFill="1" applyBorder="1" applyAlignment="1" applyProtection="1">
      <alignment vertical="center" shrinkToFit="1"/>
      <protection hidden="1"/>
    </xf>
    <xf numFmtId="192" fontId="39" fillId="11" borderId="27" xfId="5" applyNumberFormat="1" applyFont="1" applyFill="1" applyBorder="1" applyAlignment="1" applyProtection="1">
      <alignment horizontal="right" vertical="center"/>
      <protection hidden="1"/>
    </xf>
    <xf numFmtId="192" fontId="31" fillId="0" borderId="0" xfId="5" applyNumberFormat="1" applyFont="1" applyProtection="1">
      <alignment vertical="center"/>
      <protection hidden="1"/>
    </xf>
    <xf numFmtId="0" fontId="31" fillId="12" borderId="0" xfId="5" applyFont="1" applyFill="1" applyBorder="1" applyAlignment="1" applyProtection="1">
      <alignment horizontal="center" vertical="center" wrapText="1"/>
      <protection hidden="1"/>
    </xf>
    <xf numFmtId="0" fontId="31" fillId="0" borderId="0" xfId="5" applyFont="1" applyBorder="1" applyAlignment="1" applyProtection="1">
      <alignment horizontal="center" vertical="center" wrapText="1"/>
      <protection hidden="1"/>
    </xf>
    <xf numFmtId="192" fontId="31" fillId="0" borderId="0" xfId="5" applyNumberFormat="1" applyFont="1" applyBorder="1" applyAlignment="1" applyProtection="1">
      <alignment horizontal="center" vertical="center" wrapText="1"/>
      <protection hidden="1"/>
    </xf>
    <xf numFmtId="0" fontId="40" fillId="0" borderId="0" xfId="5" applyFont="1" applyProtection="1">
      <alignment vertical="center"/>
      <protection hidden="1"/>
    </xf>
    <xf numFmtId="0" fontId="31" fillId="0" borderId="0" xfId="5" applyNumberFormat="1" applyFont="1" applyProtection="1">
      <alignment vertical="center"/>
      <protection hidden="1"/>
    </xf>
    <xf numFmtId="38" fontId="31" fillId="0" borderId="0" xfId="5" applyNumberFormat="1" applyFont="1" applyProtection="1">
      <alignment vertical="center"/>
      <protection hidden="1"/>
    </xf>
    <xf numFmtId="0" fontId="40" fillId="0" borderId="12" xfId="5" applyFont="1" applyBorder="1" applyAlignment="1" applyProtection="1">
      <alignment vertical="center"/>
      <protection hidden="1"/>
    </xf>
    <xf numFmtId="0" fontId="31" fillId="9" borderId="28" xfId="5" applyNumberFormat="1" applyFont="1" applyFill="1" applyBorder="1" applyAlignment="1" applyProtection="1">
      <alignment horizontal="center" vertical="center" shrinkToFit="1"/>
      <protection locked="0"/>
    </xf>
    <xf numFmtId="192" fontId="31" fillId="9" borderId="31" xfId="6" applyNumberFormat="1" applyFont="1" applyFill="1" applyBorder="1" applyAlignment="1" applyProtection="1">
      <alignment horizontal="right" vertical="center" shrinkToFit="1"/>
      <protection locked="0"/>
    </xf>
    <xf numFmtId="192" fontId="31" fillId="10" borderId="26" xfId="6" applyNumberFormat="1" applyFont="1" applyFill="1" applyBorder="1" applyAlignment="1" applyProtection="1">
      <alignment horizontal="right" vertical="center" shrinkToFit="1"/>
      <protection hidden="1"/>
    </xf>
    <xf numFmtId="192" fontId="31" fillId="9" borderId="33" xfId="6" applyNumberFormat="1" applyFont="1" applyFill="1" applyBorder="1" applyAlignment="1" applyProtection="1">
      <alignment horizontal="right" vertical="center" shrinkToFit="1"/>
      <protection locked="0"/>
    </xf>
    <xf numFmtId="0" fontId="39" fillId="0" borderId="27" xfId="5" applyFont="1" applyBorder="1" applyAlignment="1" applyProtection="1">
      <alignment horizontal="center" vertical="center"/>
      <protection hidden="1"/>
    </xf>
    <xf numFmtId="0" fontId="29" fillId="0" borderId="0" xfId="5" applyFont="1" applyFill="1" applyProtection="1">
      <alignment vertical="center"/>
      <protection hidden="1"/>
    </xf>
    <xf numFmtId="0" fontId="27" fillId="0" borderId="0" xfId="4" applyFont="1" applyBorder="1" applyAlignment="1" applyProtection="1">
      <alignment horizontal="right" vertical="top"/>
      <protection hidden="1"/>
    </xf>
    <xf numFmtId="0" fontId="45" fillId="0" borderId="0" xfId="4" applyFont="1" applyBorder="1" applyAlignment="1" applyProtection="1">
      <alignment vertical="top" wrapText="1"/>
      <protection hidden="1"/>
    </xf>
    <xf numFmtId="0" fontId="45" fillId="0" borderId="0" xfId="4" applyFont="1" applyBorder="1" applyAlignment="1" applyProtection="1">
      <alignment horizontal="center" vertical="center" wrapText="1"/>
      <protection hidden="1"/>
    </xf>
    <xf numFmtId="0" fontId="45" fillId="0" borderId="0" xfId="4" applyFont="1" applyBorder="1" applyAlignment="1" applyProtection="1">
      <alignment vertical="center"/>
      <protection hidden="1"/>
    </xf>
    <xf numFmtId="0" fontId="26" fillId="0" borderId="0" xfId="4" applyBorder="1" applyAlignment="1" applyProtection="1">
      <alignment vertical="center"/>
      <protection hidden="1"/>
    </xf>
    <xf numFmtId="0" fontId="31" fillId="0" borderId="1" xfId="5" applyFont="1" applyBorder="1" applyAlignment="1" applyProtection="1">
      <alignment vertical="center"/>
      <protection hidden="1"/>
    </xf>
    <xf numFmtId="0" fontId="39" fillId="0" borderId="0" xfId="5" applyFont="1" applyProtection="1">
      <alignment vertical="center"/>
      <protection hidden="1"/>
    </xf>
    <xf numFmtId="0" fontId="31" fillId="0" borderId="0" xfId="5" applyFont="1" applyAlignment="1" applyProtection="1">
      <alignment horizontal="center" vertical="center"/>
      <protection hidden="1"/>
    </xf>
    <xf numFmtId="188" fontId="31" fillId="0" borderId="0" xfId="5" applyNumberFormat="1" applyFont="1">
      <alignment vertical="center"/>
    </xf>
    <xf numFmtId="188" fontId="31" fillId="0" borderId="0" xfId="5" applyNumberFormat="1" applyFont="1" applyAlignment="1">
      <alignment horizontal="right" vertical="center"/>
    </xf>
    <xf numFmtId="188" fontId="31" fillId="8" borderId="35" xfId="5" applyNumberFormat="1" applyFont="1" applyFill="1" applyBorder="1" applyAlignment="1">
      <alignment horizontal="center" vertical="center"/>
    </xf>
    <xf numFmtId="188" fontId="31" fillId="10" borderId="36" xfId="5" applyNumberFormat="1" applyFont="1" applyFill="1" applyBorder="1" applyAlignment="1">
      <alignment horizontal="center" vertical="center"/>
    </xf>
    <xf numFmtId="188" fontId="31" fillId="0" borderId="37" xfId="5" applyNumberFormat="1" applyFont="1" applyBorder="1">
      <alignment vertical="center"/>
    </xf>
    <xf numFmtId="184" fontId="31" fillId="0" borderId="38" xfId="5" applyNumberFormat="1" applyFont="1" applyBorder="1">
      <alignment vertical="center"/>
    </xf>
    <xf numFmtId="184" fontId="31" fillId="0" borderId="37" xfId="5" applyNumberFormat="1" applyFont="1" applyBorder="1">
      <alignment vertical="center"/>
    </xf>
    <xf numFmtId="184" fontId="31" fillId="0" borderId="39" xfId="5" applyNumberFormat="1" applyFont="1" applyBorder="1">
      <alignment vertical="center"/>
    </xf>
    <xf numFmtId="184" fontId="31" fillId="0" borderId="40" xfId="5" applyNumberFormat="1" applyFont="1" applyBorder="1">
      <alignment vertical="center"/>
    </xf>
    <xf numFmtId="184" fontId="31" fillId="0" borderId="0" xfId="5" applyNumberFormat="1" applyFont="1">
      <alignment vertical="center"/>
    </xf>
    <xf numFmtId="184" fontId="31" fillId="8" borderId="35" xfId="5" applyNumberFormat="1" applyFont="1" applyFill="1" applyBorder="1" applyAlignment="1">
      <alignment horizontal="center" vertical="center"/>
    </xf>
    <xf numFmtId="184" fontId="31" fillId="10" borderId="36" xfId="5" applyNumberFormat="1" applyFont="1" applyFill="1" applyBorder="1" applyAlignment="1">
      <alignment horizontal="center" vertical="center"/>
    </xf>
    <xf numFmtId="184" fontId="31" fillId="0" borderId="0" xfId="5" applyNumberFormat="1" applyFont="1" applyBorder="1">
      <alignment vertical="center"/>
    </xf>
    <xf numFmtId="189" fontId="31" fillId="0" borderId="0" xfId="5" applyNumberFormat="1" applyFont="1">
      <alignment vertical="center"/>
    </xf>
    <xf numFmtId="188" fontId="31" fillId="14" borderId="0" xfId="5" applyNumberFormat="1" applyFont="1" applyFill="1">
      <alignment vertical="center"/>
    </xf>
    <xf numFmtId="188" fontId="31" fillId="15" borderId="0" xfId="5" applyNumberFormat="1" applyFont="1" applyFill="1">
      <alignment vertical="center"/>
    </xf>
    <xf numFmtId="0" fontId="31" fillId="0" borderId="0" xfId="5" applyFont="1">
      <alignment vertical="center"/>
    </xf>
    <xf numFmtId="188" fontId="40" fillId="0" borderId="0" xfId="5" applyNumberFormat="1" applyFont="1">
      <alignment vertical="center"/>
    </xf>
    <xf numFmtId="195" fontId="35" fillId="0" borderId="0" xfId="5" applyNumberFormat="1" applyFont="1">
      <alignment vertical="center"/>
    </xf>
    <xf numFmtId="195" fontId="31" fillId="0" borderId="0" xfId="5" applyNumberFormat="1" applyFont="1">
      <alignment vertical="center"/>
    </xf>
    <xf numFmtId="188" fontId="31" fillId="0" borderId="0" xfId="5" applyNumberFormat="1" applyFont="1" applyAlignment="1">
      <alignment vertical="center"/>
    </xf>
    <xf numFmtId="179" fontId="31" fillId="0" borderId="0" xfId="5" applyNumberFormat="1" applyFont="1">
      <alignment vertical="center"/>
    </xf>
    <xf numFmtId="188" fontId="31" fillId="13" borderId="0" xfId="5" applyNumberFormat="1" applyFont="1" applyFill="1">
      <alignment vertical="center"/>
    </xf>
    <xf numFmtId="184" fontId="31" fillId="7" borderId="9" xfId="5" applyNumberFormat="1" applyFont="1" applyFill="1" applyBorder="1">
      <alignment vertical="center"/>
    </xf>
    <xf numFmtId="188" fontId="31" fillId="7" borderId="0" xfId="5" applyNumberFormat="1" applyFont="1" applyFill="1">
      <alignment vertical="center"/>
    </xf>
    <xf numFmtId="179" fontId="26" fillId="0" borderId="0" xfId="4" applyNumberFormat="1" applyProtection="1">
      <alignment vertical="center"/>
      <protection hidden="1"/>
    </xf>
    <xf numFmtId="0" fontId="31" fillId="0" borderId="1" xfId="5" applyFont="1" applyBorder="1" applyAlignment="1">
      <alignment vertical="center"/>
    </xf>
    <xf numFmtId="0" fontId="31" fillId="0" borderId="1" xfId="5" applyFont="1" applyBorder="1">
      <alignment vertical="center"/>
    </xf>
    <xf numFmtId="0" fontId="18" fillId="0" borderId="0" xfId="5" applyFont="1" applyAlignment="1" applyProtection="1">
      <alignment vertical="center"/>
      <protection hidden="1"/>
    </xf>
    <xf numFmtId="0" fontId="18" fillId="0" borderId="0" xfId="5" applyFont="1" applyProtection="1">
      <alignment vertical="center"/>
      <protection hidden="1"/>
    </xf>
    <xf numFmtId="196" fontId="31" fillId="0" borderId="0" xfId="5" applyNumberFormat="1" applyFont="1">
      <alignment vertical="center"/>
    </xf>
    <xf numFmtId="0" fontId="26" fillId="0" borderId="0" xfId="4" applyBorder="1" applyProtection="1">
      <alignment vertical="center"/>
      <protection hidden="1"/>
    </xf>
    <xf numFmtId="179" fontId="1" fillId="0" borderId="0" xfId="5" applyNumberFormat="1" applyBorder="1" applyAlignment="1" applyProtection="1">
      <alignment horizontal="center" vertical="center"/>
      <protection hidden="1"/>
    </xf>
    <xf numFmtId="188" fontId="1" fillId="0" borderId="0" xfId="5" applyNumberFormat="1" applyBorder="1" applyAlignment="1" applyProtection="1">
      <alignment horizontal="right" vertical="center"/>
      <protection hidden="1"/>
    </xf>
    <xf numFmtId="0" fontId="1" fillId="0" borderId="0" xfId="5" applyBorder="1" applyProtection="1">
      <alignment vertical="center"/>
      <protection hidden="1"/>
    </xf>
    <xf numFmtId="195" fontId="0" fillId="0" borderId="0" xfId="6" applyNumberFormat="1" applyFont="1" applyBorder="1" applyProtection="1">
      <alignment vertical="center"/>
      <protection hidden="1"/>
    </xf>
    <xf numFmtId="188" fontId="31" fillId="0" borderId="0" xfId="5" applyNumberFormat="1" applyFont="1" applyBorder="1">
      <alignment vertical="center"/>
    </xf>
    <xf numFmtId="188" fontId="1" fillId="0" borderId="0" xfId="5" applyNumberFormat="1" applyBorder="1" applyProtection="1">
      <alignment vertical="center"/>
      <protection hidden="1"/>
    </xf>
    <xf numFmtId="0" fontId="12" fillId="11" borderId="0" xfId="0" applyFont="1" applyFill="1">
      <alignment vertical="center"/>
    </xf>
    <xf numFmtId="0" fontId="17" fillId="11" borderId="0" xfId="0" applyFont="1" applyFill="1">
      <alignment vertical="center"/>
    </xf>
    <xf numFmtId="0" fontId="53" fillId="11" borderId="0" xfId="0" applyFont="1" applyFill="1" applyAlignment="1">
      <alignment horizontal="left" vertical="center"/>
    </xf>
    <xf numFmtId="0" fontId="55" fillId="16" borderId="13" xfId="0" applyFont="1" applyFill="1" applyBorder="1" applyAlignment="1">
      <alignment horizontal="center" vertical="center"/>
    </xf>
    <xf numFmtId="0" fontId="12" fillId="17" borderId="0" xfId="0" applyFont="1" applyFill="1">
      <alignment vertical="center"/>
    </xf>
    <xf numFmtId="0" fontId="17" fillId="17" borderId="0" xfId="0" applyFont="1" applyFill="1">
      <alignment vertical="center"/>
    </xf>
    <xf numFmtId="0" fontId="17" fillId="11" borderId="0" xfId="0" applyFont="1" applyFill="1" applyAlignment="1">
      <alignment horizontal="left" vertical="center" wrapText="1"/>
    </xf>
    <xf numFmtId="0" fontId="52" fillId="17" borderId="0" xfId="0" applyFont="1" applyFill="1">
      <alignment vertical="center"/>
    </xf>
    <xf numFmtId="0" fontId="61" fillId="11" borderId="0" xfId="0" applyFont="1" applyFill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89" fontId="62" fillId="0" borderId="1" xfId="0" applyNumberFormat="1" applyFont="1" applyBorder="1">
      <alignment vertical="center"/>
    </xf>
    <xf numFmtId="0" fontId="25" fillId="0" borderId="0" xfId="0" applyFont="1" applyFill="1" applyBorder="1" applyAlignment="1">
      <alignment horizontal="center" vertical="center"/>
    </xf>
    <xf numFmtId="182" fontId="12" fillId="0" borderId="1" xfId="0" applyNumberFormat="1" applyFont="1" applyBorder="1" applyAlignment="1" applyProtection="1">
      <alignment horizontal="right" vertical="center"/>
      <protection hidden="1"/>
    </xf>
    <xf numFmtId="182" fontId="0" fillId="0" borderId="0" xfId="0" applyNumberFormat="1">
      <alignment vertical="center"/>
    </xf>
    <xf numFmtId="179" fontId="0" fillId="0" borderId="1" xfId="5" applyNumberFormat="1" applyFont="1" applyBorder="1">
      <alignment vertical="center"/>
    </xf>
    <xf numFmtId="188" fontId="0" fillId="0" borderId="1" xfId="5" applyNumberFormat="1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65" fillId="0" borderId="0" xfId="0" applyFont="1">
      <alignment vertical="center"/>
    </xf>
    <xf numFmtId="0" fontId="0" fillId="0" borderId="34" xfId="0" applyFont="1" applyFill="1" applyBorder="1" applyProtection="1">
      <alignment vertical="center"/>
    </xf>
    <xf numFmtId="0" fontId="12" fillId="7" borderId="1" xfId="0" applyFont="1" applyFill="1" applyBorder="1" applyAlignment="1" applyProtection="1">
      <alignment horizontal="left" vertical="center" shrinkToFit="1"/>
      <protection locked="0"/>
    </xf>
    <xf numFmtId="0" fontId="12" fillId="7" borderId="8" xfId="0" applyFont="1" applyFill="1" applyBorder="1" applyAlignment="1" applyProtection="1">
      <alignment vertical="center" shrinkToFit="1"/>
      <protection locked="0"/>
    </xf>
    <xf numFmtId="0" fontId="12" fillId="7" borderId="1" xfId="0" applyFont="1" applyFill="1" applyBorder="1" applyAlignment="1" applyProtection="1">
      <alignment vertical="center" shrinkToFit="1"/>
      <protection locked="0"/>
    </xf>
    <xf numFmtId="0" fontId="12" fillId="0" borderId="9" xfId="0" applyFont="1" applyFill="1" applyBorder="1" applyAlignment="1" applyProtection="1">
      <alignment vertical="center"/>
      <protection locked="0"/>
    </xf>
    <xf numFmtId="0" fontId="12" fillId="7" borderId="1" xfId="0" applyFont="1" applyFill="1" applyBorder="1" applyAlignment="1" applyProtection="1">
      <alignment vertical="center"/>
      <protection locked="0"/>
    </xf>
    <xf numFmtId="181" fontId="12" fillId="0" borderId="1" xfId="0" applyNumberFormat="1" applyFont="1" applyBorder="1" applyAlignment="1" applyProtection="1">
      <alignment horizontal="right" vertical="center"/>
      <protection hidden="1"/>
    </xf>
    <xf numFmtId="181" fontId="12" fillId="0" borderId="5" xfId="0" applyNumberFormat="1" applyFont="1" applyFill="1" applyBorder="1" applyProtection="1">
      <alignment vertical="center"/>
      <protection hidden="1"/>
    </xf>
    <xf numFmtId="0" fontId="54" fillId="18" borderId="0" xfId="0" applyFont="1" applyFill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 applyProtection="1">
      <alignment vertical="center"/>
      <protection locked="0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/>
    </xf>
    <xf numFmtId="190" fontId="12" fillId="2" borderId="1" xfId="0" applyNumberFormat="1" applyFont="1" applyFill="1" applyBorder="1" applyProtection="1">
      <alignment vertical="center"/>
      <protection locked="0"/>
    </xf>
    <xf numFmtId="0" fontId="12" fillId="2" borderId="1" xfId="0" applyFont="1" applyFill="1" applyBorder="1" applyProtection="1">
      <alignment vertical="center"/>
      <protection locked="0"/>
    </xf>
    <xf numFmtId="185" fontId="12" fillId="2" borderId="1" xfId="0" applyNumberFormat="1" applyFont="1" applyFill="1" applyBorder="1" applyProtection="1">
      <alignment vertical="center"/>
      <protection locked="0"/>
    </xf>
    <xf numFmtId="38" fontId="12" fillId="0" borderId="1" xfId="1" applyFont="1" applyFill="1" applyBorder="1" applyProtection="1">
      <alignment vertical="center"/>
      <protection hidden="1"/>
    </xf>
    <xf numFmtId="40" fontId="12" fillId="0" borderId="1" xfId="1" applyNumberFormat="1" applyFont="1" applyBorder="1" applyProtection="1">
      <alignment vertical="center"/>
      <protection hidden="1"/>
    </xf>
    <xf numFmtId="40" fontId="12" fillId="0" borderId="1" xfId="1" applyNumberFormat="1" applyFont="1" applyFill="1" applyBorder="1" applyProtection="1">
      <alignment vertical="center"/>
      <protection hidden="1"/>
    </xf>
    <xf numFmtId="0" fontId="12" fillId="7" borderId="1" xfId="0" applyFont="1" applyFill="1" applyBorder="1" applyProtection="1">
      <alignment vertical="center"/>
      <protection locked="0"/>
    </xf>
    <xf numFmtId="0" fontId="12" fillId="2" borderId="1" xfId="0" applyFont="1" applyFill="1" applyBorder="1" applyAlignment="1" applyProtection="1">
      <alignment vertical="center"/>
      <protection locked="0"/>
    </xf>
    <xf numFmtId="0" fontId="12" fillId="0" borderId="5" xfId="0" applyNumberFormat="1" applyFont="1" applyFill="1" applyBorder="1" applyAlignment="1" applyProtection="1">
      <alignment horizontal="center" vertical="center"/>
      <protection hidden="1"/>
    </xf>
    <xf numFmtId="0" fontId="12" fillId="11" borderId="47" xfId="0" applyFont="1" applyFill="1" applyBorder="1" applyAlignment="1" applyProtection="1">
      <alignment horizontal="center" vertical="center" shrinkToFit="1"/>
      <protection locked="0"/>
    </xf>
    <xf numFmtId="0" fontId="12" fillId="11" borderId="49" xfId="0" applyFont="1" applyFill="1" applyBorder="1" applyAlignment="1" applyProtection="1">
      <alignment horizontal="center" vertical="center" shrinkToFit="1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2" fontId="12" fillId="0" borderId="1" xfId="0" applyNumberFormat="1" applyFont="1" applyBorder="1">
      <alignment vertical="center"/>
    </xf>
    <xf numFmtId="0" fontId="45" fillId="0" borderId="0" xfId="4" applyFont="1" applyBorder="1" applyAlignment="1" applyProtection="1">
      <alignment horizontal="center" vertical="center" wrapText="1"/>
      <protection hidden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31" fillId="9" borderId="18" xfId="3" applyNumberFormat="1" applyFont="1" applyFill="1" applyBorder="1" applyAlignment="1" applyProtection="1">
      <alignment horizontal="center" vertical="center" shrinkToFit="1"/>
      <protection locked="0"/>
    </xf>
    <xf numFmtId="0" fontId="31" fillId="9" borderId="28" xfId="3" applyNumberFormat="1" applyFont="1" applyFill="1" applyBorder="1" applyAlignment="1" applyProtection="1">
      <alignment horizontal="center" vertical="center" shrinkToFit="1"/>
      <protection locked="0"/>
    </xf>
    <xf numFmtId="55" fontId="31" fillId="0" borderId="50" xfId="5" applyNumberFormat="1" applyFont="1" applyBorder="1" applyAlignment="1" applyProtection="1">
      <alignment horizontal="center" vertical="center" wrapText="1"/>
      <protection hidden="1"/>
    </xf>
    <xf numFmtId="0" fontId="31" fillId="0" borderId="5" xfId="5" applyFont="1" applyBorder="1" applyAlignment="1" applyProtection="1">
      <alignment horizontal="center" vertical="center"/>
      <protection hidden="1"/>
    </xf>
    <xf numFmtId="0" fontId="31" fillId="8" borderId="0" xfId="5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hidden="1"/>
    </xf>
    <xf numFmtId="0" fontId="40" fillId="9" borderId="18" xfId="3" applyNumberFormat="1" applyFont="1" applyFill="1" applyBorder="1" applyAlignment="1" applyProtection="1">
      <alignment horizontal="center" vertical="center" shrinkToFit="1"/>
      <protection hidden="1"/>
    </xf>
    <xf numFmtId="192" fontId="40" fillId="9" borderId="25" xfId="6" applyNumberFormat="1" applyFont="1" applyFill="1" applyBorder="1" applyAlignment="1" applyProtection="1">
      <alignment horizontal="right" vertical="center" shrinkToFit="1"/>
      <protection hidden="1"/>
    </xf>
    <xf numFmtId="0" fontId="40" fillId="9" borderId="28" xfId="3" applyNumberFormat="1" applyFont="1" applyFill="1" applyBorder="1" applyAlignment="1" applyProtection="1">
      <alignment horizontal="center" vertical="center" shrinkToFit="1"/>
      <protection hidden="1"/>
    </xf>
    <xf numFmtId="192" fontId="40" fillId="9" borderId="31" xfId="6" applyNumberFormat="1" applyFont="1" applyFill="1" applyBorder="1" applyAlignment="1" applyProtection="1">
      <alignment horizontal="right" vertical="center" shrinkToFit="1"/>
      <protection hidden="1"/>
    </xf>
    <xf numFmtId="0" fontId="40" fillId="8" borderId="51" xfId="5" applyFont="1" applyFill="1" applyBorder="1" applyAlignment="1" applyProtection="1">
      <alignment horizontal="center" vertical="center"/>
      <protection hidden="1"/>
    </xf>
    <xf numFmtId="0" fontId="40" fillId="8" borderId="52" xfId="5" applyFont="1" applyFill="1" applyBorder="1" applyAlignment="1" applyProtection="1">
      <alignment horizontal="center" vertical="center"/>
      <protection hidden="1"/>
    </xf>
    <xf numFmtId="0" fontId="40" fillId="8" borderId="53" xfId="5" applyFont="1" applyFill="1" applyBorder="1" applyAlignment="1" applyProtection="1">
      <alignment horizontal="center" vertical="center"/>
      <protection hidden="1"/>
    </xf>
    <xf numFmtId="0" fontId="12" fillId="0" borderId="0" xfId="0" applyFont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0" fontId="12" fillId="3" borderId="1" xfId="0" applyFont="1" applyFill="1" applyBorder="1" applyAlignment="1" applyProtection="1">
      <alignment horizontal="center" vertical="center" wrapText="1"/>
      <protection hidden="1"/>
    </xf>
    <xf numFmtId="0" fontId="12" fillId="3" borderId="1" xfId="0" applyFont="1" applyFill="1" applyBorder="1" applyAlignment="1" applyProtection="1">
      <alignment vertical="center" wrapText="1"/>
      <protection hidden="1"/>
    </xf>
    <xf numFmtId="0" fontId="12" fillId="3" borderId="1" xfId="0" applyFont="1" applyFill="1" applyBorder="1" applyProtection="1">
      <alignment vertical="center"/>
      <protection hidden="1"/>
    </xf>
    <xf numFmtId="0" fontId="12" fillId="7" borderId="1" xfId="0" applyFont="1" applyFill="1" applyBorder="1" applyAlignment="1" applyProtection="1">
      <alignment vertical="center" shrinkToFit="1"/>
      <protection hidden="1"/>
    </xf>
    <xf numFmtId="190" fontId="12" fillId="2" borderId="1" xfId="0" applyNumberFormat="1" applyFont="1" applyFill="1" applyBorder="1" applyProtection="1">
      <alignment vertical="center"/>
      <protection hidden="1"/>
    </xf>
    <xf numFmtId="0" fontId="12" fillId="2" borderId="1" xfId="0" applyFont="1" applyFill="1" applyBorder="1" applyProtection="1">
      <alignment vertical="center"/>
      <protection hidden="1"/>
    </xf>
    <xf numFmtId="185" fontId="12" fillId="2" borderId="1" xfId="0" applyNumberFormat="1" applyFont="1" applyFill="1" applyBorder="1" applyProtection="1">
      <alignment vertical="center"/>
      <protection hidden="1"/>
    </xf>
    <xf numFmtId="0" fontId="69" fillId="7" borderId="1" xfId="0" applyFont="1" applyFill="1" applyBorder="1" applyAlignment="1" applyProtection="1">
      <alignment vertical="center" shrinkToFit="1"/>
      <protection hidden="1"/>
    </xf>
    <xf numFmtId="190" fontId="69" fillId="2" borderId="1" xfId="0" applyNumberFormat="1" applyFont="1" applyFill="1" applyBorder="1" applyProtection="1">
      <alignment vertical="center"/>
      <protection hidden="1"/>
    </xf>
    <xf numFmtId="0" fontId="69" fillId="2" borderId="1" xfId="0" applyFont="1" applyFill="1" applyBorder="1" applyProtection="1">
      <alignment vertical="center"/>
      <protection hidden="1"/>
    </xf>
    <xf numFmtId="185" fontId="69" fillId="2" borderId="1" xfId="0" applyNumberFormat="1" applyFont="1" applyFill="1" applyBorder="1" applyProtection="1">
      <alignment vertical="center"/>
      <protection hidden="1"/>
    </xf>
    <xf numFmtId="0" fontId="69" fillId="7" borderId="8" xfId="0" applyFont="1" applyFill="1" applyBorder="1" applyAlignment="1" applyProtection="1">
      <alignment vertical="center" shrinkToFit="1"/>
      <protection hidden="1"/>
    </xf>
    <xf numFmtId="0" fontId="69" fillId="0" borderId="9" xfId="0" applyFont="1" applyFill="1" applyBorder="1" applyAlignment="1" applyProtection="1">
      <alignment horizontal="center" vertical="center"/>
      <protection hidden="1"/>
    </xf>
    <xf numFmtId="190" fontId="69" fillId="0" borderId="1" xfId="0" applyNumberFormat="1" applyFont="1" applyFill="1" applyBorder="1" applyAlignment="1" applyProtection="1">
      <alignment horizontal="right" vertical="center"/>
      <protection hidden="1"/>
    </xf>
    <xf numFmtId="185" fontId="69" fillId="0" borderId="1" xfId="0" applyNumberFormat="1" applyFont="1" applyFill="1" applyBorder="1" applyAlignment="1" applyProtection="1">
      <alignment horizontal="right" vertical="center"/>
      <protection hidden="1"/>
    </xf>
    <xf numFmtId="178" fontId="69" fillId="0" borderId="1" xfId="0" applyNumberFormat="1" applyFont="1" applyFill="1" applyBorder="1" applyAlignment="1" applyProtection="1">
      <alignment horizontal="right" vertical="center"/>
      <protection hidden="1"/>
    </xf>
    <xf numFmtId="0" fontId="12" fillId="7" borderId="8" xfId="0" applyFont="1" applyFill="1" applyBorder="1" applyAlignment="1" applyProtection="1">
      <alignment vertical="center" shrinkToFit="1"/>
      <protection hidden="1"/>
    </xf>
    <xf numFmtId="0" fontId="12" fillId="0" borderId="9" xfId="0" applyFont="1" applyFill="1" applyBorder="1" applyAlignment="1" applyProtection="1">
      <alignment horizontal="center" vertical="center"/>
      <protection hidden="1"/>
    </xf>
    <xf numFmtId="190" fontId="12" fillId="0" borderId="1" xfId="0" applyNumberFormat="1" applyFont="1" applyFill="1" applyBorder="1" applyAlignment="1" applyProtection="1">
      <alignment horizontal="right" vertical="center"/>
      <protection hidden="1"/>
    </xf>
    <xf numFmtId="185" fontId="12" fillId="0" borderId="1" xfId="0" applyNumberFormat="1" applyFont="1" applyFill="1" applyBorder="1" applyAlignment="1" applyProtection="1">
      <alignment horizontal="right" vertical="center"/>
      <protection hidden="1"/>
    </xf>
    <xf numFmtId="178" fontId="12" fillId="0" borderId="1" xfId="0" applyNumberFormat="1" applyFont="1" applyFill="1" applyBorder="1" applyAlignment="1" applyProtection="1">
      <alignment horizontal="right" vertical="center"/>
      <protection hidden="1"/>
    </xf>
    <xf numFmtId="0" fontId="12" fillId="3" borderId="2" xfId="0" applyFont="1" applyFill="1" applyBorder="1" applyAlignment="1" applyProtection="1">
      <alignment horizontal="center" vertical="center"/>
      <protection hidden="1"/>
    </xf>
    <xf numFmtId="0" fontId="12" fillId="3" borderId="3" xfId="0" applyFont="1" applyFill="1" applyBorder="1" applyAlignment="1" applyProtection="1">
      <alignment horizontal="center" vertical="center"/>
      <protection hidden="1"/>
    </xf>
    <xf numFmtId="0" fontId="12" fillId="3" borderId="4" xfId="0" applyFont="1" applyFill="1" applyBorder="1" applyAlignment="1" applyProtection="1">
      <alignment horizontal="center" vertical="center" wrapText="1"/>
      <protection hidden="1"/>
    </xf>
    <xf numFmtId="0" fontId="12" fillId="3" borderId="2" xfId="0" applyFont="1" applyFill="1" applyBorder="1" applyAlignment="1" applyProtection="1">
      <alignment horizontal="center" vertical="center" wrapText="1"/>
      <protection hidden="1"/>
    </xf>
    <xf numFmtId="0" fontId="12" fillId="3" borderId="3" xfId="0" applyFont="1" applyFill="1" applyBorder="1" applyAlignment="1" applyProtection="1">
      <alignment horizontal="center" vertical="center" wrapText="1"/>
      <protection hidden="1"/>
    </xf>
    <xf numFmtId="0" fontId="12" fillId="7" borderId="1" xfId="0" applyFont="1" applyFill="1" applyBorder="1" applyAlignment="1" applyProtection="1">
      <alignment horizontal="left" vertical="center" shrinkToFit="1"/>
      <protection hidden="1"/>
    </xf>
    <xf numFmtId="0" fontId="12" fillId="3" borderId="1" xfId="0" applyFont="1" applyFill="1" applyBorder="1" applyAlignment="1">
      <alignment horizontal="center" vertical="center"/>
    </xf>
    <xf numFmtId="0" fontId="53" fillId="18" borderId="0" xfId="0" applyFont="1" applyFill="1" applyAlignment="1">
      <alignment horizontal="left" vertical="center"/>
    </xf>
    <xf numFmtId="0" fontId="54" fillId="18" borderId="0" xfId="0" applyFont="1" applyFill="1" applyAlignment="1">
      <alignment vertical="center"/>
    </xf>
    <xf numFmtId="0" fontId="58" fillId="18" borderId="0" xfId="0" applyFont="1" applyFill="1" applyAlignment="1">
      <alignment horizontal="left" vertical="center"/>
    </xf>
    <xf numFmtId="0" fontId="11" fillId="17" borderId="1" xfId="0" applyFont="1" applyFill="1" applyBorder="1" applyAlignment="1">
      <alignment horizontal="left" vertical="center"/>
    </xf>
    <xf numFmtId="0" fontId="11" fillId="17" borderId="43" xfId="0" applyFont="1" applyFill="1" applyBorder="1" applyAlignment="1">
      <alignment horizontal="left" vertical="center"/>
    </xf>
    <xf numFmtId="0" fontId="11" fillId="17" borderId="5" xfId="0" applyFont="1" applyFill="1" applyBorder="1" applyAlignment="1">
      <alignment horizontal="left" vertical="center"/>
    </xf>
    <xf numFmtId="0" fontId="11" fillId="17" borderId="48" xfId="0" applyFont="1" applyFill="1" applyBorder="1" applyAlignment="1">
      <alignment horizontal="left" vertical="center"/>
    </xf>
    <xf numFmtId="0" fontId="55" fillId="16" borderId="14" xfId="0" applyFont="1" applyFill="1" applyBorder="1" applyAlignment="1">
      <alignment horizontal="center" vertical="center"/>
    </xf>
    <xf numFmtId="0" fontId="55" fillId="16" borderId="41" xfId="0" applyFont="1" applyFill="1" applyBorder="1" applyAlignment="1">
      <alignment horizontal="center" vertical="center"/>
    </xf>
    <xf numFmtId="0" fontId="17" fillId="17" borderId="0" xfId="0" applyFont="1" applyFill="1" applyAlignment="1">
      <alignment horizontal="left" vertical="center" wrapText="1"/>
    </xf>
    <xf numFmtId="0" fontId="11" fillId="17" borderId="45" xfId="0" applyFont="1" applyFill="1" applyBorder="1" applyAlignment="1">
      <alignment horizontal="left" vertical="center"/>
    </xf>
    <xf numFmtId="0" fontId="11" fillId="17" borderId="46" xfId="0" applyFont="1" applyFill="1" applyBorder="1" applyAlignment="1">
      <alignment horizontal="left" vertical="center"/>
    </xf>
    <xf numFmtId="0" fontId="66" fillId="11" borderId="0" xfId="0" applyFont="1" applyFill="1" applyAlignment="1">
      <alignment horizontal="center" vertical="center"/>
    </xf>
    <xf numFmtId="0" fontId="57" fillId="16" borderId="0" xfId="0" applyFont="1" applyFill="1" applyAlignment="1">
      <alignment horizontal="left" vertical="center"/>
    </xf>
    <xf numFmtId="0" fontId="52" fillId="17" borderId="44" xfId="0" applyFont="1" applyFill="1" applyBorder="1" applyAlignment="1">
      <alignment horizontal="left" vertical="center"/>
    </xf>
    <xf numFmtId="0" fontId="52" fillId="17" borderId="45" xfId="0" applyFont="1" applyFill="1" applyBorder="1" applyAlignment="1">
      <alignment horizontal="left" vertical="center"/>
    </xf>
    <xf numFmtId="0" fontId="52" fillId="17" borderId="42" xfId="0" applyFont="1" applyFill="1" applyBorder="1" applyAlignment="1">
      <alignment horizontal="left" vertical="center"/>
    </xf>
    <xf numFmtId="0" fontId="52" fillId="17" borderId="1" xfId="0" applyFont="1" applyFill="1" applyBorder="1" applyAlignment="1">
      <alignment horizontal="left" vertical="center"/>
    </xf>
    <xf numFmtId="0" fontId="56" fillId="16" borderId="14" xfId="0" applyFont="1" applyFill="1" applyBorder="1" applyAlignment="1">
      <alignment horizontal="center" vertical="center"/>
    </xf>
    <xf numFmtId="0" fontId="56" fillId="16" borderId="41" xfId="0" applyFont="1" applyFill="1" applyBorder="1" applyAlignment="1">
      <alignment horizontal="center" vertical="center"/>
    </xf>
    <xf numFmtId="0" fontId="52" fillId="17" borderId="1" xfId="0" applyFont="1" applyFill="1" applyBorder="1" applyAlignment="1">
      <alignment horizontal="center" vertical="center"/>
    </xf>
    <xf numFmtId="0" fontId="52" fillId="17" borderId="43" xfId="0" applyFont="1" applyFill="1" applyBorder="1" applyAlignment="1">
      <alignment horizontal="center" vertical="center"/>
    </xf>
    <xf numFmtId="0" fontId="52" fillId="17" borderId="45" xfId="0" applyFont="1" applyFill="1" applyBorder="1" applyAlignment="1">
      <alignment horizontal="center" vertical="center"/>
    </xf>
    <xf numFmtId="0" fontId="52" fillId="17" borderId="46" xfId="0" applyFont="1" applyFill="1" applyBorder="1" applyAlignment="1">
      <alignment horizontal="center" vertical="center"/>
    </xf>
    <xf numFmtId="0" fontId="56" fillId="16" borderId="13" xfId="0" applyFont="1" applyFill="1" applyBorder="1" applyAlignment="1">
      <alignment horizontal="center" vertical="center"/>
    </xf>
    <xf numFmtId="0" fontId="12" fillId="13" borderId="0" xfId="0" applyFont="1" applyFill="1" applyAlignment="1">
      <alignment horizontal="left" vertical="center"/>
    </xf>
    <xf numFmtId="0" fontId="12" fillId="17" borderId="0" xfId="0" applyFont="1" applyFill="1" applyAlignment="1">
      <alignment horizontal="left" vertical="top" wrapText="1"/>
    </xf>
    <xf numFmtId="178" fontId="36" fillId="0" borderId="1" xfId="5" applyNumberFormat="1" applyFont="1" applyBorder="1" applyAlignment="1" applyProtection="1">
      <alignment horizontal="center" vertical="center" wrapText="1" shrinkToFit="1"/>
      <protection hidden="1"/>
    </xf>
    <xf numFmtId="178" fontId="36" fillId="0" borderId="8" xfId="5" applyNumberFormat="1" applyFont="1" applyBorder="1" applyAlignment="1" applyProtection="1">
      <alignment horizontal="center" vertical="center" wrapText="1" shrinkToFit="1"/>
      <protection hidden="1"/>
    </xf>
    <xf numFmtId="1" fontId="37" fillId="10" borderId="8" xfId="5" applyNumberFormat="1" applyFont="1" applyFill="1" applyBorder="1" applyAlignment="1" applyProtection="1">
      <alignment horizontal="center" vertical="center" shrinkToFit="1"/>
      <protection hidden="1"/>
    </xf>
    <xf numFmtId="1" fontId="37" fillId="10" borderId="11" xfId="5" applyNumberFormat="1" applyFont="1" applyFill="1" applyBorder="1" applyAlignment="1" applyProtection="1">
      <alignment horizontal="center" vertical="center" shrinkToFit="1"/>
      <protection hidden="1"/>
    </xf>
    <xf numFmtId="1" fontId="37" fillId="10" borderId="9" xfId="5" applyNumberFormat="1" applyFont="1" applyFill="1" applyBorder="1" applyAlignment="1" applyProtection="1">
      <alignment horizontal="center" vertical="center" shrinkToFit="1"/>
      <protection hidden="1"/>
    </xf>
    <xf numFmtId="0" fontId="31" fillId="0" borderId="12" xfId="5" applyFont="1" applyBorder="1" applyAlignment="1" applyProtection="1">
      <alignment horizontal="right" vertical="center"/>
      <protection hidden="1"/>
    </xf>
    <xf numFmtId="0" fontId="34" fillId="0" borderId="12" xfId="5" applyFont="1" applyFill="1" applyBorder="1" applyAlignment="1" applyProtection="1">
      <alignment horizontal="left" vertical="center"/>
      <protection locked="0"/>
    </xf>
    <xf numFmtId="191" fontId="31" fillId="9" borderId="2" xfId="6" applyNumberFormat="1" applyFont="1" applyFill="1" applyBorder="1" applyAlignment="1" applyProtection="1">
      <alignment horizontal="right" vertical="center" shrinkToFit="1"/>
      <protection locked="0"/>
    </xf>
    <xf numFmtId="191" fontId="31" fillId="9" borderId="30" xfId="6" applyNumberFormat="1" applyFont="1" applyFill="1" applyBorder="1" applyAlignment="1" applyProtection="1">
      <alignment horizontal="right" vertical="center" shrinkToFit="1"/>
      <protection locked="0"/>
    </xf>
    <xf numFmtId="191" fontId="31" fillId="10" borderId="21" xfId="6" applyNumberFormat="1" applyFont="1" applyFill="1" applyBorder="1" applyAlignment="1" applyProtection="1">
      <alignment horizontal="right" vertical="center" shrinkToFit="1"/>
      <protection hidden="1"/>
    </xf>
    <xf numFmtId="191" fontId="31" fillId="10" borderId="22" xfId="6" applyNumberFormat="1" applyFont="1" applyFill="1" applyBorder="1" applyAlignment="1" applyProtection="1">
      <alignment horizontal="right" vertical="center" shrinkToFit="1"/>
      <protection hidden="1"/>
    </xf>
    <xf numFmtId="177" fontId="31" fillId="10" borderId="19" xfId="5" applyNumberFormat="1" applyFont="1" applyFill="1" applyBorder="1" applyAlignment="1" applyProtection="1">
      <alignment horizontal="center" vertical="center" wrapText="1"/>
      <protection hidden="1"/>
    </xf>
    <xf numFmtId="177" fontId="31" fillId="10" borderId="23" xfId="5" applyNumberFormat="1" applyFont="1" applyFill="1" applyBorder="1" applyAlignment="1" applyProtection="1">
      <alignment horizontal="center" vertical="center" wrapText="1"/>
      <protection hidden="1"/>
    </xf>
    <xf numFmtId="191" fontId="31" fillId="9" borderId="18" xfId="6" applyNumberFormat="1" applyFont="1" applyFill="1" applyBorder="1" applyAlignment="1" applyProtection="1">
      <alignment horizontal="right" vertical="center" shrinkToFit="1"/>
      <protection locked="0"/>
    </xf>
    <xf numFmtId="191" fontId="31" fillId="9" borderId="55" xfId="6" applyNumberFormat="1" applyFont="1" applyFill="1" applyBorder="1" applyAlignment="1" applyProtection="1">
      <alignment horizontal="right" vertical="center" shrinkToFit="1"/>
      <protection locked="0"/>
    </xf>
    <xf numFmtId="191" fontId="31" fillId="9" borderId="56" xfId="6" applyNumberFormat="1" applyFont="1" applyFill="1" applyBorder="1" applyAlignment="1" applyProtection="1">
      <alignment horizontal="right" vertical="center" shrinkToFit="1"/>
      <protection locked="0"/>
    </xf>
    <xf numFmtId="193" fontId="31" fillId="10" borderId="29" xfId="5" applyNumberFormat="1" applyFont="1" applyFill="1" applyBorder="1" applyAlignment="1" applyProtection="1">
      <alignment horizontal="center" vertical="center" wrapText="1"/>
      <protection hidden="1"/>
    </xf>
    <xf numFmtId="193" fontId="31" fillId="10" borderId="23" xfId="5" applyNumberFormat="1" applyFont="1" applyFill="1" applyBorder="1" applyAlignment="1" applyProtection="1">
      <alignment horizontal="center" vertical="center" wrapText="1"/>
      <protection hidden="1"/>
    </xf>
    <xf numFmtId="0" fontId="31" fillId="8" borderId="12" xfId="5" applyFont="1" applyFill="1" applyBorder="1" applyAlignment="1" applyProtection="1">
      <alignment horizontal="center" vertical="center" shrinkToFit="1"/>
      <protection locked="0"/>
    </xf>
    <xf numFmtId="177" fontId="31" fillId="10" borderId="29" xfId="5" applyNumberFormat="1" applyFont="1" applyFill="1" applyBorder="1" applyAlignment="1" applyProtection="1">
      <alignment horizontal="center" vertical="center" wrapText="1"/>
      <protection hidden="1"/>
    </xf>
    <xf numFmtId="191" fontId="31" fillId="9" borderId="3" xfId="6" applyNumberFormat="1" applyFont="1" applyFill="1" applyBorder="1" applyAlignment="1" applyProtection="1">
      <alignment horizontal="right" vertical="center" shrinkToFit="1"/>
      <protection locked="0"/>
    </xf>
    <xf numFmtId="191" fontId="31" fillId="9" borderId="32" xfId="6" applyNumberFormat="1" applyFont="1" applyFill="1" applyBorder="1" applyAlignment="1" applyProtection="1">
      <alignment horizontal="right" vertical="center" shrinkToFit="1"/>
      <protection locked="0"/>
    </xf>
    <xf numFmtId="1" fontId="37" fillId="10" borderId="52" xfId="5" applyNumberFormat="1" applyFont="1" applyFill="1" applyBorder="1" applyAlignment="1" applyProtection="1">
      <alignment horizontal="center" vertical="center" shrinkToFit="1"/>
      <protection hidden="1"/>
    </xf>
    <xf numFmtId="1" fontId="37" fillId="10" borderId="54" xfId="5" applyNumberFormat="1" applyFont="1" applyFill="1" applyBorder="1" applyAlignment="1" applyProtection="1">
      <alignment horizontal="center" vertical="center" shrinkToFit="1"/>
      <protection hidden="1"/>
    </xf>
    <xf numFmtId="1" fontId="37" fillId="10" borderId="53" xfId="5" applyNumberFormat="1" applyFont="1" applyFill="1" applyBorder="1" applyAlignment="1" applyProtection="1">
      <alignment horizontal="center" vertical="center" shrinkToFit="1"/>
      <protection hidden="1"/>
    </xf>
    <xf numFmtId="0" fontId="34" fillId="0" borderId="12" xfId="5" applyFont="1" applyFill="1" applyBorder="1" applyAlignment="1" applyProtection="1">
      <alignment horizontal="left" vertical="center"/>
      <protection hidden="1"/>
    </xf>
    <xf numFmtId="191" fontId="40" fillId="9" borderId="2" xfId="6" applyNumberFormat="1" applyFont="1" applyFill="1" applyBorder="1" applyAlignment="1" applyProtection="1">
      <alignment horizontal="right" vertical="center" shrinkToFit="1"/>
      <protection hidden="1"/>
    </xf>
    <xf numFmtId="191" fontId="40" fillId="9" borderId="18" xfId="6" applyNumberFormat="1" applyFont="1" applyFill="1" applyBorder="1" applyAlignment="1" applyProtection="1">
      <alignment horizontal="right" vertical="center" shrinkToFit="1"/>
      <protection hidden="1"/>
    </xf>
    <xf numFmtId="191" fontId="40" fillId="9" borderId="30" xfId="6" applyNumberFormat="1" applyFont="1" applyFill="1" applyBorder="1" applyAlignment="1" applyProtection="1">
      <alignment horizontal="right" vertical="center" shrinkToFit="1"/>
      <protection hidden="1"/>
    </xf>
    <xf numFmtId="0" fontId="47" fillId="0" borderId="0" xfId="4" applyFont="1" applyBorder="1" applyAlignment="1" applyProtection="1">
      <alignment vertical="top" wrapText="1"/>
      <protection hidden="1"/>
    </xf>
    <xf numFmtId="0" fontId="27" fillId="0" borderId="0" xfId="4" applyFont="1" applyAlignment="1" applyProtection="1">
      <alignment horizontal="center" vertical="center" shrinkToFit="1"/>
      <protection hidden="1"/>
    </xf>
    <xf numFmtId="0" fontId="27" fillId="0" borderId="34" xfId="4" applyFont="1" applyBorder="1" applyAlignment="1" applyProtection="1">
      <alignment horizontal="center" vertical="center" shrinkToFit="1"/>
      <protection hidden="1"/>
    </xf>
    <xf numFmtId="1" fontId="44" fillId="10" borderId="1" xfId="5" applyNumberFormat="1" applyFont="1" applyFill="1" applyBorder="1" applyAlignment="1" applyProtection="1">
      <alignment horizontal="center" vertical="center" shrinkToFit="1"/>
      <protection hidden="1"/>
    </xf>
    <xf numFmtId="0" fontId="45" fillId="0" borderId="0" xfId="4" applyFont="1" applyBorder="1" applyAlignment="1" applyProtection="1">
      <alignment horizontal="center" vertical="center" wrapText="1"/>
      <protection hidden="1"/>
    </xf>
    <xf numFmtId="0" fontId="45" fillId="0" borderId="34" xfId="4" applyFont="1" applyBorder="1" applyAlignment="1" applyProtection="1">
      <alignment horizontal="center" vertical="center" wrapText="1"/>
      <protection hidden="1"/>
    </xf>
    <xf numFmtId="0" fontId="46" fillId="8" borderId="8" xfId="4" applyFont="1" applyFill="1" applyBorder="1" applyAlignment="1" applyProtection="1">
      <alignment horizontal="center" vertical="center" shrinkToFit="1"/>
      <protection locked="0"/>
    </xf>
    <xf numFmtId="0" fontId="35" fillId="8" borderId="9" xfId="4" applyFont="1" applyFill="1" applyBorder="1" applyAlignment="1" applyProtection="1">
      <alignment horizontal="center" vertical="center" shrinkToFit="1"/>
      <protection locked="0"/>
    </xf>
    <xf numFmtId="0" fontId="31" fillId="0" borderId="1" xfId="5" applyFont="1" applyBorder="1" applyAlignment="1" applyProtection="1">
      <alignment horizontal="left" vertical="center" indent="1"/>
      <protection hidden="1"/>
    </xf>
    <xf numFmtId="0" fontId="35" fillId="8" borderId="1" xfId="5" applyFont="1" applyFill="1" applyBorder="1" applyAlignment="1" applyProtection="1">
      <alignment horizontal="center" vertical="center"/>
      <protection locked="0"/>
    </xf>
    <xf numFmtId="183" fontId="31" fillId="9" borderId="8" xfId="5" applyNumberFormat="1" applyFont="1" applyFill="1" applyBorder="1" applyAlignment="1" applyProtection="1">
      <alignment horizontal="center" vertical="center"/>
      <protection locked="0"/>
    </xf>
    <xf numFmtId="183" fontId="31" fillId="9" borderId="9" xfId="5" applyNumberFormat="1" applyFont="1" applyFill="1" applyBorder="1" applyAlignment="1" applyProtection="1">
      <alignment horizontal="center" vertical="center"/>
      <protection locked="0"/>
    </xf>
    <xf numFmtId="0" fontId="31" fillId="0" borderId="1" xfId="5" applyFont="1" applyBorder="1" applyAlignment="1" applyProtection="1">
      <alignment horizontal="left" vertical="center" wrapText="1" indent="1"/>
      <protection hidden="1"/>
    </xf>
    <xf numFmtId="194" fontId="31" fillId="9" borderId="8" xfId="5" applyNumberFormat="1" applyFont="1" applyFill="1" applyBorder="1" applyAlignment="1" applyProtection="1">
      <alignment horizontal="center" vertical="center"/>
      <protection locked="0"/>
    </xf>
    <xf numFmtId="194" fontId="31" fillId="9" borderId="9" xfId="5" applyNumberFormat="1" applyFont="1" applyFill="1" applyBorder="1" applyAlignment="1" applyProtection="1">
      <alignment horizontal="center" vertical="center"/>
      <protection locked="0"/>
    </xf>
    <xf numFmtId="183" fontId="31" fillId="10" borderId="8" xfId="5" applyNumberFormat="1" applyFont="1" applyFill="1" applyBorder="1" applyAlignment="1" applyProtection="1">
      <alignment horizontal="center" vertical="center"/>
      <protection hidden="1"/>
    </xf>
    <xf numFmtId="183" fontId="31" fillId="10" borderId="9" xfId="5" applyNumberFormat="1" applyFont="1" applyFill="1" applyBorder="1" applyAlignment="1" applyProtection="1">
      <alignment horizontal="center" vertical="center"/>
      <protection hidden="1"/>
    </xf>
    <xf numFmtId="0" fontId="31" fillId="10" borderId="1" xfId="5" applyFont="1" applyFill="1" applyBorder="1" applyAlignment="1" applyProtection="1">
      <alignment horizontal="center" vertical="center"/>
      <protection hidden="1"/>
    </xf>
    <xf numFmtId="194" fontId="31" fillId="9" borderId="1" xfId="5" applyNumberFormat="1" applyFont="1" applyFill="1" applyBorder="1" applyAlignment="1" applyProtection="1">
      <alignment horizontal="center" vertical="center"/>
      <protection locked="0"/>
    </xf>
    <xf numFmtId="183" fontId="31" fillId="10" borderId="1" xfId="5" applyNumberFormat="1" applyFont="1" applyFill="1" applyBorder="1" applyAlignment="1" applyProtection="1">
      <alignment horizontal="center" vertical="center"/>
      <protection hidden="1"/>
    </xf>
    <xf numFmtId="0" fontId="68" fillId="8" borderId="8" xfId="4" applyFont="1" applyFill="1" applyBorder="1" applyAlignment="1" applyProtection="1">
      <alignment horizontal="center" vertical="center" shrinkToFit="1"/>
      <protection hidden="1"/>
    </xf>
    <xf numFmtId="0" fontId="67" fillId="8" borderId="9" xfId="4" applyFont="1" applyFill="1" applyBorder="1" applyAlignment="1" applyProtection="1">
      <alignment horizontal="center" vertical="center" shrinkToFit="1"/>
      <protection hidden="1"/>
    </xf>
    <xf numFmtId="0" fontId="67" fillId="8" borderId="1" xfId="5" applyFont="1" applyFill="1" applyBorder="1" applyAlignment="1" applyProtection="1">
      <alignment horizontal="center" vertical="center"/>
      <protection hidden="1"/>
    </xf>
    <xf numFmtId="183" fontId="40" fillId="9" borderId="8" xfId="5" applyNumberFormat="1" applyFont="1" applyFill="1" applyBorder="1" applyAlignment="1" applyProtection="1">
      <alignment horizontal="center" vertical="center"/>
      <protection hidden="1"/>
    </xf>
    <xf numFmtId="183" fontId="40" fillId="9" borderId="9" xfId="5" applyNumberFormat="1" applyFont="1" applyFill="1" applyBorder="1" applyAlignment="1" applyProtection="1">
      <alignment horizontal="center" vertical="center"/>
      <protection hidden="1"/>
    </xf>
    <xf numFmtId="194" fontId="40" fillId="9" borderId="8" xfId="5" applyNumberFormat="1" applyFont="1" applyFill="1" applyBorder="1" applyAlignment="1" applyProtection="1">
      <alignment horizontal="center" vertical="center"/>
      <protection hidden="1"/>
    </xf>
    <xf numFmtId="194" fontId="40" fillId="9" borderId="9" xfId="5" applyNumberFormat="1" applyFont="1" applyFill="1" applyBorder="1" applyAlignment="1" applyProtection="1">
      <alignment horizontal="center" vertical="center"/>
      <protection hidden="1"/>
    </xf>
    <xf numFmtId="0" fontId="31" fillId="19" borderId="1" xfId="5" applyFont="1" applyFill="1" applyBorder="1" applyAlignment="1" applyProtection="1">
      <alignment horizontal="center" vertical="center"/>
      <protection hidden="1"/>
    </xf>
    <xf numFmtId="194" fontId="31" fillId="19" borderId="1" xfId="5" applyNumberFormat="1" applyFont="1" applyFill="1" applyBorder="1" applyAlignment="1" applyProtection="1">
      <alignment horizontal="center" vertical="center"/>
      <protection hidden="1"/>
    </xf>
    <xf numFmtId="183" fontId="31" fillId="19" borderId="1" xfId="5" applyNumberFormat="1" applyFont="1" applyFill="1" applyBorder="1" applyAlignment="1" applyProtection="1">
      <alignment horizontal="center" vertical="center"/>
      <protection hidden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0" fontId="13" fillId="6" borderId="1" xfId="0" applyFont="1" applyFill="1" applyBorder="1" applyAlignment="1" applyProtection="1">
      <alignment horizontal="center" vertical="center" wrapText="1"/>
      <protection hidden="1"/>
    </xf>
    <xf numFmtId="0" fontId="23" fillId="5" borderId="1" xfId="0" applyFont="1" applyFill="1" applyBorder="1" applyAlignment="1" applyProtection="1">
      <alignment horizontal="center" vertical="center" wrapText="1"/>
      <protection hidden="1"/>
    </xf>
    <xf numFmtId="0" fontId="23" fillId="5" borderId="8" xfId="0" applyFont="1" applyFill="1" applyBorder="1" applyAlignment="1" applyProtection="1">
      <alignment horizontal="center" vertical="center" wrapText="1"/>
      <protection hidden="1"/>
    </xf>
    <xf numFmtId="0" fontId="25" fillId="4" borderId="57" xfId="0" applyFont="1" applyFill="1" applyBorder="1" applyAlignment="1" applyProtection="1">
      <alignment horizontal="center" vertical="center"/>
      <protection hidden="1"/>
    </xf>
    <xf numFmtId="0" fontId="25" fillId="4" borderId="58" xfId="0" applyFont="1" applyFill="1" applyBorder="1" applyAlignment="1" applyProtection="1">
      <alignment horizontal="center" vertical="center"/>
      <protection hidden="1"/>
    </xf>
    <xf numFmtId="0" fontId="25" fillId="4" borderId="59" xfId="0" applyFont="1" applyFill="1" applyBorder="1" applyAlignment="1" applyProtection="1">
      <alignment horizontal="center" vertical="center"/>
      <protection hidden="1"/>
    </xf>
    <xf numFmtId="0" fontId="25" fillId="4" borderId="60" xfId="0" applyFont="1" applyFill="1" applyBorder="1" applyAlignment="1" applyProtection="1">
      <alignment horizontal="center" vertical="center"/>
      <protection hidden="1"/>
    </xf>
    <xf numFmtId="0" fontId="25" fillId="4" borderId="61" xfId="0" applyFont="1" applyFill="1" applyBorder="1" applyAlignment="1" applyProtection="1">
      <alignment horizontal="center" vertical="center"/>
      <protection hidden="1"/>
    </xf>
    <xf numFmtId="0" fontId="25" fillId="4" borderId="62" xfId="0" applyFont="1" applyFill="1" applyBorder="1" applyAlignment="1" applyProtection="1">
      <alignment horizontal="center" vertical="center"/>
      <protection hidden="1"/>
    </xf>
    <xf numFmtId="177" fontId="0" fillId="0" borderId="1" xfId="0" applyNumberFormat="1" applyBorder="1" applyAlignment="1" applyProtection="1">
      <alignment horizontal="center" vertical="center"/>
      <protection hidden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 applyProtection="1">
      <alignment horizontal="center" vertical="center"/>
      <protection hidden="1"/>
    </xf>
    <xf numFmtId="0" fontId="12" fillId="0" borderId="8" xfId="0" applyFont="1" applyFill="1" applyBorder="1" applyAlignment="1" applyProtection="1">
      <alignment horizontal="center" vertical="center" shrinkToFit="1"/>
      <protection hidden="1"/>
    </xf>
    <xf numFmtId="0" fontId="12" fillId="0" borderId="11" xfId="0" applyFont="1" applyFill="1" applyBorder="1" applyAlignment="1" applyProtection="1">
      <alignment horizontal="center" vertical="center" shrinkToFit="1"/>
      <protection hidden="1"/>
    </xf>
    <xf numFmtId="0" fontId="12" fillId="0" borderId="9" xfId="0" applyFont="1" applyFill="1" applyBorder="1" applyAlignment="1" applyProtection="1">
      <alignment horizontal="center" vertical="center" shrinkToFit="1"/>
      <protection hidden="1"/>
    </xf>
    <xf numFmtId="0" fontId="12" fillId="0" borderId="8" xfId="0" applyFont="1" applyFill="1" applyBorder="1" applyAlignment="1" applyProtection="1">
      <alignment vertical="center" shrinkToFit="1"/>
      <protection hidden="1"/>
    </xf>
    <xf numFmtId="0" fontId="12" fillId="0" borderId="11" xfId="0" applyFont="1" applyFill="1" applyBorder="1" applyAlignment="1" applyProtection="1">
      <alignment vertical="center" shrinkToFit="1"/>
      <protection hidden="1"/>
    </xf>
    <xf numFmtId="0" fontId="12" fillId="0" borderId="9" xfId="0" applyFont="1" applyFill="1" applyBorder="1" applyAlignment="1" applyProtection="1">
      <alignment vertical="center" shrinkToFit="1"/>
      <protection hidden="1"/>
    </xf>
    <xf numFmtId="0" fontId="12" fillId="3" borderId="8" xfId="0" applyFont="1" applyFill="1" applyBorder="1" applyAlignment="1" applyProtection="1">
      <alignment horizontal="center" vertical="center"/>
      <protection hidden="1"/>
    </xf>
    <xf numFmtId="0" fontId="12" fillId="3" borderId="11" xfId="0" applyFont="1" applyFill="1" applyBorder="1" applyAlignment="1" applyProtection="1">
      <alignment horizontal="center" vertical="center"/>
      <protection hidden="1"/>
    </xf>
    <xf numFmtId="0" fontId="12" fillId="3" borderId="9" xfId="0" applyFont="1" applyFill="1" applyBorder="1" applyAlignment="1" applyProtection="1">
      <alignment horizontal="center" vertical="center"/>
      <protection hidden="1"/>
    </xf>
    <xf numFmtId="0" fontId="69" fillId="0" borderId="8" xfId="0" applyFont="1" applyFill="1" applyBorder="1" applyAlignment="1" applyProtection="1">
      <alignment vertical="center" shrinkToFit="1"/>
      <protection hidden="1"/>
    </xf>
    <xf numFmtId="0" fontId="69" fillId="0" borderId="11" xfId="0" applyFont="1" applyFill="1" applyBorder="1" applyAlignment="1" applyProtection="1">
      <alignment vertical="center" shrinkToFit="1"/>
      <protection hidden="1"/>
    </xf>
    <xf numFmtId="0" fontId="69" fillId="0" borderId="9" xfId="0" applyFont="1" applyFill="1" applyBorder="1" applyAlignment="1" applyProtection="1">
      <alignment vertical="center" shrinkToFit="1"/>
      <protection hidden="1"/>
    </xf>
    <xf numFmtId="0" fontId="12" fillId="3" borderId="8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 applyProtection="1">
      <alignment horizontal="center" vertical="center" shrinkToFit="1"/>
      <protection locked="0"/>
    </xf>
    <xf numFmtId="0" fontId="12" fillId="0" borderId="11" xfId="0" applyFont="1" applyFill="1" applyBorder="1" applyAlignment="1" applyProtection="1">
      <alignment horizontal="center" vertical="center" shrinkToFit="1"/>
      <protection locked="0"/>
    </xf>
    <xf numFmtId="0" fontId="12" fillId="0" borderId="9" xfId="0" applyFont="1" applyFill="1" applyBorder="1" applyAlignment="1" applyProtection="1">
      <alignment horizontal="center" vertical="center" shrinkToFit="1"/>
      <protection locked="0"/>
    </xf>
    <xf numFmtId="0" fontId="12" fillId="0" borderId="8" xfId="0" applyFont="1" applyFill="1" applyBorder="1" applyAlignment="1" applyProtection="1">
      <alignment vertical="center" shrinkToFit="1"/>
      <protection locked="0"/>
    </xf>
    <xf numFmtId="0" fontId="12" fillId="0" borderId="11" xfId="0" applyFont="1" applyFill="1" applyBorder="1" applyAlignment="1" applyProtection="1">
      <alignment vertical="center" shrinkToFit="1"/>
      <protection locked="0"/>
    </xf>
    <xf numFmtId="0" fontId="12" fillId="0" borderId="9" xfId="0" applyFont="1" applyFill="1" applyBorder="1" applyAlignment="1" applyProtection="1">
      <alignment vertical="center" shrinkToFit="1"/>
      <protection locked="0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0" borderId="8" xfId="0" applyFont="1" applyFill="1" applyBorder="1" applyAlignment="1" applyProtection="1">
      <alignment vertical="center"/>
      <protection locked="0"/>
    </xf>
    <xf numFmtId="0" fontId="12" fillId="0" borderId="11" xfId="0" applyFont="1" applyFill="1" applyBorder="1" applyAlignment="1" applyProtection="1">
      <alignment vertical="center"/>
      <protection locked="0"/>
    </xf>
    <xf numFmtId="0" fontId="12" fillId="0" borderId="9" xfId="0" applyFont="1" applyFill="1" applyBorder="1" applyAlignment="1" applyProtection="1">
      <alignment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188" fontId="31" fillId="13" borderId="12" xfId="5" applyNumberFormat="1" applyFont="1" applyFill="1" applyBorder="1" applyAlignment="1">
      <alignment horizontal="center" vertical="center"/>
    </xf>
    <xf numFmtId="179" fontId="1" fillId="0" borderId="0" xfId="5" applyNumberFormat="1" applyBorder="1" applyAlignment="1" applyProtection="1">
      <alignment horizontal="center" vertical="center"/>
      <protection hidden="1"/>
    </xf>
    <xf numFmtId="186" fontId="12" fillId="2" borderId="1" xfId="0" applyNumberFormat="1" applyFont="1" applyFill="1" applyBorder="1" applyProtection="1">
      <alignment vertical="center"/>
      <protection locked="0"/>
    </xf>
    <xf numFmtId="186" fontId="12" fillId="0" borderId="9" xfId="0" applyNumberFormat="1" applyFont="1" applyFill="1" applyBorder="1" applyAlignment="1" applyProtection="1">
      <alignment vertical="center"/>
      <protection locked="0"/>
    </xf>
    <xf numFmtId="186" fontId="12" fillId="0" borderId="5" xfId="0" applyNumberFormat="1" applyFont="1" applyFill="1" applyBorder="1" applyAlignment="1" applyProtection="1">
      <alignment horizontal="center" vertical="center"/>
      <protection locked="0"/>
    </xf>
    <xf numFmtId="0" fontId="12" fillId="7" borderId="6" xfId="0" applyFont="1" applyFill="1" applyBorder="1" applyProtection="1">
      <alignment vertical="center"/>
      <protection locked="0"/>
    </xf>
  </cellXfs>
  <cellStyles count="7">
    <cellStyle name="パーセント 2" xfId="2"/>
    <cellStyle name="桁区切り" xfId="1" builtinId="6"/>
    <cellStyle name="桁区切り 2" xfId="6"/>
    <cellStyle name="標準" xfId="0" builtinId="0"/>
    <cellStyle name="標準 2" xfId="3"/>
    <cellStyle name="標準 2 2" xfId="5"/>
    <cellStyle name="標準 3" xfId="4"/>
  </cellStyles>
  <dxfs count="203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FF0000"/>
      </font>
      <fill>
        <patternFill>
          <bgColor rgb="FFE0FFC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C5"/>
        </patternFill>
      </fill>
    </dxf>
    <dxf>
      <fill>
        <patternFill>
          <bgColor rgb="FFFFFF00"/>
        </patternFill>
      </fill>
    </dxf>
    <dxf>
      <font>
        <color rgb="FFFF33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3300"/>
      <color rgb="FFFFFFCC"/>
      <color rgb="FFFFCCCC"/>
      <color rgb="FFFFE0A3"/>
      <color rgb="FFFFFF99"/>
      <color rgb="FFCCFF99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304800</xdr:colOff>
      <xdr:row>0</xdr:row>
      <xdr:rowOff>108858</xdr:rowOff>
    </xdr:from>
    <xdr:to>
      <xdr:col>36</xdr:col>
      <xdr:colOff>195943</xdr:colOff>
      <xdr:row>43</xdr:row>
      <xdr:rowOff>32657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6818429" y="108858"/>
          <a:ext cx="15729857" cy="9993085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18</xdr:col>
      <xdr:colOff>50074</xdr:colOff>
      <xdr:row>0</xdr:row>
      <xdr:rowOff>219347</xdr:rowOff>
    </xdr:from>
    <xdr:ext cx="1924051" cy="48484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 bwMode="auto">
        <a:xfrm>
          <a:off x="16095617" y="219347"/>
          <a:ext cx="1924051" cy="484849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>
    <xdr:from>
      <xdr:col>23</xdr:col>
      <xdr:colOff>522395</xdr:colOff>
      <xdr:row>22</xdr:row>
      <xdr:rowOff>345281</xdr:rowOff>
    </xdr:from>
    <xdr:to>
      <xdr:col>29</xdr:col>
      <xdr:colOff>689357</xdr:colOff>
      <xdr:row>25</xdr:row>
      <xdr:rowOff>229945</xdr:rowOff>
    </xdr:to>
    <xdr:sp macro="" textlink="">
      <xdr:nvSpPr>
        <xdr:cNvPr id="7" name="線吹き出し 1 (枠付き) 6"/>
        <xdr:cNvSpPr/>
      </xdr:nvSpPr>
      <xdr:spPr>
        <a:xfrm>
          <a:off x="2873709" y="5907881"/>
          <a:ext cx="6175877" cy="842607"/>
        </a:xfrm>
        <a:prstGeom prst="borderCallout1">
          <a:avLst>
            <a:gd name="adj1" fmla="val -3485"/>
            <a:gd name="adj2" fmla="val 50700"/>
            <a:gd name="adj3" fmla="val -160118"/>
            <a:gd name="adj4" fmla="val 76766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申請時に要件判定が、”</a:t>
          </a:r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中小規模事業所に該当します。</a:t>
          </a:r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”と</a:t>
          </a:r>
          <a:endParaRPr kumimoji="1" lang="en-US" altLang="ja-JP" sz="14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表示されることを確認してください。</a:t>
          </a:r>
        </a:p>
      </xdr:txBody>
    </xdr:sp>
    <xdr:clientData/>
  </xdr:twoCellAnchor>
  <xdr:twoCellAnchor>
    <xdr:from>
      <xdr:col>22</xdr:col>
      <xdr:colOff>214312</xdr:colOff>
      <xdr:row>35</xdr:row>
      <xdr:rowOff>209391</xdr:rowOff>
    </xdr:from>
    <xdr:to>
      <xdr:col>26</xdr:col>
      <xdr:colOff>785812</xdr:colOff>
      <xdr:row>37</xdr:row>
      <xdr:rowOff>311095</xdr:rowOff>
    </xdr:to>
    <xdr:sp macro="" textlink="">
      <xdr:nvSpPr>
        <xdr:cNvPr id="8" name="線吹き出し 1 (枠付き) 7"/>
        <xdr:cNvSpPr/>
      </xdr:nvSpPr>
      <xdr:spPr>
        <a:xfrm>
          <a:off x="18545855" y="8863534"/>
          <a:ext cx="4577443" cy="580675"/>
        </a:xfrm>
        <a:prstGeom prst="borderCallout1">
          <a:avLst>
            <a:gd name="adj1" fmla="val -3459"/>
            <a:gd name="adj2" fmla="val 49261"/>
            <a:gd name="adj3" fmla="val -124020"/>
            <a:gd name="adj4" fmla="val -4915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選択漏れのセル</a:t>
          </a:r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が、無いことを確認してください。</a:t>
          </a:r>
        </a:p>
      </xdr:txBody>
    </xdr:sp>
    <xdr:clientData/>
  </xdr:twoCellAnchor>
  <xdr:twoCellAnchor>
    <xdr:from>
      <xdr:col>24</xdr:col>
      <xdr:colOff>457201</xdr:colOff>
      <xdr:row>32</xdr:row>
      <xdr:rowOff>217714</xdr:rowOff>
    </xdr:from>
    <xdr:to>
      <xdr:col>25</xdr:col>
      <xdr:colOff>10886</xdr:colOff>
      <xdr:row>35</xdr:row>
      <xdr:rowOff>212033</xdr:rowOff>
    </xdr:to>
    <xdr:cxnSp macro="">
      <xdr:nvCxnSpPr>
        <xdr:cNvPr id="9" name="直線コネクタ 8"/>
        <xdr:cNvCxnSpPr/>
      </xdr:nvCxnSpPr>
      <xdr:spPr>
        <a:xfrm flipH="1">
          <a:off x="20791715" y="7913914"/>
          <a:ext cx="555171" cy="952262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320040</xdr:colOff>
      <xdr:row>1</xdr:row>
      <xdr:rowOff>76200</xdr:rowOff>
    </xdr:from>
    <xdr:to>
      <xdr:col>27</xdr:col>
      <xdr:colOff>659721</xdr:colOff>
      <xdr:row>5</xdr:row>
      <xdr:rowOff>124610</xdr:rowOff>
    </xdr:to>
    <xdr:sp macro="" textlink="">
      <xdr:nvSpPr>
        <xdr:cNvPr id="2" name="テキスト ボックス 1"/>
        <xdr:cNvSpPr txBox="1"/>
      </xdr:nvSpPr>
      <xdr:spPr>
        <a:xfrm>
          <a:off x="11117580" y="304800"/>
          <a:ext cx="4454481" cy="96281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入例例については、</a:t>
          </a:r>
          <a:endParaRPr kumimoji="1" lang="en-US" altLang="ja-JP" sz="1200" b="1" baseline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パッケージ形空調機または換気設備を参照ください。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114301</xdr:colOff>
      <xdr:row>0</xdr:row>
      <xdr:rowOff>114300</xdr:rowOff>
    </xdr:from>
    <xdr:to>
      <xdr:col>24</xdr:col>
      <xdr:colOff>7621</xdr:colOff>
      <xdr:row>41</xdr:row>
      <xdr:rowOff>91440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9517381" y="114300"/>
          <a:ext cx="7498080" cy="13616940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327660</xdr:colOff>
      <xdr:row>1</xdr:row>
      <xdr:rowOff>19049</xdr:rowOff>
    </xdr:from>
    <xdr:ext cx="1924051" cy="660673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 bwMode="auto">
        <a:xfrm>
          <a:off x="8923020" y="240029"/>
          <a:ext cx="1924051" cy="660673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632461</xdr:colOff>
      <xdr:row>0</xdr:row>
      <xdr:rowOff>160020</xdr:rowOff>
    </xdr:from>
    <xdr:to>
      <xdr:col>108</xdr:col>
      <xdr:colOff>213360</xdr:colOff>
      <xdr:row>48</xdr:row>
      <xdr:rowOff>99060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4310361" y="160020"/>
          <a:ext cx="13258799" cy="11734800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54</xdr:col>
      <xdr:colOff>236220</xdr:colOff>
      <xdr:row>0</xdr:row>
      <xdr:rowOff>41909</xdr:rowOff>
    </xdr:from>
    <xdr:ext cx="1924051" cy="660673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 bwMode="auto">
        <a:xfrm>
          <a:off x="13914120" y="41909"/>
          <a:ext cx="1924051" cy="660673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>
    <xdr:from>
      <xdr:col>59</xdr:col>
      <xdr:colOff>1027611</xdr:colOff>
      <xdr:row>15</xdr:row>
      <xdr:rowOff>75111</xdr:rowOff>
    </xdr:from>
    <xdr:to>
      <xdr:col>61</xdr:col>
      <xdr:colOff>387532</xdr:colOff>
      <xdr:row>16</xdr:row>
      <xdr:rowOff>189410</xdr:rowOff>
    </xdr:to>
    <xdr:sp macro="" textlink="">
      <xdr:nvSpPr>
        <xdr:cNvPr id="4" name="線吹き出し 1 (枠付き) 3"/>
        <xdr:cNvSpPr/>
      </xdr:nvSpPr>
      <xdr:spPr>
        <a:xfrm>
          <a:off x="17432382" y="3917768"/>
          <a:ext cx="1602379" cy="342899"/>
        </a:xfrm>
        <a:prstGeom prst="borderCallout1">
          <a:avLst>
            <a:gd name="adj1" fmla="val 1541"/>
            <a:gd name="adj2" fmla="val 52627"/>
            <a:gd name="adj3" fmla="val -122972"/>
            <a:gd name="adj4" fmla="val -7100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室外機型番を入力</a:t>
          </a:r>
        </a:p>
      </xdr:txBody>
    </xdr:sp>
    <xdr:clientData/>
  </xdr:twoCellAnchor>
  <xdr:twoCellAnchor>
    <xdr:from>
      <xdr:col>57</xdr:col>
      <xdr:colOff>76200</xdr:colOff>
      <xdr:row>15</xdr:row>
      <xdr:rowOff>117567</xdr:rowOff>
    </xdr:from>
    <xdr:to>
      <xdr:col>59</xdr:col>
      <xdr:colOff>892628</xdr:colOff>
      <xdr:row>17</xdr:row>
      <xdr:rowOff>0</xdr:rowOff>
    </xdr:to>
    <xdr:sp macro="" textlink="">
      <xdr:nvSpPr>
        <xdr:cNvPr id="6" name="線吹き出し 1 (枠付き) 5"/>
        <xdr:cNvSpPr/>
      </xdr:nvSpPr>
      <xdr:spPr>
        <a:xfrm>
          <a:off x="14782800" y="3960224"/>
          <a:ext cx="2514599" cy="339633"/>
        </a:xfrm>
        <a:prstGeom prst="borderCallout1">
          <a:avLst>
            <a:gd name="adj1" fmla="val -1628"/>
            <a:gd name="adj2" fmla="val 16538"/>
            <a:gd name="adj3" fmla="val -118260"/>
            <a:gd name="adj4" fmla="val 6976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機器配置図と一致するように入力</a:t>
          </a:r>
        </a:p>
      </xdr:txBody>
    </xdr:sp>
    <xdr:clientData/>
  </xdr:twoCellAnchor>
  <xdr:twoCellAnchor>
    <xdr:from>
      <xdr:col>64</xdr:col>
      <xdr:colOff>30480</xdr:colOff>
      <xdr:row>11</xdr:row>
      <xdr:rowOff>76201</xdr:rowOff>
    </xdr:from>
    <xdr:to>
      <xdr:col>71</xdr:col>
      <xdr:colOff>198120</xdr:colOff>
      <xdr:row>12</xdr:row>
      <xdr:rowOff>579121</xdr:rowOff>
    </xdr:to>
    <xdr:sp macro="" textlink="">
      <xdr:nvSpPr>
        <xdr:cNvPr id="7" name="線吹き出し 1 (枠付き) 6"/>
        <xdr:cNvSpPr/>
      </xdr:nvSpPr>
      <xdr:spPr>
        <a:xfrm>
          <a:off x="20665440" y="2590801"/>
          <a:ext cx="4853940" cy="731520"/>
        </a:xfrm>
        <a:prstGeom prst="borderCallout1">
          <a:avLst>
            <a:gd name="adj1" fmla="val -3485"/>
            <a:gd name="adj2" fmla="val 50700"/>
            <a:gd name="adj3" fmla="val -72766"/>
            <a:gd name="adj4" fmla="val 46009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申請時に要件判定が、”</a:t>
          </a:r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可</a:t>
          </a:r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”と</a:t>
          </a:r>
          <a:endParaRPr kumimoji="1" lang="en-US" altLang="ja-JP" sz="12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表示されることを確認してください。</a:t>
          </a:r>
        </a:p>
      </xdr:txBody>
    </xdr:sp>
    <xdr:clientData/>
  </xdr:twoCellAnchor>
  <xdr:twoCellAnchor>
    <xdr:from>
      <xdr:col>57</xdr:col>
      <xdr:colOff>609599</xdr:colOff>
      <xdr:row>19</xdr:row>
      <xdr:rowOff>99059</xdr:rowOff>
    </xdr:from>
    <xdr:to>
      <xdr:col>64</xdr:col>
      <xdr:colOff>261256</xdr:colOff>
      <xdr:row>23</xdr:row>
      <xdr:rowOff>130628</xdr:rowOff>
    </xdr:to>
    <xdr:sp macro="" textlink="">
      <xdr:nvSpPr>
        <xdr:cNvPr id="8" name="テキスト ボックス 7"/>
        <xdr:cNvSpPr txBox="1"/>
      </xdr:nvSpPr>
      <xdr:spPr>
        <a:xfrm>
          <a:off x="15316199" y="4856116"/>
          <a:ext cx="5584371" cy="945969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室名称が多数ある場合は、別表で</a:t>
          </a:r>
          <a:r>
            <a:rPr kumimoji="1" lang="ja-JP" altLang="en-US" sz="1200" baseline="0">
              <a:solidFill>
                <a:srgbClr val="FF33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室番号・室名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の表をご提出ください。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例：室①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1F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事務所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487681</xdr:colOff>
      <xdr:row>0</xdr:row>
      <xdr:rowOff>148591</xdr:rowOff>
    </xdr:from>
    <xdr:to>
      <xdr:col>42</xdr:col>
      <xdr:colOff>274320</xdr:colOff>
      <xdr:row>45</xdr:row>
      <xdr:rowOff>22860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1971021" y="148591"/>
          <a:ext cx="11269979" cy="11090909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21</xdr:col>
      <xdr:colOff>259080</xdr:colOff>
      <xdr:row>0</xdr:row>
      <xdr:rowOff>68580</xdr:rowOff>
    </xdr:from>
    <xdr:ext cx="1635443" cy="660673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 bwMode="auto">
        <a:xfrm>
          <a:off x="11742420" y="68580"/>
          <a:ext cx="1635443" cy="660673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>
    <xdr:from>
      <xdr:col>24</xdr:col>
      <xdr:colOff>306976</xdr:colOff>
      <xdr:row>13</xdr:row>
      <xdr:rowOff>150223</xdr:rowOff>
    </xdr:from>
    <xdr:to>
      <xdr:col>26</xdr:col>
      <xdr:colOff>380998</xdr:colOff>
      <xdr:row>15</xdr:row>
      <xdr:rowOff>65313</xdr:rowOff>
    </xdr:to>
    <xdr:sp macro="" textlink="">
      <xdr:nvSpPr>
        <xdr:cNvPr id="5" name="線吹き出し 1 (枠付き) 4"/>
        <xdr:cNvSpPr/>
      </xdr:nvSpPr>
      <xdr:spPr>
        <a:xfrm>
          <a:off x="12803776" y="3590109"/>
          <a:ext cx="2490651" cy="372290"/>
        </a:xfrm>
        <a:prstGeom prst="borderCallout1">
          <a:avLst>
            <a:gd name="adj1" fmla="val -1628"/>
            <a:gd name="adj2" fmla="val 16538"/>
            <a:gd name="adj3" fmla="val -118260"/>
            <a:gd name="adj4" fmla="val 6976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機器配置図と一致するように入力</a:t>
          </a:r>
        </a:p>
      </xdr:txBody>
    </xdr:sp>
    <xdr:clientData/>
  </xdr:twoCellAnchor>
  <xdr:twoCellAnchor>
    <xdr:from>
      <xdr:col>24</xdr:col>
      <xdr:colOff>373380</xdr:colOff>
      <xdr:row>17</xdr:row>
      <xdr:rowOff>15240</xdr:rowOff>
    </xdr:from>
    <xdr:to>
      <xdr:col>31</xdr:col>
      <xdr:colOff>396240</xdr:colOff>
      <xdr:row>21</xdr:row>
      <xdr:rowOff>45720</xdr:rowOff>
    </xdr:to>
    <xdr:sp macro="" textlink="">
      <xdr:nvSpPr>
        <xdr:cNvPr id="6" name="テキスト ボックス 5"/>
        <xdr:cNvSpPr txBox="1"/>
      </xdr:nvSpPr>
      <xdr:spPr>
        <a:xfrm>
          <a:off x="12900660" y="4366260"/>
          <a:ext cx="5341620" cy="94488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室名称が多数ある場合は、別表で</a:t>
          </a:r>
          <a:r>
            <a:rPr kumimoji="1" lang="ja-JP" altLang="en-US" sz="1200" baseline="0">
              <a:solidFill>
                <a:srgbClr val="FF33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室番号・室名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の表をご提出ください。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例：室①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1F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事務所</a:t>
          </a:r>
        </a:p>
      </xdr:txBody>
    </xdr:sp>
    <xdr:clientData/>
  </xdr:twoCellAnchor>
  <xdr:twoCellAnchor>
    <xdr:from>
      <xdr:col>29</xdr:col>
      <xdr:colOff>373380</xdr:colOff>
      <xdr:row>9</xdr:row>
      <xdr:rowOff>99060</xdr:rowOff>
    </xdr:from>
    <xdr:to>
      <xdr:col>36</xdr:col>
      <xdr:colOff>411480</xdr:colOff>
      <xdr:row>10</xdr:row>
      <xdr:rowOff>601980</xdr:rowOff>
    </xdr:to>
    <xdr:sp macro="" textlink="">
      <xdr:nvSpPr>
        <xdr:cNvPr id="7" name="線吹き出し 1 (枠付き) 6"/>
        <xdr:cNvSpPr/>
      </xdr:nvSpPr>
      <xdr:spPr>
        <a:xfrm>
          <a:off x="17061180" y="2156460"/>
          <a:ext cx="4853940" cy="731520"/>
        </a:xfrm>
        <a:prstGeom prst="borderCallout1">
          <a:avLst>
            <a:gd name="adj1" fmla="val 1723"/>
            <a:gd name="adj2" fmla="val 51014"/>
            <a:gd name="adj3" fmla="val -43600"/>
            <a:gd name="adj4" fmla="val 58411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申請時に要件判定が、”</a:t>
          </a:r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可</a:t>
          </a:r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”と</a:t>
          </a:r>
          <a:endParaRPr kumimoji="1" lang="en-US" altLang="ja-JP" sz="12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表示されることを確認してください。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198201</xdr:colOff>
      <xdr:row>1</xdr:row>
      <xdr:rowOff>66338</xdr:rowOff>
    </xdr:from>
    <xdr:to>
      <xdr:col>64</xdr:col>
      <xdr:colOff>8965</xdr:colOff>
      <xdr:row>5</xdr:row>
      <xdr:rowOff>96818</xdr:rowOff>
    </xdr:to>
    <xdr:sp macro="" textlink="">
      <xdr:nvSpPr>
        <xdr:cNvPr id="3" name="テキスト ボックス 2"/>
        <xdr:cNvSpPr txBox="1"/>
      </xdr:nvSpPr>
      <xdr:spPr>
        <a:xfrm>
          <a:off x="13223919" y="299420"/>
          <a:ext cx="4454481" cy="96281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入例例については、</a:t>
          </a:r>
          <a:endParaRPr kumimoji="1" lang="en-US" altLang="ja-JP" sz="1200" b="1" baseline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パッケージ形空調機または換気設備を参照ください。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335280</xdr:colOff>
      <xdr:row>2</xdr:row>
      <xdr:rowOff>30480</xdr:rowOff>
    </xdr:from>
    <xdr:to>
      <xdr:col>26</xdr:col>
      <xdr:colOff>674961</xdr:colOff>
      <xdr:row>6</xdr:row>
      <xdr:rowOff>78890</xdr:rowOff>
    </xdr:to>
    <xdr:sp macro="" textlink="">
      <xdr:nvSpPr>
        <xdr:cNvPr id="2" name="テキスト ボックス 1"/>
        <xdr:cNvSpPr txBox="1"/>
      </xdr:nvSpPr>
      <xdr:spPr>
        <a:xfrm>
          <a:off x="11132820" y="487680"/>
          <a:ext cx="4454481" cy="96281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入例例については、</a:t>
          </a:r>
          <a:endParaRPr kumimoji="1" lang="en-US" altLang="ja-JP" sz="1200" b="1" baseline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パッケージ形空調機または換気設備を参照ください。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342900</xdr:colOff>
      <xdr:row>1</xdr:row>
      <xdr:rowOff>213360</xdr:rowOff>
    </xdr:from>
    <xdr:to>
      <xdr:col>26</xdr:col>
      <xdr:colOff>682581</xdr:colOff>
      <xdr:row>6</xdr:row>
      <xdr:rowOff>33170</xdr:rowOff>
    </xdr:to>
    <xdr:sp macro="" textlink="">
      <xdr:nvSpPr>
        <xdr:cNvPr id="2" name="テキスト ボックス 1"/>
        <xdr:cNvSpPr txBox="1"/>
      </xdr:nvSpPr>
      <xdr:spPr>
        <a:xfrm>
          <a:off x="11140440" y="441960"/>
          <a:ext cx="4454481" cy="96281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入例例については、</a:t>
          </a:r>
          <a:endParaRPr kumimoji="1" lang="en-US" altLang="ja-JP" sz="1200" b="1" baseline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パッケージ形空調機または換気設備を参照ください。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381000</xdr:colOff>
      <xdr:row>1</xdr:row>
      <xdr:rowOff>76200</xdr:rowOff>
    </xdr:from>
    <xdr:to>
      <xdr:col>42</xdr:col>
      <xdr:colOff>34881</xdr:colOff>
      <xdr:row>5</xdr:row>
      <xdr:rowOff>124610</xdr:rowOff>
    </xdr:to>
    <xdr:sp macro="" textlink="">
      <xdr:nvSpPr>
        <xdr:cNvPr id="2" name="テキスト ボックス 1"/>
        <xdr:cNvSpPr txBox="1"/>
      </xdr:nvSpPr>
      <xdr:spPr>
        <a:xfrm>
          <a:off x="11178540" y="304800"/>
          <a:ext cx="4454481" cy="96281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入例例については、</a:t>
          </a:r>
          <a:endParaRPr kumimoji="1" lang="en-US" altLang="ja-JP" sz="1200" b="1" baseline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パッケージ形空調機または換気設備を参照ください。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411480</xdr:colOff>
      <xdr:row>1</xdr:row>
      <xdr:rowOff>121920</xdr:rowOff>
    </xdr:from>
    <xdr:to>
      <xdr:col>28</xdr:col>
      <xdr:colOff>95841</xdr:colOff>
      <xdr:row>5</xdr:row>
      <xdr:rowOff>170330</xdr:rowOff>
    </xdr:to>
    <xdr:sp macro="" textlink="">
      <xdr:nvSpPr>
        <xdr:cNvPr id="2" name="テキスト ボックス 1"/>
        <xdr:cNvSpPr txBox="1"/>
      </xdr:nvSpPr>
      <xdr:spPr>
        <a:xfrm>
          <a:off x="10088880" y="350520"/>
          <a:ext cx="4454481" cy="96281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入例例については、</a:t>
          </a:r>
          <a:endParaRPr kumimoji="1" lang="en-US" altLang="ja-JP" sz="1200" b="1" baseline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パッケージ形空調機または換気設備を参照ください。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50"/>
  <sheetViews>
    <sheetView tabSelected="1" view="pageBreakPreview" zoomScale="70" zoomScaleNormal="85" zoomScaleSheetLayoutView="70" workbookViewId="0">
      <selection sqref="A1:J2"/>
    </sheetView>
  </sheetViews>
  <sheetFormatPr defaultColWidth="9" defaultRowHeight="15.75" customHeight="1" x14ac:dyDescent="0.45"/>
  <cols>
    <col min="1" max="16384" width="9" style="189"/>
  </cols>
  <sheetData>
    <row r="1" spans="1:11" ht="15.75" customHeight="1" x14ac:dyDescent="0.45">
      <c r="A1" s="307" t="s">
        <v>390</v>
      </c>
      <c r="B1" s="307"/>
      <c r="C1" s="307"/>
      <c r="D1" s="307"/>
      <c r="E1" s="307"/>
      <c r="F1" s="307"/>
      <c r="G1" s="307"/>
      <c r="H1" s="307"/>
      <c r="I1" s="307"/>
      <c r="J1" s="307"/>
      <c r="K1" s="189" t="s">
        <v>489</v>
      </c>
    </row>
    <row r="2" spans="1:11" ht="15.75" customHeight="1" x14ac:dyDescent="0.45">
      <c r="A2" s="307"/>
      <c r="B2" s="307"/>
      <c r="C2" s="307"/>
      <c r="D2" s="307"/>
      <c r="E2" s="307"/>
      <c r="F2" s="307"/>
      <c r="G2" s="307"/>
      <c r="H2" s="307"/>
      <c r="I2" s="307"/>
      <c r="J2" s="307"/>
    </row>
    <row r="3" spans="1:11" ht="15.75" customHeight="1" x14ac:dyDescent="0.45">
      <c r="A3" s="319" t="s">
        <v>412</v>
      </c>
      <c r="B3" s="319"/>
      <c r="C3" s="319"/>
      <c r="D3" s="319"/>
      <c r="E3" s="319"/>
      <c r="F3" s="319"/>
      <c r="G3" s="319"/>
      <c r="H3" s="319"/>
      <c r="I3" s="319"/>
      <c r="J3" s="319"/>
    </row>
    <row r="4" spans="1:11" ht="8.1" customHeight="1" x14ac:dyDescent="0.45"/>
    <row r="5" spans="1:11" ht="18" customHeight="1" x14ac:dyDescent="0.45">
      <c r="B5" s="196" t="s">
        <v>396</v>
      </c>
      <c r="C5" s="193"/>
      <c r="D5" s="193"/>
      <c r="E5" s="193"/>
      <c r="F5" s="193"/>
      <c r="G5" s="193"/>
      <c r="H5" s="193"/>
      <c r="I5" s="193"/>
    </row>
    <row r="6" spans="1:11" ht="18" customHeight="1" x14ac:dyDescent="0.45">
      <c r="B6" s="196" t="s">
        <v>397</v>
      </c>
      <c r="C6" s="193"/>
      <c r="D6" s="193"/>
      <c r="E6" s="193"/>
      <c r="F6" s="193"/>
      <c r="G6" s="193"/>
      <c r="H6" s="193"/>
      <c r="I6" s="193"/>
    </row>
    <row r="7" spans="1:11" ht="18" customHeight="1" x14ac:dyDescent="0.45">
      <c r="B7" s="196" t="s">
        <v>398</v>
      </c>
      <c r="C7" s="193"/>
      <c r="D7" s="193"/>
      <c r="E7" s="193"/>
      <c r="F7" s="193"/>
      <c r="G7" s="193"/>
      <c r="H7" s="193"/>
      <c r="I7" s="193"/>
    </row>
    <row r="8" spans="1:11" ht="18" customHeight="1" x14ac:dyDescent="0.45">
      <c r="B8" s="196" t="s">
        <v>399</v>
      </c>
      <c r="C8" s="193"/>
      <c r="D8" s="193"/>
      <c r="E8" s="193"/>
      <c r="F8" s="193"/>
      <c r="G8" s="193"/>
      <c r="H8" s="193"/>
      <c r="I8" s="193"/>
    </row>
    <row r="9" spans="1:11" ht="5.0999999999999996" customHeight="1" x14ac:dyDescent="0.45"/>
    <row r="10" spans="1:11" ht="15.75" customHeight="1" x14ac:dyDescent="0.45">
      <c r="A10" s="189" t="s">
        <v>414</v>
      </c>
    </row>
    <row r="11" spans="1:11" ht="15.75" customHeight="1" x14ac:dyDescent="0.45">
      <c r="A11" s="189" t="s">
        <v>391</v>
      </c>
    </row>
    <row r="12" spans="1:11" ht="4.2" customHeight="1" x14ac:dyDescent="0.45"/>
    <row r="13" spans="1:11" ht="15.75" customHeight="1" x14ac:dyDescent="0.45">
      <c r="A13" s="294" t="s">
        <v>400</v>
      </c>
      <c r="B13" s="294"/>
      <c r="C13" s="294"/>
      <c r="D13" s="294"/>
      <c r="E13" s="294"/>
      <c r="F13" s="294"/>
      <c r="G13" s="294"/>
      <c r="H13" s="294"/>
      <c r="I13" s="294"/>
      <c r="J13" s="294"/>
    </row>
    <row r="14" spans="1:11" ht="15.75" customHeight="1" x14ac:dyDescent="0.45">
      <c r="A14" s="294"/>
      <c r="B14" s="294"/>
      <c r="C14" s="294"/>
      <c r="D14" s="294"/>
      <c r="E14" s="294"/>
      <c r="F14" s="294"/>
      <c r="G14" s="294"/>
      <c r="H14" s="294"/>
      <c r="I14" s="294"/>
      <c r="J14" s="294"/>
    </row>
    <row r="15" spans="1:11" ht="15.75" customHeight="1" x14ac:dyDescent="0.45">
      <c r="A15" s="320" t="s">
        <v>413</v>
      </c>
      <c r="B15" s="320"/>
      <c r="C15" s="320"/>
      <c r="D15" s="320"/>
      <c r="E15" s="320"/>
      <c r="F15" s="320"/>
      <c r="G15" s="320"/>
      <c r="H15" s="320"/>
      <c r="I15" s="320"/>
      <c r="J15" s="320"/>
    </row>
    <row r="16" spans="1:11" ht="15.75" customHeight="1" x14ac:dyDescent="0.45">
      <c r="A16" s="320"/>
      <c r="B16" s="320"/>
      <c r="C16" s="320"/>
      <c r="D16" s="320"/>
      <c r="E16" s="320"/>
      <c r="F16" s="320"/>
      <c r="G16" s="320"/>
      <c r="H16" s="320"/>
      <c r="I16" s="320"/>
      <c r="J16" s="320"/>
    </row>
    <row r="17" spans="1:10" ht="8.1" customHeight="1" thickBot="1" x14ac:dyDescent="0.5"/>
    <row r="18" spans="1:10" ht="18" customHeight="1" x14ac:dyDescent="0.45">
      <c r="B18" s="318" t="s">
        <v>403</v>
      </c>
      <c r="C18" s="312"/>
      <c r="D18" s="312"/>
      <c r="E18" s="312"/>
      <c r="F18" s="312" t="s">
        <v>392</v>
      </c>
      <c r="G18" s="312"/>
      <c r="H18" s="312"/>
      <c r="I18" s="313"/>
    </row>
    <row r="19" spans="1:10" ht="18" customHeight="1" x14ac:dyDescent="0.45">
      <c r="B19" s="310" t="s">
        <v>401</v>
      </c>
      <c r="C19" s="311"/>
      <c r="D19" s="311"/>
      <c r="E19" s="311"/>
      <c r="F19" s="314" t="s">
        <v>431</v>
      </c>
      <c r="G19" s="314"/>
      <c r="H19" s="314"/>
      <c r="I19" s="315"/>
    </row>
    <row r="20" spans="1:10" ht="18" customHeight="1" thickBot="1" x14ac:dyDescent="0.5">
      <c r="B20" s="308" t="s">
        <v>402</v>
      </c>
      <c r="C20" s="309"/>
      <c r="D20" s="309"/>
      <c r="E20" s="309"/>
      <c r="F20" s="316" t="s">
        <v>430</v>
      </c>
      <c r="G20" s="316"/>
      <c r="H20" s="316"/>
      <c r="I20" s="317"/>
    </row>
    <row r="21" spans="1:10" ht="5.0999999999999996" customHeight="1" x14ac:dyDescent="0.45"/>
    <row r="22" spans="1:10" ht="15.75" customHeight="1" x14ac:dyDescent="0.45">
      <c r="B22" s="197" t="s">
        <v>404</v>
      </c>
    </row>
    <row r="23" spans="1:10" ht="15.75" customHeight="1" x14ac:dyDescent="0.45">
      <c r="B23" s="189" t="s">
        <v>393</v>
      </c>
    </row>
    <row r="24" spans="1:10" ht="6" customHeight="1" x14ac:dyDescent="0.45"/>
    <row r="25" spans="1:10" ht="15.75" customHeight="1" x14ac:dyDescent="0.45">
      <c r="A25" s="296" t="s">
        <v>420</v>
      </c>
      <c r="B25" s="296"/>
      <c r="C25" s="296"/>
      <c r="D25" s="296"/>
      <c r="E25" s="296"/>
      <c r="F25" s="296"/>
      <c r="G25" s="296"/>
      <c r="H25" s="296"/>
      <c r="I25" s="296"/>
      <c r="J25" s="296"/>
    </row>
    <row r="26" spans="1:10" ht="15.75" customHeight="1" x14ac:dyDescent="0.45">
      <c r="A26" s="296"/>
      <c r="B26" s="296"/>
      <c r="C26" s="296"/>
      <c r="D26" s="296"/>
      <c r="E26" s="296"/>
      <c r="F26" s="296"/>
      <c r="G26" s="296"/>
      <c r="H26" s="296"/>
      <c r="I26" s="296"/>
      <c r="J26" s="296"/>
    </row>
    <row r="27" spans="1:10" ht="15.75" customHeight="1" x14ac:dyDescent="0.45">
      <c r="A27" s="296" t="s">
        <v>394</v>
      </c>
      <c r="B27" s="296"/>
      <c r="C27" s="296"/>
      <c r="D27" s="296"/>
      <c r="E27" s="296"/>
      <c r="F27" s="296"/>
      <c r="G27" s="296"/>
      <c r="H27" s="296"/>
      <c r="I27" s="296"/>
      <c r="J27" s="296"/>
    </row>
    <row r="28" spans="1:10" ht="15.75" customHeight="1" x14ac:dyDescent="0.45">
      <c r="A28" s="296"/>
      <c r="B28" s="296"/>
      <c r="C28" s="296"/>
      <c r="D28" s="296"/>
      <c r="E28" s="296"/>
      <c r="F28" s="296"/>
      <c r="G28" s="296"/>
      <c r="H28" s="296"/>
      <c r="I28" s="296"/>
      <c r="J28" s="296"/>
    </row>
    <row r="29" spans="1:10" ht="5.4" customHeight="1" x14ac:dyDescent="0.45"/>
    <row r="30" spans="1:10" ht="20.100000000000001" customHeight="1" thickBot="1" x14ac:dyDescent="0.5">
      <c r="A30" s="306" t="s">
        <v>432</v>
      </c>
      <c r="B30" s="306"/>
      <c r="C30" s="306"/>
      <c r="D30" s="306"/>
      <c r="E30" s="306"/>
      <c r="F30" s="306"/>
      <c r="G30" s="306"/>
      <c r="H30" s="306"/>
      <c r="I30" s="306"/>
      <c r="J30" s="306"/>
    </row>
    <row r="31" spans="1:10" ht="20.100000000000001" customHeight="1" x14ac:dyDescent="0.45">
      <c r="D31" s="192" t="s">
        <v>415</v>
      </c>
      <c r="E31" s="301" t="s">
        <v>416</v>
      </c>
      <c r="F31" s="301"/>
      <c r="G31" s="302"/>
    </row>
    <row r="32" spans="1:10" ht="20.100000000000001" customHeight="1" x14ac:dyDescent="0.45">
      <c r="D32" s="236"/>
      <c r="E32" s="299" t="s">
        <v>405</v>
      </c>
      <c r="F32" s="299"/>
      <c r="G32" s="300"/>
    </row>
    <row r="33" spans="1:10" ht="20.100000000000001" customHeight="1" x14ac:dyDescent="0.45">
      <c r="D33" s="236"/>
      <c r="E33" s="297" t="s">
        <v>406</v>
      </c>
      <c r="F33" s="297"/>
      <c r="G33" s="298"/>
    </row>
    <row r="34" spans="1:10" ht="20.100000000000001" customHeight="1" x14ac:dyDescent="0.45">
      <c r="D34" s="236"/>
      <c r="E34" s="297" t="s">
        <v>428</v>
      </c>
      <c r="F34" s="297"/>
      <c r="G34" s="298"/>
    </row>
    <row r="35" spans="1:10" ht="20.100000000000001" customHeight="1" x14ac:dyDescent="0.45">
      <c r="D35" s="236"/>
      <c r="E35" s="297" t="s">
        <v>407</v>
      </c>
      <c r="F35" s="297"/>
      <c r="G35" s="298"/>
    </row>
    <row r="36" spans="1:10" ht="20.100000000000001" customHeight="1" x14ac:dyDescent="0.45">
      <c r="D36" s="236"/>
      <c r="E36" s="297" t="s">
        <v>408</v>
      </c>
      <c r="F36" s="297"/>
      <c r="G36" s="298"/>
    </row>
    <row r="37" spans="1:10" ht="20.100000000000001" customHeight="1" x14ac:dyDescent="0.45">
      <c r="D37" s="236"/>
      <c r="E37" s="297" t="s">
        <v>409</v>
      </c>
      <c r="F37" s="297"/>
      <c r="G37" s="298"/>
    </row>
    <row r="38" spans="1:10" ht="20.100000000000001" customHeight="1" x14ac:dyDescent="0.45">
      <c r="D38" s="236"/>
      <c r="E38" s="297" t="s">
        <v>410</v>
      </c>
      <c r="F38" s="297"/>
      <c r="G38" s="298"/>
    </row>
    <row r="39" spans="1:10" ht="20.100000000000001" customHeight="1" thickBot="1" x14ac:dyDescent="0.5">
      <c r="D39" s="237"/>
      <c r="E39" s="304" t="s">
        <v>411</v>
      </c>
      <c r="F39" s="304"/>
      <c r="G39" s="305"/>
    </row>
    <row r="40" spans="1:10" ht="6" customHeight="1" x14ac:dyDescent="0.45"/>
    <row r="41" spans="1:10" ht="15.75" customHeight="1" x14ac:dyDescent="0.45">
      <c r="A41" s="294" t="s">
        <v>395</v>
      </c>
      <c r="B41" s="294"/>
      <c r="C41" s="294"/>
      <c r="D41" s="294"/>
      <c r="E41" s="294"/>
      <c r="F41" s="294"/>
      <c r="G41" s="294"/>
      <c r="H41" s="294"/>
      <c r="I41" s="294"/>
      <c r="J41" s="294"/>
    </row>
    <row r="42" spans="1:10" ht="15.75" customHeight="1" x14ac:dyDescent="0.45">
      <c r="A42" s="294"/>
      <c r="B42" s="294"/>
      <c r="C42" s="294"/>
      <c r="D42" s="294"/>
      <c r="E42" s="294"/>
      <c r="F42" s="294"/>
      <c r="G42" s="294"/>
      <c r="H42" s="294"/>
      <c r="I42" s="294"/>
      <c r="J42" s="294"/>
    </row>
    <row r="43" spans="1:10" ht="5.0999999999999996" customHeight="1" x14ac:dyDescent="0.45">
      <c r="A43" s="191"/>
      <c r="B43" s="191"/>
      <c r="C43" s="191"/>
      <c r="D43" s="191"/>
      <c r="E43" s="191"/>
      <c r="F43" s="191"/>
      <c r="G43" s="191"/>
      <c r="H43" s="191"/>
      <c r="I43" s="191"/>
      <c r="J43" s="191"/>
    </row>
    <row r="44" spans="1:10" ht="18" customHeight="1" x14ac:dyDescent="0.45">
      <c r="A44" s="219">
        <v>1</v>
      </c>
      <c r="B44" s="194" t="s">
        <v>388</v>
      </c>
      <c r="C44" s="194"/>
      <c r="D44" s="194"/>
      <c r="E44" s="194"/>
      <c r="F44" s="194"/>
      <c r="G44" s="194"/>
      <c r="H44" s="194"/>
      <c r="I44" s="194"/>
      <c r="J44" s="193"/>
    </row>
    <row r="45" spans="1:10" ht="5.0999999999999996" customHeight="1" x14ac:dyDescent="0.45">
      <c r="B45" s="190"/>
      <c r="C45" s="190"/>
      <c r="D45" s="190"/>
      <c r="E45" s="190"/>
      <c r="F45" s="190"/>
      <c r="G45" s="190"/>
      <c r="H45" s="190"/>
      <c r="I45" s="190"/>
    </row>
    <row r="46" spans="1:10" ht="15.9" customHeight="1" x14ac:dyDescent="0.45">
      <c r="A46" s="295">
        <v>2</v>
      </c>
      <c r="B46" s="303" t="s">
        <v>389</v>
      </c>
      <c r="C46" s="303"/>
      <c r="D46" s="303"/>
      <c r="E46" s="303"/>
      <c r="F46" s="303"/>
      <c r="G46" s="303"/>
      <c r="H46" s="303"/>
      <c r="I46" s="303"/>
      <c r="J46" s="303"/>
    </row>
    <row r="47" spans="1:10" ht="15.9" customHeight="1" x14ac:dyDescent="0.45">
      <c r="A47" s="295"/>
      <c r="B47" s="303"/>
      <c r="C47" s="303"/>
      <c r="D47" s="303"/>
      <c r="E47" s="303"/>
      <c r="F47" s="303"/>
      <c r="G47" s="303"/>
      <c r="H47" s="303"/>
      <c r="I47" s="303"/>
      <c r="J47" s="303"/>
    </row>
    <row r="48" spans="1:10" ht="15.9" customHeight="1" x14ac:dyDescent="0.45">
      <c r="A48" s="295"/>
      <c r="B48" s="303"/>
      <c r="C48" s="303"/>
      <c r="D48" s="303"/>
      <c r="E48" s="303"/>
      <c r="F48" s="303"/>
      <c r="G48" s="303"/>
      <c r="H48" s="303"/>
      <c r="I48" s="303"/>
      <c r="J48" s="303"/>
    </row>
    <row r="49" spans="1:10" ht="5.0999999999999996" customHeight="1" x14ac:dyDescent="0.45">
      <c r="B49" s="195"/>
      <c r="C49" s="195"/>
      <c r="D49" s="195"/>
      <c r="E49" s="195"/>
      <c r="F49" s="195"/>
      <c r="G49" s="195"/>
      <c r="H49" s="195"/>
      <c r="I49" s="195"/>
    </row>
    <row r="50" spans="1:10" ht="18" customHeight="1" x14ac:dyDescent="0.45">
      <c r="A50" s="219">
        <v>3</v>
      </c>
      <c r="B50" s="194" t="s">
        <v>417</v>
      </c>
      <c r="C50" s="194"/>
      <c r="D50" s="194"/>
      <c r="E50" s="194"/>
      <c r="F50" s="194"/>
      <c r="G50" s="194"/>
      <c r="H50" s="194"/>
      <c r="I50" s="194"/>
      <c r="J50" s="193"/>
    </row>
  </sheetData>
  <sheetProtection algorithmName="SHA-512" hashValue="zJbzV3FxYIVk/CktHMzpzNC257LuyRRmqH9TrOougmw2bvfOYtcsetpq9ZLeiY1O/sypiu+xzNV/eqEYD5zlhQ==" saltValue="a81indre225IJ7f/d7h3XA==" spinCount="100000" sheet="1" objects="1" scenarios="1"/>
  <mergeCells count="25">
    <mergeCell ref="A1:J2"/>
    <mergeCell ref="A13:J14"/>
    <mergeCell ref="B20:E20"/>
    <mergeCell ref="B19:E19"/>
    <mergeCell ref="F18:I18"/>
    <mergeCell ref="F19:I19"/>
    <mergeCell ref="F20:I20"/>
    <mergeCell ref="B18:E18"/>
    <mergeCell ref="A3:J3"/>
    <mergeCell ref="A15:J16"/>
    <mergeCell ref="A25:J26"/>
    <mergeCell ref="E39:G39"/>
    <mergeCell ref="E38:G38"/>
    <mergeCell ref="E37:G37"/>
    <mergeCell ref="E36:G36"/>
    <mergeCell ref="E35:G35"/>
    <mergeCell ref="A30:J30"/>
    <mergeCell ref="A41:J42"/>
    <mergeCell ref="A46:A48"/>
    <mergeCell ref="A27:J28"/>
    <mergeCell ref="E34:G34"/>
    <mergeCell ref="E33:G33"/>
    <mergeCell ref="E32:G32"/>
    <mergeCell ref="E31:G31"/>
    <mergeCell ref="B46:J48"/>
  </mergeCells>
  <phoneticPr fontId="6"/>
  <conditionalFormatting sqref="D32:G39">
    <cfRule type="expression" dxfId="202" priority="1">
      <formula>$D32="〇"</formula>
    </cfRule>
  </conditionalFormatting>
  <dataValidations count="1">
    <dataValidation type="list" allowBlank="1" showInputMessage="1" showErrorMessage="1" sqref="D32:D39">
      <formula1>"選択してください,〇"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00B050"/>
  </sheetPr>
  <dimension ref="A1:AV45"/>
  <sheetViews>
    <sheetView zoomScale="70" zoomScaleNormal="70" workbookViewId="0">
      <selection activeCell="C12" sqref="C12"/>
    </sheetView>
  </sheetViews>
  <sheetFormatPr defaultRowHeight="18" x14ac:dyDescent="0.45"/>
  <cols>
    <col min="1" max="1" width="1.59765625" customWidth="1"/>
    <col min="2" max="2" width="3.09765625" customWidth="1"/>
    <col min="3" max="3" width="15.3984375" customWidth="1"/>
    <col min="4" max="5" width="16.09765625" customWidth="1"/>
    <col min="6" max="6" width="5.59765625" customWidth="1"/>
    <col min="7" max="7" width="8.59765625" customWidth="1"/>
    <col min="8" max="8" width="6.59765625" customWidth="1"/>
    <col min="9" max="9" width="6.296875" customWidth="1"/>
    <col min="10" max="10" width="10.09765625" customWidth="1"/>
    <col min="11" max="14" width="9.59765625" customWidth="1"/>
    <col min="15" max="17" width="10.59765625" customWidth="1"/>
    <col min="18" max="18" width="9" hidden="1" customWidth="1"/>
    <col min="19" max="20" width="15.59765625" hidden="1" customWidth="1"/>
    <col min="21" max="21" width="9" hidden="1" customWidth="1"/>
    <col min="22" max="26" width="9" customWidth="1"/>
  </cols>
  <sheetData>
    <row r="1" spans="1:48" ht="18" customHeight="1" x14ac:dyDescent="0.45"/>
    <row r="2" spans="1:48" ht="18" customHeight="1" x14ac:dyDescent="0.45">
      <c r="B2" s="211"/>
      <c r="C2" s="4"/>
      <c r="D2" s="2" t="s">
        <v>50</v>
      </c>
      <c r="R2" s="52" t="s">
        <v>39</v>
      </c>
      <c r="S2" s="53">
        <v>9.76</v>
      </c>
      <c r="T2" s="54" t="s">
        <v>40</v>
      </c>
      <c r="U2" s="32"/>
      <c r="V2" s="31"/>
    </row>
    <row r="3" spans="1:48" ht="18" customHeight="1" x14ac:dyDescent="0.45">
      <c r="B3" s="211"/>
      <c r="C3" s="72"/>
      <c r="D3" s="2" t="s">
        <v>0</v>
      </c>
      <c r="E3" s="18"/>
      <c r="F3" s="18"/>
      <c r="G3" s="18"/>
      <c r="H3" s="18"/>
      <c r="I3" s="18"/>
      <c r="R3" s="52" t="s">
        <v>41</v>
      </c>
      <c r="S3" s="55">
        <v>2.58E-2</v>
      </c>
      <c r="T3" s="54" t="s">
        <v>42</v>
      </c>
    </row>
    <row r="4" spans="1:48" ht="18" customHeight="1" x14ac:dyDescent="0.45">
      <c r="C4" s="210" t="s">
        <v>427</v>
      </c>
      <c r="D4" s="210"/>
      <c r="E4" s="210"/>
      <c r="S4" s="12" t="s">
        <v>418</v>
      </c>
      <c r="T4" s="200">
        <v>0.48899999999999999</v>
      </c>
      <c r="U4" s="12" t="s">
        <v>269</v>
      </c>
    </row>
    <row r="5" spans="1:48" ht="18" customHeight="1" x14ac:dyDescent="0.45">
      <c r="I5" s="5" t="s">
        <v>47</v>
      </c>
      <c r="S5" s="56" t="s">
        <v>45</v>
      </c>
    </row>
    <row r="6" spans="1:48" ht="18" customHeight="1" x14ac:dyDescent="0.45">
      <c r="I6" s="397" t="s">
        <v>435</v>
      </c>
      <c r="J6" s="397"/>
      <c r="K6" s="397" t="s">
        <v>434</v>
      </c>
      <c r="L6" s="397"/>
      <c r="M6" s="398" t="s">
        <v>116</v>
      </c>
      <c r="N6" s="398"/>
      <c r="O6" s="399" t="str">
        <f>IF(I8&lt;K8,"可",IF(I8&gt;=K8,"不可",""))</f>
        <v>不可</v>
      </c>
      <c r="P6" s="399"/>
      <c r="Q6" s="201"/>
      <c r="S6" s="10" t="s">
        <v>37</v>
      </c>
      <c r="T6" s="24"/>
      <c r="U6" s="24"/>
      <c r="V6" s="24"/>
      <c r="W6" s="24"/>
      <c r="X6" s="33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18" customHeight="1" x14ac:dyDescent="0.45">
      <c r="F7" s="1"/>
      <c r="I7" s="397"/>
      <c r="J7" s="397"/>
      <c r="K7" s="397"/>
      <c r="L7" s="397"/>
      <c r="M7" s="398"/>
      <c r="N7" s="398"/>
      <c r="O7" s="399"/>
      <c r="P7" s="399"/>
      <c r="Q7" s="201"/>
      <c r="S7" s="30" t="s">
        <v>43</v>
      </c>
      <c r="T7" s="43">
        <v>40</v>
      </c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</row>
    <row r="8" spans="1:48" ht="18" customHeight="1" x14ac:dyDescent="0.45">
      <c r="I8" s="394">
        <f>SUM(P12:P26)</f>
        <v>0</v>
      </c>
      <c r="J8" s="394"/>
      <c r="K8" s="394">
        <f>SUM(P31:P45)</f>
        <v>0</v>
      </c>
      <c r="L8" s="394"/>
      <c r="M8" s="398"/>
      <c r="N8" s="398"/>
      <c r="O8" s="399"/>
      <c r="P8" s="399"/>
      <c r="Q8" s="201"/>
      <c r="S8" s="30" t="s">
        <v>44</v>
      </c>
      <c r="T8" s="43">
        <v>50</v>
      </c>
      <c r="U8" s="34"/>
      <c r="V8" s="34"/>
      <c r="W8" s="34"/>
      <c r="X8" s="34"/>
      <c r="Y8" s="35"/>
      <c r="Z8" s="34"/>
      <c r="AA8" s="36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9"/>
      <c r="AT8" s="40"/>
      <c r="AU8" s="41"/>
      <c r="AV8" s="42"/>
    </row>
    <row r="9" spans="1:48" ht="18" customHeight="1" x14ac:dyDescent="0.45">
      <c r="B9" s="5"/>
      <c r="C9" s="6"/>
      <c r="D9" s="6"/>
      <c r="E9" s="6"/>
      <c r="J9" s="50"/>
      <c r="K9" s="50"/>
      <c r="L9" s="50"/>
      <c r="M9" s="8"/>
      <c r="N9" s="8"/>
      <c r="O9" s="6"/>
      <c r="Q9" s="18"/>
      <c r="S9" s="30"/>
      <c r="T9" s="37"/>
      <c r="U9" s="34"/>
      <c r="V9" s="34"/>
      <c r="W9" s="34"/>
      <c r="X9" s="34"/>
      <c r="Y9" s="35"/>
      <c r="Z9" s="34"/>
      <c r="AA9" s="36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9"/>
      <c r="AT9" s="40"/>
      <c r="AU9" s="41"/>
      <c r="AV9" s="42"/>
    </row>
    <row r="10" spans="1:48" ht="18" customHeight="1" x14ac:dyDescent="0.45">
      <c r="B10" s="5" t="s">
        <v>436</v>
      </c>
      <c r="C10" s="6"/>
      <c r="D10" s="6"/>
      <c r="E10" s="6"/>
      <c r="J10" s="47"/>
      <c r="K10" s="47"/>
      <c r="L10" s="47"/>
      <c r="M10" s="49"/>
      <c r="N10" s="49"/>
      <c r="O10" s="48"/>
      <c r="S10" s="30"/>
      <c r="T10" s="37"/>
      <c r="U10" s="34"/>
      <c r="V10" s="34"/>
      <c r="W10" s="34"/>
      <c r="X10" s="34"/>
      <c r="Y10" s="35"/>
      <c r="Z10" s="34"/>
      <c r="AA10" s="36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9"/>
      <c r="AT10" s="40"/>
      <c r="AU10" s="41"/>
      <c r="AV10" s="42"/>
    </row>
    <row r="11" spans="1:48" ht="50.1" customHeight="1" x14ac:dyDescent="0.45">
      <c r="A11" s="10"/>
      <c r="B11" s="45" t="s">
        <v>1</v>
      </c>
      <c r="C11" s="44" t="s">
        <v>28</v>
      </c>
      <c r="D11" s="293" t="s">
        <v>492</v>
      </c>
      <c r="E11" s="293" t="s">
        <v>491</v>
      </c>
      <c r="F11" s="11" t="s">
        <v>27</v>
      </c>
      <c r="G11" s="44" t="s">
        <v>2</v>
      </c>
      <c r="H11" s="11" t="s">
        <v>29</v>
      </c>
      <c r="I11" s="11" t="s">
        <v>30</v>
      </c>
      <c r="J11" s="11" t="s">
        <v>32</v>
      </c>
      <c r="K11" s="11" t="s">
        <v>33</v>
      </c>
      <c r="L11" s="11" t="s">
        <v>34</v>
      </c>
      <c r="M11" s="11" t="s">
        <v>35</v>
      </c>
      <c r="N11" s="11" t="s">
        <v>36</v>
      </c>
      <c r="O11" s="11" t="s">
        <v>31</v>
      </c>
      <c r="P11" s="220" t="s">
        <v>433</v>
      </c>
      <c r="Q11" s="199" t="s">
        <v>5</v>
      </c>
      <c r="S11" s="7" t="s">
        <v>38</v>
      </c>
    </row>
    <row r="12" spans="1:48" ht="20.100000000000001" customHeight="1" x14ac:dyDescent="0.45">
      <c r="A12" s="10"/>
      <c r="B12" s="19">
        <v>1</v>
      </c>
      <c r="C12" s="57"/>
      <c r="D12" s="446"/>
      <c r="E12" s="446"/>
      <c r="F12" s="75"/>
      <c r="G12" s="74"/>
      <c r="H12" s="73"/>
      <c r="I12" s="73"/>
      <c r="J12" s="445"/>
      <c r="K12" s="445"/>
      <c r="L12" s="235" t="str">
        <f>IF(H12="","",IF(H12&lt;=500,$T$7,IF(H12&gt;500,$T$8,"")))</f>
        <v/>
      </c>
      <c r="M12" s="74"/>
      <c r="N12" s="74"/>
      <c r="O12" s="29" t="str">
        <f t="shared" ref="O12:O13" si="0">IFERROR(S12*M12*N12*0.001*I12,"")</f>
        <v/>
      </c>
      <c r="P12" s="218" t="str">
        <f>IFERROR(O12/1000*$S$2*$S$3,"")</f>
        <v/>
      </c>
      <c r="Q12" s="217" t="str">
        <f>IFERROR((O12/1000)*$T$4,"")</f>
        <v/>
      </c>
      <c r="S12" s="51" t="e">
        <f>J12+K12*(POWER(L12/100,2))</f>
        <v>#VALUE!</v>
      </c>
    </row>
    <row r="13" spans="1:48" ht="20.100000000000001" customHeight="1" x14ac:dyDescent="0.45">
      <c r="A13" s="10"/>
      <c r="B13" s="13">
        <v>2</v>
      </c>
      <c r="C13" s="57"/>
      <c r="D13" s="446"/>
      <c r="E13" s="446"/>
      <c r="F13" s="75"/>
      <c r="G13" s="74"/>
      <c r="H13" s="73"/>
      <c r="I13" s="73"/>
      <c r="J13" s="445"/>
      <c r="K13" s="445"/>
      <c r="L13" s="235" t="str">
        <f t="shared" ref="L13:L26" si="1">IF(H13="","",IF(H13&lt;=500,$T$7,IF(H13&gt;500,$T$8,"")))</f>
        <v/>
      </c>
      <c r="M13" s="74"/>
      <c r="N13" s="74"/>
      <c r="O13" s="29" t="str">
        <f t="shared" si="0"/>
        <v/>
      </c>
      <c r="P13" s="218" t="str">
        <f>IFERROR(O13/1000*$S$2*$S$3,"")</f>
        <v/>
      </c>
      <c r="Q13" s="217" t="str">
        <f t="shared" ref="Q13:Q26" si="2">IFERROR((O13/1000)*$T$4,"")</f>
        <v/>
      </c>
      <c r="S13" s="51" t="e">
        <f>J13+K13*(POWER(L13/100,2))</f>
        <v>#VALUE!</v>
      </c>
    </row>
    <row r="14" spans="1:48" ht="20.100000000000001" customHeight="1" x14ac:dyDescent="0.45">
      <c r="A14" s="10"/>
      <c r="B14" s="13">
        <v>3</v>
      </c>
      <c r="C14" s="57"/>
      <c r="D14" s="446"/>
      <c r="E14" s="446"/>
      <c r="F14" s="75"/>
      <c r="G14" s="74"/>
      <c r="H14" s="73"/>
      <c r="I14" s="73"/>
      <c r="J14" s="445"/>
      <c r="K14" s="445"/>
      <c r="L14" s="235" t="str">
        <f t="shared" si="1"/>
        <v/>
      </c>
      <c r="M14" s="74"/>
      <c r="N14" s="74"/>
      <c r="O14" s="29" t="str">
        <f>IFERROR(S14*M14*N14*0.001*I14,"")</f>
        <v/>
      </c>
      <c r="P14" s="218" t="str">
        <f>IFERROR(O14/1000*$S$2*$S$3,"")</f>
        <v/>
      </c>
      <c r="Q14" s="217" t="str">
        <f>IFERROR((O14/1000)*$T$4,"")</f>
        <v/>
      </c>
      <c r="S14" s="51" t="e">
        <f t="shared" ref="S14:S26" si="3">J14+K14*(POWER(L14/100,2))</f>
        <v>#VALUE!</v>
      </c>
    </row>
    <row r="15" spans="1:48" ht="20.100000000000001" customHeight="1" x14ac:dyDescent="0.45">
      <c r="A15" s="10"/>
      <c r="B15" s="13">
        <v>4</v>
      </c>
      <c r="C15" s="57"/>
      <c r="D15" s="446"/>
      <c r="E15" s="446"/>
      <c r="F15" s="75"/>
      <c r="G15" s="74"/>
      <c r="H15" s="73"/>
      <c r="I15" s="73"/>
      <c r="J15" s="445"/>
      <c r="K15" s="445"/>
      <c r="L15" s="235" t="str">
        <f t="shared" si="1"/>
        <v/>
      </c>
      <c r="M15" s="74"/>
      <c r="N15" s="74"/>
      <c r="O15" s="29" t="str">
        <f t="shared" ref="O15:O26" si="4">IFERROR(S15*M15*N15*0.001*I15,"")</f>
        <v/>
      </c>
      <c r="P15" s="218" t="str">
        <f>IFERROR(O15/1000*$S$2*$S$3,"")</f>
        <v/>
      </c>
      <c r="Q15" s="217" t="str">
        <f t="shared" si="2"/>
        <v/>
      </c>
      <c r="S15" s="51" t="e">
        <f t="shared" si="3"/>
        <v>#VALUE!</v>
      </c>
    </row>
    <row r="16" spans="1:48" ht="20.100000000000001" customHeight="1" x14ac:dyDescent="0.45">
      <c r="A16" s="10"/>
      <c r="B16" s="13">
        <v>5</v>
      </c>
      <c r="C16" s="57"/>
      <c r="D16" s="446"/>
      <c r="E16" s="446"/>
      <c r="F16" s="75"/>
      <c r="G16" s="74"/>
      <c r="H16" s="73"/>
      <c r="I16" s="73"/>
      <c r="J16" s="445"/>
      <c r="K16" s="445"/>
      <c r="L16" s="235" t="str">
        <f t="shared" si="1"/>
        <v/>
      </c>
      <c r="M16" s="74"/>
      <c r="N16" s="74"/>
      <c r="O16" s="29" t="str">
        <f t="shared" si="4"/>
        <v/>
      </c>
      <c r="P16" s="218" t="str">
        <f>IFERROR(O16/1000*$S$2*$S$3,"")</f>
        <v/>
      </c>
      <c r="Q16" s="217" t="str">
        <f t="shared" si="2"/>
        <v/>
      </c>
      <c r="S16" s="51" t="e">
        <f t="shared" si="3"/>
        <v>#VALUE!</v>
      </c>
    </row>
    <row r="17" spans="1:19" ht="20.100000000000001" customHeight="1" x14ac:dyDescent="0.45">
      <c r="A17" s="10"/>
      <c r="B17" s="13">
        <v>6</v>
      </c>
      <c r="C17" s="57"/>
      <c r="D17" s="446"/>
      <c r="E17" s="446"/>
      <c r="F17" s="75"/>
      <c r="G17" s="74"/>
      <c r="H17" s="73"/>
      <c r="I17" s="73"/>
      <c r="J17" s="445"/>
      <c r="K17" s="445"/>
      <c r="L17" s="235" t="str">
        <f t="shared" si="1"/>
        <v/>
      </c>
      <c r="M17" s="74"/>
      <c r="N17" s="74"/>
      <c r="O17" s="29" t="str">
        <f t="shared" si="4"/>
        <v/>
      </c>
      <c r="P17" s="218" t="str">
        <f>IFERROR(O17/1000*$S$2*$S$3,"")</f>
        <v/>
      </c>
      <c r="Q17" s="217" t="str">
        <f t="shared" si="2"/>
        <v/>
      </c>
      <c r="S17" s="51" t="e">
        <f t="shared" si="3"/>
        <v>#VALUE!</v>
      </c>
    </row>
    <row r="18" spans="1:19" ht="20.100000000000001" customHeight="1" x14ac:dyDescent="0.45">
      <c r="A18" s="10"/>
      <c r="B18" s="13">
        <v>7</v>
      </c>
      <c r="C18" s="57"/>
      <c r="D18" s="446"/>
      <c r="E18" s="446"/>
      <c r="F18" s="75"/>
      <c r="G18" s="74"/>
      <c r="H18" s="73"/>
      <c r="I18" s="73"/>
      <c r="J18" s="445"/>
      <c r="K18" s="445"/>
      <c r="L18" s="235" t="str">
        <f t="shared" si="1"/>
        <v/>
      </c>
      <c r="M18" s="74"/>
      <c r="N18" s="74"/>
      <c r="O18" s="29" t="str">
        <f t="shared" si="4"/>
        <v/>
      </c>
      <c r="P18" s="218" t="str">
        <f>IFERROR(O18/1000*$S$2*$S$3,"")</f>
        <v/>
      </c>
      <c r="Q18" s="217" t="str">
        <f t="shared" si="2"/>
        <v/>
      </c>
      <c r="S18" s="51" t="e">
        <f t="shared" si="3"/>
        <v>#VALUE!</v>
      </c>
    </row>
    <row r="19" spans="1:19" ht="20.100000000000001" customHeight="1" x14ac:dyDescent="0.45">
      <c r="A19" s="10"/>
      <c r="B19" s="13">
        <v>8</v>
      </c>
      <c r="C19" s="57"/>
      <c r="D19" s="446"/>
      <c r="E19" s="446"/>
      <c r="F19" s="75"/>
      <c r="G19" s="74"/>
      <c r="H19" s="73"/>
      <c r="I19" s="73"/>
      <c r="J19" s="445"/>
      <c r="K19" s="445"/>
      <c r="L19" s="235" t="str">
        <f t="shared" si="1"/>
        <v/>
      </c>
      <c r="M19" s="74"/>
      <c r="N19" s="74"/>
      <c r="O19" s="29" t="str">
        <f t="shared" si="4"/>
        <v/>
      </c>
      <c r="P19" s="218" t="str">
        <f>IFERROR(O19/1000*$S$2*$S$3,"")</f>
        <v/>
      </c>
      <c r="Q19" s="217" t="str">
        <f t="shared" si="2"/>
        <v/>
      </c>
      <c r="S19" s="51" t="e">
        <f t="shared" si="3"/>
        <v>#VALUE!</v>
      </c>
    </row>
    <row r="20" spans="1:19" ht="20.100000000000001" customHeight="1" x14ac:dyDescent="0.45">
      <c r="A20" s="10"/>
      <c r="B20" s="13">
        <v>9</v>
      </c>
      <c r="C20" s="57"/>
      <c r="D20" s="446"/>
      <c r="E20" s="446"/>
      <c r="F20" s="75"/>
      <c r="G20" s="74"/>
      <c r="H20" s="73"/>
      <c r="I20" s="73"/>
      <c r="J20" s="445"/>
      <c r="K20" s="445"/>
      <c r="L20" s="235" t="str">
        <f t="shared" si="1"/>
        <v/>
      </c>
      <c r="M20" s="74"/>
      <c r="N20" s="74"/>
      <c r="O20" s="29" t="str">
        <f t="shared" si="4"/>
        <v/>
      </c>
      <c r="P20" s="218" t="str">
        <f>IFERROR(O20/1000*$S$2*$S$3,"")</f>
        <v/>
      </c>
      <c r="Q20" s="217" t="str">
        <f t="shared" si="2"/>
        <v/>
      </c>
      <c r="S20" s="51" t="e">
        <f t="shared" si="3"/>
        <v>#VALUE!</v>
      </c>
    </row>
    <row r="21" spans="1:19" ht="20.100000000000001" customHeight="1" x14ac:dyDescent="0.45">
      <c r="A21" s="10"/>
      <c r="B21" s="13">
        <v>10</v>
      </c>
      <c r="C21" s="57"/>
      <c r="D21" s="446"/>
      <c r="E21" s="446"/>
      <c r="F21" s="75"/>
      <c r="G21" s="74"/>
      <c r="H21" s="73"/>
      <c r="I21" s="73"/>
      <c r="J21" s="445"/>
      <c r="K21" s="445"/>
      <c r="L21" s="235" t="str">
        <f t="shared" si="1"/>
        <v/>
      </c>
      <c r="M21" s="74"/>
      <c r="N21" s="74"/>
      <c r="O21" s="29" t="str">
        <f t="shared" si="4"/>
        <v/>
      </c>
      <c r="P21" s="218" t="str">
        <f>IFERROR(O21/1000*$S$2*$S$3,"")</f>
        <v/>
      </c>
      <c r="Q21" s="217" t="str">
        <f t="shared" si="2"/>
        <v/>
      </c>
      <c r="S21" s="51" t="e">
        <f t="shared" si="3"/>
        <v>#VALUE!</v>
      </c>
    </row>
    <row r="22" spans="1:19" ht="20.100000000000001" customHeight="1" x14ac:dyDescent="0.45">
      <c r="A22" s="10"/>
      <c r="B22" s="13">
        <v>11</v>
      </c>
      <c r="C22" s="57"/>
      <c r="D22" s="446"/>
      <c r="E22" s="446"/>
      <c r="F22" s="75"/>
      <c r="G22" s="74"/>
      <c r="H22" s="73"/>
      <c r="I22" s="73"/>
      <c r="J22" s="445"/>
      <c r="K22" s="445"/>
      <c r="L22" s="235" t="str">
        <f t="shared" si="1"/>
        <v/>
      </c>
      <c r="M22" s="74"/>
      <c r="N22" s="74"/>
      <c r="O22" s="29" t="str">
        <f t="shared" si="4"/>
        <v/>
      </c>
      <c r="P22" s="218" t="str">
        <f>IFERROR(O22/1000*$S$2*$S$3,"")</f>
        <v/>
      </c>
      <c r="Q22" s="217" t="str">
        <f t="shared" si="2"/>
        <v/>
      </c>
      <c r="S22" s="51" t="e">
        <f t="shared" si="3"/>
        <v>#VALUE!</v>
      </c>
    </row>
    <row r="23" spans="1:19" ht="20.100000000000001" customHeight="1" x14ac:dyDescent="0.45">
      <c r="A23" s="10"/>
      <c r="B23" s="13">
        <v>12</v>
      </c>
      <c r="C23" s="57"/>
      <c r="D23" s="446"/>
      <c r="E23" s="446"/>
      <c r="F23" s="75"/>
      <c r="G23" s="74"/>
      <c r="H23" s="73"/>
      <c r="I23" s="73"/>
      <c r="J23" s="445"/>
      <c r="K23" s="445"/>
      <c r="L23" s="235" t="str">
        <f t="shared" si="1"/>
        <v/>
      </c>
      <c r="M23" s="74"/>
      <c r="N23" s="74"/>
      <c r="O23" s="29" t="str">
        <f t="shared" si="4"/>
        <v/>
      </c>
      <c r="P23" s="218" t="str">
        <f>IFERROR(O23/1000*$S$2*$S$3,"")</f>
        <v/>
      </c>
      <c r="Q23" s="217" t="str">
        <f t="shared" si="2"/>
        <v/>
      </c>
      <c r="S23" s="51" t="e">
        <f t="shared" si="3"/>
        <v>#VALUE!</v>
      </c>
    </row>
    <row r="24" spans="1:19" ht="20.100000000000001" customHeight="1" x14ac:dyDescent="0.45">
      <c r="A24" s="10"/>
      <c r="B24" s="13">
        <v>13</v>
      </c>
      <c r="C24" s="57"/>
      <c r="D24" s="446"/>
      <c r="E24" s="446"/>
      <c r="F24" s="75"/>
      <c r="G24" s="74"/>
      <c r="H24" s="73"/>
      <c r="I24" s="73"/>
      <c r="J24" s="445"/>
      <c r="K24" s="445"/>
      <c r="L24" s="235" t="str">
        <f t="shared" si="1"/>
        <v/>
      </c>
      <c r="M24" s="74"/>
      <c r="N24" s="74"/>
      <c r="O24" s="29" t="str">
        <f t="shared" si="4"/>
        <v/>
      </c>
      <c r="P24" s="218" t="str">
        <f>IFERROR(O24/1000*$S$2*$S$3,"")</f>
        <v/>
      </c>
      <c r="Q24" s="217" t="str">
        <f t="shared" si="2"/>
        <v/>
      </c>
      <c r="S24" s="51" t="e">
        <f t="shared" si="3"/>
        <v>#VALUE!</v>
      </c>
    </row>
    <row r="25" spans="1:19" ht="20.100000000000001" customHeight="1" x14ac:dyDescent="0.45">
      <c r="A25" s="10"/>
      <c r="B25" s="13">
        <v>14</v>
      </c>
      <c r="C25" s="57"/>
      <c r="D25" s="446"/>
      <c r="E25" s="446"/>
      <c r="F25" s="75"/>
      <c r="G25" s="74"/>
      <c r="H25" s="73"/>
      <c r="I25" s="73"/>
      <c r="J25" s="445"/>
      <c r="K25" s="445"/>
      <c r="L25" s="235" t="str">
        <f t="shared" si="1"/>
        <v/>
      </c>
      <c r="M25" s="74"/>
      <c r="N25" s="74"/>
      <c r="O25" s="29" t="str">
        <f t="shared" si="4"/>
        <v/>
      </c>
      <c r="P25" s="218" t="str">
        <f>IFERROR(O25/1000*$S$2*$S$3,"")</f>
        <v/>
      </c>
      <c r="Q25" s="217" t="str">
        <f t="shared" si="2"/>
        <v/>
      </c>
      <c r="S25" s="51" t="e">
        <f t="shared" si="3"/>
        <v>#VALUE!</v>
      </c>
    </row>
    <row r="26" spans="1:19" ht="20.100000000000001" customHeight="1" x14ac:dyDescent="0.45">
      <c r="A26" s="10"/>
      <c r="B26" s="13">
        <v>15</v>
      </c>
      <c r="C26" s="57"/>
      <c r="D26" s="446"/>
      <c r="E26" s="446"/>
      <c r="F26" s="75"/>
      <c r="G26" s="74"/>
      <c r="H26" s="73"/>
      <c r="I26" s="73"/>
      <c r="J26" s="445"/>
      <c r="K26" s="445"/>
      <c r="L26" s="235" t="str">
        <f t="shared" si="1"/>
        <v/>
      </c>
      <c r="M26" s="74"/>
      <c r="N26" s="74"/>
      <c r="O26" s="29" t="str">
        <f t="shared" si="4"/>
        <v/>
      </c>
      <c r="P26" s="218" t="str">
        <f>IFERROR(O26/1000*$S$2*$S$3,"")</f>
        <v/>
      </c>
      <c r="Q26" s="217" t="str">
        <f t="shared" si="2"/>
        <v/>
      </c>
      <c r="S26" s="51" t="e">
        <f t="shared" si="3"/>
        <v>#VALUE!</v>
      </c>
    </row>
    <row r="27" spans="1:19" x14ac:dyDescent="0.4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4"/>
      <c r="P27" s="6"/>
      <c r="Q27" s="6"/>
    </row>
    <row r="28" spans="1:19" x14ac:dyDescent="0.45">
      <c r="A28" s="10"/>
      <c r="B28" s="5"/>
      <c r="F28" s="6"/>
      <c r="G28" s="10"/>
      <c r="H28" s="10"/>
      <c r="I28" s="10"/>
      <c r="J28" s="10"/>
      <c r="K28" s="10"/>
      <c r="L28" s="10"/>
      <c r="M28" s="10"/>
      <c r="N28" s="10"/>
      <c r="O28" s="14"/>
      <c r="P28" s="6"/>
      <c r="Q28" s="6"/>
    </row>
    <row r="29" spans="1:19" x14ac:dyDescent="0.45">
      <c r="A29" s="10"/>
      <c r="B29" s="5" t="s">
        <v>437</v>
      </c>
      <c r="F29" s="6"/>
      <c r="G29" s="10"/>
      <c r="H29" s="10"/>
      <c r="I29" s="10"/>
      <c r="J29" s="10"/>
      <c r="K29" s="10"/>
      <c r="L29" s="10"/>
      <c r="M29" s="10"/>
      <c r="N29" s="10"/>
      <c r="O29" s="14"/>
      <c r="P29" s="6"/>
      <c r="Q29" s="6"/>
    </row>
    <row r="30" spans="1:19" ht="45" x14ac:dyDescent="0.45">
      <c r="B30" s="45" t="s">
        <v>1</v>
      </c>
      <c r="C30" s="44" t="s">
        <v>28</v>
      </c>
      <c r="D30" s="293" t="s">
        <v>492</v>
      </c>
      <c r="E30" s="293" t="s">
        <v>491</v>
      </c>
      <c r="F30" s="11" t="s">
        <v>27</v>
      </c>
      <c r="G30" s="44" t="s">
        <v>2</v>
      </c>
      <c r="H30" s="11" t="s">
        <v>29</v>
      </c>
      <c r="I30" s="11" t="s">
        <v>30</v>
      </c>
      <c r="J30" s="11" t="s">
        <v>32</v>
      </c>
      <c r="K30" s="11" t="s">
        <v>33</v>
      </c>
      <c r="L30" s="11" t="s">
        <v>34</v>
      </c>
      <c r="M30" s="11" t="s">
        <v>35</v>
      </c>
      <c r="N30" s="11" t="s">
        <v>36</v>
      </c>
      <c r="O30" s="11" t="s">
        <v>31</v>
      </c>
      <c r="P30" s="220" t="s">
        <v>433</v>
      </c>
      <c r="Q30" s="199" t="s">
        <v>5</v>
      </c>
      <c r="S30" s="7" t="s">
        <v>38</v>
      </c>
    </row>
    <row r="31" spans="1:19" x14ac:dyDescent="0.45">
      <c r="B31" s="19">
        <v>1</v>
      </c>
      <c r="C31" s="57"/>
      <c r="D31" s="446"/>
      <c r="E31" s="446"/>
      <c r="F31" s="75"/>
      <c r="G31" s="74"/>
      <c r="H31" s="73"/>
      <c r="I31" s="73"/>
      <c r="J31" s="445"/>
      <c r="K31" s="445"/>
      <c r="L31" s="235" t="str">
        <f>IF(H31="","",IF(H31&lt;=500,$T$7,IF(H31&gt;500,$T$8,"")))</f>
        <v/>
      </c>
      <c r="M31" s="74"/>
      <c r="N31" s="74"/>
      <c r="O31" s="46" t="str">
        <f>IFERROR(S31*M31*N31*0.001*I31,"")</f>
        <v/>
      </c>
      <c r="P31" s="218" t="str">
        <f>IFERROR(O31/1000*$S$2*$S$3,"")</f>
        <v/>
      </c>
      <c r="Q31" s="217" t="str">
        <f>IFERROR((O31/1000)*$T$4,"")</f>
        <v/>
      </c>
      <c r="S31" s="51" t="e">
        <f>J31+K31*(POWER(L31/100,2))</f>
        <v>#VALUE!</v>
      </c>
    </row>
    <row r="32" spans="1:19" x14ac:dyDescent="0.45">
      <c r="B32" s="13">
        <v>2</v>
      </c>
      <c r="C32" s="57"/>
      <c r="D32" s="446"/>
      <c r="E32" s="446"/>
      <c r="F32" s="75"/>
      <c r="G32" s="74"/>
      <c r="H32" s="73"/>
      <c r="I32" s="73"/>
      <c r="J32" s="445"/>
      <c r="K32" s="445"/>
      <c r="L32" s="235" t="str">
        <f t="shared" ref="L32" si="5">IF(H32="","",IF(H32&lt;=500,$T$7,IF(H32&gt;500,$T$8,"")))</f>
        <v/>
      </c>
      <c r="M32" s="74"/>
      <c r="N32" s="74"/>
      <c r="O32" s="46" t="str">
        <f t="shared" ref="O32:O45" si="6">IFERROR(S32*M32*N32*0.001*I32,"")</f>
        <v/>
      </c>
      <c r="P32" s="218" t="str">
        <f>IFERROR(O32/1000*$S$2*$S$3,"")</f>
        <v/>
      </c>
      <c r="Q32" s="217" t="str">
        <f t="shared" ref="Q32:Q45" si="7">IFERROR((O32/1000)*$T$4,"")</f>
        <v/>
      </c>
      <c r="S32" s="51" t="e">
        <f>J32+K32*(POWER(L32/100,2))</f>
        <v>#VALUE!</v>
      </c>
    </row>
    <row r="33" spans="2:19" x14ac:dyDescent="0.45">
      <c r="B33" s="13">
        <v>3</v>
      </c>
      <c r="C33" s="57"/>
      <c r="D33" s="446"/>
      <c r="E33" s="446"/>
      <c r="F33" s="75"/>
      <c r="G33" s="76"/>
      <c r="H33" s="77"/>
      <c r="I33" s="73"/>
      <c r="J33" s="445"/>
      <c r="K33" s="445"/>
      <c r="L33" s="235" t="str">
        <f t="shared" ref="L33:L45" si="8">IF(H33="","",IF(H33&lt;=500,$T$7,IF(H33&gt;500,$T$8,"")))</f>
        <v/>
      </c>
      <c r="M33" s="74"/>
      <c r="N33" s="74"/>
      <c r="O33" s="46" t="str">
        <f t="shared" si="6"/>
        <v/>
      </c>
      <c r="P33" s="218" t="str">
        <f t="shared" ref="P33:P45" si="9">IFERROR(O33/1000*$S$2*$S$3,"")</f>
        <v/>
      </c>
      <c r="Q33" s="217" t="str">
        <f t="shared" si="7"/>
        <v/>
      </c>
      <c r="S33" s="51" t="e">
        <f t="shared" ref="S33:S45" si="10">J33+K33*(POWER(L33/100,2))</f>
        <v>#VALUE!</v>
      </c>
    </row>
    <row r="34" spans="2:19" x14ac:dyDescent="0.45">
      <c r="B34" s="13">
        <v>4</v>
      </c>
      <c r="C34" s="57"/>
      <c r="D34" s="446"/>
      <c r="E34" s="446"/>
      <c r="F34" s="75"/>
      <c r="G34" s="76"/>
      <c r="H34" s="77"/>
      <c r="I34" s="73"/>
      <c r="J34" s="445"/>
      <c r="K34" s="445"/>
      <c r="L34" s="235" t="str">
        <f t="shared" si="8"/>
        <v/>
      </c>
      <c r="M34" s="74"/>
      <c r="N34" s="74"/>
      <c r="O34" s="46" t="str">
        <f t="shared" si="6"/>
        <v/>
      </c>
      <c r="P34" s="218" t="str">
        <f t="shared" si="9"/>
        <v/>
      </c>
      <c r="Q34" s="217" t="str">
        <f t="shared" si="7"/>
        <v/>
      </c>
      <c r="S34" s="51" t="e">
        <f t="shared" si="10"/>
        <v>#VALUE!</v>
      </c>
    </row>
    <row r="35" spans="2:19" x14ac:dyDescent="0.45">
      <c r="B35" s="13">
        <v>5</v>
      </c>
      <c r="C35" s="57"/>
      <c r="D35" s="446"/>
      <c r="E35" s="446"/>
      <c r="F35" s="75"/>
      <c r="G35" s="76"/>
      <c r="H35" s="77"/>
      <c r="I35" s="73"/>
      <c r="J35" s="445"/>
      <c r="K35" s="445"/>
      <c r="L35" s="235" t="str">
        <f t="shared" si="8"/>
        <v/>
      </c>
      <c r="M35" s="74"/>
      <c r="N35" s="74"/>
      <c r="O35" s="46" t="str">
        <f t="shared" si="6"/>
        <v/>
      </c>
      <c r="P35" s="218" t="str">
        <f t="shared" si="9"/>
        <v/>
      </c>
      <c r="Q35" s="217" t="str">
        <f t="shared" si="7"/>
        <v/>
      </c>
      <c r="S35" s="51" t="e">
        <f t="shared" si="10"/>
        <v>#VALUE!</v>
      </c>
    </row>
    <row r="36" spans="2:19" x14ac:dyDescent="0.45">
      <c r="B36" s="13">
        <v>6</v>
      </c>
      <c r="C36" s="57"/>
      <c r="D36" s="446"/>
      <c r="E36" s="446"/>
      <c r="F36" s="75"/>
      <c r="G36" s="76"/>
      <c r="H36" s="77"/>
      <c r="I36" s="73"/>
      <c r="J36" s="445"/>
      <c r="K36" s="445"/>
      <c r="L36" s="235" t="str">
        <f t="shared" si="8"/>
        <v/>
      </c>
      <c r="M36" s="74"/>
      <c r="N36" s="74"/>
      <c r="O36" s="46" t="str">
        <f t="shared" si="6"/>
        <v/>
      </c>
      <c r="P36" s="218" t="str">
        <f t="shared" si="9"/>
        <v/>
      </c>
      <c r="Q36" s="217" t="str">
        <f t="shared" si="7"/>
        <v/>
      </c>
      <c r="S36" s="51" t="e">
        <f t="shared" si="10"/>
        <v>#VALUE!</v>
      </c>
    </row>
    <row r="37" spans="2:19" x14ac:dyDescent="0.45">
      <c r="B37" s="13">
        <v>7</v>
      </c>
      <c r="C37" s="57"/>
      <c r="D37" s="446"/>
      <c r="E37" s="446"/>
      <c r="F37" s="75"/>
      <c r="G37" s="76"/>
      <c r="H37" s="77"/>
      <c r="I37" s="73"/>
      <c r="J37" s="445"/>
      <c r="K37" s="445"/>
      <c r="L37" s="235" t="str">
        <f t="shared" si="8"/>
        <v/>
      </c>
      <c r="M37" s="74"/>
      <c r="N37" s="74"/>
      <c r="O37" s="46" t="str">
        <f t="shared" si="6"/>
        <v/>
      </c>
      <c r="P37" s="218" t="str">
        <f t="shared" si="9"/>
        <v/>
      </c>
      <c r="Q37" s="217" t="str">
        <f t="shared" si="7"/>
        <v/>
      </c>
      <c r="S37" s="51" t="e">
        <f t="shared" si="10"/>
        <v>#VALUE!</v>
      </c>
    </row>
    <row r="38" spans="2:19" x14ac:dyDescent="0.45">
      <c r="B38" s="13">
        <v>8</v>
      </c>
      <c r="C38" s="57"/>
      <c r="D38" s="446"/>
      <c r="E38" s="446"/>
      <c r="F38" s="75"/>
      <c r="G38" s="76"/>
      <c r="H38" s="77"/>
      <c r="I38" s="73"/>
      <c r="J38" s="445"/>
      <c r="K38" s="445"/>
      <c r="L38" s="235" t="str">
        <f t="shared" si="8"/>
        <v/>
      </c>
      <c r="M38" s="74"/>
      <c r="N38" s="74"/>
      <c r="O38" s="46" t="str">
        <f t="shared" si="6"/>
        <v/>
      </c>
      <c r="P38" s="218" t="str">
        <f t="shared" si="9"/>
        <v/>
      </c>
      <c r="Q38" s="217" t="str">
        <f t="shared" si="7"/>
        <v/>
      </c>
      <c r="S38" s="51" t="e">
        <f t="shared" si="10"/>
        <v>#VALUE!</v>
      </c>
    </row>
    <row r="39" spans="2:19" x14ac:dyDescent="0.45">
      <c r="B39" s="13">
        <v>9</v>
      </c>
      <c r="C39" s="57"/>
      <c r="D39" s="446"/>
      <c r="E39" s="446"/>
      <c r="F39" s="75"/>
      <c r="G39" s="76"/>
      <c r="H39" s="77"/>
      <c r="I39" s="73"/>
      <c r="J39" s="445"/>
      <c r="K39" s="445"/>
      <c r="L39" s="235" t="str">
        <f t="shared" si="8"/>
        <v/>
      </c>
      <c r="M39" s="74"/>
      <c r="N39" s="74"/>
      <c r="O39" s="46" t="str">
        <f t="shared" si="6"/>
        <v/>
      </c>
      <c r="P39" s="218" t="str">
        <f t="shared" si="9"/>
        <v/>
      </c>
      <c r="Q39" s="217" t="str">
        <f t="shared" si="7"/>
        <v/>
      </c>
      <c r="S39" s="51" t="e">
        <f t="shared" si="10"/>
        <v>#VALUE!</v>
      </c>
    </row>
    <row r="40" spans="2:19" x14ac:dyDescent="0.45">
      <c r="B40" s="13">
        <v>10</v>
      </c>
      <c r="C40" s="57"/>
      <c r="D40" s="446"/>
      <c r="E40" s="446"/>
      <c r="F40" s="75"/>
      <c r="G40" s="76"/>
      <c r="H40" s="77"/>
      <c r="I40" s="73"/>
      <c r="J40" s="445"/>
      <c r="K40" s="445"/>
      <c r="L40" s="235" t="str">
        <f t="shared" si="8"/>
        <v/>
      </c>
      <c r="M40" s="74"/>
      <c r="N40" s="74"/>
      <c r="O40" s="46" t="str">
        <f t="shared" si="6"/>
        <v/>
      </c>
      <c r="P40" s="218" t="str">
        <f t="shared" si="9"/>
        <v/>
      </c>
      <c r="Q40" s="217" t="str">
        <f t="shared" si="7"/>
        <v/>
      </c>
      <c r="S40" s="51" t="e">
        <f t="shared" si="10"/>
        <v>#VALUE!</v>
      </c>
    </row>
    <row r="41" spans="2:19" x14ac:dyDescent="0.45">
      <c r="B41" s="13">
        <v>11</v>
      </c>
      <c r="C41" s="57"/>
      <c r="D41" s="446"/>
      <c r="E41" s="446"/>
      <c r="F41" s="75"/>
      <c r="G41" s="76"/>
      <c r="H41" s="77"/>
      <c r="I41" s="73"/>
      <c r="J41" s="445"/>
      <c r="K41" s="445"/>
      <c r="L41" s="235" t="str">
        <f t="shared" si="8"/>
        <v/>
      </c>
      <c r="M41" s="74"/>
      <c r="N41" s="74"/>
      <c r="O41" s="46" t="str">
        <f t="shared" si="6"/>
        <v/>
      </c>
      <c r="P41" s="218" t="str">
        <f t="shared" si="9"/>
        <v/>
      </c>
      <c r="Q41" s="217" t="str">
        <f t="shared" si="7"/>
        <v/>
      </c>
      <c r="S41" s="51" t="e">
        <f t="shared" si="10"/>
        <v>#VALUE!</v>
      </c>
    </row>
    <row r="42" spans="2:19" x14ac:dyDescent="0.45">
      <c r="B42" s="13">
        <v>12</v>
      </c>
      <c r="C42" s="57"/>
      <c r="D42" s="446"/>
      <c r="E42" s="446"/>
      <c r="F42" s="75"/>
      <c r="G42" s="76"/>
      <c r="H42" s="77"/>
      <c r="I42" s="73"/>
      <c r="J42" s="445"/>
      <c r="K42" s="445"/>
      <c r="L42" s="235" t="str">
        <f t="shared" si="8"/>
        <v/>
      </c>
      <c r="M42" s="74"/>
      <c r="N42" s="74"/>
      <c r="O42" s="46" t="str">
        <f t="shared" si="6"/>
        <v/>
      </c>
      <c r="P42" s="218" t="str">
        <f t="shared" si="9"/>
        <v/>
      </c>
      <c r="Q42" s="217" t="str">
        <f t="shared" si="7"/>
        <v/>
      </c>
      <c r="S42" s="51" t="e">
        <f t="shared" si="10"/>
        <v>#VALUE!</v>
      </c>
    </row>
    <row r="43" spans="2:19" x14ac:dyDescent="0.45">
      <c r="B43" s="13">
        <v>13</v>
      </c>
      <c r="C43" s="57"/>
      <c r="D43" s="446"/>
      <c r="E43" s="446"/>
      <c r="F43" s="75"/>
      <c r="G43" s="76"/>
      <c r="H43" s="77"/>
      <c r="I43" s="73"/>
      <c r="J43" s="445"/>
      <c r="K43" s="445"/>
      <c r="L43" s="235" t="str">
        <f t="shared" si="8"/>
        <v/>
      </c>
      <c r="M43" s="74"/>
      <c r="N43" s="74"/>
      <c r="O43" s="46" t="str">
        <f t="shared" si="6"/>
        <v/>
      </c>
      <c r="P43" s="218" t="str">
        <f t="shared" si="9"/>
        <v/>
      </c>
      <c r="Q43" s="217" t="str">
        <f t="shared" si="7"/>
        <v/>
      </c>
      <c r="S43" s="51" t="e">
        <f t="shared" si="10"/>
        <v>#VALUE!</v>
      </c>
    </row>
    <row r="44" spans="2:19" x14ac:dyDescent="0.45">
      <c r="B44" s="13">
        <v>14</v>
      </c>
      <c r="C44" s="57"/>
      <c r="D44" s="446"/>
      <c r="E44" s="446"/>
      <c r="F44" s="75"/>
      <c r="G44" s="76"/>
      <c r="H44" s="77"/>
      <c r="I44" s="73"/>
      <c r="J44" s="445"/>
      <c r="K44" s="445"/>
      <c r="L44" s="235" t="str">
        <f t="shared" si="8"/>
        <v/>
      </c>
      <c r="M44" s="74"/>
      <c r="N44" s="74"/>
      <c r="O44" s="46" t="str">
        <f t="shared" si="6"/>
        <v/>
      </c>
      <c r="P44" s="218" t="str">
        <f t="shared" si="9"/>
        <v/>
      </c>
      <c r="Q44" s="217" t="str">
        <f t="shared" si="7"/>
        <v/>
      </c>
      <c r="S44" s="51" t="e">
        <f t="shared" si="10"/>
        <v>#VALUE!</v>
      </c>
    </row>
    <row r="45" spans="2:19" x14ac:dyDescent="0.45">
      <c r="B45" s="13">
        <v>15</v>
      </c>
      <c r="C45" s="57"/>
      <c r="D45" s="446"/>
      <c r="E45" s="446"/>
      <c r="F45" s="75"/>
      <c r="G45" s="76"/>
      <c r="H45" s="77"/>
      <c r="I45" s="73"/>
      <c r="J45" s="445"/>
      <c r="K45" s="445"/>
      <c r="L45" s="235" t="str">
        <f t="shared" si="8"/>
        <v/>
      </c>
      <c r="M45" s="74"/>
      <c r="N45" s="74"/>
      <c r="O45" s="46" t="str">
        <f t="shared" si="6"/>
        <v/>
      </c>
      <c r="P45" s="218" t="str">
        <f t="shared" si="9"/>
        <v/>
      </c>
      <c r="Q45" s="217" t="str">
        <f t="shared" si="7"/>
        <v/>
      </c>
      <c r="S45" s="51" t="e">
        <f t="shared" si="10"/>
        <v>#VALUE!</v>
      </c>
    </row>
  </sheetData>
  <sheetProtection algorithmName="SHA-512" hashValue="u09xq5HtdxuNMcPED8po9fCPOtP895CQVuQ8PrPZPrCOo6llzPbt9AZ46MFbYKBnNqe0r0UweYbWeq+4ImJ18w==" saltValue="h5g9/sZuhMnQd7TxFqzJnA==" spinCount="100000" sheet="1" objects="1" scenarios="1" selectLockedCells="1"/>
  <mergeCells count="6">
    <mergeCell ref="M6:N8"/>
    <mergeCell ref="O6:P8"/>
    <mergeCell ref="I8:J8"/>
    <mergeCell ref="K8:L8"/>
    <mergeCell ref="I6:J7"/>
    <mergeCell ref="K6:L7"/>
  </mergeCells>
  <phoneticPr fontId="6"/>
  <conditionalFormatting sqref="H12:H26">
    <cfRule type="expression" dxfId="46" priority="25">
      <formula>H12=""</formula>
    </cfRule>
  </conditionalFormatting>
  <conditionalFormatting sqref="I12:I26">
    <cfRule type="expression" dxfId="45" priority="24">
      <formula>I12=""</formula>
    </cfRule>
  </conditionalFormatting>
  <conditionalFormatting sqref="J12:J26">
    <cfRule type="expression" dxfId="44" priority="23">
      <formula>J12=""</formula>
    </cfRule>
  </conditionalFormatting>
  <conditionalFormatting sqref="K12:K26">
    <cfRule type="expression" dxfId="43" priority="22">
      <formula>K12=""</formula>
    </cfRule>
  </conditionalFormatting>
  <conditionalFormatting sqref="M12:M26">
    <cfRule type="expression" dxfId="42" priority="21">
      <formula>M12=""</formula>
    </cfRule>
  </conditionalFormatting>
  <conditionalFormatting sqref="N12:N26">
    <cfRule type="expression" dxfId="41" priority="20">
      <formula>N12=""</formula>
    </cfRule>
  </conditionalFormatting>
  <conditionalFormatting sqref="F12:F26">
    <cfRule type="expression" dxfId="40" priority="19">
      <formula>F12=""</formula>
    </cfRule>
  </conditionalFormatting>
  <conditionalFormatting sqref="G12:G26">
    <cfRule type="expression" dxfId="39" priority="18">
      <formula>G12=""</formula>
    </cfRule>
  </conditionalFormatting>
  <conditionalFormatting sqref="F33:F45">
    <cfRule type="expression" dxfId="38" priority="17">
      <formula>F33=""</formula>
    </cfRule>
  </conditionalFormatting>
  <conditionalFormatting sqref="G33:G45">
    <cfRule type="expression" dxfId="37" priority="16">
      <formula>G33=""</formula>
    </cfRule>
  </conditionalFormatting>
  <conditionalFormatting sqref="H33:H45">
    <cfRule type="expression" dxfId="36" priority="15">
      <formula>H33=""</formula>
    </cfRule>
  </conditionalFormatting>
  <conditionalFormatting sqref="I33:I45">
    <cfRule type="expression" dxfId="35" priority="14">
      <formula>I33=""</formula>
    </cfRule>
  </conditionalFormatting>
  <conditionalFormatting sqref="J33:J45">
    <cfRule type="expression" dxfId="34" priority="13">
      <formula>J33=""</formula>
    </cfRule>
  </conditionalFormatting>
  <conditionalFormatting sqref="K33:K45">
    <cfRule type="expression" dxfId="33" priority="12">
      <formula>K33=""</formula>
    </cfRule>
  </conditionalFormatting>
  <conditionalFormatting sqref="M33:M45">
    <cfRule type="expression" dxfId="32" priority="10">
      <formula>M33=""</formula>
    </cfRule>
  </conditionalFormatting>
  <conditionalFormatting sqref="N33:N45">
    <cfRule type="expression" dxfId="31" priority="9">
      <formula>N33=""</formula>
    </cfRule>
  </conditionalFormatting>
  <conditionalFormatting sqref="H31:H32">
    <cfRule type="expression" dxfId="30" priority="8">
      <formula>H31=""</formula>
    </cfRule>
  </conditionalFormatting>
  <conditionalFormatting sqref="I31:I32">
    <cfRule type="expression" dxfId="29" priority="7">
      <formula>I31=""</formula>
    </cfRule>
  </conditionalFormatting>
  <conditionalFormatting sqref="J31:J32">
    <cfRule type="expression" dxfId="28" priority="6">
      <formula>J31=""</formula>
    </cfRule>
  </conditionalFormatting>
  <conditionalFormatting sqref="K31:K32">
    <cfRule type="expression" dxfId="27" priority="5">
      <formula>K31=""</formula>
    </cfRule>
  </conditionalFormatting>
  <conditionalFormatting sqref="M31:M32">
    <cfRule type="expression" dxfId="26" priority="4">
      <formula>M31=""</formula>
    </cfRule>
  </conditionalFormatting>
  <conditionalFormatting sqref="N31:N32">
    <cfRule type="expression" dxfId="25" priority="3">
      <formula>N31=""</formula>
    </cfRule>
  </conditionalFormatting>
  <conditionalFormatting sqref="F31:F32">
    <cfRule type="expression" dxfId="24" priority="2">
      <formula>F31=""</formula>
    </cfRule>
  </conditionalFormatting>
  <conditionalFormatting sqref="G31:G32">
    <cfRule type="expression" dxfId="23" priority="1">
      <formula>G31=""</formula>
    </cfRule>
  </conditionalFormatting>
  <dataValidations count="2">
    <dataValidation type="list" allowBlank="1" showInputMessage="1" showErrorMessage="1" sqref="F12:F26 F31:F45">
      <formula1>"単相,三相"</formula1>
    </dataValidation>
    <dataValidation type="list" allowBlank="1" showInputMessage="1" showErrorMessage="1" sqref="G12:G26 G31:G45">
      <formula1>"油入り,モールド"</formula1>
    </dataValidation>
  </dataValidations>
  <pageMargins left="0.7" right="0.7" top="0.75" bottom="0.75" header="0.3" footer="0.3"/>
  <pageSetup paperSize="9" scale="50" orientation="portrait" r:id="rId1"/>
  <rowBreaks count="1" manualBreakCount="1">
    <brk id="28" max="16383" man="1"/>
  </rowBreaks>
  <colBreaks count="1" manualBreakCount="1">
    <brk id="2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S116"/>
  <sheetViews>
    <sheetView zoomScale="70" zoomScaleNormal="70" workbookViewId="0">
      <selection activeCell="C12" sqref="C12"/>
    </sheetView>
  </sheetViews>
  <sheetFormatPr defaultRowHeight="18" x14ac:dyDescent="0.45"/>
  <cols>
    <col min="1" max="1" width="1.59765625" customWidth="1"/>
    <col min="2" max="2" width="3.09765625" customWidth="1"/>
    <col min="3" max="3" width="11.19921875" customWidth="1"/>
    <col min="4" max="4" width="20.59765625" customWidth="1"/>
    <col min="5" max="6" width="7.59765625" customWidth="1"/>
    <col min="7" max="7" width="8.5" customWidth="1"/>
    <col min="8" max="8" width="7.59765625" customWidth="1"/>
    <col min="9" max="9" width="8.296875" customWidth="1"/>
    <col min="10" max="16" width="9.59765625" customWidth="1"/>
    <col min="17" max="17" width="8.09765625" hidden="1" customWidth="1"/>
    <col min="18" max="19" width="9" hidden="1" customWidth="1"/>
    <col min="20" max="20" width="11.8984375" hidden="1" customWidth="1"/>
    <col min="21" max="21" width="9" hidden="1" customWidth="1"/>
    <col min="22" max="33" width="9" customWidth="1"/>
    <col min="34" max="125" width="9" style="1" customWidth="1"/>
    <col min="126" max="126" width="9.09765625" style="1" customWidth="1"/>
    <col min="127" max="142" width="9" style="1" customWidth="1"/>
    <col min="143" max="143" width="12.19921875" style="1" customWidth="1"/>
    <col min="144" max="175" width="9" style="1" customWidth="1"/>
    <col min="176" max="225" width="9" customWidth="1"/>
  </cols>
  <sheetData>
    <row r="1" spans="1:173" ht="18" customHeight="1" x14ac:dyDescent="0.45"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</row>
    <row r="2" spans="1:173" ht="18" customHeight="1" x14ac:dyDescent="0.45">
      <c r="C2" s="4"/>
      <c r="D2" s="2" t="s">
        <v>50</v>
      </c>
      <c r="R2" s="15"/>
      <c r="S2" s="23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</row>
    <row r="3" spans="1:173" ht="18" customHeight="1" x14ac:dyDescent="0.45">
      <c r="C3" s="72"/>
      <c r="D3" s="2" t="s">
        <v>0</v>
      </c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17"/>
      <c r="FQ3" s="1" ph="1"/>
    </row>
    <row r="4" spans="1:173" ht="18" customHeight="1" x14ac:dyDescent="0.45">
      <c r="C4" s="210" t="s">
        <v>427</v>
      </c>
      <c r="D4" s="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17"/>
      <c r="FQ4" s="1" ph="1"/>
    </row>
    <row r="5" spans="1:173" ht="18" customHeight="1" x14ac:dyDescent="0.45">
      <c r="C5" s="1"/>
      <c r="D5" s="3"/>
      <c r="F5" s="5" t="s">
        <v>47</v>
      </c>
      <c r="FQ5" s="1" ph="1"/>
    </row>
    <row r="6" spans="1:173" ht="18" customHeight="1" x14ac:dyDescent="0.45">
      <c r="C6" s="6"/>
      <c r="F6" s="397" t="s">
        <v>435</v>
      </c>
      <c r="G6" s="397"/>
      <c r="H6" s="397" t="s">
        <v>434</v>
      </c>
      <c r="I6" s="397"/>
      <c r="J6" s="398" t="s">
        <v>116</v>
      </c>
      <c r="K6" s="398"/>
      <c r="L6" s="399" t="str">
        <f>IF(F8&lt;H8,"可",IF(F8&gt;=H8,"不可",""))</f>
        <v>不可</v>
      </c>
      <c r="M6" s="399"/>
      <c r="R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N6" s="63"/>
      <c r="AO6" s="63"/>
      <c r="AP6" s="63"/>
      <c r="AQ6" s="63"/>
      <c r="AR6" s="63"/>
      <c r="AS6" s="63"/>
      <c r="AU6" s="63"/>
      <c r="AV6" s="63"/>
      <c r="AW6" s="63"/>
      <c r="AX6" s="63"/>
      <c r="AY6" s="63"/>
      <c r="AZ6" s="63"/>
      <c r="BA6" s="63"/>
      <c r="BB6" s="63"/>
      <c r="BC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FQ6" s="1" ph="1"/>
    </row>
    <row r="7" spans="1:173" ht="18" customHeight="1" x14ac:dyDescent="0.45">
      <c r="B7" s="5"/>
      <c r="F7" s="397"/>
      <c r="G7" s="397"/>
      <c r="H7" s="397"/>
      <c r="I7" s="397"/>
      <c r="J7" s="398"/>
      <c r="K7" s="398"/>
      <c r="L7" s="399"/>
      <c r="M7" s="399"/>
      <c r="R7" s="52" t="s">
        <v>39</v>
      </c>
      <c r="S7" s="53">
        <v>9.76</v>
      </c>
      <c r="T7" s="54" t="s">
        <v>40</v>
      </c>
      <c r="AC7" s="1"/>
      <c r="AD7" s="1"/>
      <c r="AE7" s="1"/>
      <c r="AF7" s="1"/>
      <c r="AG7" s="1"/>
      <c r="FQ7" s="1" ph="1"/>
    </row>
    <row r="8" spans="1:173" ht="18" customHeight="1" x14ac:dyDescent="0.45">
      <c r="B8" s="5"/>
      <c r="F8" s="394">
        <f>SUM(O12:O26)</f>
        <v>0</v>
      </c>
      <c r="G8" s="394"/>
      <c r="H8" s="394">
        <f>SUM(O30:O44)</f>
        <v>0</v>
      </c>
      <c r="I8" s="394"/>
      <c r="J8" s="398"/>
      <c r="K8" s="398"/>
      <c r="L8" s="399"/>
      <c r="M8" s="399"/>
      <c r="R8" s="52" t="s">
        <v>41</v>
      </c>
      <c r="S8" s="55">
        <v>2.58E-2</v>
      </c>
      <c r="T8" s="54" t="s">
        <v>42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FQ8" s="1" ph="1"/>
    </row>
    <row r="9" spans="1:173" ht="18" customHeight="1" x14ac:dyDescent="0.45">
      <c r="C9" s="21"/>
      <c r="D9" s="1"/>
      <c r="N9" s="6"/>
      <c r="O9" s="22"/>
      <c r="P9" s="22"/>
      <c r="Q9" s="22"/>
      <c r="R9" s="12" t="s">
        <v>418</v>
      </c>
      <c r="S9" s="200">
        <v>0.48899999999999999</v>
      </c>
      <c r="T9" s="12" t="s">
        <v>269</v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FQ9" s="1" ph="1"/>
    </row>
    <row r="10" spans="1:173" ht="18" customHeight="1" x14ac:dyDescent="0.45">
      <c r="B10" s="5" t="s">
        <v>377</v>
      </c>
      <c r="Z10" s="94"/>
      <c r="AA10" s="94"/>
      <c r="AB10" s="94"/>
      <c r="AC10" s="94"/>
      <c r="AD10" s="14"/>
      <c r="AE10" s="14"/>
      <c r="AF10" s="14"/>
      <c r="AG10" s="14"/>
      <c r="FQ10" s="1" ph="1"/>
    </row>
    <row r="11" spans="1:173" ht="50.1" customHeight="1" x14ac:dyDescent="0.45">
      <c r="A11" s="10"/>
      <c r="B11" s="78" t="s">
        <v>1</v>
      </c>
      <c r="C11" s="86" t="s">
        <v>429</v>
      </c>
      <c r="D11" s="87" t="s">
        <v>79</v>
      </c>
      <c r="E11" s="412" t="s">
        <v>109</v>
      </c>
      <c r="F11" s="413"/>
      <c r="G11" s="413"/>
      <c r="H11" s="414"/>
      <c r="I11" s="95" t="s">
        <v>117</v>
      </c>
      <c r="J11" s="85" t="s">
        <v>112</v>
      </c>
      <c r="K11" s="85" t="s">
        <v>3</v>
      </c>
      <c r="L11" s="84" t="s">
        <v>111</v>
      </c>
      <c r="M11" s="96" t="s">
        <v>115</v>
      </c>
      <c r="N11" s="85" t="s">
        <v>4</v>
      </c>
      <c r="O11" s="220" t="s">
        <v>433</v>
      </c>
      <c r="P11" s="199" t="s">
        <v>5</v>
      </c>
      <c r="Q11" s="64"/>
      <c r="Z11" s="23"/>
      <c r="AA11" s="23"/>
      <c r="AB11" s="23"/>
      <c r="FQ11" s="1" ph="1"/>
    </row>
    <row r="12" spans="1:173" ht="18" customHeight="1" x14ac:dyDescent="0.45">
      <c r="A12" s="10"/>
      <c r="B12" s="13">
        <v>1</v>
      </c>
      <c r="C12" s="216"/>
      <c r="D12" s="79"/>
      <c r="E12" s="431"/>
      <c r="F12" s="432"/>
      <c r="G12" s="432"/>
      <c r="H12" s="433"/>
      <c r="I12" s="444"/>
      <c r="J12" s="81"/>
      <c r="K12" s="26"/>
      <c r="L12" s="26"/>
      <c r="M12" s="80"/>
      <c r="N12" s="27" t="str">
        <f>IF((J12*K12*(L12*M12))=0,"",(J12*K12*(L12*M12)))</f>
        <v/>
      </c>
      <c r="O12" s="217" t="str">
        <f>IFERROR((N12*$S$7*$S$8)/1000,"")</f>
        <v/>
      </c>
      <c r="P12" s="217" t="str">
        <f>IFERROR((N12/1000)*$S$9,"")</f>
        <v/>
      </c>
      <c r="Q12" s="70"/>
      <c r="Z12" s="1"/>
      <c r="AA12" s="6"/>
      <c r="AB12" s="6"/>
      <c r="DW12" s="25"/>
      <c r="DX12" s="25"/>
    </row>
    <row r="13" spans="1:173" ht="18" customHeight="1" x14ac:dyDescent="0.45">
      <c r="A13" s="10"/>
      <c r="B13" s="13">
        <v>2</v>
      </c>
      <c r="C13" s="216"/>
      <c r="D13" s="79"/>
      <c r="E13" s="431"/>
      <c r="F13" s="432"/>
      <c r="G13" s="432"/>
      <c r="H13" s="433"/>
      <c r="I13" s="444"/>
      <c r="J13" s="81"/>
      <c r="K13" s="26"/>
      <c r="L13" s="26"/>
      <c r="M13" s="80"/>
      <c r="N13" s="27" t="str">
        <f t="shared" ref="N13:N26" si="0">IF((J13*K13*(L13*M13))=0,"",(J13*K13*(L13*M13)))</f>
        <v/>
      </c>
      <c r="O13" s="217" t="str">
        <f>IFERROR((N13*$S$7*$S$8)/1000,"")</f>
        <v/>
      </c>
      <c r="P13" s="217" t="str">
        <f t="shared" ref="P13:P26" si="1">IFERROR((N13/1000)*$S$9,"")</f>
        <v/>
      </c>
      <c r="Q13" s="70"/>
      <c r="Z13" s="1"/>
      <c r="AA13" s="6"/>
      <c r="AB13" s="6"/>
      <c r="DW13" s="25"/>
      <c r="DX13" s="25"/>
    </row>
    <row r="14" spans="1:173" ht="18" customHeight="1" x14ac:dyDescent="0.45">
      <c r="A14" s="10"/>
      <c r="B14" s="13">
        <v>3</v>
      </c>
      <c r="C14" s="216"/>
      <c r="D14" s="79"/>
      <c r="E14" s="431"/>
      <c r="F14" s="432"/>
      <c r="G14" s="432"/>
      <c r="H14" s="433"/>
      <c r="I14" s="444"/>
      <c r="J14" s="81"/>
      <c r="K14" s="26"/>
      <c r="L14" s="26"/>
      <c r="M14" s="80"/>
      <c r="N14" s="27" t="str">
        <f t="shared" si="0"/>
        <v/>
      </c>
      <c r="O14" s="217" t="str">
        <f>IFERROR((N14*$S$7*$S$8)/1000,"")</f>
        <v/>
      </c>
      <c r="P14" s="217" t="str">
        <f t="shared" si="1"/>
        <v/>
      </c>
      <c r="Q14" s="70"/>
      <c r="Z14" s="1"/>
      <c r="AA14" s="6"/>
      <c r="AB14" s="6"/>
      <c r="DW14" s="25"/>
      <c r="DX14" s="25"/>
    </row>
    <row r="15" spans="1:173" ht="18" customHeight="1" x14ac:dyDescent="0.45">
      <c r="A15" s="10"/>
      <c r="B15" s="13">
        <v>4</v>
      </c>
      <c r="C15" s="216"/>
      <c r="D15" s="79"/>
      <c r="E15" s="431"/>
      <c r="F15" s="432"/>
      <c r="G15" s="432"/>
      <c r="H15" s="433"/>
      <c r="I15" s="444"/>
      <c r="J15" s="81"/>
      <c r="K15" s="26"/>
      <c r="L15" s="26"/>
      <c r="M15" s="80"/>
      <c r="N15" s="27" t="str">
        <f t="shared" si="0"/>
        <v/>
      </c>
      <c r="O15" s="217" t="str">
        <f t="shared" ref="O15:O26" si="2">IFERROR((N15*$S$7*$S$8)/1000,"")</f>
        <v/>
      </c>
      <c r="P15" s="217" t="str">
        <f t="shared" si="1"/>
        <v/>
      </c>
      <c r="Q15" s="70"/>
      <c r="Z15" s="1"/>
      <c r="AA15" s="6"/>
      <c r="AB15" s="6"/>
      <c r="DW15" s="25"/>
      <c r="DX15" s="25"/>
    </row>
    <row r="16" spans="1:173" ht="18" customHeight="1" x14ac:dyDescent="0.45">
      <c r="A16" s="10"/>
      <c r="B16" s="13">
        <v>5</v>
      </c>
      <c r="C16" s="216"/>
      <c r="D16" s="79"/>
      <c r="E16" s="431"/>
      <c r="F16" s="432"/>
      <c r="G16" s="432"/>
      <c r="H16" s="433"/>
      <c r="I16" s="444"/>
      <c r="J16" s="81"/>
      <c r="K16" s="26"/>
      <c r="L16" s="26"/>
      <c r="M16" s="80"/>
      <c r="N16" s="27" t="str">
        <f t="shared" si="0"/>
        <v/>
      </c>
      <c r="O16" s="217" t="str">
        <f t="shared" si="2"/>
        <v/>
      </c>
      <c r="P16" s="217" t="str">
        <f t="shared" si="1"/>
        <v/>
      </c>
      <c r="Q16" s="70"/>
      <c r="R16" s="25"/>
      <c r="S16" s="67"/>
      <c r="T16" s="66"/>
      <c r="U16" s="25"/>
      <c r="V16" s="67"/>
      <c r="W16" s="68"/>
      <c r="X16" s="69"/>
      <c r="Y16" s="69"/>
      <c r="Z16" s="1"/>
      <c r="AA16" s="6"/>
      <c r="AB16" s="6"/>
      <c r="DW16" s="25"/>
      <c r="DX16" s="25"/>
    </row>
    <row r="17" spans="1:173" ht="18" customHeight="1" x14ac:dyDescent="0.45">
      <c r="A17" s="10"/>
      <c r="B17" s="13">
        <v>6</v>
      </c>
      <c r="C17" s="216"/>
      <c r="D17" s="79"/>
      <c r="E17" s="431"/>
      <c r="F17" s="432"/>
      <c r="G17" s="432"/>
      <c r="H17" s="433"/>
      <c r="I17" s="444"/>
      <c r="J17" s="81"/>
      <c r="K17" s="26"/>
      <c r="L17" s="26"/>
      <c r="M17" s="80"/>
      <c r="N17" s="27" t="str">
        <f t="shared" si="0"/>
        <v/>
      </c>
      <c r="O17" s="217" t="str">
        <f t="shared" si="2"/>
        <v/>
      </c>
      <c r="P17" s="217" t="str">
        <f t="shared" si="1"/>
        <v/>
      </c>
      <c r="Q17" s="70"/>
      <c r="Z17" s="1"/>
      <c r="AA17" s="6"/>
      <c r="AB17" s="6"/>
      <c r="DW17" s="25"/>
      <c r="DX17" s="25"/>
    </row>
    <row r="18" spans="1:173" ht="18" customHeight="1" x14ac:dyDescent="0.45">
      <c r="A18" s="10"/>
      <c r="B18" s="13">
        <v>7</v>
      </c>
      <c r="C18" s="216"/>
      <c r="D18" s="79"/>
      <c r="E18" s="431"/>
      <c r="F18" s="432"/>
      <c r="G18" s="432"/>
      <c r="H18" s="433"/>
      <c r="I18" s="444"/>
      <c r="J18" s="81"/>
      <c r="K18" s="26"/>
      <c r="L18" s="26"/>
      <c r="M18" s="80"/>
      <c r="N18" s="27" t="str">
        <f t="shared" si="0"/>
        <v/>
      </c>
      <c r="O18" s="217" t="str">
        <f t="shared" si="2"/>
        <v/>
      </c>
      <c r="P18" s="217" t="str">
        <f t="shared" si="1"/>
        <v/>
      </c>
      <c r="Q18" s="70"/>
      <c r="Z18" s="1"/>
      <c r="AA18" s="6"/>
      <c r="AB18" s="6"/>
      <c r="DW18" s="25"/>
      <c r="DX18" s="25"/>
    </row>
    <row r="19" spans="1:173" ht="18" customHeight="1" x14ac:dyDescent="0.45">
      <c r="A19" s="10"/>
      <c r="B19" s="13">
        <v>8</v>
      </c>
      <c r="C19" s="216"/>
      <c r="D19" s="79"/>
      <c r="E19" s="431"/>
      <c r="F19" s="432"/>
      <c r="G19" s="432"/>
      <c r="H19" s="433"/>
      <c r="I19" s="444"/>
      <c r="J19" s="81"/>
      <c r="K19" s="26"/>
      <c r="L19" s="26"/>
      <c r="M19" s="80"/>
      <c r="N19" s="27" t="str">
        <f t="shared" si="0"/>
        <v/>
      </c>
      <c r="O19" s="217" t="str">
        <f t="shared" si="2"/>
        <v/>
      </c>
      <c r="P19" s="217" t="str">
        <f t="shared" si="1"/>
        <v/>
      </c>
      <c r="Q19" s="70"/>
      <c r="Z19" s="1"/>
      <c r="AA19" s="6"/>
      <c r="AB19" s="6"/>
      <c r="DW19" s="25"/>
      <c r="DX19" s="25"/>
    </row>
    <row r="20" spans="1:173" ht="18" customHeight="1" x14ac:dyDescent="0.45">
      <c r="A20" s="10"/>
      <c r="B20" s="13">
        <v>9</v>
      </c>
      <c r="C20" s="216"/>
      <c r="D20" s="79"/>
      <c r="E20" s="431"/>
      <c r="F20" s="432"/>
      <c r="G20" s="432"/>
      <c r="H20" s="433"/>
      <c r="I20" s="444"/>
      <c r="J20" s="81"/>
      <c r="K20" s="26"/>
      <c r="L20" s="26"/>
      <c r="M20" s="80"/>
      <c r="N20" s="27" t="str">
        <f t="shared" si="0"/>
        <v/>
      </c>
      <c r="O20" s="217" t="str">
        <f t="shared" si="2"/>
        <v/>
      </c>
      <c r="P20" s="217" t="str">
        <f t="shared" si="1"/>
        <v/>
      </c>
      <c r="Q20" s="70"/>
      <c r="Z20" s="1"/>
      <c r="AA20" s="6"/>
      <c r="AB20" s="6"/>
      <c r="DW20" s="25"/>
      <c r="DX20" s="25"/>
    </row>
    <row r="21" spans="1:173" ht="18" customHeight="1" x14ac:dyDescent="0.45">
      <c r="A21" s="10"/>
      <c r="B21" s="13">
        <v>10</v>
      </c>
      <c r="C21" s="216"/>
      <c r="D21" s="79"/>
      <c r="E21" s="431"/>
      <c r="F21" s="432"/>
      <c r="G21" s="432"/>
      <c r="H21" s="433"/>
      <c r="I21" s="444"/>
      <c r="J21" s="81"/>
      <c r="K21" s="26"/>
      <c r="L21" s="26"/>
      <c r="M21" s="80"/>
      <c r="N21" s="27" t="str">
        <f t="shared" si="0"/>
        <v/>
      </c>
      <c r="O21" s="217" t="str">
        <f t="shared" si="2"/>
        <v/>
      </c>
      <c r="P21" s="217" t="str">
        <f t="shared" si="1"/>
        <v/>
      </c>
      <c r="Q21" s="70"/>
      <c r="R21" s="25"/>
      <c r="S21" s="67"/>
      <c r="T21" s="66"/>
      <c r="U21" s="25"/>
      <c r="V21" s="67"/>
      <c r="W21" s="68"/>
      <c r="X21" s="69"/>
      <c r="Y21" s="69"/>
      <c r="Z21" s="1"/>
      <c r="AA21" s="6"/>
      <c r="AB21" s="6"/>
      <c r="DW21" s="25"/>
      <c r="DX21" s="25"/>
    </row>
    <row r="22" spans="1:173" ht="18" customHeight="1" x14ac:dyDescent="0.45">
      <c r="A22" s="10"/>
      <c r="B22" s="13">
        <v>11</v>
      </c>
      <c r="C22" s="216"/>
      <c r="D22" s="79"/>
      <c r="E22" s="431"/>
      <c r="F22" s="432"/>
      <c r="G22" s="432"/>
      <c r="H22" s="433"/>
      <c r="I22" s="444"/>
      <c r="J22" s="81"/>
      <c r="K22" s="26"/>
      <c r="L22" s="26"/>
      <c r="M22" s="80"/>
      <c r="N22" s="27" t="str">
        <f t="shared" si="0"/>
        <v/>
      </c>
      <c r="O22" s="217" t="str">
        <f t="shared" si="2"/>
        <v/>
      </c>
      <c r="P22" s="217" t="str">
        <f t="shared" si="1"/>
        <v/>
      </c>
      <c r="Q22" s="70"/>
      <c r="R22" s="25"/>
      <c r="S22" s="67"/>
      <c r="T22" s="66"/>
      <c r="U22" s="25"/>
      <c r="V22" s="67"/>
      <c r="W22" s="68"/>
      <c r="X22" s="69"/>
      <c r="Y22" s="69"/>
      <c r="Z22" s="1"/>
      <c r="AA22" s="6"/>
      <c r="AB22" s="6"/>
      <c r="DW22" s="25"/>
      <c r="DX22" s="25"/>
    </row>
    <row r="23" spans="1:173" ht="18" customHeight="1" x14ac:dyDescent="0.45">
      <c r="A23" s="10"/>
      <c r="B23" s="13">
        <v>12</v>
      </c>
      <c r="C23" s="216"/>
      <c r="D23" s="79"/>
      <c r="E23" s="431"/>
      <c r="F23" s="432"/>
      <c r="G23" s="432"/>
      <c r="H23" s="433"/>
      <c r="I23" s="444"/>
      <c r="J23" s="81"/>
      <c r="K23" s="26"/>
      <c r="L23" s="26"/>
      <c r="M23" s="80"/>
      <c r="N23" s="27" t="str">
        <f t="shared" si="0"/>
        <v/>
      </c>
      <c r="O23" s="217" t="str">
        <f t="shared" si="2"/>
        <v/>
      </c>
      <c r="P23" s="217" t="str">
        <f t="shared" si="1"/>
        <v/>
      </c>
      <c r="Q23" s="70"/>
      <c r="R23" s="25"/>
      <c r="S23" s="67"/>
      <c r="T23" s="66"/>
      <c r="U23" s="25"/>
      <c r="V23" s="67"/>
      <c r="W23" s="68"/>
      <c r="X23" s="69"/>
      <c r="Y23" s="69"/>
      <c r="Z23" s="1"/>
      <c r="AA23" s="6"/>
      <c r="AB23" s="6"/>
      <c r="DW23" s="25"/>
      <c r="DX23" s="25"/>
    </row>
    <row r="24" spans="1:173" ht="18" customHeight="1" x14ac:dyDescent="0.45">
      <c r="A24" s="10"/>
      <c r="B24" s="13">
        <v>13</v>
      </c>
      <c r="C24" s="216"/>
      <c r="D24" s="79"/>
      <c r="E24" s="431"/>
      <c r="F24" s="432"/>
      <c r="G24" s="432"/>
      <c r="H24" s="433"/>
      <c r="I24" s="444"/>
      <c r="J24" s="81"/>
      <c r="K24" s="26"/>
      <c r="L24" s="26"/>
      <c r="M24" s="80"/>
      <c r="N24" s="27" t="str">
        <f t="shared" si="0"/>
        <v/>
      </c>
      <c r="O24" s="217" t="str">
        <f t="shared" si="2"/>
        <v/>
      </c>
      <c r="P24" s="217" t="str">
        <f t="shared" si="1"/>
        <v/>
      </c>
      <c r="Q24" s="70"/>
      <c r="R24" s="25"/>
      <c r="S24" s="67"/>
      <c r="T24" s="66"/>
      <c r="U24" s="25"/>
      <c r="V24" s="67"/>
      <c r="W24" s="68"/>
      <c r="X24" s="69"/>
      <c r="Y24" s="69"/>
      <c r="Z24" s="1"/>
      <c r="AA24" s="6"/>
      <c r="AB24" s="6"/>
      <c r="DW24" s="25"/>
      <c r="DX24" s="25"/>
    </row>
    <row r="25" spans="1:173" ht="18" customHeight="1" x14ac:dyDescent="0.45">
      <c r="A25" s="10"/>
      <c r="B25" s="13">
        <v>14</v>
      </c>
      <c r="C25" s="216"/>
      <c r="D25" s="79"/>
      <c r="E25" s="431"/>
      <c r="F25" s="432"/>
      <c r="G25" s="432"/>
      <c r="H25" s="433"/>
      <c r="I25" s="444"/>
      <c r="J25" s="81"/>
      <c r="K25" s="26"/>
      <c r="L25" s="26"/>
      <c r="M25" s="80"/>
      <c r="N25" s="27" t="str">
        <f t="shared" si="0"/>
        <v/>
      </c>
      <c r="O25" s="217" t="str">
        <f t="shared" si="2"/>
        <v/>
      </c>
      <c r="P25" s="217" t="str">
        <f t="shared" si="1"/>
        <v/>
      </c>
      <c r="Q25" s="70"/>
      <c r="R25" s="25"/>
      <c r="S25" s="67"/>
      <c r="T25" s="66"/>
      <c r="U25" s="25"/>
      <c r="V25" s="67"/>
      <c r="W25" s="68"/>
      <c r="X25" s="69"/>
      <c r="Y25" s="69"/>
      <c r="Z25" s="1"/>
      <c r="AA25" s="6"/>
      <c r="AB25" s="6"/>
      <c r="DW25" s="25"/>
      <c r="DX25" s="25"/>
    </row>
    <row r="26" spans="1:173" ht="18" customHeight="1" x14ac:dyDescent="0.45">
      <c r="A26" s="10"/>
      <c r="B26" s="13">
        <v>15</v>
      </c>
      <c r="C26" s="216"/>
      <c r="D26" s="79"/>
      <c r="E26" s="431"/>
      <c r="F26" s="432"/>
      <c r="G26" s="432"/>
      <c r="H26" s="433"/>
      <c r="I26" s="444"/>
      <c r="J26" s="81"/>
      <c r="K26" s="26"/>
      <c r="L26" s="26"/>
      <c r="M26" s="80"/>
      <c r="N26" s="27" t="str">
        <f t="shared" si="0"/>
        <v/>
      </c>
      <c r="O26" s="217" t="str">
        <f t="shared" si="2"/>
        <v/>
      </c>
      <c r="P26" s="217" t="str">
        <f t="shared" si="1"/>
        <v/>
      </c>
      <c r="Q26" s="70"/>
      <c r="R26" s="25"/>
      <c r="S26" s="67"/>
      <c r="T26" s="66"/>
      <c r="U26" s="25"/>
      <c r="V26" s="67"/>
      <c r="W26" s="68"/>
      <c r="X26" s="69"/>
      <c r="Y26" s="69"/>
      <c r="Z26" s="1"/>
      <c r="AA26" s="6"/>
      <c r="AB26" s="6"/>
      <c r="DW26" s="25"/>
      <c r="DX26" s="25"/>
    </row>
    <row r="27" spans="1:173" ht="18" customHeight="1" x14ac:dyDescent="0.45"/>
    <row r="28" spans="1:173" ht="18" customHeight="1" x14ac:dyDescent="0.45">
      <c r="B28" s="5" t="s">
        <v>378</v>
      </c>
    </row>
    <row r="29" spans="1:173" ht="50.1" customHeight="1" x14ac:dyDescent="0.45">
      <c r="A29" s="10"/>
      <c r="B29" s="78" t="s">
        <v>1</v>
      </c>
      <c r="C29" s="86" t="s">
        <v>429</v>
      </c>
      <c r="D29" s="87" t="s">
        <v>23</v>
      </c>
      <c r="E29" s="412" t="s">
        <v>109</v>
      </c>
      <c r="F29" s="413"/>
      <c r="G29" s="413"/>
      <c r="H29" s="414"/>
      <c r="I29" s="95" t="s">
        <v>117</v>
      </c>
      <c r="J29" s="85" t="s">
        <v>112</v>
      </c>
      <c r="K29" s="85" t="s">
        <v>3</v>
      </c>
      <c r="L29" s="84" t="s">
        <v>111</v>
      </c>
      <c r="M29" s="96" t="s">
        <v>115</v>
      </c>
      <c r="N29" s="85" t="s">
        <v>4</v>
      </c>
      <c r="O29" s="220" t="s">
        <v>433</v>
      </c>
      <c r="P29" s="199" t="s">
        <v>5</v>
      </c>
      <c r="Q29" s="64"/>
      <c r="R29" s="65"/>
      <c r="S29" s="65"/>
      <c r="T29" s="65"/>
      <c r="U29" s="65"/>
      <c r="V29" s="65"/>
      <c r="W29" s="6"/>
      <c r="X29" s="23"/>
      <c r="Y29" s="23"/>
      <c r="Z29" s="23"/>
      <c r="AA29" s="23"/>
      <c r="AB29" s="23"/>
      <c r="FQ29" s="1" ph="1"/>
    </row>
    <row r="30" spans="1:173" ht="18" customHeight="1" x14ac:dyDescent="0.45">
      <c r="A30" s="10"/>
      <c r="B30" s="13">
        <v>1</v>
      </c>
      <c r="C30" s="216"/>
      <c r="D30" s="79"/>
      <c r="E30" s="431"/>
      <c r="F30" s="432"/>
      <c r="G30" s="432"/>
      <c r="H30" s="433"/>
      <c r="I30" s="444"/>
      <c r="J30" s="81"/>
      <c r="K30" s="26"/>
      <c r="L30" s="26"/>
      <c r="M30" s="80"/>
      <c r="N30" s="27" t="str">
        <f>IF((J30*K30*(L30*M30))=0,"",(J30*K30*(L30*M30)))</f>
        <v/>
      </c>
      <c r="O30" s="217" t="str">
        <f>IFERROR((N30*$S$7*$S$8)/1000,"")</f>
        <v/>
      </c>
      <c r="P30" s="217" t="str">
        <f>IFERROR((N30/1000)*$S$9,"")</f>
        <v/>
      </c>
      <c r="Q30" s="70"/>
      <c r="R30" s="25"/>
      <c r="S30" s="67"/>
      <c r="T30" s="66"/>
      <c r="U30" s="25"/>
      <c r="V30" s="67"/>
      <c r="W30" s="68"/>
      <c r="X30" s="69"/>
      <c r="Y30" s="69"/>
      <c r="Z30" s="1"/>
      <c r="AA30" s="6"/>
      <c r="AB30" s="6"/>
      <c r="DW30" s="25"/>
      <c r="DX30" s="25"/>
    </row>
    <row r="31" spans="1:173" ht="18" customHeight="1" x14ac:dyDescent="0.45">
      <c r="A31" s="10"/>
      <c r="B31" s="13">
        <v>2</v>
      </c>
      <c r="C31" s="216"/>
      <c r="D31" s="79"/>
      <c r="E31" s="431"/>
      <c r="F31" s="432"/>
      <c r="G31" s="432"/>
      <c r="H31" s="433"/>
      <c r="I31" s="444"/>
      <c r="J31" s="81"/>
      <c r="K31" s="26"/>
      <c r="L31" s="26"/>
      <c r="M31" s="80"/>
      <c r="N31" s="27" t="str">
        <f t="shared" ref="N31:N44" si="3">IF((J31*K31*(L31*M31))=0,"",(J31*K31*(L31*M31)))</f>
        <v/>
      </c>
      <c r="O31" s="217" t="str">
        <f>IFERROR((N31*$S$7*$S$8)/1000,"")</f>
        <v/>
      </c>
      <c r="P31" s="217" t="str">
        <f t="shared" ref="P31:P44" si="4">IFERROR((N31/1000)*$S$9,"")</f>
        <v/>
      </c>
      <c r="Q31" s="70"/>
      <c r="R31" s="25"/>
      <c r="S31" s="67"/>
      <c r="T31" s="66"/>
      <c r="U31" s="25"/>
      <c r="V31" s="67"/>
      <c r="W31" s="68"/>
      <c r="X31" s="69"/>
      <c r="Y31" s="69"/>
      <c r="Z31" s="1"/>
      <c r="AA31" s="6"/>
      <c r="AB31" s="6"/>
      <c r="DW31" s="25"/>
      <c r="DX31" s="25"/>
    </row>
    <row r="32" spans="1:173" ht="18" customHeight="1" x14ac:dyDescent="0.45">
      <c r="A32" s="10"/>
      <c r="B32" s="13">
        <v>3</v>
      </c>
      <c r="C32" s="216"/>
      <c r="D32" s="79"/>
      <c r="E32" s="431"/>
      <c r="F32" s="432"/>
      <c r="G32" s="432"/>
      <c r="H32" s="433"/>
      <c r="I32" s="444"/>
      <c r="J32" s="81"/>
      <c r="K32" s="26"/>
      <c r="L32" s="26"/>
      <c r="M32" s="80"/>
      <c r="N32" s="27" t="str">
        <f t="shared" si="3"/>
        <v/>
      </c>
      <c r="O32" s="217" t="str">
        <f>IFERROR((N32*$S$7*$S$8)/1000,"")</f>
        <v/>
      </c>
      <c r="P32" s="217" t="str">
        <f t="shared" si="4"/>
        <v/>
      </c>
      <c r="Q32" s="70"/>
      <c r="R32" s="25"/>
      <c r="S32" s="67"/>
      <c r="T32" s="66"/>
      <c r="U32" s="25"/>
      <c r="V32" s="67"/>
      <c r="W32" s="68"/>
      <c r="X32" s="69"/>
      <c r="Y32" s="69"/>
      <c r="Z32" s="1"/>
      <c r="AA32" s="6"/>
      <c r="AB32" s="6"/>
      <c r="DW32" s="25"/>
      <c r="DX32" s="25"/>
    </row>
    <row r="33" spans="1:128" ht="18" customHeight="1" x14ac:dyDescent="0.45">
      <c r="A33" s="10"/>
      <c r="B33" s="13">
        <v>4</v>
      </c>
      <c r="C33" s="216"/>
      <c r="D33" s="79"/>
      <c r="E33" s="431"/>
      <c r="F33" s="432"/>
      <c r="G33" s="432"/>
      <c r="H33" s="433"/>
      <c r="I33" s="444"/>
      <c r="J33" s="81"/>
      <c r="K33" s="26"/>
      <c r="L33" s="26"/>
      <c r="M33" s="80"/>
      <c r="N33" s="27" t="str">
        <f t="shared" si="3"/>
        <v/>
      </c>
      <c r="O33" s="217" t="str">
        <f t="shared" ref="O33:O44" si="5">IFERROR((N33*$S$7*$S$8)/1000,"")</f>
        <v/>
      </c>
      <c r="P33" s="217" t="str">
        <f t="shared" si="4"/>
        <v/>
      </c>
      <c r="Q33" s="70"/>
      <c r="R33" s="25"/>
      <c r="S33" s="67"/>
      <c r="T33" s="66"/>
      <c r="U33" s="25"/>
      <c r="V33" s="67"/>
      <c r="W33" s="68"/>
      <c r="X33" s="69"/>
      <c r="Y33" s="69"/>
      <c r="Z33" s="1"/>
      <c r="AA33" s="6"/>
      <c r="AB33" s="6"/>
      <c r="DW33" s="25"/>
      <c r="DX33" s="25"/>
    </row>
    <row r="34" spans="1:128" ht="18" customHeight="1" x14ac:dyDescent="0.45">
      <c r="A34" s="10"/>
      <c r="B34" s="13">
        <v>5</v>
      </c>
      <c r="C34" s="216"/>
      <c r="D34" s="79"/>
      <c r="E34" s="431"/>
      <c r="F34" s="432"/>
      <c r="G34" s="432"/>
      <c r="H34" s="433"/>
      <c r="I34" s="444"/>
      <c r="J34" s="81"/>
      <c r="K34" s="26"/>
      <c r="L34" s="26"/>
      <c r="M34" s="80"/>
      <c r="N34" s="27" t="str">
        <f t="shared" si="3"/>
        <v/>
      </c>
      <c r="O34" s="217" t="str">
        <f t="shared" si="5"/>
        <v/>
      </c>
      <c r="P34" s="217" t="str">
        <f t="shared" si="4"/>
        <v/>
      </c>
      <c r="Q34" s="70"/>
      <c r="R34" s="25"/>
      <c r="S34" s="67"/>
      <c r="T34" s="66"/>
      <c r="U34" s="25"/>
      <c r="V34" s="67"/>
      <c r="W34" s="68"/>
      <c r="X34" s="69"/>
      <c r="Y34" s="69"/>
      <c r="Z34" s="1"/>
      <c r="AA34" s="6"/>
      <c r="AB34" s="6"/>
      <c r="DW34" s="25"/>
      <c r="DX34" s="25"/>
    </row>
    <row r="35" spans="1:128" ht="18" customHeight="1" x14ac:dyDescent="0.45">
      <c r="A35" s="10"/>
      <c r="B35" s="13">
        <v>6</v>
      </c>
      <c r="C35" s="216"/>
      <c r="D35" s="79"/>
      <c r="E35" s="431"/>
      <c r="F35" s="432"/>
      <c r="G35" s="432"/>
      <c r="H35" s="433"/>
      <c r="I35" s="444"/>
      <c r="J35" s="81"/>
      <c r="K35" s="26"/>
      <c r="L35" s="26"/>
      <c r="M35" s="80"/>
      <c r="N35" s="27" t="str">
        <f t="shared" si="3"/>
        <v/>
      </c>
      <c r="O35" s="217" t="str">
        <f t="shared" si="5"/>
        <v/>
      </c>
      <c r="P35" s="217" t="str">
        <f t="shared" si="4"/>
        <v/>
      </c>
      <c r="Q35" s="70"/>
      <c r="Z35" s="1"/>
      <c r="AA35" s="6"/>
      <c r="AB35" s="6"/>
      <c r="DW35" s="25"/>
      <c r="DX35" s="25"/>
    </row>
    <row r="36" spans="1:128" ht="18" customHeight="1" x14ac:dyDescent="0.45">
      <c r="A36" s="10"/>
      <c r="B36" s="13">
        <v>7</v>
      </c>
      <c r="C36" s="216"/>
      <c r="D36" s="79"/>
      <c r="E36" s="431"/>
      <c r="F36" s="432"/>
      <c r="G36" s="432"/>
      <c r="H36" s="433"/>
      <c r="I36" s="444"/>
      <c r="J36" s="81"/>
      <c r="K36" s="26"/>
      <c r="L36" s="26"/>
      <c r="M36" s="80"/>
      <c r="N36" s="27" t="str">
        <f t="shared" si="3"/>
        <v/>
      </c>
      <c r="O36" s="217" t="str">
        <f t="shared" si="5"/>
        <v/>
      </c>
      <c r="P36" s="217" t="str">
        <f t="shared" si="4"/>
        <v/>
      </c>
      <c r="Q36" s="70"/>
      <c r="Z36" s="1"/>
      <c r="AA36" s="6"/>
      <c r="AB36" s="6"/>
      <c r="DW36" s="25"/>
      <c r="DX36" s="25"/>
    </row>
    <row r="37" spans="1:128" ht="18" customHeight="1" x14ac:dyDescent="0.45">
      <c r="A37" s="10"/>
      <c r="B37" s="13">
        <v>8</v>
      </c>
      <c r="C37" s="216"/>
      <c r="D37" s="79"/>
      <c r="E37" s="431"/>
      <c r="F37" s="432"/>
      <c r="G37" s="432"/>
      <c r="H37" s="433"/>
      <c r="I37" s="444"/>
      <c r="J37" s="81"/>
      <c r="K37" s="26"/>
      <c r="L37" s="26"/>
      <c r="M37" s="80"/>
      <c r="N37" s="27" t="str">
        <f t="shared" si="3"/>
        <v/>
      </c>
      <c r="O37" s="217" t="str">
        <f t="shared" si="5"/>
        <v/>
      </c>
      <c r="P37" s="217" t="str">
        <f t="shared" si="4"/>
        <v/>
      </c>
      <c r="Q37" s="70"/>
      <c r="Z37" s="1"/>
      <c r="AA37" s="6"/>
      <c r="AB37" s="6"/>
      <c r="DW37" s="25"/>
      <c r="DX37" s="25"/>
    </row>
    <row r="38" spans="1:128" ht="18" customHeight="1" x14ac:dyDescent="0.45">
      <c r="A38" s="10"/>
      <c r="B38" s="13">
        <v>9</v>
      </c>
      <c r="C38" s="216"/>
      <c r="D38" s="79"/>
      <c r="E38" s="431"/>
      <c r="F38" s="432"/>
      <c r="G38" s="432"/>
      <c r="H38" s="433"/>
      <c r="I38" s="444"/>
      <c r="J38" s="81"/>
      <c r="K38" s="26"/>
      <c r="L38" s="26"/>
      <c r="M38" s="80"/>
      <c r="N38" s="27" t="str">
        <f t="shared" si="3"/>
        <v/>
      </c>
      <c r="O38" s="217" t="str">
        <f t="shared" si="5"/>
        <v/>
      </c>
      <c r="P38" s="217" t="str">
        <f t="shared" si="4"/>
        <v/>
      </c>
      <c r="Q38" s="70"/>
      <c r="Z38" s="1"/>
      <c r="AA38" s="6"/>
      <c r="AB38" s="6"/>
      <c r="DW38" s="25"/>
      <c r="DX38" s="25"/>
    </row>
    <row r="39" spans="1:128" ht="18" customHeight="1" x14ac:dyDescent="0.45">
      <c r="A39" s="10"/>
      <c r="B39" s="13">
        <v>10</v>
      </c>
      <c r="C39" s="216"/>
      <c r="D39" s="79"/>
      <c r="E39" s="431"/>
      <c r="F39" s="432"/>
      <c r="G39" s="432"/>
      <c r="H39" s="433"/>
      <c r="I39" s="444"/>
      <c r="J39" s="81"/>
      <c r="K39" s="26"/>
      <c r="L39" s="26"/>
      <c r="M39" s="80"/>
      <c r="N39" s="27" t="str">
        <f t="shared" si="3"/>
        <v/>
      </c>
      <c r="O39" s="217" t="str">
        <f t="shared" si="5"/>
        <v/>
      </c>
      <c r="P39" s="217" t="str">
        <f t="shared" si="4"/>
        <v/>
      </c>
      <c r="Q39" s="70"/>
      <c r="R39" s="25"/>
      <c r="S39" s="67"/>
      <c r="T39" s="66"/>
      <c r="U39" s="25"/>
      <c r="V39" s="67"/>
      <c r="W39" s="68"/>
      <c r="X39" s="69"/>
      <c r="Y39" s="69"/>
      <c r="Z39" s="1"/>
      <c r="AA39" s="6"/>
      <c r="AB39" s="6"/>
      <c r="DW39" s="25"/>
      <c r="DX39" s="25"/>
    </row>
    <row r="40" spans="1:128" ht="18" customHeight="1" x14ac:dyDescent="0.45">
      <c r="A40" s="10"/>
      <c r="B40" s="13">
        <v>11</v>
      </c>
      <c r="C40" s="216"/>
      <c r="D40" s="79"/>
      <c r="E40" s="431"/>
      <c r="F40" s="432"/>
      <c r="G40" s="432"/>
      <c r="H40" s="433"/>
      <c r="I40" s="444"/>
      <c r="J40" s="81"/>
      <c r="K40" s="26"/>
      <c r="L40" s="26"/>
      <c r="M40" s="80"/>
      <c r="N40" s="27" t="str">
        <f t="shared" si="3"/>
        <v/>
      </c>
      <c r="O40" s="217" t="str">
        <f t="shared" si="5"/>
        <v/>
      </c>
      <c r="P40" s="217" t="str">
        <f t="shared" si="4"/>
        <v/>
      </c>
      <c r="Q40" s="70"/>
      <c r="R40" s="25"/>
      <c r="S40" s="67"/>
      <c r="T40" s="66"/>
      <c r="U40" s="25"/>
      <c r="V40" s="67"/>
      <c r="W40" s="68"/>
      <c r="X40" s="69"/>
      <c r="Y40" s="69"/>
      <c r="Z40" s="1"/>
      <c r="AA40" s="6"/>
      <c r="AB40" s="6"/>
      <c r="DW40" s="25"/>
      <c r="DX40" s="25"/>
    </row>
    <row r="41" spans="1:128" ht="18" customHeight="1" x14ac:dyDescent="0.45">
      <c r="A41" s="10"/>
      <c r="B41" s="13">
        <v>12</v>
      </c>
      <c r="C41" s="216"/>
      <c r="D41" s="79"/>
      <c r="E41" s="431"/>
      <c r="F41" s="432"/>
      <c r="G41" s="432"/>
      <c r="H41" s="433"/>
      <c r="I41" s="444"/>
      <c r="J41" s="81"/>
      <c r="K41" s="26"/>
      <c r="L41" s="26"/>
      <c r="M41" s="80"/>
      <c r="N41" s="27" t="str">
        <f t="shared" si="3"/>
        <v/>
      </c>
      <c r="O41" s="217" t="str">
        <f t="shared" si="5"/>
        <v/>
      </c>
      <c r="P41" s="217" t="str">
        <f t="shared" si="4"/>
        <v/>
      </c>
      <c r="Q41" s="70"/>
      <c r="R41" s="25"/>
      <c r="S41" s="67"/>
      <c r="T41" s="66"/>
      <c r="U41" s="25"/>
      <c r="V41" s="67"/>
      <c r="W41" s="68"/>
      <c r="X41" s="69"/>
      <c r="Y41" s="69"/>
      <c r="Z41" s="1"/>
      <c r="AA41" s="6"/>
      <c r="AB41" s="6"/>
      <c r="DW41" s="25"/>
      <c r="DX41" s="25"/>
    </row>
    <row r="42" spans="1:128" ht="18" customHeight="1" x14ac:dyDescent="0.45">
      <c r="A42" s="10"/>
      <c r="B42" s="13">
        <v>13</v>
      </c>
      <c r="C42" s="216"/>
      <c r="D42" s="79"/>
      <c r="E42" s="431"/>
      <c r="F42" s="432"/>
      <c r="G42" s="432"/>
      <c r="H42" s="433"/>
      <c r="I42" s="444"/>
      <c r="J42" s="81"/>
      <c r="K42" s="26"/>
      <c r="L42" s="26"/>
      <c r="M42" s="80"/>
      <c r="N42" s="27" t="str">
        <f t="shared" si="3"/>
        <v/>
      </c>
      <c r="O42" s="217" t="str">
        <f t="shared" si="5"/>
        <v/>
      </c>
      <c r="P42" s="217" t="str">
        <f t="shared" si="4"/>
        <v/>
      </c>
      <c r="Q42" s="70"/>
      <c r="R42" s="25"/>
      <c r="S42" s="67"/>
      <c r="T42" s="66"/>
      <c r="U42" s="25"/>
      <c r="V42" s="67"/>
      <c r="W42" s="68"/>
      <c r="X42" s="69"/>
      <c r="Y42" s="69"/>
      <c r="Z42" s="1"/>
      <c r="AA42" s="6"/>
      <c r="AB42" s="6"/>
      <c r="DW42" s="25"/>
      <c r="DX42" s="25"/>
    </row>
    <row r="43" spans="1:128" ht="18" customHeight="1" x14ac:dyDescent="0.45">
      <c r="A43" s="10"/>
      <c r="B43" s="13">
        <v>14</v>
      </c>
      <c r="C43" s="216"/>
      <c r="D43" s="79"/>
      <c r="E43" s="431"/>
      <c r="F43" s="432"/>
      <c r="G43" s="432"/>
      <c r="H43" s="433"/>
      <c r="I43" s="444"/>
      <c r="J43" s="81"/>
      <c r="K43" s="26"/>
      <c r="L43" s="26"/>
      <c r="M43" s="80"/>
      <c r="N43" s="27" t="str">
        <f t="shared" si="3"/>
        <v/>
      </c>
      <c r="O43" s="217" t="str">
        <f t="shared" si="5"/>
        <v/>
      </c>
      <c r="P43" s="217" t="str">
        <f t="shared" si="4"/>
        <v/>
      </c>
      <c r="Q43" s="70"/>
      <c r="R43" s="25"/>
      <c r="S43" s="67"/>
      <c r="T43" s="66"/>
      <c r="U43" s="25"/>
      <c r="V43" s="67"/>
      <c r="W43" s="68"/>
      <c r="X43" s="69"/>
      <c r="Y43" s="69"/>
      <c r="Z43" s="1"/>
      <c r="AA43" s="6"/>
      <c r="AB43" s="6"/>
      <c r="DW43" s="25"/>
      <c r="DX43" s="25"/>
    </row>
    <row r="44" spans="1:128" ht="18" customHeight="1" x14ac:dyDescent="0.45">
      <c r="A44" s="10"/>
      <c r="B44" s="13">
        <v>15</v>
      </c>
      <c r="C44" s="216"/>
      <c r="D44" s="79"/>
      <c r="E44" s="431"/>
      <c r="F44" s="432"/>
      <c r="G44" s="432"/>
      <c r="H44" s="433"/>
      <c r="I44" s="444"/>
      <c r="J44" s="81"/>
      <c r="K44" s="26"/>
      <c r="L44" s="26"/>
      <c r="M44" s="80"/>
      <c r="N44" s="27" t="str">
        <f t="shared" si="3"/>
        <v/>
      </c>
      <c r="O44" s="217" t="str">
        <f t="shared" si="5"/>
        <v/>
      </c>
      <c r="P44" s="217" t="str">
        <f t="shared" si="4"/>
        <v/>
      </c>
      <c r="Q44" s="70"/>
      <c r="R44" s="25"/>
      <c r="S44" s="67"/>
      <c r="T44" s="66"/>
      <c r="U44" s="25"/>
      <c r="V44" s="67"/>
      <c r="W44" s="68"/>
      <c r="X44" s="69"/>
      <c r="Y44" s="69"/>
      <c r="Z44" s="1"/>
      <c r="AA44" s="6"/>
      <c r="AB44" s="6"/>
      <c r="DW44" s="25"/>
      <c r="DX44" s="25"/>
    </row>
    <row r="45" spans="1:128" ht="18" customHeight="1" x14ac:dyDescent="0.45">
      <c r="P45" s="203"/>
    </row>
    <row r="46" spans="1:128" ht="18" customHeight="1" x14ac:dyDescent="0.45"/>
    <row r="47" spans="1:128" ht="18" customHeight="1" x14ac:dyDescent="0.45"/>
    <row r="48" spans="1:128" ht="18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  <row r="59" ht="18" customHeight="1" x14ac:dyDescent="0.45"/>
    <row r="60" ht="18" customHeight="1" x14ac:dyDescent="0.45"/>
    <row r="61" ht="18" customHeight="1" x14ac:dyDescent="0.45"/>
    <row r="62" ht="18" customHeight="1" x14ac:dyDescent="0.45"/>
    <row r="63" ht="18" customHeight="1" x14ac:dyDescent="0.45"/>
    <row r="64" ht="18" customHeight="1" x14ac:dyDescent="0.45"/>
    <row r="65" ht="18" customHeight="1" x14ac:dyDescent="0.45"/>
    <row r="66" ht="18" customHeight="1" x14ac:dyDescent="0.45"/>
    <row r="67" ht="18" customHeight="1" x14ac:dyDescent="0.45"/>
    <row r="68" ht="18" customHeight="1" x14ac:dyDescent="0.45"/>
    <row r="69" ht="18" customHeight="1" x14ac:dyDescent="0.45"/>
    <row r="70" ht="18" customHeight="1" x14ac:dyDescent="0.45"/>
    <row r="71" ht="18" customHeight="1" x14ac:dyDescent="0.45"/>
    <row r="72" ht="18" customHeight="1" x14ac:dyDescent="0.45"/>
    <row r="73" ht="18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</sheetData>
  <sheetProtection algorithmName="SHA-512" hashValue="zkqClpPNLv+Pe3+RACo01yyZhburNfazJojr5+JymVA3b6yFPM4FEqa/rJAY/BZcWbAGlEHJRvCszoJNv6WrOQ==" saltValue="J4TtNShc5+H5o9Y88Q0p/A==" spinCount="100000" sheet="1" objects="1" scenarios="1" selectLockedCells="1"/>
  <dataConsolidate/>
  <mergeCells count="38">
    <mergeCell ref="F6:G7"/>
    <mergeCell ref="H6:I7"/>
    <mergeCell ref="J6:K8"/>
    <mergeCell ref="L6:M8"/>
    <mergeCell ref="F8:G8"/>
    <mergeCell ref="H8:I8"/>
    <mergeCell ref="E22:H22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36:H36"/>
    <mergeCell ref="E23:H23"/>
    <mergeCell ref="E24:H24"/>
    <mergeCell ref="E25:H25"/>
    <mergeCell ref="E26:H26"/>
    <mergeCell ref="E29:H29"/>
    <mergeCell ref="E30:H30"/>
    <mergeCell ref="E31:H31"/>
    <mergeCell ref="E32:H32"/>
    <mergeCell ref="E33:H33"/>
    <mergeCell ref="E34:H34"/>
    <mergeCell ref="E35:H35"/>
    <mergeCell ref="E43:H43"/>
    <mergeCell ref="E44:H44"/>
    <mergeCell ref="E37:H37"/>
    <mergeCell ref="E38:H38"/>
    <mergeCell ref="E39:H39"/>
    <mergeCell ref="E40:H40"/>
    <mergeCell ref="E41:H41"/>
    <mergeCell ref="E42:H42"/>
  </mergeCells>
  <phoneticPr fontId="6"/>
  <conditionalFormatting sqref="E12:I12 E14:I26">
    <cfRule type="expression" dxfId="22" priority="17">
      <formula>E12=""</formula>
    </cfRule>
  </conditionalFormatting>
  <conditionalFormatting sqref="K12:K26">
    <cfRule type="expression" dxfId="21" priority="16">
      <formula>K12=""</formula>
    </cfRule>
  </conditionalFormatting>
  <conditionalFormatting sqref="L12:L26">
    <cfRule type="expression" dxfId="20" priority="15">
      <formula>L12=""</formula>
    </cfRule>
  </conditionalFormatting>
  <conditionalFormatting sqref="M12:M26">
    <cfRule type="expression" dxfId="19" priority="14">
      <formula>M12=""</formula>
    </cfRule>
  </conditionalFormatting>
  <conditionalFormatting sqref="J12:J26">
    <cfRule type="expression" dxfId="18" priority="13">
      <formula>J12=""</formula>
    </cfRule>
  </conditionalFormatting>
  <conditionalFormatting sqref="E32:I44">
    <cfRule type="expression" dxfId="17" priority="12">
      <formula>E32=""</formula>
    </cfRule>
  </conditionalFormatting>
  <conditionalFormatting sqref="K32:K44">
    <cfRule type="expression" dxfId="16" priority="11">
      <formula>K32=""</formula>
    </cfRule>
  </conditionalFormatting>
  <conditionalFormatting sqref="L32:L44">
    <cfRule type="expression" dxfId="15" priority="10">
      <formula>L32=""</formula>
    </cfRule>
  </conditionalFormatting>
  <conditionalFormatting sqref="M32:M44">
    <cfRule type="expression" dxfId="14" priority="9">
      <formula>M32=""</formula>
    </cfRule>
  </conditionalFormatting>
  <conditionalFormatting sqref="J32:J44">
    <cfRule type="expression" dxfId="13" priority="8">
      <formula>J32=""</formula>
    </cfRule>
  </conditionalFormatting>
  <conditionalFormatting sqref="E13:I13">
    <cfRule type="expression" dxfId="12" priority="7">
      <formula>E13=""</formula>
    </cfRule>
  </conditionalFormatting>
  <conditionalFormatting sqref="E30:I30">
    <cfRule type="expression" dxfId="11" priority="6">
      <formula>E30=""</formula>
    </cfRule>
  </conditionalFormatting>
  <conditionalFormatting sqref="K30:K31">
    <cfRule type="expression" dxfId="10" priority="5">
      <formula>K30=""</formula>
    </cfRule>
  </conditionalFormatting>
  <conditionalFormatting sqref="L30:L31">
    <cfRule type="expression" dxfId="9" priority="4">
      <formula>L30=""</formula>
    </cfRule>
  </conditionalFormatting>
  <conditionalFormatting sqref="M30:M31">
    <cfRule type="expression" dxfId="8" priority="3">
      <formula>M30=""</formula>
    </cfRule>
  </conditionalFormatting>
  <conditionalFormatting sqref="J30:J31">
    <cfRule type="expression" dxfId="7" priority="2">
      <formula>J30=""</formula>
    </cfRule>
  </conditionalFormatting>
  <conditionalFormatting sqref="E31:I31">
    <cfRule type="expression" dxfId="6" priority="1">
      <formula>E31=""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rowBreaks count="1" manualBreakCount="1">
    <brk id="27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E78"/>
  <sheetViews>
    <sheetView topLeftCell="C1" zoomScale="85" zoomScaleNormal="85" workbookViewId="0">
      <selection activeCell="K6" sqref="K6"/>
    </sheetView>
  </sheetViews>
  <sheetFormatPr defaultColWidth="11" defaultRowHeight="17.399999999999999" x14ac:dyDescent="0.45"/>
  <cols>
    <col min="1" max="1" width="11" style="151"/>
    <col min="2" max="2" width="27.69921875" style="151" customWidth="1"/>
    <col min="3" max="3" width="12.8984375" style="151" customWidth="1"/>
    <col min="4" max="4" width="10.69921875" style="151" bestFit="1" customWidth="1"/>
    <col min="5" max="5" width="13.09765625" style="164" bestFit="1" customWidth="1"/>
    <col min="6" max="6" width="14.19921875" style="151" bestFit="1" customWidth="1"/>
    <col min="7" max="7" width="8.69921875" style="151" customWidth="1"/>
    <col min="8" max="9" width="6.59765625" style="151" customWidth="1"/>
    <col min="10" max="10" width="9.8984375" style="151" customWidth="1"/>
    <col min="11" max="11" width="11.69921875" style="151" bestFit="1" customWidth="1"/>
    <col min="12" max="13" width="11" style="151"/>
    <col min="14" max="14" width="17.3984375" style="151" customWidth="1"/>
    <col min="15" max="15" width="14.8984375" style="151" customWidth="1"/>
    <col min="16" max="16" width="23.8984375" style="151" customWidth="1"/>
    <col min="17" max="17" width="20.09765625" style="151" customWidth="1"/>
    <col min="18" max="19" width="24.19921875" style="151" customWidth="1"/>
    <col min="20" max="20" width="17.8984375" style="151" customWidth="1"/>
    <col min="21" max="21" width="28.69921875" style="151" customWidth="1"/>
    <col min="22" max="22" width="14" style="151" customWidth="1"/>
    <col min="23" max="23" width="11" style="151"/>
    <col min="24" max="24" width="17.19921875" style="151" customWidth="1"/>
    <col min="25" max="25" width="19" style="151" customWidth="1"/>
    <col min="26" max="26" width="21.09765625" style="151" customWidth="1"/>
    <col min="27" max="27" width="15.19921875" style="151" customWidth="1"/>
    <col min="28" max="28" width="15.3984375" style="151" customWidth="1"/>
    <col min="29" max="30" width="11" style="151"/>
    <col min="31" max="31" width="14.09765625" style="151" bestFit="1" customWidth="1"/>
    <col min="32" max="16384" width="11" style="151"/>
  </cols>
  <sheetData>
    <row r="1" spans="1:31" ht="18" thickBot="1" x14ac:dyDescent="0.5">
      <c r="J1" s="441" t="s">
        <v>239</v>
      </c>
      <c r="K1" s="441"/>
    </row>
    <row r="2" spans="1:31" x14ac:dyDescent="0.45">
      <c r="B2" s="151" t="s">
        <v>261</v>
      </c>
      <c r="C2" s="151" t="s">
        <v>262</v>
      </c>
      <c r="I2" s="152" t="s">
        <v>240</v>
      </c>
      <c r="J2" s="153" t="s">
        <v>241</v>
      </c>
      <c r="K2" s="154" t="s">
        <v>242</v>
      </c>
      <c r="N2" s="151" t="s">
        <v>263</v>
      </c>
      <c r="Q2" s="165" t="s">
        <v>264</v>
      </c>
      <c r="Y2" s="166" t="s">
        <v>265</v>
      </c>
      <c r="Z2" s="151" t="s">
        <v>266</v>
      </c>
    </row>
    <row r="3" spans="1:31" x14ac:dyDescent="0.45">
      <c r="B3" s="151" t="s">
        <v>267</v>
      </c>
      <c r="C3" s="160">
        <v>9.76</v>
      </c>
      <c r="D3" s="151" t="s">
        <v>268</v>
      </c>
      <c r="E3" s="151">
        <v>0.48899999999999999</v>
      </c>
      <c r="F3" s="151" t="s">
        <v>269</v>
      </c>
      <c r="I3" s="152" t="s">
        <v>243</v>
      </c>
      <c r="J3" s="155" t="str">
        <f>IF(ISERROR(エネルギー使用量!$O$24/1000*$C$3*$C$7),"",ROUND(エネルギー使用量!$O$24/1000*$C$3*$C$7,2))</f>
        <v/>
      </c>
      <c r="K3" s="156" t="str">
        <f>IF(ISERROR(エネルギー使用量!$O$24/1000*$E$3),"",ROUND(エネルギー使用量!$O$24/1000*$E$3,2))</f>
        <v/>
      </c>
      <c r="N3" s="151" t="s">
        <v>223</v>
      </c>
      <c r="O3" s="151" t="s">
        <v>178</v>
      </c>
      <c r="Q3" s="151" t="s">
        <v>182</v>
      </c>
      <c r="R3" s="151" t="s">
        <v>270</v>
      </c>
      <c r="S3" s="151" t="s">
        <v>270</v>
      </c>
      <c r="T3" s="151" t="s">
        <v>197</v>
      </c>
      <c r="U3" s="167" t="s">
        <v>270</v>
      </c>
      <c r="V3" s="167" t="s">
        <v>271</v>
      </c>
      <c r="X3" s="151" t="s">
        <v>272</v>
      </c>
      <c r="Y3" s="166" t="s">
        <v>273</v>
      </c>
      <c r="Z3" s="151" t="s">
        <v>273</v>
      </c>
      <c r="AA3" s="151" t="s">
        <v>223</v>
      </c>
      <c r="AB3" s="151" t="s">
        <v>197</v>
      </c>
      <c r="AC3" s="151" t="s">
        <v>274</v>
      </c>
      <c r="AE3" s="151" t="s">
        <v>275</v>
      </c>
    </row>
    <row r="4" spans="1:31" ht="22.2" thickBot="1" x14ac:dyDescent="0.5">
      <c r="A4" s="168" t="s">
        <v>276</v>
      </c>
      <c r="B4" s="151" t="s">
        <v>277</v>
      </c>
      <c r="C4" s="160">
        <v>1.36</v>
      </c>
      <c r="D4" s="151" t="s">
        <v>278</v>
      </c>
      <c r="E4" s="151">
        <v>5.7000000000000002E-2</v>
      </c>
      <c r="F4" s="151" t="s">
        <v>279</v>
      </c>
      <c r="N4" s="151" t="s">
        <v>224</v>
      </c>
      <c r="O4" s="151" t="s">
        <v>280</v>
      </c>
      <c r="Q4" s="151" t="s">
        <v>243</v>
      </c>
      <c r="R4" s="151" t="s">
        <v>281</v>
      </c>
      <c r="S4" s="151" t="s">
        <v>281</v>
      </c>
      <c r="T4" s="151" t="s">
        <v>282</v>
      </c>
      <c r="U4" s="167" t="s">
        <v>283</v>
      </c>
      <c r="V4" s="151" t="s">
        <v>284</v>
      </c>
      <c r="X4" s="151" t="s">
        <v>285</v>
      </c>
      <c r="Y4" s="166" t="s">
        <v>286</v>
      </c>
      <c r="Z4" s="151" t="s">
        <v>286</v>
      </c>
      <c r="AA4" s="151" t="s">
        <v>243</v>
      </c>
      <c r="AB4" s="151" t="s">
        <v>287</v>
      </c>
      <c r="AC4" s="169">
        <v>0.9</v>
      </c>
      <c r="AE4" s="170">
        <v>1</v>
      </c>
    </row>
    <row r="5" spans="1:31" ht="21.6" x14ac:dyDescent="0.45">
      <c r="B5" s="171" t="s">
        <v>288</v>
      </c>
      <c r="C5" s="160">
        <v>1.02</v>
      </c>
      <c r="D5" s="151" t="s">
        <v>95</v>
      </c>
      <c r="E5" s="151">
        <v>0.06</v>
      </c>
      <c r="F5" s="151" t="s">
        <v>289</v>
      </c>
      <c r="I5" s="152" t="s">
        <v>244</v>
      </c>
      <c r="J5" s="153" t="s">
        <v>241</v>
      </c>
      <c r="K5" s="154" t="s">
        <v>242</v>
      </c>
      <c r="N5" s="151" t="s">
        <v>225</v>
      </c>
      <c r="O5" s="151" t="s">
        <v>290</v>
      </c>
      <c r="Q5" s="151" t="s">
        <v>229</v>
      </c>
      <c r="R5" s="151" t="s">
        <v>291</v>
      </c>
      <c r="T5" s="151" t="s">
        <v>292</v>
      </c>
      <c r="U5" s="167" t="s">
        <v>293</v>
      </c>
      <c r="V5" s="151" t="s">
        <v>294</v>
      </c>
      <c r="X5" s="151" t="s">
        <v>295</v>
      </c>
      <c r="Y5" s="166" t="s">
        <v>296</v>
      </c>
      <c r="Z5" s="151" t="s">
        <v>296</v>
      </c>
      <c r="AA5" s="151" t="s">
        <v>224</v>
      </c>
      <c r="AB5" s="151" t="s">
        <v>297</v>
      </c>
      <c r="AC5" s="169">
        <v>2.6</v>
      </c>
      <c r="AE5" s="172">
        <f>365*24</f>
        <v>8760</v>
      </c>
    </row>
    <row r="6" spans="1:31" ht="21.6" x14ac:dyDescent="0.45">
      <c r="B6" s="171" t="s">
        <v>298</v>
      </c>
      <c r="C6" s="160">
        <v>1.36</v>
      </c>
      <c r="D6" s="151" t="s">
        <v>95</v>
      </c>
      <c r="E6" s="151">
        <v>5.7000000000000002E-2</v>
      </c>
      <c r="F6" s="151" t="s">
        <v>289</v>
      </c>
      <c r="I6" s="152" t="s">
        <v>245</v>
      </c>
      <c r="J6" s="157" t="str">
        <f>IF(ISERROR(エネルギー使用量!$O$36/1000*$C$10*$C$7*$C$15),"",ROUND(エネルギー使用量!$O$36/1000*$C$10*$C$7*$C$15,2))</f>
        <v/>
      </c>
      <c r="K6" s="156" t="str">
        <f>IF(ISERROR(エネルギー使用量!$O$36/1000*$C$10*$E$10*$E$7),"",ROUND(エネルギー使用量!$O$36/1000*$C$10*$E$10*$E$7,2))</f>
        <v/>
      </c>
      <c r="L6" s="151" t="s">
        <v>299</v>
      </c>
      <c r="N6" s="151" t="s">
        <v>226</v>
      </c>
      <c r="O6" s="173" t="s">
        <v>229</v>
      </c>
      <c r="Q6" s="151" t="s">
        <v>232</v>
      </c>
      <c r="R6" s="151" t="s">
        <v>300</v>
      </c>
      <c r="S6" s="151" t="s">
        <v>300</v>
      </c>
      <c r="T6" s="151" t="s">
        <v>301</v>
      </c>
      <c r="U6" s="167" t="s">
        <v>302</v>
      </c>
      <c r="V6" s="151" t="s">
        <v>303</v>
      </c>
      <c r="X6" s="151" t="s">
        <v>304</v>
      </c>
      <c r="Y6" s="166" t="s">
        <v>305</v>
      </c>
      <c r="Z6" s="151" t="s">
        <v>305</v>
      </c>
      <c r="AA6" s="151" t="s">
        <v>225</v>
      </c>
      <c r="AB6" s="151" t="s">
        <v>306</v>
      </c>
      <c r="AC6" s="169">
        <v>1.5</v>
      </c>
    </row>
    <row r="7" spans="1:31" ht="21.6" x14ac:dyDescent="0.45">
      <c r="B7" s="151" t="s">
        <v>307</v>
      </c>
      <c r="C7" s="164">
        <v>2.58E-2</v>
      </c>
      <c r="D7" s="151" t="s">
        <v>93</v>
      </c>
      <c r="E7" s="151">
        <f>44/12</f>
        <v>3.6666666666666665</v>
      </c>
      <c r="F7" s="151" t="s">
        <v>308</v>
      </c>
      <c r="I7" s="152" t="s">
        <v>246</v>
      </c>
      <c r="J7" s="157" t="str">
        <f>IF(ISERROR(エネルギー使用量!$O$36/$G$11*$C$11*$C$7),"",ROUND(エネルギー使用量!$O$36/$G$11*$C$11*$C$7,2))</f>
        <v/>
      </c>
      <c r="K7" s="156" t="str">
        <f>IF(ISERROR(エネルギー使用量!$O$36/$G$11*$C$11*$E$11*$E$7),"",ROUND(エネルギー使用量!$O$36/$G$11*$C$11*$E$11*$E$7,2))</f>
        <v/>
      </c>
      <c r="L7" s="174" t="str">
        <f>IF(ISERROR(エネルギー使用量!$O$36/1000*$C$11*$C$7),"",エネルギー使用量!$O$36/1000*$C$11*$C$7)</f>
        <v/>
      </c>
      <c r="M7" s="151" t="s">
        <v>309</v>
      </c>
      <c r="N7" s="151" t="s">
        <v>227</v>
      </c>
      <c r="O7" s="151" t="s">
        <v>178</v>
      </c>
      <c r="Q7" s="151" t="s">
        <v>233</v>
      </c>
      <c r="R7" s="151" t="s">
        <v>310</v>
      </c>
      <c r="S7" s="151" t="s">
        <v>310</v>
      </c>
      <c r="T7" s="167" t="s">
        <v>311</v>
      </c>
      <c r="Y7" s="166" t="s">
        <v>312</v>
      </c>
      <c r="Z7" s="151" t="s">
        <v>312</v>
      </c>
      <c r="AA7" s="151" t="s">
        <v>226</v>
      </c>
      <c r="AB7" s="151" t="s">
        <v>313</v>
      </c>
      <c r="AC7" s="169">
        <v>1</v>
      </c>
    </row>
    <row r="8" spans="1:31" ht="21.6" x14ac:dyDescent="0.45">
      <c r="I8" s="152" t="s">
        <v>247</v>
      </c>
      <c r="J8" s="157" t="str">
        <f>IF(ISERROR(エネルギー使用量!$O$36*$C$28*$C$12*$C$7),"",ROUND(エネルギー使用量!$O$36*$C$28*$C$12*$C$7,2))</f>
        <v/>
      </c>
      <c r="K8" s="156" t="str">
        <f>IF(ISERROR(エネルギー使用量!$O$36*$C$28*$C$12*$E$12*$E$7),"",ROUND(エネルギー使用量!$O$36*$C$28*$C$12*$E$12*$E$7,2))</f>
        <v/>
      </c>
      <c r="N8" s="151" t="s">
        <v>228</v>
      </c>
      <c r="O8" s="151" t="s">
        <v>230</v>
      </c>
      <c r="Q8" s="151" t="s">
        <v>234</v>
      </c>
      <c r="R8" s="151" t="s">
        <v>314</v>
      </c>
      <c r="S8" s="151" t="s">
        <v>314</v>
      </c>
      <c r="Y8" s="166" t="s">
        <v>315</v>
      </c>
      <c r="Z8" s="151" t="s">
        <v>316</v>
      </c>
      <c r="AA8" s="151" t="s">
        <v>227</v>
      </c>
      <c r="AB8" s="151" t="s">
        <v>317</v>
      </c>
      <c r="AC8" s="169">
        <v>1.2</v>
      </c>
    </row>
    <row r="9" spans="1:31" x14ac:dyDescent="0.45">
      <c r="C9" s="151" t="s">
        <v>318</v>
      </c>
      <c r="I9" s="152" t="s">
        <v>248</v>
      </c>
      <c r="J9" s="157" t="str">
        <f>IF(ISERROR(エネルギー使用量!$O$36/1000*$C$13*$C$7),"",ROUND(エネルギー使用量!$O$36/1000*$C$13*$C$7,2))</f>
        <v/>
      </c>
      <c r="K9" s="156" t="str">
        <f>IF(ISERROR(エネルギー使用量!$O$36/1000*$C$12*$E$12*$E$7),"",ROUND(エネルギー使用量!$O$36/1000*$C$12*$E$12*$E$7,2))</f>
        <v/>
      </c>
      <c r="O9" s="175" t="s">
        <v>51</v>
      </c>
      <c r="Q9" s="151" t="s">
        <v>235</v>
      </c>
      <c r="Y9" s="166" t="s">
        <v>319</v>
      </c>
      <c r="Z9" s="151" t="s">
        <v>320</v>
      </c>
      <c r="AA9" s="151" t="s">
        <v>228</v>
      </c>
    </row>
    <row r="10" spans="1:31" ht="18" thickBot="1" x14ac:dyDescent="0.5">
      <c r="B10" s="151" t="s">
        <v>321</v>
      </c>
      <c r="C10" s="170">
        <v>45</v>
      </c>
      <c r="D10" s="151" t="s">
        <v>85</v>
      </c>
      <c r="E10" s="164">
        <v>1.3599999999999999E-2</v>
      </c>
      <c r="F10" s="151" t="s">
        <v>322</v>
      </c>
      <c r="I10" s="152" t="s">
        <v>249</v>
      </c>
      <c r="J10" s="158" t="str">
        <f>IF(ISERROR(エネルギー使用量!$O$36/1000*$C$14*$C$7),"",ROUND(エネルギー使用量!$O$36/1000*$C$14*$C$7,2))</f>
        <v/>
      </c>
      <c r="K10" s="159" t="str">
        <f>IF(ISERROR(エネルギー使用量!$O$36/1000*$C$14*$E$14*$E$7),"",ROUND(エネルギー使用量!$O$36/1000*$C$14*$E$14*$E$7,2))</f>
        <v/>
      </c>
      <c r="O10" s="151" t="s">
        <v>178</v>
      </c>
      <c r="Q10" s="151" t="s">
        <v>236</v>
      </c>
      <c r="Y10" s="166" t="s">
        <v>323</v>
      </c>
      <c r="Z10" s="151" t="s">
        <v>319</v>
      </c>
    </row>
    <row r="11" spans="1:31" x14ac:dyDescent="0.45">
      <c r="B11" s="151" t="s">
        <v>324</v>
      </c>
      <c r="C11" s="170">
        <v>50.8</v>
      </c>
      <c r="D11" s="151" t="s">
        <v>325</v>
      </c>
      <c r="E11" s="164">
        <v>1.61E-2</v>
      </c>
      <c r="F11" s="151" t="s">
        <v>322</v>
      </c>
      <c r="G11" s="172">
        <v>482</v>
      </c>
      <c r="H11" s="151" t="s">
        <v>326</v>
      </c>
      <c r="O11" s="151" t="s">
        <v>230</v>
      </c>
      <c r="Q11" s="151" t="s">
        <v>237</v>
      </c>
      <c r="Y11" s="166" t="s">
        <v>327</v>
      </c>
      <c r="Z11" s="151" t="s">
        <v>323</v>
      </c>
    </row>
    <row r="12" spans="1:31" x14ac:dyDescent="0.45">
      <c r="B12" s="151" t="s">
        <v>328</v>
      </c>
      <c r="C12" s="170">
        <v>54.6</v>
      </c>
      <c r="D12" s="151" t="s">
        <v>325</v>
      </c>
      <c r="E12" s="164">
        <v>1.35E-2</v>
      </c>
      <c r="F12" s="151" t="s">
        <v>322</v>
      </c>
      <c r="G12" s="151">
        <f>1000/G11</f>
        <v>2.0746887966804981</v>
      </c>
      <c r="O12" s="151" t="s">
        <v>231</v>
      </c>
      <c r="Q12" s="151" t="s">
        <v>238</v>
      </c>
      <c r="Z12" s="151" t="s">
        <v>329</v>
      </c>
    </row>
    <row r="13" spans="1:31" ht="19.2" x14ac:dyDescent="0.45">
      <c r="B13" s="151" t="s">
        <v>330</v>
      </c>
      <c r="C13" s="170">
        <v>44.9</v>
      </c>
      <c r="D13" s="151" t="s">
        <v>85</v>
      </c>
      <c r="E13" s="164">
        <v>1.4200000000000001E-2</v>
      </c>
      <c r="F13" s="151" t="s">
        <v>322</v>
      </c>
      <c r="G13" s="176" t="s">
        <v>331</v>
      </c>
      <c r="N13" s="167" t="s">
        <v>332</v>
      </c>
      <c r="O13" s="167"/>
      <c r="P13" s="167"/>
      <c r="Z13" s="151" t="s">
        <v>333</v>
      </c>
    </row>
    <row r="14" spans="1:31" ht="19.2" x14ac:dyDescent="0.45">
      <c r="B14" s="151" t="s">
        <v>334</v>
      </c>
      <c r="C14" s="170">
        <v>43.5</v>
      </c>
      <c r="D14" s="151" t="s">
        <v>85</v>
      </c>
      <c r="E14" s="164">
        <v>1.3899999999999999E-2</v>
      </c>
      <c r="F14" s="151" t="s">
        <v>322</v>
      </c>
      <c r="G14" s="176" t="s">
        <v>335</v>
      </c>
      <c r="N14" s="177" t="s">
        <v>336</v>
      </c>
      <c r="O14" s="177"/>
      <c r="P14" s="177"/>
      <c r="Z14" s="151" t="s">
        <v>327</v>
      </c>
    </row>
    <row r="15" spans="1:31" ht="19.8" thickBot="1" x14ac:dyDescent="0.5">
      <c r="B15" s="151" t="s">
        <v>337</v>
      </c>
      <c r="C15" s="151">
        <v>0.9666547347078589</v>
      </c>
      <c r="J15" s="160"/>
      <c r="K15" s="160"/>
      <c r="N15" s="178"/>
      <c r="O15" s="178" t="s">
        <v>338</v>
      </c>
      <c r="P15" s="178" t="s">
        <v>339</v>
      </c>
      <c r="Q15" s="167"/>
      <c r="R15" s="179" t="s">
        <v>340</v>
      </c>
      <c r="U15" s="180" t="s">
        <v>197</v>
      </c>
    </row>
    <row r="16" spans="1:31" ht="19.2" x14ac:dyDescent="0.45">
      <c r="I16" s="152" t="s">
        <v>250</v>
      </c>
      <c r="J16" s="161" t="s">
        <v>241</v>
      </c>
      <c r="K16" s="162" t="s">
        <v>242</v>
      </c>
      <c r="N16" s="178" t="s">
        <v>286</v>
      </c>
      <c r="O16" s="178">
        <v>800</v>
      </c>
      <c r="P16" s="178">
        <v>400</v>
      </c>
      <c r="Q16" s="167"/>
      <c r="U16" s="180" t="s">
        <v>282</v>
      </c>
    </row>
    <row r="17" spans="2:30" ht="19.2" x14ac:dyDescent="0.45">
      <c r="B17" s="151" t="s">
        <v>341</v>
      </c>
      <c r="C17" s="170">
        <v>38.200000000000003</v>
      </c>
      <c r="D17" s="151" t="s">
        <v>342</v>
      </c>
      <c r="E17" s="164">
        <v>1.8700000000000001E-2</v>
      </c>
      <c r="F17" s="151" t="s">
        <v>322</v>
      </c>
      <c r="I17" s="152" t="s">
        <v>243</v>
      </c>
      <c r="J17" s="155" t="str">
        <f>IF(ISERROR(エネルギー使用量!$O$47/1000*$C$3*$C$7),"",ROUND(エネルギー使用量!$O$47/1000*$C$3*$C$7,2))</f>
        <v/>
      </c>
      <c r="K17" s="156" t="str">
        <f>IF(ISERROR(エネルギー使用量!$O$24/1000*$E$3),"",ROUND(エネルギー使用量!$O$24/1000*$E$3,2))</f>
        <v/>
      </c>
      <c r="N17" s="178" t="s">
        <v>296</v>
      </c>
      <c r="O17" s="178">
        <v>900</v>
      </c>
      <c r="P17" s="178">
        <v>400</v>
      </c>
      <c r="Q17" s="167"/>
      <c r="R17" s="179" t="s">
        <v>343</v>
      </c>
      <c r="S17" s="180"/>
      <c r="T17" s="180" t="s">
        <v>344</v>
      </c>
      <c r="U17" s="180" t="s">
        <v>292</v>
      </c>
    </row>
    <row r="18" spans="2:30" ht="19.2" x14ac:dyDescent="0.45">
      <c r="B18" s="151" t="s">
        <v>345</v>
      </c>
      <c r="C18" s="170">
        <v>36.700000000000003</v>
      </c>
      <c r="D18" s="151" t="s">
        <v>54</v>
      </c>
      <c r="E18" s="164">
        <v>1.8499999999999999E-2</v>
      </c>
      <c r="F18" s="151" t="s">
        <v>346</v>
      </c>
      <c r="I18" s="152" t="s">
        <v>245</v>
      </c>
      <c r="J18" s="157" t="str">
        <f>IF(ISERROR(エネルギー使用量!$O$47/1000*$C$10*$C$7*$C$15),"",ROUND(エネルギー使用量!$O$47/1000*$C$10*$C$7*$C$15,2))</f>
        <v/>
      </c>
      <c r="K18" s="156" t="str">
        <f>IF(ISERROR(エネルギー使用量!$O$36/1000*$C$10*$E$10*$E$7),"",ROUND(エネルギー使用量!$O$36/1000*$C$10*$E$10*$E$7,2))</f>
        <v/>
      </c>
      <c r="L18" s="151" t="s">
        <v>299</v>
      </c>
      <c r="N18" s="178" t="s">
        <v>305</v>
      </c>
      <c r="O18" s="178">
        <v>1000</v>
      </c>
      <c r="P18" s="178">
        <v>500</v>
      </c>
      <c r="Q18" s="167"/>
      <c r="R18" s="179" t="s">
        <v>347</v>
      </c>
      <c r="S18" s="180"/>
      <c r="T18" s="180" t="s">
        <v>348</v>
      </c>
      <c r="U18" s="180" t="s">
        <v>301</v>
      </c>
    </row>
    <row r="19" spans="2:30" ht="19.2" x14ac:dyDescent="0.45">
      <c r="B19" s="151" t="s">
        <v>349</v>
      </c>
      <c r="C19" s="170">
        <v>37.700000000000003</v>
      </c>
      <c r="D19" s="151" t="s">
        <v>54</v>
      </c>
      <c r="E19" s="164">
        <v>1.8700000000000001E-2</v>
      </c>
      <c r="F19" s="151" t="s">
        <v>346</v>
      </c>
      <c r="I19" s="152" t="s">
        <v>251</v>
      </c>
      <c r="J19" s="155" t="str">
        <f>IF(ISERROR(エネルギー使用量!$O$47/1000*$C$4*$C$7),"",ROUND(エネルギー使用量!$O$47/1000*$C$4*$C$7,2))</f>
        <v/>
      </c>
      <c r="K19" s="156" t="str">
        <f>IF(ISERROR(エネルギー使用量!$O$47/1000*$C$4*$E$4),"",ROUND(エネルギー使用量!$O$47/1000*$C$4*$E$4,2))</f>
        <v/>
      </c>
      <c r="L19" s="152"/>
      <c r="N19" s="178" t="s">
        <v>312</v>
      </c>
      <c r="O19" s="178">
        <v>1000</v>
      </c>
      <c r="P19" s="178">
        <v>1200</v>
      </c>
      <c r="Q19" s="167"/>
      <c r="R19" s="179" t="s">
        <v>350</v>
      </c>
      <c r="S19" s="180"/>
      <c r="T19" s="180"/>
      <c r="U19" s="180" t="s">
        <v>311</v>
      </c>
    </row>
    <row r="20" spans="2:30" ht="19.2" x14ac:dyDescent="0.45">
      <c r="B20" s="151" t="s">
        <v>351</v>
      </c>
      <c r="C20" s="170">
        <v>39.1</v>
      </c>
      <c r="D20" s="151" t="s">
        <v>54</v>
      </c>
      <c r="E20" s="164">
        <v>1.89E-2</v>
      </c>
      <c r="F20" s="151" t="s">
        <v>346</v>
      </c>
      <c r="I20" s="152" t="s">
        <v>252</v>
      </c>
      <c r="J20" s="155" t="str">
        <f>IF(ISERROR(エネルギー使用量!$O$47/1000*$C$5*$C$7),"",ROUND(エネルギー使用量!$O$47/1000*$C$5*$C$7,2))</f>
        <v/>
      </c>
      <c r="K20" s="156" t="str">
        <f>IF(ISERROR(エネルギー使用量!$O$47/1000*$C$5*$E$5),"",ROUND(エネルギー使用量!$O$47/1000*$C$5*$E$5,2))</f>
        <v/>
      </c>
      <c r="N20" s="178" t="s">
        <v>316</v>
      </c>
      <c r="O20" s="178">
        <v>400</v>
      </c>
      <c r="P20" s="178">
        <v>500</v>
      </c>
      <c r="Q20" s="167"/>
      <c r="R20" s="179" t="s">
        <v>352</v>
      </c>
      <c r="S20" s="180"/>
      <c r="T20" s="180" t="s">
        <v>353</v>
      </c>
      <c r="U20" s="180" t="s">
        <v>354</v>
      </c>
    </row>
    <row r="21" spans="2:30" ht="19.2" x14ac:dyDescent="0.45">
      <c r="B21" s="151" t="s">
        <v>355</v>
      </c>
      <c r="C21" s="170">
        <v>41.9</v>
      </c>
      <c r="D21" s="151" t="s">
        <v>54</v>
      </c>
      <c r="E21" s="164">
        <v>1.95E-2</v>
      </c>
      <c r="F21" s="151" t="s">
        <v>346</v>
      </c>
      <c r="I21" s="152" t="s">
        <v>253</v>
      </c>
      <c r="J21" s="155" t="str">
        <f>IF(ISERROR(エネルギー使用量!$O$47/1000*$C$6*$C$7),"",ROUND(エネルギー使用量!$O$47/1000*$C$6*$C$7,2))</f>
        <v/>
      </c>
      <c r="K21" s="156" t="str">
        <f>IF(ISERROR(エネルギー使用量!$O$47/1000*$C$6*$E$6),"",エネルギー使用量!$O$47/1000*$C$6*$E$6)</f>
        <v/>
      </c>
      <c r="N21" s="178" t="s">
        <v>320</v>
      </c>
      <c r="O21" s="178">
        <v>400</v>
      </c>
      <c r="P21" s="178">
        <v>500</v>
      </c>
      <c r="Q21" s="167"/>
      <c r="R21" s="179" t="s">
        <v>356</v>
      </c>
      <c r="S21" s="180"/>
      <c r="T21" s="180" t="s">
        <v>357</v>
      </c>
      <c r="U21" s="180"/>
    </row>
    <row r="22" spans="2:30" ht="19.2" x14ac:dyDescent="0.45">
      <c r="I22" s="152" t="s">
        <v>254</v>
      </c>
      <c r="J22" s="157" t="str">
        <f>IF(ISERROR(エネルギー使用量!$O$47/1000*$C$18*$C$7),"",ROUND(エネルギー使用量!$O$47/1000*$C$18*$C$7,2))</f>
        <v/>
      </c>
      <c r="K22" s="156" t="str">
        <f>IF(ISERROR(エネルギー使用量!$O$47/1000*$C$18*$E$18*$E$7),"",ROUND(エネルギー使用量!$O$47/1000*$C$18*$E$18*$E$7,2))</f>
        <v/>
      </c>
      <c r="N22" s="178" t="s">
        <v>319</v>
      </c>
      <c r="O22" s="178">
        <v>1000</v>
      </c>
      <c r="P22" s="178">
        <v>900</v>
      </c>
      <c r="Q22" s="167"/>
      <c r="R22" s="179" t="s">
        <v>358</v>
      </c>
      <c r="S22" s="180"/>
      <c r="T22" s="180" t="s">
        <v>359</v>
      </c>
      <c r="U22" s="180"/>
    </row>
    <row r="23" spans="2:30" ht="19.2" x14ac:dyDescent="0.45">
      <c r="B23" s="151" t="s">
        <v>360</v>
      </c>
      <c r="C23" s="151" t="s">
        <v>361</v>
      </c>
      <c r="I23" s="152" t="s">
        <v>255</v>
      </c>
      <c r="J23" s="157" t="str">
        <f>IF(ISERROR(エネルギー使用量!$O$47/1000*$C$19*$C$7),"",ROUND(エネルギー使用量!$O$47/1000*$C$19*$C$7,2))</f>
        <v/>
      </c>
      <c r="K23" s="156" t="str">
        <f>IF(ISERROR(エネルギー使用量!$O$47/1000*$C$19*$E$19*$E$7),"",ROUND(エネルギー使用量!$O$47/1000*$C$19*$E$19*$E$7,2))</f>
        <v/>
      </c>
      <c r="N23" s="178" t="s">
        <v>323</v>
      </c>
      <c r="O23" s="178">
        <v>1000</v>
      </c>
      <c r="P23" s="178">
        <v>500</v>
      </c>
      <c r="Q23" s="167"/>
      <c r="R23" s="179" t="s">
        <v>362</v>
      </c>
      <c r="S23" s="180"/>
      <c r="T23" s="180" t="s">
        <v>363</v>
      </c>
    </row>
    <row r="24" spans="2:30" ht="19.2" x14ac:dyDescent="0.45">
      <c r="B24" s="151" t="s">
        <v>364</v>
      </c>
      <c r="C24" s="181">
        <f>1/502</f>
        <v>1.9920318725099601E-3</v>
      </c>
      <c r="D24" s="151" t="s">
        <v>365</v>
      </c>
      <c r="I24" s="152" t="s">
        <v>256</v>
      </c>
      <c r="J24" s="157" t="str">
        <f>IF(ISERROR(エネルギー使用量!$O$47/1000*$C$20*$C$7),"",ROUND(エネルギー使用量!$O$47/1000*$C$20*$C$7,2))</f>
        <v/>
      </c>
      <c r="K24" s="156" t="str">
        <f>IF(ISERROR(エネルギー使用量!$O$47/1000*$C$20*$E$20*$E$7),"",ROUND(エネルギー使用量!$O$47/1000*$C$20*$E$20*$E$7,2))</f>
        <v/>
      </c>
      <c r="N24" s="178" t="s">
        <v>366</v>
      </c>
      <c r="O24" s="178">
        <v>800</v>
      </c>
      <c r="P24" s="178">
        <v>400</v>
      </c>
      <c r="Q24" s="167"/>
      <c r="R24" s="179" t="s">
        <v>367</v>
      </c>
      <c r="S24" s="180"/>
      <c r="T24" s="180" t="s">
        <v>368</v>
      </c>
    </row>
    <row r="25" spans="2:30" ht="18" thickBot="1" x14ac:dyDescent="0.5">
      <c r="B25" s="151" t="s">
        <v>369</v>
      </c>
      <c r="C25" s="181">
        <f>1/355</f>
        <v>2.8169014084507044E-3</v>
      </c>
      <c r="D25" s="151" t="s">
        <v>365</v>
      </c>
      <c r="I25" s="152" t="s">
        <v>257</v>
      </c>
      <c r="J25" s="158" t="str">
        <f>IF(ISERROR(エネルギー使用量!$O$47/1000*$C$21*$C$7),"",ROUND(エネルギー使用量!$O$47/1000*$C$21*$C$7,2))</f>
        <v/>
      </c>
      <c r="K25" s="159" t="str">
        <f>IF(ISERROR(エネルギー使用量!$O$47/1000*$C$21*$E$21*$E$7),"",ROUND(エネルギー使用量!$O$47/1000*$C$21*$E$21*$E$7,2))</f>
        <v/>
      </c>
      <c r="N25" s="178" t="s">
        <v>333</v>
      </c>
      <c r="O25" s="178">
        <v>800</v>
      </c>
      <c r="P25" s="178">
        <v>400</v>
      </c>
      <c r="Q25" s="167"/>
      <c r="R25" s="167"/>
    </row>
    <row r="26" spans="2:30" ht="19.8" thickBot="1" x14ac:dyDescent="0.5">
      <c r="B26" s="151" t="s">
        <v>370</v>
      </c>
      <c r="C26" s="181">
        <f>1/458</f>
        <v>2.1834061135371178E-3</v>
      </c>
      <c r="D26" s="151" t="s">
        <v>365</v>
      </c>
      <c r="N26" s="178" t="s">
        <v>327</v>
      </c>
      <c r="O26" s="178">
        <v>800</v>
      </c>
      <c r="P26" s="178">
        <v>400</v>
      </c>
      <c r="Q26" s="167"/>
      <c r="T26" s="180" t="s">
        <v>371</v>
      </c>
    </row>
    <row r="27" spans="2:30" x14ac:dyDescent="0.45">
      <c r="B27" s="151" t="s">
        <v>228</v>
      </c>
      <c r="C27" s="181">
        <f>1/1220</f>
        <v>8.1967213114754098E-4</v>
      </c>
      <c r="D27" s="151" t="s">
        <v>365</v>
      </c>
      <c r="E27" s="160">
        <f>C33/C32</f>
        <v>1208.955223880597</v>
      </c>
      <c r="F27" s="151" t="s">
        <v>372</v>
      </c>
      <c r="I27" s="152" t="s">
        <v>258</v>
      </c>
      <c r="J27" s="161" t="s">
        <v>241</v>
      </c>
      <c r="K27" s="162" t="s">
        <v>242</v>
      </c>
      <c r="N27" s="167"/>
      <c r="O27" s="167"/>
      <c r="P27" s="167"/>
      <c r="Q27" s="167"/>
    </row>
    <row r="28" spans="2:30" ht="19.2" x14ac:dyDescent="0.45">
      <c r="B28" s="151" t="s">
        <v>226</v>
      </c>
      <c r="C28" s="181">
        <f>1/E28</f>
        <v>4.557823129251701E-4</v>
      </c>
      <c r="D28" s="151" t="s">
        <v>365</v>
      </c>
      <c r="E28" s="160">
        <f>C31/C32*1000</f>
        <v>2194.0298507462685</v>
      </c>
      <c r="F28" s="151" t="s">
        <v>372</v>
      </c>
      <c r="I28" s="152" t="s">
        <v>243</v>
      </c>
      <c r="J28" s="155" t="str">
        <f>IF(ISERROR(エネルギー使用量!$O$58/1000*$C$3*$C$7),"",ROUND(エネルギー使用量!$O$58/1000*$C$3*$C$7,2))</f>
        <v/>
      </c>
      <c r="K28" s="156" t="str">
        <f>IF(ISERROR(エネルギー使用量!$O$24/1000*$E$3),"",ROUND(エネルギー使用量!$O$24/1000*$E$3,2))</f>
        <v/>
      </c>
      <c r="N28" s="182"/>
      <c r="O28" s="182"/>
      <c r="P28" s="442"/>
      <c r="Q28" s="442"/>
      <c r="R28" s="442"/>
      <c r="S28" s="442"/>
      <c r="T28" s="442"/>
      <c r="U28" s="442"/>
      <c r="V28" s="442"/>
      <c r="W28" s="442"/>
      <c r="X28" s="442"/>
      <c r="Y28" s="442"/>
      <c r="Z28" s="442"/>
      <c r="AA28" s="442"/>
      <c r="AB28" s="442"/>
      <c r="AC28" s="442"/>
      <c r="AD28" s="442"/>
    </row>
    <row r="29" spans="2:30" ht="19.2" x14ac:dyDescent="0.45">
      <c r="I29" s="152" t="s">
        <v>245</v>
      </c>
      <c r="J29" s="157" t="str">
        <f>IF(ISERROR(エネルギー使用量!$O$58/1000*$C$10*$C$7*$C$15),"",ROUND(エネルギー使用量!$O$58/1000*$C$10*$C$7*$C$15,2))</f>
        <v/>
      </c>
      <c r="K29" s="156" t="str">
        <f>IF(ISERROR(エネルギー使用量!$O$36/1000*$C$10*$E$10*$E$7),"",ROUND(エネルギー使用量!$O$36/1000*$C$10*$E$10*$E$7,2))</f>
        <v/>
      </c>
      <c r="L29" s="151" t="s">
        <v>299</v>
      </c>
      <c r="N29" s="182"/>
      <c r="O29" s="182"/>
      <c r="P29" s="442"/>
      <c r="Q29" s="442"/>
      <c r="R29" s="442"/>
      <c r="S29" s="442"/>
      <c r="T29" s="442"/>
      <c r="U29" s="442"/>
      <c r="V29" s="442"/>
      <c r="W29" s="442"/>
      <c r="X29" s="442"/>
      <c r="Y29" s="442"/>
      <c r="Z29" s="442"/>
      <c r="AA29" s="442"/>
      <c r="AB29" s="442"/>
      <c r="AC29" s="442"/>
      <c r="AD29" s="442"/>
    </row>
    <row r="30" spans="2:30" ht="19.2" x14ac:dyDescent="0.45">
      <c r="B30" s="151" t="s">
        <v>373</v>
      </c>
      <c r="I30" s="152" t="s">
        <v>251</v>
      </c>
      <c r="J30" s="155" t="str">
        <f>IF(ISERROR(エネルギー使用量!$O$58/1000*$C$4*$C$7),"",ROUND(エネルギー使用量!$O$58/1000*$C$4*$C$7,2))</f>
        <v/>
      </c>
      <c r="K30" s="156" t="str">
        <f>IF(ISERROR(エネルギー使用量!$O$58/1000*$C$4*$E$4),"",ROUND(エネルギー使用量!$O$58/1000*$C$4*$E$4,2))</f>
        <v/>
      </c>
      <c r="N30" s="182"/>
      <c r="O30" s="182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</row>
    <row r="31" spans="2:30" ht="18" x14ac:dyDescent="0.45">
      <c r="C31" s="172">
        <f>147000</f>
        <v>147000</v>
      </c>
      <c r="D31" s="151" t="s">
        <v>372</v>
      </c>
      <c r="I31" s="152" t="s">
        <v>252</v>
      </c>
      <c r="J31" s="155" t="str">
        <f>IF(ISERROR(エネルギー使用量!$O$58/1000*$C$5*$C$7),"",ROUND(エネルギー使用量!$O$58/1000*$C$5*$C$7,2))</f>
        <v/>
      </c>
      <c r="K31" s="156" t="str">
        <f>IF(ISERROR(エネルギー使用量!$O$58/1000*$C$5*$E$5),"",ROUND(エネルギー使用量!$O$58/1000*$C$5*$E$5,2))</f>
        <v/>
      </c>
      <c r="N31" s="184"/>
      <c r="O31" s="185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</row>
    <row r="32" spans="2:30" ht="18" x14ac:dyDescent="0.45">
      <c r="C32" s="172">
        <f>67000</f>
        <v>67000</v>
      </c>
      <c r="D32" s="151" t="s">
        <v>365</v>
      </c>
      <c r="I32" s="152" t="s">
        <v>253</v>
      </c>
      <c r="J32" s="155" t="str">
        <f>IF(ISERROR(エネルギー使用量!$O$58/1000*$C$6*$C$7),"",ROUND(エネルギー使用量!$O$58/1000*$C$6*$C$7,2))</f>
        <v/>
      </c>
      <c r="K32" s="156" t="str">
        <f>IF(ISERROR(エネルギー使用量!$O$58/1000*$C$6*$E$6),"",ROUND(エネルギー使用量!$O$58/1000*$C$6*$E$6,2))</f>
        <v/>
      </c>
      <c r="N32" s="184"/>
      <c r="O32" s="185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</row>
    <row r="33" spans="3:30" ht="18" x14ac:dyDescent="0.45">
      <c r="C33" s="172">
        <f>81000000</f>
        <v>81000000</v>
      </c>
      <c r="D33" s="151" t="s">
        <v>372</v>
      </c>
      <c r="E33" s="160">
        <f>C33/C31</f>
        <v>551.0204081632653</v>
      </c>
      <c r="F33" s="151" t="s">
        <v>374</v>
      </c>
      <c r="I33" s="152" t="s">
        <v>254</v>
      </c>
      <c r="J33" s="157" t="str">
        <f>IF(ISERROR(エネルギー使用量!$O$58/1000*$C$18*$C$7),"",ROUND(エネルギー使用量!$O$58/1000*$C$18*$C$7,2))</f>
        <v/>
      </c>
      <c r="K33" s="156" t="str">
        <f>IF(ISERROR(エネルギー使用量!$O$58/1000*$C$18*$E$18*$E$7),"",ROUND(エネルギー使用量!$O$58/1000*$C$18*$E$18*$E$7,2))</f>
        <v/>
      </c>
      <c r="N33" s="184"/>
      <c r="O33" s="185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</row>
    <row r="34" spans="3:30" ht="18" x14ac:dyDescent="0.45">
      <c r="I34" s="152" t="s">
        <v>255</v>
      </c>
      <c r="J34" s="157" t="str">
        <f>IF(ISERROR(エネルギー使用量!$O$58/1000*$C$19*$C$7),"",ROUND(エネルギー使用量!$O$58/1000*$C$19*$C$7,2))</f>
        <v/>
      </c>
      <c r="K34" s="156" t="str">
        <f>IF(ISERROR(エネルギー使用量!$O$58/1000*$C$19*$E$19*$E$7),"",ROUND(エネルギー使用量!$O$58/1000*$C$19*$E$19*$E$7,2))</f>
        <v/>
      </c>
      <c r="N34" s="184"/>
      <c r="O34" s="185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</row>
    <row r="35" spans="3:30" ht="18" x14ac:dyDescent="0.45">
      <c r="I35" s="152" t="s">
        <v>256</v>
      </c>
      <c r="J35" s="157" t="str">
        <f>IF(ISERROR(エネルギー使用量!$O$58/1000*$C$20*$C$7),"",ROUND(エネルギー使用量!$O$58/1000*$C$20*$C$7,2))</f>
        <v/>
      </c>
      <c r="K35" s="156" t="str">
        <f>IF(ISERROR(エネルギー使用量!$O$58/1000*$C$20*$E$20*$E$7),"",ROUND(エネルギー使用量!$O$58/1000*$C$20*$E$20*$E$7,2))</f>
        <v/>
      </c>
      <c r="N35" s="184"/>
      <c r="O35" s="185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</row>
    <row r="36" spans="3:30" ht="18.600000000000001" thickBot="1" x14ac:dyDescent="0.5">
      <c r="I36" s="152" t="s">
        <v>257</v>
      </c>
      <c r="J36" s="158" t="str">
        <f>IF(ISERROR(エネルギー使用量!$O$58/1000*$C$21*$C$7),"",ROUND(エネルギー使用量!$O$58/1000*$C$21*$C$7,2))</f>
        <v/>
      </c>
      <c r="K36" s="159" t="str">
        <f>IF(ISERROR(エネルギー使用量!$O$58/1000*$C$21*$E$21*$E$7),"",ROUND(エネルギー使用量!$O$58/1000*$C$21*$E$21*$E$7,2))</f>
        <v/>
      </c>
      <c r="N36" s="184"/>
      <c r="O36" s="185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</row>
    <row r="37" spans="3:30" ht="18.600000000000001" thickBot="1" x14ac:dyDescent="0.5">
      <c r="F37" s="172"/>
      <c r="N37" s="184"/>
      <c r="O37" s="185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</row>
    <row r="38" spans="3:30" ht="18" x14ac:dyDescent="0.45">
      <c r="F38" s="172"/>
      <c r="I38" s="152" t="s">
        <v>259</v>
      </c>
      <c r="J38" s="161" t="s">
        <v>241</v>
      </c>
      <c r="K38" s="162" t="s">
        <v>242</v>
      </c>
      <c r="N38" s="184"/>
      <c r="O38" s="185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</row>
    <row r="39" spans="3:30" ht="18" x14ac:dyDescent="0.45">
      <c r="F39" s="172"/>
      <c r="I39" s="152" t="s">
        <v>243</v>
      </c>
      <c r="J39" s="155" t="str">
        <f>IF(ISERROR(エネルギー使用量!$O$69/1000*$C$3*$C$7),"",ROUND(エネルギー使用量!$O$69/1000*$C$3*$C$7,2))</f>
        <v/>
      </c>
      <c r="K39" s="156" t="str">
        <f>IF(ISERROR(エネルギー使用量!$O$24/1000*$E$3),"",ROUND(エネルギー使用量!$O$24/1000*$E$3,2))</f>
        <v/>
      </c>
      <c r="N39" s="184"/>
      <c r="O39" s="185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</row>
    <row r="40" spans="3:30" ht="18" x14ac:dyDescent="0.45">
      <c r="F40" s="172"/>
      <c r="I40" s="152" t="s">
        <v>245</v>
      </c>
      <c r="J40" s="157" t="str">
        <f>IF(ISERROR(エネルギー使用量!$O$69/1000*$C$10*$C$7*$C$15),"",ROUND(エネルギー使用量!$O$69/1000*$C$10*$C$7*$C$15,2))</f>
        <v/>
      </c>
      <c r="K40" s="156" t="str">
        <f>IF(ISERROR(エネルギー使用量!$O$36/1000*$C$10*$E$10*$E$7),"",ROUND(エネルギー使用量!$O$36/1000*$C$10*$E$10*$E$7,2))</f>
        <v/>
      </c>
      <c r="L40" s="151" t="s">
        <v>299</v>
      </c>
      <c r="N40" s="184"/>
      <c r="O40" s="185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</row>
    <row r="41" spans="3:30" ht="18" x14ac:dyDescent="0.45">
      <c r="F41" s="172"/>
      <c r="I41" s="152" t="s">
        <v>251</v>
      </c>
      <c r="J41" s="155" t="str">
        <f>IF(ISERROR(エネルギー使用量!$O$69/1000*$C$4*$C$7),"",ROUND(エネルギー使用量!$O$69/1000*$C$4*$C$7,2))</f>
        <v/>
      </c>
      <c r="K41" s="156" t="str">
        <f>IF(ISERROR(エネルギー使用量!$O$69/1000*$C$4*$E$4),"",ROUND(エネルギー使用量!$O$69/1000*$C$4*$E$4,2))</f>
        <v/>
      </c>
      <c r="N41" s="184"/>
      <c r="O41" s="185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</row>
    <row r="42" spans="3:30" ht="18" x14ac:dyDescent="0.45">
      <c r="F42" s="172"/>
      <c r="I42" s="152" t="s">
        <v>252</v>
      </c>
      <c r="J42" s="155" t="str">
        <f>IF(ISERROR(エネルギー使用量!$O$69/1000*$C$5*$C$7),"",ROUND(エネルギー使用量!$O$69/1000*$C$5*$C$7,2))</f>
        <v/>
      </c>
      <c r="K42" s="156" t="str">
        <f>IF(ISERROR(エネルギー使用量!$O$69/1000*$C$5*$E$5),"",ROUND(エネルギー使用量!$O$69/1000*$C$5*$E$5,2))</f>
        <v/>
      </c>
      <c r="N42" s="184"/>
      <c r="O42" s="185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</row>
    <row r="43" spans="3:30" ht="18" x14ac:dyDescent="0.45">
      <c r="F43" s="172"/>
      <c r="I43" s="152" t="s">
        <v>253</v>
      </c>
      <c r="J43" s="155" t="str">
        <f>IF(ISERROR(エネルギー使用量!$O$69/1000*$C$6*$C$7),"",ROUND(エネルギー使用量!$O$69/1000*$C$6*$C$7,2))</f>
        <v/>
      </c>
      <c r="K43" s="156" t="str">
        <f>IF(ISERROR(エネルギー使用量!$O$69/1000*$C$6*$E$6),"",ROUND(エネルギー使用量!$O$69/1000*$C$6*$E$6,2))</f>
        <v/>
      </c>
      <c r="N43" s="184"/>
      <c r="O43" s="185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</row>
    <row r="44" spans="3:30" ht="18" x14ac:dyDescent="0.45">
      <c r="F44" s="172"/>
      <c r="I44" s="152" t="s">
        <v>254</v>
      </c>
      <c r="J44" s="157" t="str">
        <f>IF(ISERROR(エネルギー使用量!$O$69/1000*$C$18*$C$7),"",ROUND(エネルギー使用量!$O$69/1000*$C$18*$C$7,2))</f>
        <v/>
      </c>
      <c r="K44" s="156" t="str">
        <f>IF(ISERROR(エネルギー使用量!$O$69/1000*$C$18*$E$18*$E$7),"",ROUND(エネルギー使用量!$O$69/1000*$C$18*$E$18*$E$7,2))</f>
        <v/>
      </c>
      <c r="N44" s="184"/>
      <c r="O44" s="185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</row>
    <row r="45" spans="3:30" ht="18" x14ac:dyDescent="0.45">
      <c r="F45" s="172"/>
      <c r="I45" s="152" t="s">
        <v>255</v>
      </c>
      <c r="J45" s="157" t="str">
        <f>IF(ISERROR(エネルギー使用量!$O$69/1000*$C$19*$C$7),"",ROUND(エネルギー使用量!$O$69/1000*$C$19*$C$7,2))</f>
        <v/>
      </c>
      <c r="K45" s="156" t="str">
        <f>IF(ISERROR(エネルギー使用量!$O$69/1000*$C$19*$E$19*$E$7),"",ROUND(エネルギー使用量!$O$69/1000*$C$19*$E$19*$E$7,2))</f>
        <v/>
      </c>
      <c r="N45" s="184"/>
      <c r="O45" s="185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</row>
    <row r="46" spans="3:30" ht="18" x14ac:dyDescent="0.45">
      <c r="F46" s="172"/>
      <c r="I46" s="152" t="s">
        <v>256</v>
      </c>
      <c r="J46" s="157" t="str">
        <f>IF(ISERROR(エネルギー使用量!$O$69/1000*$C$20*$C$7),"",ROUND(エネルギー使用量!$O$69/1000*$C$20*$C$7,2))</f>
        <v/>
      </c>
      <c r="K46" s="156" t="str">
        <f>IF(ISERROR(エネルギー使用量!$O$69/1000*$C$20*$E$20*$E$7),"",ROUND(エネルギー使用量!$O$69/1000*$C$20*$E$20*$E$7,2))</f>
        <v/>
      </c>
      <c r="N46" s="184"/>
      <c r="O46" s="185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</row>
    <row r="47" spans="3:30" ht="18.600000000000001" thickBot="1" x14ac:dyDescent="0.5">
      <c r="F47" s="172"/>
      <c r="I47" s="152" t="s">
        <v>257</v>
      </c>
      <c r="J47" s="158" t="str">
        <f>IF(ISERROR(エネルギー使用量!$O$69/1000*$C$21*$C$7),"",ROUND(エネルギー使用量!$O$69/1000*$C$21*$C$7,2))</f>
        <v/>
      </c>
      <c r="K47" s="159" t="str">
        <f>IF(ISERROR(エネルギー使用量!$O$69/1000*$C$21*$E$21*$E$7),"",ROUND(エネルギー使用量!$O$69/1000*$C$21*$E$21*$E$7,2))</f>
        <v/>
      </c>
      <c r="N47" s="184"/>
      <c r="O47" s="185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</row>
    <row r="48" spans="3:30" ht="18.600000000000001" thickBot="1" x14ac:dyDescent="0.5">
      <c r="F48" s="172"/>
      <c r="I48" s="152"/>
      <c r="J48" s="163"/>
      <c r="K48" s="163"/>
      <c r="N48" s="184"/>
      <c r="O48" s="185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</row>
    <row r="49" spans="6:30" ht="18" x14ac:dyDescent="0.45">
      <c r="F49" s="172"/>
      <c r="I49" s="152" t="s">
        <v>260</v>
      </c>
      <c r="J49" s="161" t="s">
        <v>241</v>
      </c>
      <c r="K49" s="162" t="s">
        <v>242</v>
      </c>
      <c r="N49" s="184"/>
      <c r="O49" s="185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</row>
    <row r="50" spans="6:30" ht="18" x14ac:dyDescent="0.45">
      <c r="F50" s="172"/>
      <c r="I50" s="152" t="s">
        <v>243</v>
      </c>
      <c r="J50" s="155" t="str">
        <f>IF(ISERROR(エネルギー使用量!$O$80/1000*$C$3*$C$7),"",ROUND(エネルギー使用量!$O$80/1000*$C$3*$C$7,2))</f>
        <v/>
      </c>
      <c r="K50" s="156" t="str">
        <f>IF(ISERROR(エネルギー使用量!$O$24/1000*$E$3),"",ROUND(エネルギー使用量!$O$24/1000*$E$3,2))</f>
        <v/>
      </c>
      <c r="N50" s="184"/>
      <c r="O50" s="185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</row>
    <row r="51" spans="6:30" ht="18" x14ac:dyDescent="0.45">
      <c r="F51" s="172"/>
      <c r="I51" s="152" t="s">
        <v>245</v>
      </c>
      <c r="J51" s="157" t="str">
        <f>IF(ISERROR(エネルギー使用量!$O$80/1000*$C$10*$C$7*$C$15),"",ROUND(エネルギー使用量!$O$80/1000*$C$10*$C$7*$C$15,2))</f>
        <v/>
      </c>
      <c r="K51" s="156" t="str">
        <f>IF(ISERROR(エネルギー使用量!$O$36/1000*$C$10*$E$10*$E$7),"",ROUND(エネルギー使用量!$O$36/1000*$C$10*$E$10*$E$7,2))</f>
        <v/>
      </c>
      <c r="L51" s="151" t="s">
        <v>299</v>
      </c>
      <c r="N51" s="187"/>
      <c r="O51" s="187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</row>
    <row r="52" spans="6:30" x14ac:dyDescent="0.45">
      <c r="I52" s="152" t="s">
        <v>251</v>
      </c>
      <c r="J52" s="155" t="str">
        <f>IF(ISERROR(エネルギー使用量!$O$80/1000*$C$4*$C$7),"",ROUND(エネルギー使用量!$O$80/1000*$C$4*$C$7,2))</f>
        <v/>
      </c>
      <c r="K52" s="156" t="str">
        <f>IF(ISERROR(エネルギー使用量!$O$80/1000*$C$4*$E$4),"",ROUND(エネルギー使用量!$O$80/1000*$C$4*$E$4,2))</f>
        <v/>
      </c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</row>
    <row r="53" spans="6:30" ht="18" x14ac:dyDescent="0.45">
      <c r="I53" s="152" t="s">
        <v>252</v>
      </c>
      <c r="J53" s="155" t="str">
        <f>IF(ISERROR(エネルギー使用量!$O$80/1000*$C$5*$C$7),"",ROUND(エネルギー使用量!$O$80/1000*$C$5*$C$7,2))</f>
        <v/>
      </c>
      <c r="K53" s="156" t="str">
        <f>IF(ISERROR(エネルギー使用量!$O$80/1000*$C$5*$E$5),"",ROUND(エネルギー使用量!$O$80/1000*$C$5*$E$5,2))</f>
        <v/>
      </c>
      <c r="N53" s="188"/>
      <c r="O53" s="185"/>
      <c r="P53" s="442"/>
      <c r="Q53" s="442"/>
      <c r="R53" s="442"/>
      <c r="S53" s="442"/>
      <c r="T53" s="442"/>
      <c r="U53" s="442"/>
      <c r="V53" s="442"/>
      <c r="W53" s="442"/>
      <c r="X53" s="442"/>
      <c r="Y53" s="442"/>
      <c r="Z53" s="442"/>
      <c r="AA53" s="442"/>
      <c r="AB53" s="442"/>
      <c r="AC53" s="442"/>
      <c r="AD53" s="442"/>
    </row>
    <row r="54" spans="6:30" ht="18" x14ac:dyDescent="0.45">
      <c r="I54" s="152" t="s">
        <v>253</v>
      </c>
      <c r="J54" s="155" t="str">
        <f>IF(ISERROR(エネルギー使用量!$O$80/1000*$C$6*$C$7),"",ROUND(エネルギー使用量!$O$80/1000*$C$6*$C$7,2))</f>
        <v/>
      </c>
      <c r="K54" s="156" t="str">
        <f>IF(ISERROR(エネルギー使用量!$O$80/1000*$C$6*$E$6),"",ROUND(エネルギー使用量!$O$80/1000*$C$6*$E$6,2))</f>
        <v/>
      </c>
      <c r="N54" s="188"/>
      <c r="O54" s="185"/>
      <c r="P54" s="442"/>
      <c r="Q54" s="442"/>
      <c r="R54" s="442"/>
      <c r="S54" s="442"/>
      <c r="T54" s="442"/>
      <c r="U54" s="442"/>
      <c r="V54" s="442"/>
      <c r="W54" s="442"/>
      <c r="X54" s="442"/>
      <c r="Y54" s="442"/>
      <c r="Z54" s="442"/>
      <c r="AA54" s="442"/>
      <c r="AB54" s="442"/>
      <c r="AC54" s="442"/>
      <c r="AD54" s="442"/>
    </row>
    <row r="55" spans="6:30" ht="18" x14ac:dyDescent="0.45">
      <c r="I55" s="152" t="s">
        <v>254</v>
      </c>
      <c r="J55" s="157" t="str">
        <f>IF(ISERROR(エネルギー使用量!$O$80/1000*$C$18*$C$7),"",ROUND(エネルギー使用量!$O$80/1000*$C$18*$C$7,2))</f>
        <v/>
      </c>
      <c r="K55" s="156" t="str">
        <f>IF(ISERROR(エネルギー使用量!$O$80/1000*$C$18*$E$18*$E$7),"",ROUND(エネルギー使用量!$O$80/1000*$C$18*$E$18*$E$7,2))</f>
        <v/>
      </c>
      <c r="N55" s="188"/>
      <c r="O55" s="185"/>
      <c r="P55" s="183"/>
      <c r="Q55" s="183"/>
      <c r="R55" s="183"/>
      <c r="S55" s="183"/>
      <c r="T55" s="183"/>
      <c r="U55" s="183"/>
      <c r="V55" s="183"/>
      <c r="W55" s="183"/>
      <c r="X55" s="183"/>
      <c r="Y55" s="183"/>
      <c r="Z55" s="183"/>
      <c r="AA55" s="183"/>
      <c r="AB55" s="183"/>
      <c r="AC55" s="183"/>
      <c r="AD55" s="183"/>
    </row>
    <row r="56" spans="6:30" ht="18" x14ac:dyDescent="0.45">
      <c r="I56" s="152" t="s">
        <v>255</v>
      </c>
      <c r="J56" s="157" t="str">
        <f>IF(ISERROR(エネルギー使用量!$O$80/1000*$C$19*$C$7),"",ROUND(エネルギー使用量!$O$80/1000*$C$19*$C$7,2))</f>
        <v/>
      </c>
      <c r="K56" s="156" t="str">
        <f>IF(ISERROR(エネルギー使用量!$O$80/1000*$C$19*$E$19*$E$7),"",ROUND(エネルギー使用量!$O$80/1000*$C$19*$E$19*$E$7,2))</f>
        <v/>
      </c>
      <c r="N56" s="184"/>
      <c r="O56" s="185"/>
      <c r="P56" s="186"/>
      <c r="Q56" s="186"/>
      <c r="R56" s="186"/>
      <c r="S56" s="186"/>
      <c r="T56" s="186"/>
      <c r="U56" s="186"/>
      <c r="V56" s="186"/>
      <c r="W56" s="186"/>
      <c r="X56" s="186"/>
      <c r="Y56" s="186"/>
      <c r="Z56" s="186"/>
      <c r="AA56" s="186"/>
      <c r="AB56" s="186"/>
      <c r="AC56" s="186"/>
      <c r="AD56" s="186"/>
    </row>
    <row r="57" spans="6:30" ht="18" x14ac:dyDescent="0.45">
      <c r="I57" s="152" t="s">
        <v>256</v>
      </c>
      <c r="J57" s="157" t="str">
        <f>IF(ISERROR(エネルギー使用量!$O$80/1000*$C$20*$C$7),"",ROUND(エネルギー使用量!$O$80/1000*$C$20*$C$7,2))</f>
        <v/>
      </c>
      <c r="K57" s="156" t="str">
        <f>IF(ISERROR(エネルギー使用量!$O$80/1000*$C$20*$E$20*$E$7),"",ROUND(エネルギー使用量!$O$80/1000*$C$20*$E$20*$E$7,2))</f>
        <v/>
      </c>
      <c r="N57" s="184"/>
      <c r="O57" s="185"/>
      <c r="P57" s="186"/>
      <c r="Q57" s="186"/>
      <c r="R57" s="186"/>
      <c r="S57" s="186"/>
      <c r="T57" s="186"/>
      <c r="U57" s="186"/>
      <c r="V57" s="186"/>
      <c r="W57" s="186"/>
      <c r="X57" s="186"/>
      <c r="Y57" s="186"/>
      <c r="Z57" s="186"/>
      <c r="AA57" s="186"/>
      <c r="AB57" s="186"/>
      <c r="AC57" s="186"/>
      <c r="AD57" s="186"/>
    </row>
    <row r="58" spans="6:30" ht="18.600000000000001" thickBot="1" x14ac:dyDescent="0.5">
      <c r="I58" s="152" t="s">
        <v>257</v>
      </c>
      <c r="J58" s="158" t="str">
        <f>IF(ISERROR(エネルギー使用量!$O$80/1000*$C$21*$C$7),"",ROUND(エネルギー使用量!$O$80/1000*$C$21*$C$7,2))</f>
        <v/>
      </c>
      <c r="K58" s="159" t="str">
        <f>IF(ISERROR(エネルギー使用量!$O$80/1000*$C$21*$E$21*$E$7),"",ROUND(エネルギー使用量!$O$80/1000*$C$21*$E$21*$E$7,2))</f>
        <v/>
      </c>
      <c r="N58" s="184"/>
      <c r="O58" s="185"/>
      <c r="P58" s="186"/>
      <c r="Q58" s="186"/>
      <c r="R58" s="186"/>
      <c r="S58" s="186"/>
      <c r="T58" s="186"/>
      <c r="U58" s="186"/>
      <c r="V58" s="186"/>
      <c r="W58" s="186"/>
      <c r="X58" s="186"/>
      <c r="Y58" s="186"/>
      <c r="Z58" s="186"/>
      <c r="AA58" s="186"/>
      <c r="AB58" s="186"/>
      <c r="AC58" s="186"/>
      <c r="AD58" s="186"/>
    </row>
    <row r="59" spans="6:30" ht="18" x14ac:dyDescent="0.45">
      <c r="I59" s="152"/>
      <c r="J59" s="163"/>
      <c r="K59" s="163"/>
      <c r="N59" s="184"/>
      <c r="O59" s="185"/>
      <c r="P59" s="186"/>
      <c r="Q59" s="186"/>
      <c r="R59" s="186"/>
      <c r="S59" s="186"/>
      <c r="T59" s="186"/>
      <c r="U59" s="186"/>
      <c r="V59" s="186"/>
      <c r="W59" s="186"/>
      <c r="X59" s="186"/>
      <c r="Y59" s="186"/>
      <c r="Z59" s="186"/>
      <c r="AA59" s="186"/>
      <c r="AB59" s="186"/>
      <c r="AC59" s="186"/>
      <c r="AD59" s="186"/>
    </row>
    <row r="60" spans="6:30" ht="18" x14ac:dyDescent="0.45">
      <c r="N60" s="184"/>
      <c r="O60" s="185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</row>
    <row r="61" spans="6:30" ht="18" x14ac:dyDescent="0.45">
      <c r="N61" s="184"/>
      <c r="O61" s="185"/>
      <c r="P61" s="186"/>
      <c r="Q61" s="186"/>
      <c r="R61" s="186"/>
      <c r="S61" s="186"/>
      <c r="T61" s="186"/>
      <c r="U61" s="186"/>
      <c r="V61" s="186"/>
      <c r="W61" s="186"/>
      <c r="X61" s="186"/>
      <c r="Y61" s="186"/>
      <c r="Z61" s="186"/>
      <c r="AA61" s="186"/>
      <c r="AB61" s="186"/>
      <c r="AC61" s="186"/>
      <c r="AD61" s="186"/>
    </row>
    <row r="62" spans="6:30" ht="18" x14ac:dyDescent="0.45">
      <c r="N62" s="184"/>
      <c r="O62" s="185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</row>
    <row r="63" spans="6:30" ht="18" x14ac:dyDescent="0.45">
      <c r="N63" s="184"/>
      <c r="O63" s="185"/>
      <c r="P63" s="186"/>
      <c r="Q63" s="186"/>
      <c r="R63" s="186"/>
      <c r="S63" s="186"/>
      <c r="T63" s="186"/>
      <c r="U63" s="186"/>
      <c r="V63" s="186"/>
      <c r="W63" s="186"/>
      <c r="X63" s="186"/>
      <c r="Y63" s="186"/>
      <c r="Z63" s="186"/>
      <c r="AA63" s="186"/>
      <c r="AB63" s="186"/>
      <c r="AC63" s="186"/>
      <c r="AD63" s="186"/>
    </row>
    <row r="64" spans="6:30" ht="18" x14ac:dyDescent="0.45">
      <c r="N64" s="184"/>
      <c r="O64" s="185"/>
      <c r="P64" s="186"/>
      <c r="Q64" s="186"/>
      <c r="R64" s="186"/>
      <c r="S64" s="186"/>
      <c r="T64" s="186"/>
      <c r="U64" s="186"/>
      <c r="V64" s="186"/>
      <c r="W64" s="186"/>
      <c r="X64" s="186"/>
      <c r="Y64" s="186"/>
      <c r="Z64" s="186"/>
      <c r="AA64" s="186"/>
      <c r="AB64" s="186"/>
      <c r="AC64" s="186"/>
      <c r="AD64" s="186"/>
    </row>
    <row r="65" spans="14:30" ht="18" x14ac:dyDescent="0.45">
      <c r="N65" s="184"/>
      <c r="O65" s="185"/>
      <c r="P65" s="186"/>
      <c r="Q65" s="186"/>
      <c r="R65" s="186"/>
      <c r="S65" s="186"/>
      <c r="T65" s="186"/>
      <c r="U65" s="186"/>
      <c r="V65" s="186"/>
      <c r="W65" s="186"/>
      <c r="X65" s="186"/>
      <c r="Y65" s="186"/>
      <c r="Z65" s="186"/>
      <c r="AA65" s="186"/>
      <c r="AB65" s="186"/>
      <c r="AC65" s="186"/>
      <c r="AD65" s="186"/>
    </row>
    <row r="66" spans="14:30" ht="18" x14ac:dyDescent="0.45">
      <c r="N66" s="184"/>
      <c r="O66" s="185"/>
      <c r="P66" s="186"/>
      <c r="Q66" s="186"/>
      <c r="R66" s="186"/>
      <c r="S66" s="186"/>
      <c r="T66" s="186"/>
      <c r="U66" s="186"/>
      <c r="V66" s="186"/>
      <c r="W66" s="186"/>
      <c r="X66" s="186"/>
      <c r="Y66" s="186"/>
      <c r="Z66" s="186"/>
      <c r="AA66" s="186"/>
      <c r="AB66" s="186"/>
      <c r="AC66" s="186"/>
      <c r="AD66" s="186"/>
    </row>
    <row r="67" spans="14:30" ht="18" x14ac:dyDescent="0.45">
      <c r="N67" s="184"/>
      <c r="O67" s="185"/>
      <c r="P67" s="186"/>
      <c r="Q67" s="186"/>
      <c r="R67" s="186"/>
      <c r="S67" s="186"/>
      <c r="T67" s="186"/>
      <c r="U67" s="186"/>
      <c r="V67" s="186"/>
      <c r="W67" s="186"/>
      <c r="X67" s="186"/>
      <c r="Y67" s="186"/>
      <c r="Z67" s="186"/>
      <c r="AA67" s="186"/>
      <c r="AB67" s="186"/>
      <c r="AC67" s="186"/>
      <c r="AD67" s="186"/>
    </row>
    <row r="68" spans="14:30" ht="18" x14ac:dyDescent="0.45">
      <c r="N68" s="184"/>
      <c r="O68" s="185"/>
      <c r="P68" s="186"/>
      <c r="Q68" s="186"/>
      <c r="R68" s="186"/>
      <c r="S68" s="186"/>
      <c r="T68" s="186"/>
      <c r="U68" s="186"/>
      <c r="V68" s="186"/>
      <c r="W68" s="186"/>
      <c r="X68" s="186"/>
      <c r="Y68" s="186"/>
      <c r="Z68" s="186"/>
      <c r="AA68" s="186"/>
      <c r="AB68" s="186"/>
      <c r="AC68" s="186"/>
      <c r="AD68" s="186"/>
    </row>
    <row r="69" spans="14:30" ht="18" x14ac:dyDescent="0.45">
      <c r="N69" s="184"/>
      <c r="O69" s="185"/>
      <c r="P69" s="186"/>
      <c r="Q69" s="186"/>
      <c r="R69" s="186"/>
      <c r="S69" s="186"/>
      <c r="T69" s="186"/>
      <c r="U69" s="186"/>
      <c r="V69" s="186"/>
      <c r="W69" s="186"/>
      <c r="X69" s="186"/>
      <c r="Y69" s="186"/>
      <c r="Z69" s="186"/>
      <c r="AA69" s="186"/>
      <c r="AB69" s="186"/>
      <c r="AC69" s="186"/>
      <c r="AD69" s="186"/>
    </row>
    <row r="70" spans="14:30" ht="18" x14ac:dyDescent="0.45">
      <c r="N70" s="184"/>
      <c r="O70" s="185"/>
      <c r="P70" s="186"/>
      <c r="Q70" s="186"/>
      <c r="R70" s="186"/>
      <c r="S70" s="186"/>
      <c r="T70" s="186"/>
      <c r="U70" s="186"/>
      <c r="V70" s="186"/>
      <c r="W70" s="186"/>
      <c r="X70" s="186"/>
      <c r="Y70" s="186"/>
      <c r="Z70" s="186"/>
      <c r="AA70" s="186"/>
      <c r="AB70" s="186"/>
      <c r="AC70" s="186"/>
      <c r="AD70" s="186"/>
    </row>
    <row r="71" spans="14:30" ht="18" x14ac:dyDescent="0.45">
      <c r="N71" s="184"/>
      <c r="O71" s="185"/>
      <c r="P71" s="186"/>
      <c r="Q71" s="186"/>
      <c r="R71" s="186"/>
      <c r="S71" s="186"/>
      <c r="T71" s="186"/>
      <c r="U71" s="186"/>
      <c r="V71" s="186"/>
      <c r="W71" s="186"/>
      <c r="X71" s="186"/>
      <c r="Y71" s="186"/>
      <c r="Z71" s="186"/>
      <c r="AA71" s="186"/>
      <c r="AB71" s="186"/>
      <c r="AC71" s="186"/>
      <c r="AD71" s="186"/>
    </row>
    <row r="72" spans="14:30" ht="18" x14ac:dyDescent="0.45">
      <c r="N72" s="184"/>
      <c r="O72" s="185"/>
      <c r="P72" s="186"/>
      <c r="Q72" s="186"/>
      <c r="R72" s="186"/>
      <c r="S72" s="186"/>
      <c r="T72" s="186"/>
      <c r="U72" s="186"/>
      <c r="V72" s="186"/>
      <c r="W72" s="186"/>
      <c r="X72" s="186"/>
      <c r="Y72" s="186"/>
      <c r="Z72" s="186"/>
      <c r="AA72" s="186"/>
      <c r="AB72" s="186"/>
      <c r="AC72" s="186"/>
      <c r="AD72" s="186"/>
    </row>
    <row r="73" spans="14:30" ht="18" x14ac:dyDescent="0.45">
      <c r="N73" s="184"/>
      <c r="O73" s="185"/>
      <c r="P73" s="186"/>
      <c r="Q73" s="186"/>
      <c r="R73" s="186"/>
      <c r="S73" s="186"/>
      <c r="T73" s="186"/>
      <c r="U73" s="186"/>
      <c r="V73" s="186"/>
      <c r="W73" s="186"/>
      <c r="X73" s="186"/>
      <c r="Y73" s="186"/>
      <c r="Z73" s="186"/>
      <c r="AA73" s="186"/>
      <c r="AB73" s="186"/>
      <c r="AC73" s="186"/>
      <c r="AD73" s="186"/>
    </row>
    <row r="74" spans="14:30" ht="18" x14ac:dyDescent="0.45">
      <c r="N74" s="184"/>
      <c r="O74" s="185"/>
      <c r="P74" s="186"/>
      <c r="Q74" s="186"/>
      <c r="R74" s="186"/>
      <c r="S74" s="186"/>
      <c r="T74" s="186"/>
      <c r="U74" s="186"/>
      <c r="V74" s="186"/>
      <c r="W74" s="186"/>
      <c r="X74" s="186"/>
      <c r="Y74" s="186"/>
      <c r="Z74" s="186"/>
      <c r="AA74" s="186"/>
      <c r="AB74" s="186"/>
      <c r="AC74" s="186"/>
      <c r="AD74" s="186"/>
    </row>
    <row r="75" spans="14:30" ht="18" x14ac:dyDescent="0.45">
      <c r="N75" s="184"/>
      <c r="O75" s="185"/>
      <c r="P75" s="186"/>
      <c r="Q75" s="186"/>
      <c r="R75" s="186"/>
      <c r="S75" s="186"/>
      <c r="T75" s="186"/>
      <c r="U75" s="186"/>
      <c r="V75" s="186"/>
      <c r="W75" s="186"/>
      <c r="X75" s="186"/>
      <c r="Y75" s="186"/>
      <c r="Z75" s="186"/>
      <c r="AA75" s="186"/>
      <c r="AB75" s="186"/>
      <c r="AC75" s="186"/>
      <c r="AD75" s="186"/>
    </row>
    <row r="76" spans="14:30" ht="18" x14ac:dyDescent="0.45">
      <c r="N76" s="187"/>
      <c r="O76" s="187"/>
      <c r="P76" s="186"/>
      <c r="Q76" s="186"/>
      <c r="R76" s="186"/>
      <c r="S76" s="186"/>
      <c r="T76" s="186"/>
      <c r="U76" s="186"/>
      <c r="V76" s="186"/>
      <c r="W76" s="186"/>
      <c r="X76" s="186"/>
      <c r="Y76" s="186"/>
      <c r="Z76" s="186"/>
      <c r="AA76" s="186"/>
      <c r="AB76" s="186"/>
      <c r="AC76" s="186"/>
      <c r="AD76" s="186"/>
    </row>
    <row r="77" spans="14:30" x14ac:dyDescent="0.45">
      <c r="N77" s="187"/>
      <c r="O77" s="187"/>
      <c r="P77" s="187"/>
      <c r="Q77" s="187"/>
      <c r="R77" s="187"/>
      <c r="S77" s="187"/>
      <c r="T77" s="187"/>
      <c r="U77" s="187"/>
      <c r="V77" s="187"/>
      <c r="W77" s="187"/>
      <c r="X77" s="187"/>
      <c r="Y77" s="187"/>
      <c r="Z77" s="187"/>
      <c r="AA77" s="187"/>
      <c r="AB77" s="187"/>
      <c r="AC77" s="187"/>
      <c r="AD77" s="187"/>
    </row>
    <row r="78" spans="14:30" x14ac:dyDescent="0.45">
      <c r="N78" s="187"/>
      <c r="O78" s="187"/>
      <c r="P78" s="187"/>
      <c r="Q78" s="187"/>
      <c r="R78" s="187"/>
      <c r="S78" s="187"/>
      <c r="T78" s="187"/>
      <c r="U78" s="187"/>
      <c r="V78" s="187"/>
      <c r="W78" s="187"/>
      <c r="X78" s="187"/>
      <c r="Y78" s="187"/>
      <c r="Z78" s="187"/>
      <c r="AA78" s="187"/>
      <c r="AB78" s="187"/>
      <c r="AC78" s="187"/>
      <c r="AD78" s="187"/>
    </row>
  </sheetData>
  <mergeCells count="13">
    <mergeCell ref="P53:AD53"/>
    <mergeCell ref="P54:R54"/>
    <mergeCell ref="S54:U54"/>
    <mergeCell ref="V54:X54"/>
    <mergeCell ref="Y54:AA54"/>
    <mergeCell ref="AB54:AD54"/>
    <mergeCell ref="J1:K1"/>
    <mergeCell ref="P28:AD28"/>
    <mergeCell ref="P29:R29"/>
    <mergeCell ref="S29:U29"/>
    <mergeCell ref="V29:X29"/>
    <mergeCell ref="Y29:AA29"/>
    <mergeCell ref="AB29:AD29"/>
  </mergeCells>
  <phoneticPr fontId="6"/>
  <pageMargins left="0.7" right="0.7" top="0.75" bottom="0.75" header="0.3" footer="0.3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B2:AK86"/>
  <sheetViews>
    <sheetView zoomScale="70" zoomScaleNormal="70" workbookViewId="0">
      <selection activeCell="B22" sqref="B22"/>
    </sheetView>
  </sheetViews>
  <sheetFormatPr defaultColWidth="11" defaultRowHeight="18" x14ac:dyDescent="0.45"/>
  <cols>
    <col min="1" max="1" width="2.8984375" customWidth="1"/>
    <col min="2" max="2" width="14.8984375" customWidth="1"/>
    <col min="3" max="16" width="13.19921875" customWidth="1"/>
    <col min="17" max="17" width="2.69921875" customWidth="1"/>
    <col min="18" max="20" width="6.19921875" customWidth="1"/>
    <col min="21" max="21" width="2.8984375" customWidth="1"/>
    <col min="22" max="22" width="14.8984375" customWidth="1"/>
    <col min="23" max="36" width="13.19921875" customWidth="1"/>
    <col min="37" max="37" width="2.69921875" customWidth="1"/>
  </cols>
  <sheetData>
    <row r="2" spans="2:31" s="98" customFormat="1" ht="19.2" x14ac:dyDescent="0.45">
      <c r="B2" s="97" t="s">
        <v>140</v>
      </c>
      <c r="V2" s="97" t="s">
        <v>140</v>
      </c>
    </row>
    <row r="3" spans="2:31" ht="19.2" x14ac:dyDescent="0.45">
      <c r="B3" s="99" t="s">
        <v>375</v>
      </c>
      <c r="C3" s="100"/>
      <c r="D3" s="100"/>
      <c r="E3" s="100"/>
      <c r="F3" s="100"/>
      <c r="G3" s="100"/>
      <c r="H3" s="100"/>
      <c r="I3" s="100"/>
      <c r="J3" s="100"/>
      <c r="K3" s="98"/>
      <c r="V3" s="99" t="s">
        <v>375</v>
      </c>
      <c r="W3" s="100"/>
      <c r="X3" s="100"/>
      <c r="Y3" s="100"/>
      <c r="Z3" s="100"/>
      <c r="AA3" s="100"/>
      <c r="AB3" s="100"/>
      <c r="AC3" s="100"/>
      <c r="AD3" s="100"/>
      <c r="AE3" s="98"/>
    </row>
    <row r="4" spans="2:31" ht="19.2" x14ac:dyDescent="0.45">
      <c r="B4" s="99" t="s">
        <v>141</v>
      </c>
      <c r="C4" s="100"/>
      <c r="D4" s="100"/>
      <c r="E4" s="100"/>
      <c r="F4" s="100"/>
      <c r="G4" s="100"/>
      <c r="H4" s="100"/>
      <c r="I4" s="100"/>
      <c r="J4" s="100"/>
      <c r="K4" s="98"/>
      <c r="V4" s="99" t="s">
        <v>141</v>
      </c>
      <c r="W4" s="100"/>
      <c r="X4" s="100"/>
      <c r="Y4" s="100"/>
      <c r="Z4" s="100"/>
      <c r="AA4" s="100"/>
      <c r="AB4" s="100"/>
      <c r="AC4" s="100"/>
      <c r="AD4" s="100"/>
      <c r="AE4" s="98"/>
    </row>
    <row r="5" spans="2:31" ht="19.2" x14ac:dyDescent="0.45">
      <c r="B5" s="99" t="s">
        <v>142</v>
      </c>
      <c r="C5" s="100"/>
      <c r="D5" s="100"/>
      <c r="E5" s="100"/>
      <c r="F5" s="100"/>
      <c r="G5" s="100"/>
      <c r="H5" s="100"/>
      <c r="I5" s="100"/>
      <c r="J5" s="100"/>
      <c r="K5" s="98"/>
      <c r="V5" s="99" t="s">
        <v>142</v>
      </c>
      <c r="W5" s="100"/>
      <c r="X5" s="100"/>
      <c r="Y5" s="100"/>
      <c r="Z5" s="100"/>
      <c r="AA5" s="100"/>
      <c r="AB5" s="100"/>
      <c r="AC5" s="100"/>
      <c r="AD5" s="100"/>
      <c r="AE5" s="98"/>
    </row>
    <row r="6" spans="2:31" ht="19.2" x14ac:dyDescent="0.45">
      <c r="B6" s="99" t="s">
        <v>143</v>
      </c>
      <c r="C6" s="100"/>
      <c r="D6" s="100"/>
      <c r="E6" s="100"/>
      <c r="F6" s="100"/>
      <c r="G6" s="100"/>
      <c r="H6" s="100"/>
      <c r="I6" s="100"/>
      <c r="J6" s="100"/>
      <c r="K6" s="98"/>
      <c r="V6" s="99" t="s">
        <v>143</v>
      </c>
      <c r="W6" s="100"/>
      <c r="X6" s="100"/>
      <c r="Y6" s="100"/>
      <c r="Z6" s="100"/>
      <c r="AA6" s="100"/>
      <c r="AB6" s="100"/>
      <c r="AC6" s="100"/>
      <c r="AD6" s="100"/>
      <c r="AE6" s="98"/>
    </row>
    <row r="7" spans="2:31" ht="19.2" x14ac:dyDescent="0.45">
      <c r="B7" s="99" t="s">
        <v>144</v>
      </c>
      <c r="C7" s="100"/>
      <c r="D7" s="100"/>
      <c r="E7" s="100"/>
      <c r="F7" s="100"/>
      <c r="G7" s="100"/>
      <c r="H7" s="100"/>
      <c r="I7" s="100"/>
      <c r="J7" s="100"/>
      <c r="K7" s="98"/>
      <c r="V7" s="99" t="s">
        <v>144</v>
      </c>
      <c r="W7" s="100"/>
      <c r="X7" s="100"/>
      <c r="Y7" s="100"/>
      <c r="Z7" s="100"/>
      <c r="AA7" s="100"/>
      <c r="AB7" s="100"/>
      <c r="AC7" s="100"/>
      <c r="AD7" s="100"/>
      <c r="AE7" s="98"/>
    </row>
    <row r="8" spans="2:31" ht="19.2" x14ac:dyDescent="0.45">
      <c r="B8" s="99" t="s">
        <v>145</v>
      </c>
      <c r="C8" s="100"/>
      <c r="D8" s="100"/>
      <c r="E8" s="100"/>
      <c r="F8" s="100"/>
      <c r="G8" s="100"/>
      <c r="H8" s="100"/>
      <c r="I8" s="100"/>
      <c r="J8" s="100"/>
      <c r="K8" s="98"/>
      <c r="V8" s="99" t="s">
        <v>145</v>
      </c>
      <c r="W8" s="100"/>
      <c r="X8" s="100"/>
      <c r="Y8" s="100"/>
      <c r="Z8" s="100"/>
      <c r="AA8" s="100"/>
      <c r="AB8" s="100"/>
      <c r="AC8" s="100"/>
      <c r="AD8" s="100"/>
      <c r="AE8" s="98"/>
    </row>
    <row r="9" spans="2:31" ht="19.2" x14ac:dyDescent="0.45">
      <c r="B9" s="99" t="s">
        <v>146</v>
      </c>
      <c r="C9" s="100"/>
      <c r="D9" s="100"/>
      <c r="E9" s="100"/>
      <c r="F9" s="100"/>
      <c r="G9" s="100"/>
      <c r="H9" s="100"/>
      <c r="I9" s="100"/>
      <c r="J9" s="100"/>
      <c r="K9" s="98"/>
      <c r="V9" s="99" t="s">
        <v>146</v>
      </c>
      <c r="W9" s="100"/>
      <c r="X9" s="100"/>
      <c r="Y9" s="100"/>
      <c r="Z9" s="100"/>
      <c r="AA9" s="100"/>
      <c r="AB9" s="100"/>
      <c r="AC9" s="100"/>
      <c r="AD9" s="100"/>
      <c r="AE9" s="98"/>
    </row>
    <row r="10" spans="2:31" ht="19.2" x14ac:dyDescent="0.45">
      <c r="B10" s="99" t="s">
        <v>387</v>
      </c>
      <c r="C10" s="100"/>
      <c r="D10" s="100"/>
      <c r="E10" s="100"/>
      <c r="F10" s="100"/>
      <c r="G10" s="100"/>
      <c r="H10" s="100"/>
      <c r="I10" s="100"/>
      <c r="J10" s="100"/>
      <c r="K10" s="98"/>
      <c r="V10" s="99" t="s">
        <v>387</v>
      </c>
      <c r="W10" s="100"/>
      <c r="X10" s="100"/>
      <c r="Y10" s="100"/>
      <c r="Z10" s="100"/>
      <c r="AA10" s="100"/>
      <c r="AB10" s="100"/>
      <c r="AC10" s="100"/>
      <c r="AD10" s="100"/>
      <c r="AE10" s="98"/>
    </row>
    <row r="11" spans="2:31" ht="19.2" x14ac:dyDescent="0.45">
      <c r="B11" s="101"/>
      <c r="C11" s="100"/>
      <c r="D11" s="100"/>
      <c r="E11" s="100"/>
      <c r="F11" s="100"/>
      <c r="G11" s="100"/>
      <c r="H11" s="100"/>
      <c r="I11" s="100"/>
      <c r="J11" s="100"/>
      <c r="K11" s="98"/>
      <c r="V11" s="101"/>
      <c r="W11" s="100"/>
      <c r="X11" s="100"/>
      <c r="Y11" s="100"/>
      <c r="Z11" s="100"/>
      <c r="AA11" s="100"/>
      <c r="AB11" s="100"/>
      <c r="AC11" s="100"/>
      <c r="AD11" s="100"/>
      <c r="AE11" s="98"/>
    </row>
    <row r="12" spans="2:31" s="98" customFormat="1" ht="19.2" x14ac:dyDescent="0.45">
      <c r="B12" s="102" t="s">
        <v>147</v>
      </c>
      <c r="C12" s="103"/>
      <c r="D12" s="104" t="s">
        <v>148</v>
      </c>
      <c r="K12" s="105"/>
      <c r="V12" s="102" t="s">
        <v>147</v>
      </c>
      <c r="W12" s="103"/>
      <c r="X12" s="104" t="s">
        <v>148</v>
      </c>
      <c r="AE12" s="105"/>
    </row>
    <row r="13" spans="2:31" s="98" customFormat="1" ht="19.2" x14ac:dyDescent="0.45">
      <c r="C13" s="106"/>
      <c r="D13" s="104" t="s">
        <v>149</v>
      </c>
      <c r="J13" s="107"/>
      <c r="W13" s="106"/>
      <c r="X13" s="104" t="s">
        <v>149</v>
      </c>
      <c r="AD13" s="107"/>
    </row>
    <row r="14" spans="2:31" s="98" customFormat="1" ht="19.2" x14ac:dyDescent="0.45">
      <c r="C14" s="108"/>
      <c r="D14" s="109" t="s">
        <v>150</v>
      </c>
      <c r="W14" s="108"/>
      <c r="X14" s="109" t="s">
        <v>150</v>
      </c>
    </row>
    <row r="15" spans="2:31" s="98" customFormat="1" ht="19.2" x14ac:dyDescent="0.45">
      <c r="B15" s="110"/>
      <c r="C15" s="110"/>
      <c r="V15" s="110"/>
      <c r="W15" s="110"/>
    </row>
    <row r="16" spans="2:31" s="98" customFormat="1" ht="19.2" x14ac:dyDescent="0.45">
      <c r="B16" s="110"/>
      <c r="C16" s="110"/>
      <c r="V16" s="110"/>
      <c r="W16" s="110"/>
    </row>
    <row r="17" spans="2:37" ht="18" customHeight="1" x14ac:dyDescent="0.45">
      <c r="B17" s="111"/>
      <c r="C17" s="100"/>
      <c r="D17" s="100"/>
      <c r="E17" s="100"/>
      <c r="F17" s="100"/>
      <c r="G17" s="100"/>
      <c r="H17" s="100"/>
      <c r="I17" s="100"/>
      <c r="J17" s="112"/>
      <c r="K17" s="100"/>
      <c r="L17" s="98"/>
      <c r="M17" s="98"/>
      <c r="N17" s="98"/>
      <c r="O17" s="98"/>
      <c r="P17" s="98"/>
      <c r="Q17" s="98"/>
      <c r="R17" s="98"/>
      <c r="S17" s="100"/>
      <c r="T17" s="100"/>
      <c r="V17" s="111"/>
      <c r="W17" s="100"/>
      <c r="X17" s="100"/>
      <c r="Y17" s="100"/>
      <c r="Z17" s="100"/>
      <c r="AA17" s="100"/>
      <c r="AB17" s="100"/>
      <c r="AC17" s="100"/>
      <c r="AD17" s="112"/>
      <c r="AE17" s="100"/>
      <c r="AF17" s="98"/>
      <c r="AG17" s="98"/>
      <c r="AH17" s="98"/>
      <c r="AI17" s="98"/>
      <c r="AJ17" s="98"/>
      <c r="AK17" s="98"/>
    </row>
    <row r="18" spans="2:37" ht="18.75" customHeight="1" thickBot="1" x14ac:dyDescent="0.5">
      <c r="B18" s="111"/>
      <c r="C18" s="100"/>
      <c r="D18" s="100"/>
      <c r="E18" s="100"/>
      <c r="F18" s="100"/>
      <c r="G18" s="100"/>
      <c r="H18" s="100"/>
      <c r="I18" s="100"/>
      <c r="J18" s="112"/>
      <c r="K18" s="100"/>
      <c r="L18" s="98"/>
      <c r="M18" s="98"/>
      <c r="N18" s="98"/>
      <c r="O18" s="98"/>
      <c r="P18" s="98"/>
      <c r="Q18" s="98"/>
      <c r="R18" s="98"/>
      <c r="S18" s="100"/>
      <c r="T18" s="100"/>
      <c r="U18" s="256"/>
      <c r="V18" s="111"/>
      <c r="W18" s="100"/>
      <c r="X18" s="100"/>
      <c r="Y18" s="100"/>
      <c r="Z18" s="100"/>
      <c r="AA18" s="100"/>
      <c r="AB18" s="100"/>
      <c r="AC18" s="100"/>
      <c r="AD18" s="112"/>
      <c r="AE18" s="100"/>
      <c r="AF18" s="98"/>
      <c r="AG18" s="98"/>
      <c r="AH18" s="98"/>
      <c r="AI18" s="98"/>
      <c r="AJ18" s="98"/>
      <c r="AK18" s="98"/>
    </row>
    <row r="19" spans="2:37" ht="42.75" customHeight="1" thickTop="1" thickBot="1" x14ac:dyDescent="0.5">
      <c r="B19" s="113" t="s">
        <v>385</v>
      </c>
      <c r="C19" s="100"/>
      <c r="D19" s="100"/>
      <c r="E19" s="321" t="s">
        <v>151</v>
      </c>
      <c r="F19" s="322"/>
      <c r="G19" s="323" t="str">
        <f>IF(AND(P27=0,P39=0,P50=0,P61=0,P72=0,P83=0),"事業所のエネルギー使用について入力してください。",IF(OR(P29&lt;&gt;0,P41&lt;&gt;0,P52&lt;&gt;0,P63&lt;&gt;0,P74&lt;&gt;0,P85&lt;&gt;0),"未入力欄が有ります。確認してください。",IF(OR(P27=1,P39=1,P50=1,P61=1,P72=1,P83=1),"エネルギーの使用年度を選択してください。",IF(OR(P39=2,P39=3,P50=2,P61=2,P72=2,P83=2),"エネルギー種別・単位を選択してください。",IF(SUM(P24,P36,P47,P58,P69,P80)&lt;1500,"中小規模事業所に該当します。","中小規模事業所の要件を満たしていないため、申請できません。")))))</f>
        <v>事業所のエネルギー使用について入力してください。</v>
      </c>
      <c r="H19" s="324"/>
      <c r="I19" s="324"/>
      <c r="J19" s="324"/>
      <c r="K19" s="324"/>
      <c r="L19" s="324"/>
      <c r="M19" s="324"/>
      <c r="N19" s="325"/>
      <c r="O19" s="98"/>
      <c r="P19" s="98"/>
      <c r="Q19" s="98"/>
      <c r="R19" s="98"/>
      <c r="S19" s="100"/>
      <c r="T19" s="100"/>
      <c r="U19" s="256"/>
      <c r="V19" s="113" t="s">
        <v>385</v>
      </c>
      <c r="W19" s="100"/>
      <c r="X19" s="100"/>
      <c r="Y19" s="321" t="s">
        <v>151</v>
      </c>
      <c r="Z19" s="322"/>
      <c r="AA19" s="343" t="s">
        <v>472</v>
      </c>
      <c r="AB19" s="344"/>
      <c r="AC19" s="344"/>
      <c r="AD19" s="344"/>
      <c r="AE19" s="344"/>
      <c r="AF19" s="344"/>
      <c r="AG19" s="344"/>
      <c r="AH19" s="345"/>
      <c r="AI19" s="98"/>
      <c r="AJ19" s="98"/>
      <c r="AK19" s="98"/>
    </row>
    <row r="20" spans="2:37" ht="19.5" customHeight="1" thickTop="1" x14ac:dyDescent="0.45"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98"/>
      <c r="P20" s="98"/>
      <c r="Q20" s="98"/>
      <c r="R20" s="98"/>
      <c r="S20" s="100"/>
      <c r="T20" s="100"/>
      <c r="U20" s="256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98"/>
      <c r="AJ20" s="98"/>
      <c r="AK20" s="98"/>
    </row>
    <row r="21" spans="2:37" ht="19.8" thickBot="1" x14ac:dyDescent="0.5">
      <c r="B21" s="100" t="s">
        <v>152</v>
      </c>
      <c r="C21" s="100"/>
      <c r="D21" s="100"/>
      <c r="E21" s="100"/>
      <c r="F21" s="100"/>
      <c r="G21" s="100"/>
      <c r="H21" s="326" t="s">
        <v>153</v>
      </c>
      <c r="I21" s="326"/>
      <c r="J21" s="327"/>
      <c r="K21" s="327"/>
      <c r="L21" s="327"/>
      <c r="M21" s="98"/>
      <c r="N21" s="98"/>
      <c r="O21" s="98"/>
      <c r="P21" s="98"/>
      <c r="Q21" s="98"/>
      <c r="R21" s="98"/>
      <c r="S21" s="100"/>
      <c r="T21" s="100"/>
      <c r="U21" s="256"/>
      <c r="V21" s="100" t="s">
        <v>152</v>
      </c>
      <c r="W21" s="100"/>
      <c r="X21" s="100"/>
      <c r="Y21" s="100"/>
      <c r="Z21" s="100"/>
      <c r="AA21" s="100"/>
      <c r="AB21" s="326" t="s">
        <v>153</v>
      </c>
      <c r="AC21" s="326"/>
      <c r="AD21" s="346"/>
      <c r="AE21" s="346"/>
      <c r="AF21" s="346"/>
      <c r="AG21" s="98"/>
      <c r="AH21" s="98"/>
      <c r="AI21" s="98"/>
      <c r="AJ21" s="98"/>
      <c r="AK21" s="98"/>
    </row>
    <row r="22" spans="2:37" ht="18.75" customHeight="1" thickTop="1" thickBot="1" x14ac:dyDescent="0.5">
      <c r="B22" s="114" t="s">
        <v>154</v>
      </c>
      <c r="C22" s="253" t="s">
        <v>155</v>
      </c>
      <c r="D22" s="116" t="s">
        <v>156</v>
      </c>
      <c r="E22" s="116" t="s">
        <v>157</v>
      </c>
      <c r="F22" s="116" t="s">
        <v>158</v>
      </c>
      <c r="G22" s="116" t="s">
        <v>159</v>
      </c>
      <c r="H22" s="116" t="s">
        <v>160</v>
      </c>
      <c r="I22" s="116" t="s">
        <v>161</v>
      </c>
      <c r="J22" s="116" t="s">
        <v>162</v>
      </c>
      <c r="K22" s="116" t="s">
        <v>163</v>
      </c>
      <c r="L22" s="115" t="s">
        <v>164</v>
      </c>
      <c r="M22" s="116" t="s">
        <v>165</v>
      </c>
      <c r="N22" s="117" t="s">
        <v>166</v>
      </c>
      <c r="O22" s="118"/>
      <c r="P22" s="119"/>
      <c r="Q22" s="98"/>
      <c r="R22" s="98"/>
      <c r="S22" s="100"/>
      <c r="T22" s="100"/>
      <c r="U22" s="256"/>
      <c r="V22" s="261" t="s">
        <v>456</v>
      </c>
      <c r="W22" s="253" t="s">
        <v>155</v>
      </c>
      <c r="X22" s="116" t="s">
        <v>156</v>
      </c>
      <c r="Y22" s="116" t="s">
        <v>157</v>
      </c>
      <c r="Z22" s="116" t="s">
        <v>158</v>
      </c>
      <c r="AA22" s="116" t="s">
        <v>159</v>
      </c>
      <c r="AB22" s="116" t="s">
        <v>160</v>
      </c>
      <c r="AC22" s="116" t="s">
        <v>161</v>
      </c>
      <c r="AD22" s="116" t="s">
        <v>162</v>
      </c>
      <c r="AE22" s="116" t="s">
        <v>163</v>
      </c>
      <c r="AF22" s="115" t="s">
        <v>164</v>
      </c>
      <c r="AG22" s="116" t="s">
        <v>165</v>
      </c>
      <c r="AH22" s="117" t="s">
        <v>166</v>
      </c>
      <c r="AI22" s="118"/>
      <c r="AJ22" s="119"/>
      <c r="AK22" s="98"/>
    </row>
    <row r="23" spans="2:37" ht="38.25" customHeight="1" thickTop="1" x14ac:dyDescent="0.45">
      <c r="B23" s="120" t="s">
        <v>167</v>
      </c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122" t="s">
        <v>168</v>
      </c>
      <c r="P23" s="123" t="s">
        <v>169</v>
      </c>
      <c r="Q23" s="100"/>
      <c r="R23" s="100"/>
      <c r="S23" s="100"/>
      <c r="T23" s="100"/>
      <c r="U23" s="256"/>
      <c r="V23" s="120" t="s">
        <v>167</v>
      </c>
      <c r="W23" s="257" t="s">
        <v>444</v>
      </c>
      <c r="X23" s="257" t="s">
        <v>445</v>
      </c>
      <c r="Y23" s="257" t="s">
        <v>446</v>
      </c>
      <c r="Z23" s="257" t="s">
        <v>447</v>
      </c>
      <c r="AA23" s="257" t="s">
        <v>448</v>
      </c>
      <c r="AB23" s="257" t="s">
        <v>449</v>
      </c>
      <c r="AC23" s="257" t="s">
        <v>450</v>
      </c>
      <c r="AD23" s="257" t="s">
        <v>451</v>
      </c>
      <c r="AE23" s="257" t="s">
        <v>452</v>
      </c>
      <c r="AF23" s="257" t="s">
        <v>453</v>
      </c>
      <c r="AG23" s="257" t="s">
        <v>454</v>
      </c>
      <c r="AH23" s="257" t="s">
        <v>455</v>
      </c>
      <c r="AI23" s="122" t="s">
        <v>168</v>
      </c>
      <c r="AJ23" s="123" t="s">
        <v>169</v>
      </c>
      <c r="AK23" s="100"/>
    </row>
    <row r="24" spans="2:37" ht="18.75" customHeight="1" x14ac:dyDescent="0.45">
      <c r="B24" s="124" t="s">
        <v>170</v>
      </c>
      <c r="C24" s="328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35"/>
      <c r="O24" s="330" t="str">
        <f>IF(ISERROR(12*SUM(C24:N25)/COUNT(C24:N25)),"",12*SUM(C24:N25)/COUNT(C24:N25))</f>
        <v/>
      </c>
      <c r="P24" s="332" t="str">
        <f>IF(P27=0,"",IF(P29=1,"未入力欄を確認",IF(P27=1,"年度を選択",IF(AND(O24&gt;0,O26&gt;0,Q27=Q28,P27=4),計算!$J$3,"入力不足"))))</f>
        <v/>
      </c>
      <c r="Q24" s="100"/>
      <c r="R24" s="100"/>
      <c r="S24" s="100"/>
      <c r="T24" s="100"/>
      <c r="U24" s="256"/>
      <c r="V24" s="124" t="s">
        <v>170</v>
      </c>
      <c r="W24" s="347">
        <v>898</v>
      </c>
      <c r="X24" s="347">
        <v>997</v>
      </c>
      <c r="Y24" s="347">
        <v>1179</v>
      </c>
      <c r="Z24" s="347">
        <v>1257</v>
      </c>
      <c r="AA24" s="347">
        <v>1467</v>
      </c>
      <c r="AB24" s="347">
        <v>1770</v>
      </c>
      <c r="AC24" s="347">
        <v>1216</v>
      </c>
      <c r="AD24" s="347">
        <v>856</v>
      </c>
      <c r="AE24" s="347">
        <v>956</v>
      </c>
      <c r="AF24" s="347">
        <v>1032</v>
      </c>
      <c r="AG24" s="347">
        <v>1164</v>
      </c>
      <c r="AH24" s="347">
        <v>785</v>
      </c>
      <c r="AI24" s="330">
        <v>13577</v>
      </c>
      <c r="AJ24" s="332">
        <v>3.42</v>
      </c>
      <c r="AK24" s="100"/>
    </row>
    <row r="25" spans="2:37" ht="18.75" customHeight="1" thickBot="1" x14ac:dyDescent="0.5">
      <c r="B25" s="120" t="s">
        <v>171</v>
      </c>
      <c r="C25" s="329"/>
      <c r="D25" s="329"/>
      <c r="E25" s="329"/>
      <c r="F25" s="329"/>
      <c r="G25" s="329"/>
      <c r="H25" s="329"/>
      <c r="I25" s="329"/>
      <c r="J25" s="329"/>
      <c r="K25" s="329"/>
      <c r="L25" s="329"/>
      <c r="M25" s="329"/>
      <c r="N25" s="336"/>
      <c r="O25" s="331"/>
      <c r="P25" s="333"/>
      <c r="Q25" s="100"/>
      <c r="R25" s="100"/>
      <c r="S25" s="100"/>
      <c r="T25" s="100"/>
      <c r="U25" s="256"/>
      <c r="V25" s="120" t="s">
        <v>171</v>
      </c>
      <c r="W25" s="348"/>
      <c r="X25" s="348"/>
      <c r="Y25" s="348"/>
      <c r="Z25" s="348"/>
      <c r="AA25" s="348"/>
      <c r="AB25" s="348"/>
      <c r="AC25" s="348"/>
      <c r="AD25" s="348"/>
      <c r="AE25" s="348"/>
      <c r="AF25" s="348"/>
      <c r="AG25" s="348"/>
      <c r="AH25" s="348"/>
      <c r="AI25" s="331"/>
      <c r="AJ25" s="333"/>
      <c r="AK25" s="100"/>
    </row>
    <row r="26" spans="2:37" ht="38.25" customHeight="1" thickTop="1" thickBot="1" x14ac:dyDescent="0.5">
      <c r="B26" s="125" t="s">
        <v>172</v>
      </c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7" t="str">
        <f>IF(ISERROR(12*SUM(C26:N26)/COUNT(C26:N26)),"",12*SUM(C26:N26)/COUNT(C26:N26))</f>
        <v/>
      </c>
      <c r="P26" s="128">
        <f>IF(AND(O24="",O26="",P29=0),0,IF(OR(B22="",B22="年度を選択"),1,4))</f>
        <v>0</v>
      </c>
      <c r="Q26" s="129"/>
      <c r="R26" s="100"/>
      <c r="S26" s="100"/>
      <c r="T26" s="100"/>
      <c r="U26" s="256"/>
      <c r="V26" s="125" t="s">
        <v>172</v>
      </c>
      <c r="W26" s="258">
        <v>27234</v>
      </c>
      <c r="X26" s="258">
        <v>29368</v>
      </c>
      <c r="Y26" s="258">
        <v>33026</v>
      </c>
      <c r="Z26" s="258">
        <v>33807</v>
      </c>
      <c r="AA26" s="258">
        <v>37411</v>
      </c>
      <c r="AB26" s="258">
        <v>42293</v>
      </c>
      <c r="AC26" s="258">
        <v>30582</v>
      </c>
      <c r="AD26" s="258">
        <v>25126</v>
      </c>
      <c r="AE26" s="258">
        <v>25741</v>
      </c>
      <c r="AF26" s="258">
        <v>25461</v>
      </c>
      <c r="AG26" s="258">
        <v>27085</v>
      </c>
      <c r="AH26" s="258">
        <v>21091</v>
      </c>
      <c r="AI26" s="127">
        <v>358225</v>
      </c>
      <c r="AJ26" s="128">
        <v>4</v>
      </c>
      <c r="AK26" s="129"/>
    </row>
    <row r="27" spans="2:37" ht="18.75" hidden="1" customHeight="1" x14ac:dyDescent="0.45">
      <c r="B27" s="130" t="s">
        <v>173</v>
      </c>
      <c r="C27" s="131">
        <f>IF(C23="",2,IF(C23&lt;&gt;"",0,1))</f>
        <v>2</v>
      </c>
      <c r="D27" s="131">
        <f t="shared" ref="D27:N27" si="0">IF(D23="",2,IF(D23&lt;&gt;"",0,1))</f>
        <v>2</v>
      </c>
      <c r="E27" s="131">
        <f t="shared" si="0"/>
        <v>2</v>
      </c>
      <c r="F27" s="131">
        <f t="shared" si="0"/>
        <v>2</v>
      </c>
      <c r="G27" s="131">
        <f t="shared" si="0"/>
        <v>2</v>
      </c>
      <c r="H27" s="131">
        <f t="shared" si="0"/>
        <v>2</v>
      </c>
      <c r="I27" s="131">
        <f t="shared" si="0"/>
        <v>2</v>
      </c>
      <c r="J27" s="131">
        <f t="shared" si="0"/>
        <v>2</v>
      </c>
      <c r="K27" s="131">
        <f t="shared" si="0"/>
        <v>2</v>
      </c>
      <c r="L27" s="131">
        <f t="shared" si="0"/>
        <v>2</v>
      </c>
      <c r="M27" s="131">
        <f>IF(M23="",2,IF(M23&lt;&gt;"",0,1))</f>
        <v>2</v>
      </c>
      <c r="N27" s="131">
        <f t="shared" si="0"/>
        <v>2</v>
      </c>
      <c r="O27" s="131" t="str">
        <f>IF(R27&gt;1,"入力確認",IF(Q27=Q28,"入力済","未入力"))</f>
        <v>入力済</v>
      </c>
      <c r="P27" s="132">
        <f>P26</f>
        <v>0</v>
      </c>
      <c r="Q27" s="129">
        <f>COUNTIF($C27:$N27,0)</f>
        <v>0</v>
      </c>
      <c r="R27" s="129">
        <f>COUNTIF($C27:$N27,1)</f>
        <v>0</v>
      </c>
      <c r="S27" s="129">
        <f>COUNTIF($C27:$N27,2)</f>
        <v>12</v>
      </c>
      <c r="T27" s="129"/>
      <c r="U27" s="256"/>
      <c r="V27" s="130" t="s">
        <v>173</v>
      </c>
      <c r="W27" s="131">
        <f>IF(W23="",2,IF(W23&lt;&gt;"",0,1))</f>
        <v>0</v>
      </c>
      <c r="X27" s="131">
        <f t="shared" ref="X27:AF27" si="1">IF(X23="",2,IF(X23&lt;&gt;"",0,1))</f>
        <v>0</v>
      </c>
      <c r="Y27" s="131">
        <f t="shared" si="1"/>
        <v>0</v>
      </c>
      <c r="Z27" s="131">
        <f t="shared" si="1"/>
        <v>0</v>
      </c>
      <c r="AA27" s="131">
        <f t="shared" si="1"/>
        <v>0</v>
      </c>
      <c r="AB27" s="131">
        <f t="shared" si="1"/>
        <v>0</v>
      </c>
      <c r="AC27" s="131">
        <f t="shared" si="1"/>
        <v>0</v>
      </c>
      <c r="AD27" s="131">
        <f t="shared" si="1"/>
        <v>0</v>
      </c>
      <c r="AE27" s="131">
        <f t="shared" si="1"/>
        <v>0</v>
      </c>
      <c r="AF27" s="131">
        <f t="shared" si="1"/>
        <v>0</v>
      </c>
      <c r="AG27" s="131">
        <f>IF(AG23="",2,IF(AG23&lt;&gt;"",0,1))</f>
        <v>0</v>
      </c>
      <c r="AH27" s="131">
        <f t="shared" ref="AH27" si="2">IF(AH23="",2,IF(AH23&lt;&gt;"",0,1))</f>
        <v>0</v>
      </c>
      <c r="AI27" s="131" t="str">
        <f>IF(AL27&gt;1,"入力確認",IF(AK27=AK28,"入力済","未入力"))</f>
        <v>入力済</v>
      </c>
      <c r="AJ27" s="132">
        <f>AJ26</f>
        <v>4</v>
      </c>
      <c r="AK27" s="129">
        <f>COUNTIF($C27:$N27,0)</f>
        <v>0</v>
      </c>
    </row>
    <row r="28" spans="2:37" ht="18.75" hidden="1" customHeight="1" x14ac:dyDescent="0.45">
      <c r="B28" s="130" t="s">
        <v>174</v>
      </c>
      <c r="C28" s="131">
        <f>IF(AND(C24="",C26=""),2,IF(AND(C24&lt;&gt;"",C26&lt;&gt;""),0,1))</f>
        <v>2</v>
      </c>
      <c r="D28" s="131">
        <f t="shared" ref="D28:N28" si="3">IF(AND(D24="",D26=""),2,IF(AND(D24&lt;&gt;"",D26&lt;&gt;""),0,1))</f>
        <v>2</v>
      </c>
      <c r="E28" s="131">
        <f t="shared" si="3"/>
        <v>2</v>
      </c>
      <c r="F28" s="131">
        <f t="shared" si="3"/>
        <v>2</v>
      </c>
      <c r="G28" s="131">
        <f t="shared" si="3"/>
        <v>2</v>
      </c>
      <c r="H28" s="131">
        <f t="shared" si="3"/>
        <v>2</v>
      </c>
      <c r="I28" s="131">
        <f t="shared" si="3"/>
        <v>2</v>
      </c>
      <c r="J28" s="131">
        <f t="shared" si="3"/>
        <v>2</v>
      </c>
      <c r="K28" s="131">
        <f t="shared" si="3"/>
        <v>2</v>
      </c>
      <c r="L28" s="131">
        <f t="shared" si="3"/>
        <v>2</v>
      </c>
      <c r="M28" s="131">
        <f t="shared" si="3"/>
        <v>2</v>
      </c>
      <c r="N28" s="131">
        <f t="shared" si="3"/>
        <v>2</v>
      </c>
      <c r="O28" s="131" t="str">
        <f>IF(R28&gt;1,"入力確認",IF(Q28+S28=12,"入力済","未入力"))</f>
        <v>入力済</v>
      </c>
      <c r="P28" s="132"/>
      <c r="Q28" s="129">
        <f>COUNTIF($C28:$N28,0)</f>
        <v>0</v>
      </c>
      <c r="R28" s="129">
        <f>COUNTIF($C28:$N28,1)</f>
        <v>0</v>
      </c>
      <c r="S28" s="129">
        <f>COUNTIF($C28:$N28,2)</f>
        <v>12</v>
      </c>
      <c r="T28" s="100"/>
      <c r="U28" s="256"/>
      <c r="V28" s="130" t="s">
        <v>174</v>
      </c>
      <c r="W28" s="131">
        <f>IF(AND(W24="",W26=""),2,IF(AND(W24&lt;&gt;"",W26&lt;&gt;""),0,1))</f>
        <v>0</v>
      </c>
      <c r="X28" s="131">
        <f t="shared" ref="X28:AH28" si="4">IF(AND(X24="",X26=""),2,IF(AND(X24&lt;&gt;"",X26&lt;&gt;""),0,1))</f>
        <v>0</v>
      </c>
      <c r="Y28" s="131">
        <f t="shared" si="4"/>
        <v>0</v>
      </c>
      <c r="Z28" s="131">
        <f t="shared" si="4"/>
        <v>0</v>
      </c>
      <c r="AA28" s="131">
        <f t="shared" si="4"/>
        <v>0</v>
      </c>
      <c r="AB28" s="131">
        <f t="shared" si="4"/>
        <v>0</v>
      </c>
      <c r="AC28" s="131">
        <f t="shared" si="4"/>
        <v>0</v>
      </c>
      <c r="AD28" s="131">
        <f t="shared" si="4"/>
        <v>0</v>
      </c>
      <c r="AE28" s="131">
        <f t="shared" si="4"/>
        <v>0</v>
      </c>
      <c r="AF28" s="131">
        <f t="shared" si="4"/>
        <v>0</v>
      </c>
      <c r="AG28" s="131">
        <f t="shared" si="4"/>
        <v>0</v>
      </c>
      <c r="AH28" s="131">
        <f t="shared" si="4"/>
        <v>0</v>
      </c>
      <c r="AI28" s="131" t="str">
        <f>IF(AL28&gt;1,"入力確認",IF(AK28+AM28=12,"入力済","未入力"))</f>
        <v>未入力</v>
      </c>
      <c r="AJ28" s="132"/>
      <c r="AK28" s="129">
        <f>COUNTIF($C28:$N28,0)</f>
        <v>0</v>
      </c>
    </row>
    <row r="29" spans="2:37" ht="18.75" hidden="1" customHeight="1" x14ac:dyDescent="0.45">
      <c r="B29" s="130" t="s">
        <v>175</v>
      </c>
      <c r="C29" s="131">
        <f>IF(AND(C27=2,C28=2),2,IF(C27&lt;&gt;C28,1,IF(AND(C27=0,C28=0),0,4)))</f>
        <v>2</v>
      </c>
      <c r="D29" s="131">
        <f t="shared" ref="D29:N29" si="5">IF(AND(D27=2,D28=2),2,IF(D27&lt;&gt;D28,1,IF(AND(D27=0,D28=0),0,4)))</f>
        <v>2</v>
      </c>
      <c r="E29" s="131">
        <f t="shared" si="5"/>
        <v>2</v>
      </c>
      <c r="F29" s="131">
        <f t="shared" si="5"/>
        <v>2</v>
      </c>
      <c r="G29" s="131">
        <f t="shared" si="5"/>
        <v>2</v>
      </c>
      <c r="H29" s="131">
        <f t="shared" si="5"/>
        <v>2</v>
      </c>
      <c r="I29" s="131">
        <f t="shared" si="5"/>
        <v>2</v>
      </c>
      <c r="J29" s="131">
        <f t="shared" si="5"/>
        <v>2</v>
      </c>
      <c r="K29" s="131">
        <f t="shared" si="5"/>
        <v>2</v>
      </c>
      <c r="L29" s="131">
        <f t="shared" si="5"/>
        <v>2</v>
      </c>
      <c r="M29" s="131">
        <f t="shared" si="5"/>
        <v>2</v>
      </c>
      <c r="N29" s="131">
        <f t="shared" si="5"/>
        <v>2</v>
      </c>
      <c r="O29" s="131" t="str">
        <f>IF(R29&gt;1,"入力確認",IF(Q29+S29=12,"入力済","未入力"))</f>
        <v>入力済</v>
      </c>
      <c r="P29" s="132">
        <f>IF(O29="未入力",1,IF(O29="入力済",0,2))</f>
        <v>0</v>
      </c>
      <c r="Q29" s="129">
        <f>COUNTIF($C29:$N29,0)</f>
        <v>0</v>
      </c>
      <c r="R29" s="129">
        <f>COUNTIF($C29:$N29,1)</f>
        <v>0</v>
      </c>
      <c r="S29" s="129">
        <f>COUNTIF($C29:$N29,2)</f>
        <v>12</v>
      </c>
      <c r="T29" s="100"/>
      <c r="U29" s="256"/>
      <c r="V29" s="130" t="s">
        <v>175</v>
      </c>
      <c r="W29" s="131">
        <f>IF(AND(W27=2,W28=2),2,IF(W27&lt;&gt;W28,1,IF(AND(W27=0,W28=0),0,4)))</f>
        <v>0</v>
      </c>
      <c r="X29" s="131">
        <f t="shared" ref="X29:AH29" si="6">IF(AND(X27=2,X28=2),2,IF(X27&lt;&gt;X28,1,IF(AND(X27=0,X28=0),0,4)))</f>
        <v>0</v>
      </c>
      <c r="Y29" s="131">
        <f t="shared" si="6"/>
        <v>0</v>
      </c>
      <c r="Z29" s="131">
        <f t="shared" si="6"/>
        <v>0</v>
      </c>
      <c r="AA29" s="131">
        <f t="shared" si="6"/>
        <v>0</v>
      </c>
      <c r="AB29" s="131">
        <f t="shared" si="6"/>
        <v>0</v>
      </c>
      <c r="AC29" s="131">
        <f t="shared" si="6"/>
        <v>0</v>
      </c>
      <c r="AD29" s="131">
        <f t="shared" si="6"/>
        <v>0</v>
      </c>
      <c r="AE29" s="131">
        <f t="shared" si="6"/>
        <v>0</v>
      </c>
      <c r="AF29" s="131">
        <f t="shared" si="6"/>
        <v>0</v>
      </c>
      <c r="AG29" s="131">
        <f t="shared" si="6"/>
        <v>0</v>
      </c>
      <c r="AH29" s="131">
        <f t="shared" si="6"/>
        <v>0</v>
      </c>
      <c r="AI29" s="131" t="str">
        <f>IF(AL29&gt;1,"入力確認",IF(AK29+AM29=12,"入力済","未入力"))</f>
        <v>未入力</v>
      </c>
      <c r="AJ29" s="132">
        <f>IF(AI29="未入力",1,IF(AI29="入力済",0,2))</f>
        <v>1</v>
      </c>
      <c r="AK29" s="129">
        <f>COUNTIF($C29:$N29,0)</f>
        <v>0</v>
      </c>
    </row>
    <row r="30" spans="2:37" x14ac:dyDescent="0.45">
      <c r="B30" s="133" t="s">
        <v>176</v>
      </c>
      <c r="C30" s="100"/>
      <c r="D30" s="100"/>
      <c r="E30" s="134"/>
      <c r="F30" s="134"/>
      <c r="G30" s="134"/>
      <c r="H30" s="134"/>
      <c r="I30" s="100"/>
      <c r="J30" s="100"/>
      <c r="K30" s="100"/>
      <c r="L30" s="100"/>
      <c r="M30" s="100"/>
      <c r="N30" s="100"/>
      <c r="O30" s="135"/>
      <c r="P30" s="100"/>
      <c r="Q30" s="100"/>
      <c r="R30" s="100"/>
      <c r="S30" s="100"/>
      <c r="T30" s="100"/>
      <c r="U30" s="256"/>
      <c r="V30" s="133" t="s">
        <v>176</v>
      </c>
      <c r="W30" s="100"/>
      <c r="X30" s="100"/>
      <c r="Y30" s="134"/>
      <c r="Z30" s="134"/>
      <c r="AA30" s="134"/>
      <c r="AB30" s="134"/>
      <c r="AC30" s="100"/>
      <c r="AD30" s="100"/>
      <c r="AE30" s="100"/>
      <c r="AF30" s="100"/>
      <c r="AG30" s="100"/>
      <c r="AH30" s="100"/>
      <c r="AI30" s="135"/>
      <c r="AJ30" s="100"/>
      <c r="AK30" s="100"/>
    </row>
    <row r="31" spans="2:37" x14ac:dyDescent="0.45"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</row>
    <row r="32" spans="2:37" ht="18.600000000000001" thickBot="1" x14ac:dyDescent="0.5"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</row>
    <row r="33" spans="2:37" ht="19.2" thickTop="1" thickBot="1" x14ac:dyDescent="0.5">
      <c r="B33" s="100" t="s">
        <v>177</v>
      </c>
      <c r="C33" s="100"/>
      <c r="D33" s="100"/>
      <c r="E33" s="255" t="s">
        <v>469</v>
      </c>
      <c r="F33" s="255" t="s">
        <v>178</v>
      </c>
      <c r="G33" s="136"/>
      <c r="H33" s="326" t="s">
        <v>153</v>
      </c>
      <c r="I33" s="326"/>
      <c r="J33" s="327"/>
      <c r="K33" s="327"/>
      <c r="L33" s="327"/>
      <c r="M33" s="100"/>
      <c r="N33" s="100"/>
      <c r="O33" s="100"/>
      <c r="P33" s="100"/>
      <c r="Q33" s="100"/>
      <c r="R33" s="100"/>
      <c r="S33" s="100"/>
      <c r="T33" s="100"/>
      <c r="U33" s="256"/>
      <c r="V33" s="100" t="s">
        <v>177</v>
      </c>
      <c r="W33" s="100"/>
      <c r="X33" s="100"/>
      <c r="Y33" s="262" t="s">
        <v>51</v>
      </c>
      <c r="Z33" s="263" t="s">
        <v>230</v>
      </c>
      <c r="AA33" s="136"/>
      <c r="AB33" s="326" t="s">
        <v>153</v>
      </c>
      <c r="AC33" s="326"/>
      <c r="AD33" s="346"/>
      <c r="AE33" s="346"/>
      <c r="AF33" s="346"/>
      <c r="AG33" s="100"/>
      <c r="AH33" s="100"/>
      <c r="AI33" s="100"/>
      <c r="AJ33" s="100"/>
      <c r="AK33" s="100"/>
    </row>
    <row r="34" spans="2:37" ht="19.5" customHeight="1" thickTop="1" thickBot="1" x14ac:dyDescent="0.5">
      <c r="B34" s="114" t="s">
        <v>154</v>
      </c>
      <c r="C34" s="253" t="s">
        <v>155</v>
      </c>
      <c r="D34" s="116" t="s">
        <v>156</v>
      </c>
      <c r="E34" s="116" t="s">
        <v>157</v>
      </c>
      <c r="F34" s="116" t="s">
        <v>158</v>
      </c>
      <c r="G34" s="116" t="s">
        <v>159</v>
      </c>
      <c r="H34" s="116" t="s">
        <v>160</v>
      </c>
      <c r="I34" s="116" t="s">
        <v>161</v>
      </c>
      <c r="J34" s="116" t="s">
        <v>162</v>
      </c>
      <c r="K34" s="116" t="s">
        <v>163</v>
      </c>
      <c r="L34" s="115" t="s">
        <v>164</v>
      </c>
      <c r="M34" s="116" t="s">
        <v>165</v>
      </c>
      <c r="N34" s="117" t="s">
        <v>166</v>
      </c>
      <c r="O34" s="118"/>
      <c r="P34" s="119"/>
      <c r="Q34" s="100"/>
      <c r="R34" s="100"/>
      <c r="S34" s="100"/>
      <c r="T34" s="100"/>
      <c r="U34" s="256"/>
      <c r="V34" s="261" t="s">
        <v>456</v>
      </c>
      <c r="W34" s="253" t="s">
        <v>155</v>
      </c>
      <c r="X34" s="116" t="s">
        <v>156</v>
      </c>
      <c r="Y34" s="254" t="s">
        <v>157</v>
      </c>
      <c r="Z34" s="254" t="s">
        <v>158</v>
      </c>
      <c r="AA34" s="116" t="s">
        <v>159</v>
      </c>
      <c r="AB34" s="116" t="s">
        <v>160</v>
      </c>
      <c r="AC34" s="116" t="s">
        <v>161</v>
      </c>
      <c r="AD34" s="116" t="s">
        <v>162</v>
      </c>
      <c r="AE34" s="116" t="s">
        <v>163</v>
      </c>
      <c r="AF34" s="115" t="s">
        <v>164</v>
      </c>
      <c r="AG34" s="116" t="s">
        <v>165</v>
      </c>
      <c r="AH34" s="117" t="s">
        <v>166</v>
      </c>
      <c r="AI34" s="118"/>
      <c r="AJ34" s="119"/>
      <c r="AK34" s="100"/>
    </row>
    <row r="35" spans="2:37" ht="38.25" customHeight="1" thickTop="1" x14ac:dyDescent="0.45">
      <c r="B35" s="120" t="s">
        <v>167</v>
      </c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2"/>
      <c r="O35" s="122" t="s">
        <v>168</v>
      </c>
      <c r="P35" s="123" t="s">
        <v>169</v>
      </c>
      <c r="Q35" s="100"/>
      <c r="R35" s="100"/>
      <c r="S35" s="100"/>
      <c r="T35" s="100"/>
      <c r="U35" s="256"/>
      <c r="V35" s="120" t="s">
        <v>167</v>
      </c>
      <c r="W35" s="257" t="s">
        <v>457</v>
      </c>
      <c r="X35" s="257" t="s">
        <v>458</v>
      </c>
      <c r="Y35" s="257" t="s">
        <v>459</v>
      </c>
      <c r="Z35" s="257" t="s">
        <v>460</v>
      </c>
      <c r="AA35" s="257" t="s">
        <v>461</v>
      </c>
      <c r="AB35" s="257" t="s">
        <v>462</v>
      </c>
      <c r="AC35" s="257" t="s">
        <v>463</v>
      </c>
      <c r="AD35" s="257" t="s">
        <v>464</v>
      </c>
      <c r="AE35" s="257" t="s">
        <v>465</v>
      </c>
      <c r="AF35" s="257" t="s">
        <v>466</v>
      </c>
      <c r="AG35" s="257" t="s">
        <v>467</v>
      </c>
      <c r="AH35" s="259" t="s">
        <v>468</v>
      </c>
      <c r="AI35" s="122" t="s">
        <v>168</v>
      </c>
      <c r="AJ35" s="123" t="s">
        <v>169</v>
      </c>
      <c r="AK35" s="100"/>
    </row>
    <row r="36" spans="2:37" ht="19.5" customHeight="1" x14ac:dyDescent="0.45">
      <c r="B36" s="124" t="s">
        <v>179</v>
      </c>
      <c r="C36" s="328"/>
      <c r="D36" s="328"/>
      <c r="E36" s="328"/>
      <c r="F36" s="328"/>
      <c r="G36" s="328"/>
      <c r="H36" s="328"/>
      <c r="I36" s="328"/>
      <c r="J36" s="328"/>
      <c r="K36" s="328"/>
      <c r="L36" s="328"/>
      <c r="M36" s="328"/>
      <c r="N36" s="328"/>
      <c r="O36" s="330" t="str">
        <f>IF(ISERROR(12*SUM(C36:N37)/COUNT(C36:N37)),"",12*SUM(C36:N37)/COUNT(C36:N37))</f>
        <v/>
      </c>
      <c r="P36" s="337" t="str">
        <f>IF(P39=0,"",IF(P41=1,"未入力欄を確認",IF(P39=1,"年度を選択",IF(P39=2,"種別を選択",IF(P39=3,"単位を選択",IF(AND($E$33="都市ガス",$F$33="［m3］"),計算!$J$6,IF(AND($E$33="LPG",$F$33="［m3］"),計算!$J$7,IF(AND($E$33="LPG",$F$33="［kg］"),計算!$L$7,IF($E$33="LNG",計算!$J$8,IF($E$33="水素ガス",計算!$J$9,IF($E$33="天然ガス",計算!$J$10,"")))))))))))</f>
        <v/>
      </c>
      <c r="Q36" s="100"/>
      <c r="R36" s="100"/>
      <c r="S36" s="100"/>
      <c r="T36" s="100"/>
      <c r="U36" s="256"/>
      <c r="V36" s="124" t="s">
        <v>179</v>
      </c>
      <c r="W36" s="347">
        <v>78</v>
      </c>
      <c r="X36" s="347">
        <v>78</v>
      </c>
      <c r="Y36" s="347">
        <v>114</v>
      </c>
      <c r="Z36" s="347">
        <v>103</v>
      </c>
      <c r="AA36" s="347">
        <v>85</v>
      </c>
      <c r="AB36" s="347">
        <v>102</v>
      </c>
      <c r="AC36" s="347">
        <v>109</v>
      </c>
      <c r="AD36" s="347">
        <v>123</v>
      </c>
      <c r="AE36" s="347">
        <v>102</v>
      </c>
      <c r="AF36" s="347">
        <v>99</v>
      </c>
      <c r="AG36" s="347">
        <v>110</v>
      </c>
      <c r="AH36" s="347">
        <v>119</v>
      </c>
      <c r="AI36" s="330">
        <v>1222</v>
      </c>
      <c r="AJ36" s="337">
        <v>3.32</v>
      </c>
      <c r="AK36" s="100"/>
    </row>
    <row r="37" spans="2:37" ht="19.5" customHeight="1" thickBot="1" x14ac:dyDescent="0.5">
      <c r="B37" s="120" t="str">
        <f>IF(F33="","",F33)</f>
        <v>単位を選択</v>
      </c>
      <c r="C37" s="334"/>
      <c r="D37" s="334"/>
      <c r="E37" s="334"/>
      <c r="F37" s="334"/>
      <c r="G37" s="334"/>
      <c r="H37" s="334"/>
      <c r="I37" s="334"/>
      <c r="J37" s="329"/>
      <c r="K37" s="329"/>
      <c r="L37" s="329"/>
      <c r="M37" s="329"/>
      <c r="N37" s="329"/>
      <c r="O37" s="331"/>
      <c r="P37" s="338"/>
      <c r="Q37" s="100"/>
      <c r="R37" s="100"/>
      <c r="S37" s="100"/>
      <c r="T37" s="100"/>
      <c r="U37" s="256"/>
      <c r="V37" s="120" t="str">
        <f>IF(Z33="","",Z33)</f>
        <v>［m3］</v>
      </c>
      <c r="W37" s="348"/>
      <c r="X37" s="348"/>
      <c r="Y37" s="348"/>
      <c r="Z37" s="348"/>
      <c r="AA37" s="348"/>
      <c r="AB37" s="348"/>
      <c r="AC37" s="348"/>
      <c r="AD37" s="349"/>
      <c r="AE37" s="349"/>
      <c r="AF37" s="349"/>
      <c r="AG37" s="349"/>
      <c r="AH37" s="349"/>
      <c r="AI37" s="331"/>
      <c r="AJ37" s="338"/>
      <c r="AK37" s="100"/>
    </row>
    <row r="38" spans="2:37" ht="38.25" customHeight="1" thickTop="1" thickBot="1" x14ac:dyDescent="0.5">
      <c r="B38" s="125" t="s">
        <v>172</v>
      </c>
      <c r="C38" s="126"/>
      <c r="D38" s="126"/>
      <c r="E38" s="126"/>
      <c r="F38" s="126"/>
      <c r="G38" s="126"/>
      <c r="H38" s="126"/>
      <c r="I38" s="126"/>
      <c r="J38" s="138"/>
      <c r="K38" s="138"/>
      <c r="L38" s="138"/>
      <c r="M38" s="138"/>
      <c r="N38" s="138"/>
      <c r="O38" s="139" t="str">
        <f>IF(ISERROR(12*SUM(C38:N38)/COUNT(C38:N38)),"",12*SUM(C38:N38)/COUNT(C38:N38))</f>
        <v/>
      </c>
      <c r="P38" s="128">
        <f>IF(AND(O36="",O38="",P41=0),0,IF(OR(B34="",B34="年度を選択"),1,IF(OR(E33="",E33="種別を選択"),2,IF(OR(F33="",F33="単位を選択"),3,4))))</f>
        <v>0</v>
      </c>
      <c r="Q38" s="129"/>
      <c r="R38" s="129"/>
      <c r="S38" s="100"/>
      <c r="T38" s="100"/>
      <c r="U38" s="256"/>
      <c r="V38" s="125" t="s">
        <v>172</v>
      </c>
      <c r="W38" s="258">
        <v>10377</v>
      </c>
      <c r="X38" s="258">
        <v>10467</v>
      </c>
      <c r="Y38" s="258">
        <v>14752</v>
      </c>
      <c r="Z38" s="258">
        <v>13285</v>
      </c>
      <c r="AA38" s="258">
        <v>11434</v>
      </c>
      <c r="AB38" s="258">
        <v>13841</v>
      </c>
      <c r="AC38" s="258">
        <v>15030</v>
      </c>
      <c r="AD38" s="260">
        <v>17138</v>
      </c>
      <c r="AE38" s="260">
        <v>14785</v>
      </c>
      <c r="AF38" s="260">
        <v>15258</v>
      </c>
      <c r="AG38" s="260">
        <v>17637</v>
      </c>
      <c r="AH38" s="260">
        <v>19312</v>
      </c>
      <c r="AI38" s="139">
        <v>173316</v>
      </c>
      <c r="AJ38" s="128">
        <v>4</v>
      </c>
      <c r="AK38" s="129"/>
    </row>
    <row r="39" spans="2:37" ht="18.75" hidden="1" customHeight="1" x14ac:dyDescent="0.45">
      <c r="B39" s="130" t="s">
        <v>173</v>
      </c>
      <c r="C39" s="131">
        <f>IF(C35="",2,IF(C35&lt;&gt;"",0,1))</f>
        <v>2</v>
      </c>
      <c r="D39" s="131">
        <f t="shared" ref="D39:L39" si="7">IF(D35="",2,IF(D35&lt;&gt;"",0,1))</f>
        <v>2</v>
      </c>
      <c r="E39" s="131">
        <f t="shared" si="7"/>
        <v>2</v>
      </c>
      <c r="F39" s="131">
        <f t="shared" si="7"/>
        <v>2</v>
      </c>
      <c r="G39" s="131">
        <f t="shared" si="7"/>
        <v>2</v>
      </c>
      <c r="H39" s="131">
        <f t="shared" si="7"/>
        <v>2</v>
      </c>
      <c r="I39" s="131">
        <f t="shared" si="7"/>
        <v>2</v>
      </c>
      <c r="J39" s="131">
        <f t="shared" si="7"/>
        <v>2</v>
      </c>
      <c r="K39" s="131">
        <f t="shared" si="7"/>
        <v>2</v>
      </c>
      <c r="L39" s="131">
        <f t="shared" si="7"/>
        <v>2</v>
      </c>
      <c r="M39" s="131">
        <f>IF(M35="",2,IF(M35&lt;&gt;"",0,1))</f>
        <v>2</v>
      </c>
      <c r="N39" s="131">
        <f t="shared" ref="N39" si="8">IF(N35="",2,IF(N35&lt;&gt;"",0,1))</f>
        <v>2</v>
      </c>
      <c r="O39" s="131" t="str">
        <f>IF(R39&gt;1,"入力確認",IF(Q39=Q40,"入力済","未入力"))</f>
        <v>入力済</v>
      </c>
      <c r="P39" s="132">
        <f>P38</f>
        <v>0</v>
      </c>
      <c r="Q39" s="129">
        <f>COUNTIF($C39:$N39,0)</f>
        <v>0</v>
      </c>
      <c r="R39" s="129">
        <f>COUNTIF($C39:$N39,1)</f>
        <v>0</v>
      </c>
      <c r="S39" s="129">
        <f>COUNTIF($C39:$N39,2)</f>
        <v>12</v>
      </c>
      <c r="T39" s="129"/>
      <c r="U39" s="256"/>
      <c r="V39" s="130" t="s">
        <v>173</v>
      </c>
      <c r="W39" s="131">
        <f>IF(W35="",2,IF(W35&lt;&gt;"",0,1))</f>
        <v>0</v>
      </c>
      <c r="X39" s="131">
        <f t="shared" ref="X39:AF39" si="9">IF(X35="",2,IF(X35&lt;&gt;"",0,1))</f>
        <v>0</v>
      </c>
      <c r="Y39" s="131">
        <f t="shared" si="9"/>
        <v>0</v>
      </c>
      <c r="Z39" s="131">
        <f t="shared" si="9"/>
        <v>0</v>
      </c>
      <c r="AA39" s="131">
        <f t="shared" si="9"/>
        <v>0</v>
      </c>
      <c r="AB39" s="131">
        <f t="shared" si="9"/>
        <v>0</v>
      </c>
      <c r="AC39" s="131">
        <f t="shared" si="9"/>
        <v>0</v>
      </c>
      <c r="AD39" s="131">
        <f t="shared" si="9"/>
        <v>0</v>
      </c>
      <c r="AE39" s="131">
        <f t="shared" si="9"/>
        <v>0</v>
      </c>
      <c r="AF39" s="131">
        <f t="shared" si="9"/>
        <v>0</v>
      </c>
      <c r="AG39" s="131">
        <f>IF(AG35="",2,IF(AG35&lt;&gt;"",0,1))</f>
        <v>0</v>
      </c>
      <c r="AH39" s="131">
        <f t="shared" ref="AH39" si="10">IF(AH35="",2,IF(AH35&lt;&gt;"",0,1))</f>
        <v>0</v>
      </c>
      <c r="AI39" s="131" t="str">
        <f>IF(AL39&gt;1,"入力確認",IF(AK39=AK40,"入力済","未入力"))</f>
        <v>入力済</v>
      </c>
      <c r="AJ39" s="132">
        <f>AJ38</f>
        <v>4</v>
      </c>
      <c r="AK39" s="129">
        <f>COUNTIF($C39:$N39,0)</f>
        <v>0</v>
      </c>
    </row>
    <row r="40" spans="2:37" ht="18.75" hidden="1" customHeight="1" x14ac:dyDescent="0.45">
      <c r="B40" s="130" t="s">
        <v>174</v>
      </c>
      <c r="C40" s="131">
        <f>IF(AND(C36="",C38=""),2,IF(AND(C36&lt;&gt;"",C38&lt;&gt;""),0,1))</f>
        <v>2</v>
      </c>
      <c r="D40" s="131">
        <f t="shared" ref="D40:N40" si="11">IF(AND(D36="",D38=""),2,IF(AND(D36&lt;&gt;"",D38&lt;&gt;""),0,1))</f>
        <v>2</v>
      </c>
      <c r="E40" s="131">
        <f t="shared" si="11"/>
        <v>2</v>
      </c>
      <c r="F40" s="131">
        <f t="shared" si="11"/>
        <v>2</v>
      </c>
      <c r="G40" s="131">
        <f t="shared" si="11"/>
        <v>2</v>
      </c>
      <c r="H40" s="131">
        <f t="shared" si="11"/>
        <v>2</v>
      </c>
      <c r="I40" s="131">
        <f t="shared" si="11"/>
        <v>2</v>
      </c>
      <c r="J40" s="131">
        <f t="shared" si="11"/>
        <v>2</v>
      </c>
      <c r="K40" s="131">
        <f t="shared" si="11"/>
        <v>2</v>
      </c>
      <c r="L40" s="131">
        <f t="shared" si="11"/>
        <v>2</v>
      </c>
      <c r="M40" s="131">
        <f t="shared" si="11"/>
        <v>2</v>
      </c>
      <c r="N40" s="131">
        <f t="shared" si="11"/>
        <v>2</v>
      </c>
      <c r="O40" s="131" t="str">
        <f>IF(R40&gt;1,"入力確認",IF(Q40+S40=12,"入力済","未入力"))</f>
        <v>入力済</v>
      </c>
      <c r="P40" s="132"/>
      <c r="Q40" s="129">
        <f>COUNTIF($C40:$N40,0)</f>
        <v>0</v>
      </c>
      <c r="R40" s="129">
        <f>COUNTIF($C40:$N40,1)</f>
        <v>0</v>
      </c>
      <c r="S40" s="129">
        <f>COUNTIF($C40:$N40,2)</f>
        <v>12</v>
      </c>
      <c r="T40" s="100"/>
      <c r="U40" s="256"/>
      <c r="V40" s="130" t="s">
        <v>174</v>
      </c>
      <c r="W40" s="131">
        <f>IF(AND(W36="",W38=""),2,IF(AND(W36&lt;&gt;"",W38&lt;&gt;""),0,1))</f>
        <v>0</v>
      </c>
      <c r="X40" s="131">
        <f t="shared" ref="X40:AH40" si="12">IF(AND(X36="",X38=""),2,IF(AND(X36&lt;&gt;"",X38&lt;&gt;""),0,1))</f>
        <v>0</v>
      </c>
      <c r="Y40" s="131">
        <f t="shared" si="12"/>
        <v>0</v>
      </c>
      <c r="Z40" s="131">
        <f t="shared" si="12"/>
        <v>0</v>
      </c>
      <c r="AA40" s="131">
        <f t="shared" si="12"/>
        <v>0</v>
      </c>
      <c r="AB40" s="131">
        <f t="shared" si="12"/>
        <v>0</v>
      </c>
      <c r="AC40" s="131">
        <f t="shared" si="12"/>
        <v>0</v>
      </c>
      <c r="AD40" s="131">
        <f t="shared" si="12"/>
        <v>0</v>
      </c>
      <c r="AE40" s="131">
        <f t="shared" si="12"/>
        <v>0</v>
      </c>
      <c r="AF40" s="131">
        <f t="shared" si="12"/>
        <v>0</v>
      </c>
      <c r="AG40" s="131">
        <f t="shared" si="12"/>
        <v>0</v>
      </c>
      <c r="AH40" s="131">
        <f t="shared" si="12"/>
        <v>0</v>
      </c>
      <c r="AI40" s="131" t="str">
        <f>IF(AL40&gt;1,"入力確認",IF(AK40+AM40=12,"入力済","未入力"))</f>
        <v>未入力</v>
      </c>
      <c r="AJ40" s="132"/>
      <c r="AK40" s="129">
        <f>COUNTIF($C40:$N40,0)</f>
        <v>0</v>
      </c>
    </row>
    <row r="41" spans="2:37" ht="18.75" hidden="1" customHeight="1" x14ac:dyDescent="0.45">
      <c r="B41" s="130" t="s">
        <v>175</v>
      </c>
      <c r="C41" s="131">
        <f>IF(AND(C39=2,C40=2),2,IF(C39&lt;&gt;C40,1,IF(AND(C39=0,C40=0),0,4)))</f>
        <v>2</v>
      </c>
      <c r="D41" s="131">
        <f t="shared" ref="D41:N41" si="13">IF(AND(D39=2,D40=2),2,IF(D39&lt;&gt;D40,1,IF(AND(D39=0,D40=0),0,4)))</f>
        <v>2</v>
      </c>
      <c r="E41" s="131">
        <f t="shared" si="13"/>
        <v>2</v>
      </c>
      <c r="F41" s="131">
        <f t="shared" si="13"/>
        <v>2</v>
      </c>
      <c r="G41" s="131">
        <f t="shared" si="13"/>
        <v>2</v>
      </c>
      <c r="H41" s="131">
        <f t="shared" si="13"/>
        <v>2</v>
      </c>
      <c r="I41" s="131">
        <f t="shared" si="13"/>
        <v>2</v>
      </c>
      <c r="J41" s="131">
        <f t="shared" si="13"/>
        <v>2</v>
      </c>
      <c r="K41" s="131">
        <f t="shared" si="13"/>
        <v>2</v>
      </c>
      <c r="L41" s="131">
        <f t="shared" si="13"/>
        <v>2</v>
      </c>
      <c r="M41" s="131">
        <f t="shared" si="13"/>
        <v>2</v>
      </c>
      <c r="N41" s="131">
        <f t="shared" si="13"/>
        <v>2</v>
      </c>
      <c r="O41" s="131" t="str">
        <f>IF(R41&gt;1,"入力確認",IF(Q41+S41=12,"入力済","未入力"))</f>
        <v>入力済</v>
      </c>
      <c r="P41" s="132">
        <f>IF(O41="未入力",1,IF(O41="入力済",0,2))</f>
        <v>0</v>
      </c>
      <c r="Q41" s="129">
        <f>COUNTIF($C41:$N41,0)</f>
        <v>0</v>
      </c>
      <c r="R41" s="129">
        <f>COUNTIF($C41:$N41,1)</f>
        <v>0</v>
      </c>
      <c r="S41" s="129">
        <f>COUNTIF($C41:$N41,2)</f>
        <v>12</v>
      </c>
      <c r="T41" s="100"/>
      <c r="U41" s="256"/>
      <c r="V41" s="130" t="s">
        <v>175</v>
      </c>
      <c r="W41" s="131">
        <f>IF(AND(W39=2,W40=2),2,IF(W39&lt;&gt;W40,1,IF(AND(W39=0,W40=0),0,4)))</f>
        <v>0</v>
      </c>
      <c r="X41" s="131">
        <f t="shared" ref="X41:AH41" si="14">IF(AND(X39=2,X40=2),2,IF(X39&lt;&gt;X40,1,IF(AND(X39=0,X40=0),0,4)))</f>
        <v>0</v>
      </c>
      <c r="Y41" s="131">
        <f t="shared" si="14"/>
        <v>0</v>
      </c>
      <c r="Z41" s="131">
        <f t="shared" si="14"/>
        <v>0</v>
      </c>
      <c r="AA41" s="131">
        <f t="shared" si="14"/>
        <v>0</v>
      </c>
      <c r="AB41" s="131">
        <f t="shared" si="14"/>
        <v>0</v>
      </c>
      <c r="AC41" s="131">
        <f t="shared" si="14"/>
        <v>0</v>
      </c>
      <c r="AD41" s="131">
        <f t="shared" si="14"/>
        <v>0</v>
      </c>
      <c r="AE41" s="131">
        <f t="shared" si="14"/>
        <v>0</v>
      </c>
      <c r="AF41" s="131">
        <f t="shared" si="14"/>
        <v>0</v>
      </c>
      <c r="AG41" s="131">
        <f t="shared" si="14"/>
        <v>0</v>
      </c>
      <c r="AH41" s="131">
        <f t="shared" si="14"/>
        <v>0</v>
      </c>
      <c r="AI41" s="131" t="str">
        <f>IF(AL41&gt;1,"入力確認",IF(AK41+AM41=12,"入力済","未入力"))</f>
        <v>未入力</v>
      </c>
      <c r="AJ41" s="132">
        <f>IF(AI41="未入力",1,IF(AI41="入力済",0,2))</f>
        <v>1</v>
      </c>
      <c r="AK41" s="129">
        <f>COUNTIF($C41:$N41,0)</f>
        <v>0</v>
      </c>
    </row>
    <row r="42" spans="2:37" x14ac:dyDescent="0.45">
      <c r="B42" s="133" t="s">
        <v>180</v>
      </c>
      <c r="C42" s="100"/>
      <c r="D42" s="100"/>
      <c r="E42" s="134"/>
      <c r="F42" s="134"/>
      <c r="G42" s="134"/>
      <c r="H42" s="134"/>
      <c r="I42" s="100"/>
      <c r="J42" s="100"/>
      <c r="K42" s="100"/>
      <c r="L42" s="100"/>
      <c r="M42" s="100"/>
      <c r="N42" s="100"/>
      <c r="O42" s="135"/>
      <c r="P42" s="100"/>
      <c r="Q42" s="100"/>
      <c r="R42" s="100"/>
      <c r="S42" s="100"/>
      <c r="T42" s="100"/>
      <c r="U42" s="256"/>
      <c r="V42" s="133" t="s">
        <v>180</v>
      </c>
      <c r="W42" s="100"/>
      <c r="X42" s="100"/>
      <c r="Y42" s="134"/>
      <c r="Z42" s="134"/>
      <c r="AA42" s="134"/>
      <c r="AB42" s="134"/>
      <c r="AC42" s="100"/>
      <c r="AD42" s="100"/>
      <c r="AE42" s="100"/>
      <c r="AF42" s="100"/>
      <c r="AG42" s="100"/>
      <c r="AH42" s="100"/>
      <c r="AI42" s="135"/>
      <c r="AJ42" s="100"/>
      <c r="AK42" s="100"/>
    </row>
    <row r="43" spans="2:37" x14ac:dyDescent="0.45">
      <c r="B43" s="100"/>
      <c r="C43" s="100"/>
      <c r="D43" s="100"/>
      <c r="E43" s="134"/>
      <c r="F43" s="134"/>
      <c r="G43" s="134"/>
      <c r="H43" s="134"/>
      <c r="I43" s="100"/>
      <c r="J43" s="100"/>
      <c r="K43" s="100"/>
      <c r="L43" s="100"/>
      <c r="M43" s="100"/>
      <c r="N43" s="100"/>
      <c r="O43" s="135"/>
      <c r="P43" s="100"/>
      <c r="Q43" s="100"/>
      <c r="R43" s="100"/>
      <c r="S43" s="100"/>
      <c r="T43" s="100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6"/>
    </row>
    <row r="44" spans="2:37" ht="20.25" customHeight="1" thickBot="1" x14ac:dyDescent="0.5">
      <c r="B44" s="100" t="s">
        <v>181</v>
      </c>
      <c r="C44" s="100"/>
      <c r="D44" s="100"/>
      <c r="E44" s="339" t="s">
        <v>182</v>
      </c>
      <c r="F44" s="339"/>
      <c r="G44" s="136"/>
      <c r="H44" s="326" t="s">
        <v>153</v>
      </c>
      <c r="I44" s="326"/>
      <c r="J44" s="327"/>
      <c r="K44" s="327"/>
      <c r="L44" s="327"/>
      <c r="M44" s="100"/>
      <c r="N44" s="100"/>
      <c r="O44" s="100"/>
      <c r="P44" s="100"/>
      <c r="Q44" s="100"/>
      <c r="R44" s="100"/>
      <c r="S44" s="100"/>
      <c r="T44" s="100"/>
    </row>
    <row r="45" spans="2:37" ht="19.5" customHeight="1" x14ac:dyDescent="0.45">
      <c r="B45" s="114" t="s">
        <v>154</v>
      </c>
      <c r="C45" s="115" t="s">
        <v>155</v>
      </c>
      <c r="D45" s="116" t="s">
        <v>156</v>
      </c>
      <c r="E45" s="116" t="s">
        <v>157</v>
      </c>
      <c r="F45" s="116" t="s">
        <v>158</v>
      </c>
      <c r="G45" s="116" t="s">
        <v>159</v>
      </c>
      <c r="H45" s="116" t="s">
        <v>160</v>
      </c>
      <c r="I45" s="116" t="s">
        <v>161</v>
      </c>
      <c r="J45" s="116" t="s">
        <v>162</v>
      </c>
      <c r="K45" s="116" t="s">
        <v>163</v>
      </c>
      <c r="L45" s="115" t="s">
        <v>164</v>
      </c>
      <c r="M45" s="116" t="s">
        <v>165</v>
      </c>
      <c r="N45" s="117" t="s">
        <v>166</v>
      </c>
      <c r="O45" s="118"/>
      <c r="P45" s="119"/>
      <c r="Q45" s="100"/>
      <c r="R45" s="100"/>
      <c r="S45" s="100"/>
      <c r="T45" s="100"/>
    </row>
    <row r="46" spans="2:37" ht="38.25" customHeight="1" x14ac:dyDescent="0.45">
      <c r="B46" s="120" t="s">
        <v>167</v>
      </c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37"/>
      <c r="O46" s="122" t="s">
        <v>168</v>
      </c>
      <c r="P46" s="123" t="s">
        <v>169</v>
      </c>
      <c r="Q46" s="100"/>
      <c r="R46" s="100"/>
      <c r="S46" s="100"/>
      <c r="T46" s="100"/>
    </row>
    <row r="47" spans="2:37" ht="19.5" customHeight="1" x14ac:dyDescent="0.45">
      <c r="B47" s="124" t="s">
        <v>183</v>
      </c>
      <c r="C47" s="328"/>
      <c r="D47" s="328"/>
      <c r="E47" s="328"/>
      <c r="F47" s="328"/>
      <c r="G47" s="328"/>
      <c r="H47" s="328"/>
      <c r="I47" s="328"/>
      <c r="J47" s="328"/>
      <c r="K47" s="328"/>
      <c r="L47" s="328"/>
      <c r="M47" s="328"/>
      <c r="N47" s="328"/>
      <c r="O47" s="330" t="str">
        <f>IF(ISERROR(12*SUM(C47:N48)/COUNT(C47:N48)),"",12*SUM(C47:N48)/COUNT(C47:N48))</f>
        <v/>
      </c>
      <c r="P47" s="340" t="str">
        <f>IF(P50=0,"",IF(P52=1,"未入力欄を確認",IF(P50=1,"年度を選択",IF(P50=2,"エネルギー種別を選択",IF($E44="電気",計算!$J$17,IF($E44="都市ガス",計算!$J$18,IF($E44="温水・冷水",計算!$J$19,IF($E44="産業用蒸気",計算!$J$20,IF($E44="産業用以外の蒸気",計算!$J$21,IF($E44="灯油",計算!$J$22,IF($E44="軽油",計算!$J$23,IF($E44="A重油",計算!$J$24,IF($E44="B・Ｃ重油",計算!$J$25,"")))))))))))))</f>
        <v/>
      </c>
      <c r="Q47" s="100"/>
      <c r="R47" s="100"/>
      <c r="S47" s="100"/>
      <c r="T47" s="100"/>
    </row>
    <row r="48" spans="2:37" ht="19.5" customHeight="1" thickBot="1" x14ac:dyDescent="0.5">
      <c r="B48" s="120" t="str">
        <f>IF(E44="電気","［kWh］",IF(E44="都市ガス","［m3］",IF(OR(E44="温水・冷水",E44="産業用蒸気",E44="産業用以外の蒸気"),"［MJ］","［L］")))</f>
        <v>［L］</v>
      </c>
      <c r="C48" s="334"/>
      <c r="D48" s="334"/>
      <c r="E48" s="334"/>
      <c r="F48" s="334"/>
      <c r="G48" s="334"/>
      <c r="H48" s="334"/>
      <c r="I48" s="334"/>
      <c r="J48" s="329"/>
      <c r="K48" s="329"/>
      <c r="L48" s="329"/>
      <c r="M48" s="329"/>
      <c r="N48" s="329"/>
      <c r="O48" s="331"/>
      <c r="P48" s="333"/>
      <c r="Q48" s="100"/>
      <c r="R48" s="100"/>
      <c r="S48" s="100"/>
      <c r="T48" s="100"/>
    </row>
    <row r="49" spans="2:20" ht="38.25" customHeight="1" thickTop="1" thickBot="1" x14ac:dyDescent="0.5">
      <c r="B49" s="125" t="s">
        <v>172</v>
      </c>
      <c r="C49" s="126"/>
      <c r="D49" s="126"/>
      <c r="E49" s="126"/>
      <c r="F49" s="126"/>
      <c r="G49" s="126"/>
      <c r="H49" s="126"/>
      <c r="I49" s="126"/>
      <c r="J49" s="138"/>
      <c r="K49" s="138"/>
      <c r="L49" s="138"/>
      <c r="M49" s="138"/>
      <c r="N49" s="138"/>
      <c r="O49" s="127" t="str">
        <f>IF(ISERROR(12*SUM(C49:N49)/COUNT(C49:N49)),"",12*SUM(C49:N49)/COUNT(C49:N49))</f>
        <v/>
      </c>
      <c r="P49" s="128">
        <f>IF(AND(O47="",O49="",P52=0),0,IF(OR(B45="",B45="年度を選択"),1,IF(OR(E44="",E44="エネルギー種別を選択"),2,4)))</f>
        <v>0</v>
      </c>
      <c r="Q49" s="129"/>
      <c r="R49" s="100"/>
      <c r="S49" s="100"/>
      <c r="T49" s="100"/>
    </row>
    <row r="50" spans="2:20" ht="18.75" hidden="1" customHeight="1" x14ac:dyDescent="0.45">
      <c r="B50" s="130" t="s">
        <v>173</v>
      </c>
      <c r="C50" s="131">
        <f>IF(C46="",2,IF(C46&lt;&gt;"",0,1))</f>
        <v>2</v>
      </c>
      <c r="D50" s="131">
        <f t="shared" ref="D50:L50" si="15">IF(D46="",2,IF(D46&lt;&gt;"",0,1))</f>
        <v>2</v>
      </c>
      <c r="E50" s="131">
        <f t="shared" si="15"/>
        <v>2</v>
      </c>
      <c r="F50" s="131">
        <f t="shared" si="15"/>
        <v>2</v>
      </c>
      <c r="G50" s="131">
        <f t="shared" si="15"/>
        <v>2</v>
      </c>
      <c r="H50" s="131">
        <f t="shared" si="15"/>
        <v>2</v>
      </c>
      <c r="I50" s="131">
        <f t="shared" si="15"/>
        <v>2</v>
      </c>
      <c r="J50" s="131">
        <f t="shared" si="15"/>
        <v>2</v>
      </c>
      <c r="K50" s="131">
        <f t="shared" si="15"/>
        <v>2</v>
      </c>
      <c r="L50" s="131">
        <f t="shared" si="15"/>
        <v>2</v>
      </c>
      <c r="M50" s="131">
        <f>IF(M46="",2,IF(M46&lt;&gt;"",0,1))</f>
        <v>2</v>
      </c>
      <c r="N50" s="131">
        <f t="shared" ref="N50" si="16">IF(N46="",2,IF(N46&lt;&gt;"",0,1))</f>
        <v>2</v>
      </c>
      <c r="O50" s="131" t="str">
        <f>IF(R50&gt;1,"入力確認",IF(Q50=Q51,"入力済","未入力"))</f>
        <v>入力済</v>
      </c>
      <c r="P50" s="132">
        <f>P49</f>
        <v>0</v>
      </c>
      <c r="Q50" s="129">
        <f>COUNTIF($C50:$N50,0)</f>
        <v>0</v>
      </c>
      <c r="R50" s="129">
        <f>COUNTIF($C50:$N50,1)</f>
        <v>0</v>
      </c>
      <c r="S50" s="129">
        <f>COUNTIF($C50:$N50,2)</f>
        <v>12</v>
      </c>
      <c r="T50" s="129"/>
    </row>
    <row r="51" spans="2:20" ht="18.75" hidden="1" customHeight="1" x14ac:dyDescent="0.45">
      <c r="B51" s="130" t="s">
        <v>174</v>
      </c>
      <c r="C51" s="131">
        <f>IF(AND(C47="",C49=""),2,IF(AND(C47&lt;&gt;"",C49&lt;&gt;""),0,1))</f>
        <v>2</v>
      </c>
      <c r="D51" s="131">
        <f t="shared" ref="D51:N51" si="17">IF(AND(D47="",D49=""),2,IF(AND(D47&lt;&gt;"",D49&lt;&gt;""),0,1))</f>
        <v>2</v>
      </c>
      <c r="E51" s="131">
        <f t="shared" si="17"/>
        <v>2</v>
      </c>
      <c r="F51" s="131">
        <f t="shared" si="17"/>
        <v>2</v>
      </c>
      <c r="G51" s="131">
        <f t="shared" si="17"/>
        <v>2</v>
      </c>
      <c r="H51" s="131">
        <f t="shared" si="17"/>
        <v>2</v>
      </c>
      <c r="I51" s="131">
        <f t="shared" si="17"/>
        <v>2</v>
      </c>
      <c r="J51" s="131">
        <f t="shared" si="17"/>
        <v>2</v>
      </c>
      <c r="K51" s="131">
        <f t="shared" si="17"/>
        <v>2</v>
      </c>
      <c r="L51" s="131">
        <f t="shared" si="17"/>
        <v>2</v>
      </c>
      <c r="M51" s="131">
        <f t="shared" si="17"/>
        <v>2</v>
      </c>
      <c r="N51" s="131">
        <f t="shared" si="17"/>
        <v>2</v>
      </c>
      <c r="O51" s="131" t="str">
        <f>IF(R51&gt;1,"入力確認",IF(Q51+S51=12,"入力済","未入力"))</f>
        <v>入力済</v>
      </c>
      <c r="P51" s="132"/>
      <c r="Q51" s="129">
        <f>COUNTIF($C51:$N51,0)</f>
        <v>0</v>
      </c>
      <c r="R51" s="129">
        <f>COUNTIF($C51:$N51,1)</f>
        <v>0</v>
      </c>
      <c r="S51" s="129">
        <f>COUNTIF($C51:$N51,2)</f>
        <v>12</v>
      </c>
      <c r="T51" s="100"/>
    </row>
    <row r="52" spans="2:20" ht="18.75" hidden="1" customHeight="1" x14ac:dyDescent="0.45">
      <c r="B52" s="130" t="s">
        <v>175</v>
      </c>
      <c r="C52" s="131">
        <f>IF(AND(C50=2,C51=2),2,IF(C50&lt;&gt;C51,1,IF(AND(C50=0,C51=0),0,4)))</f>
        <v>2</v>
      </c>
      <c r="D52" s="131">
        <f t="shared" ref="D52:N52" si="18">IF(AND(D50=2,D51=2),2,IF(D50&lt;&gt;D51,1,IF(AND(D50=0,D51=0),0,4)))</f>
        <v>2</v>
      </c>
      <c r="E52" s="131">
        <f t="shared" si="18"/>
        <v>2</v>
      </c>
      <c r="F52" s="131">
        <f t="shared" si="18"/>
        <v>2</v>
      </c>
      <c r="G52" s="131">
        <f t="shared" si="18"/>
        <v>2</v>
      </c>
      <c r="H52" s="131">
        <f t="shared" si="18"/>
        <v>2</v>
      </c>
      <c r="I52" s="131">
        <f t="shared" si="18"/>
        <v>2</v>
      </c>
      <c r="J52" s="131">
        <f t="shared" si="18"/>
        <v>2</v>
      </c>
      <c r="K52" s="131">
        <f t="shared" si="18"/>
        <v>2</v>
      </c>
      <c r="L52" s="131">
        <f t="shared" si="18"/>
        <v>2</v>
      </c>
      <c r="M52" s="131">
        <f t="shared" si="18"/>
        <v>2</v>
      </c>
      <c r="N52" s="131">
        <f t="shared" si="18"/>
        <v>2</v>
      </c>
      <c r="O52" s="131" t="str">
        <f>IF(R52&gt;1,"入力確認",IF(Q52+S52=12,"入力済","未入力"))</f>
        <v>入力済</v>
      </c>
      <c r="P52" s="132">
        <f>IF(O52="未入力",1,IF(O52="入力済",0,2))</f>
        <v>0</v>
      </c>
      <c r="Q52" s="129">
        <f>COUNTIF($C52:$N52,0)</f>
        <v>0</v>
      </c>
      <c r="R52" s="129">
        <f>COUNTIF($C52:$N52,1)</f>
        <v>0</v>
      </c>
      <c r="S52" s="129">
        <f>COUNTIF($C52:$N52,2)</f>
        <v>12</v>
      </c>
      <c r="T52" s="100"/>
    </row>
    <row r="53" spans="2:20" x14ac:dyDescent="0.45">
      <c r="B53" s="100"/>
      <c r="C53" s="100"/>
      <c r="D53" s="100"/>
      <c r="E53" s="134"/>
      <c r="F53" s="134"/>
      <c r="G53" s="134"/>
      <c r="H53" s="134"/>
      <c r="I53" s="100"/>
      <c r="J53" s="100"/>
      <c r="K53" s="100"/>
      <c r="L53" s="100"/>
      <c r="M53" s="100"/>
      <c r="N53" s="100"/>
      <c r="O53" s="135"/>
      <c r="P53" s="100"/>
      <c r="Q53" s="100"/>
      <c r="R53" s="100"/>
      <c r="S53" s="100"/>
      <c r="T53" s="100"/>
    </row>
    <row r="54" spans="2:20" x14ac:dyDescent="0.45">
      <c r="B54" s="100"/>
      <c r="C54" s="100"/>
      <c r="D54" s="100"/>
      <c r="E54" s="134"/>
      <c r="F54" s="134"/>
      <c r="G54" s="134"/>
      <c r="H54" s="134"/>
      <c r="I54" s="100"/>
      <c r="J54" s="100"/>
      <c r="K54" s="100"/>
      <c r="L54" s="100"/>
      <c r="M54" s="100"/>
      <c r="N54" s="100"/>
      <c r="O54" s="135"/>
      <c r="P54" s="100"/>
      <c r="Q54" s="100"/>
      <c r="R54" s="100"/>
      <c r="S54" s="100"/>
      <c r="T54" s="100"/>
    </row>
    <row r="55" spans="2:20" ht="20.25" customHeight="1" thickBot="1" x14ac:dyDescent="0.5">
      <c r="B55" s="100" t="s">
        <v>184</v>
      </c>
      <c r="C55" s="100"/>
      <c r="D55" s="100"/>
      <c r="E55" s="339" t="s">
        <v>182</v>
      </c>
      <c r="F55" s="339"/>
      <c r="G55" s="136"/>
      <c r="H55" s="326" t="s">
        <v>153</v>
      </c>
      <c r="I55" s="326"/>
      <c r="J55" s="327"/>
      <c r="K55" s="327"/>
      <c r="L55" s="327"/>
      <c r="M55" s="100"/>
      <c r="N55" s="100"/>
      <c r="O55" s="100"/>
      <c r="P55" s="100"/>
      <c r="Q55" s="100"/>
      <c r="R55" s="100"/>
      <c r="S55" s="100"/>
      <c r="T55" s="100"/>
    </row>
    <row r="56" spans="2:20" ht="19.5" customHeight="1" x14ac:dyDescent="0.45">
      <c r="B56" s="114" t="s">
        <v>154</v>
      </c>
      <c r="C56" s="115" t="s">
        <v>155</v>
      </c>
      <c r="D56" s="116" t="s">
        <v>156</v>
      </c>
      <c r="E56" s="116" t="s">
        <v>157</v>
      </c>
      <c r="F56" s="116" t="s">
        <v>158</v>
      </c>
      <c r="G56" s="116" t="s">
        <v>159</v>
      </c>
      <c r="H56" s="116" t="s">
        <v>160</v>
      </c>
      <c r="I56" s="116" t="s">
        <v>161</v>
      </c>
      <c r="J56" s="116" t="s">
        <v>162</v>
      </c>
      <c r="K56" s="116" t="s">
        <v>163</v>
      </c>
      <c r="L56" s="115" t="s">
        <v>164</v>
      </c>
      <c r="M56" s="116" t="s">
        <v>165</v>
      </c>
      <c r="N56" s="117" t="s">
        <v>166</v>
      </c>
      <c r="O56" s="118"/>
      <c r="P56" s="119"/>
      <c r="Q56" s="100"/>
      <c r="R56" s="100"/>
      <c r="S56" s="100"/>
      <c r="T56" s="100"/>
    </row>
    <row r="57" spans="2:20" ht="38.25" customHeight="1" x14ac:dyDescent="0.45">
      <c r="B57" s="120" t="s">
        <v>167</v>
      </c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37"/>
      <c r="O57" s="122" t="s">
        <v>168</v>
      </c>
      <c r="P57" s="123" t="s">
        <v>169</v>
      </c>
      <c r="Q57" s="100"/>
      <c r="R57" s="100"/>
      <c r="S57" s="100"/>
      <c r="T57" s="100"/>
    </row>
    <row r="58" spans="2:20" ht="19.5" customHeight="1" x14ac:dyDescent="0.45">
      <c r="B58" s="124" t="s">
        <v>183</v>
      </c>
      <c r="C58" s="328"/>
      <c r="D58" s="328"/>
      <c r="E58" s="328"/>
      <c r="F58" s="328"/>
      <c r="G58" s="328"/>
      <c r="H58" s="328"/>
      <c r="I58" s="328"/>
      <c r="J58" s="328"/>
      <c r="K58" s="328"/>
      <c r="L58" s="328"/>
      <c r="M58" s="328"/>
      <c r="N58" s="341"/>
      <c r="O58" s="330" t="str">
        <f>IF(ISERROR(12*SUM(C58:N59)/COUNT(C58:N59)),"",12*SUM(C58:N59)/COUNT(C58:N59))</f>
        <v/>
      </c>
      <c r="P58" s="340" t="str">
        <f>IF(P61=0,"",IF(P63=1,"未入力欄を確認",IF(P61=1,"年度を選択",IF(P61=2,"エネルギー種別を選択",IF($E55="電気",計算!$J$28,IF($E55="都市ガス",計算!$J$29,IF($E55="温水・冷水",計算!$J$30,IF($E55="産業用蒸気",計算!$J$31,IF($E55="産業用以外の蒸気",計算!$J$32,IF($E55="灯油",計算!$J$33,IF($E55="軽油",計算!$J$34,IF($E55="A重油",計算!$J$35,IF($E55="B・Ｃ重油",計算!$J$36,"")))))))))))))</f>
        <v/>
      </c>
      <c r="Q58" s="100"/>
      <c r="R58" s="100"/>
      <c r="S58" s="100"/>
      <c r="T58" s="100"/>
    </row>
    <row r="59" spans="2:20" ht="19.5" customHeight="1" thickBot="1" x14ac:dyDescent="0.5">
      <c r="B59" s="120" t="str">
        <f>IF(E55="電気","［kWh］",IF(E55="都市ガス","［m3］",IF(OR(E55="温水・冷水",E55="産業用蒸気",E55="産業用以外の蒸気"),"［MJ］","［L］")))</f>
        <v>［L］</v>
      </c>
      <c r="C59" s="334"/>
      <c r="D59" s="334"/>
      <c r="E59" s="334"/>
      <c r="F59" s="334"/>
      <c r="G59" s="334"/>
      <c r="H59" s="334"/>
      <c r="I59" s="334"/>
      <c r="J59" s="329"/>
      <c r="K59" s="329"/>
      <c r="L59" s="329"/>
      <c r="M59" s="329"/>
      <c r="N59" s="342"/>
      <c r="O59" s="331"/>
      <c r="P59" s="333"/>
      <c r="Q59" s="100"/>
      <c r="R59" s="100"/>
      <c r="S59" s="100"/>
      <c r="T59" s="100"/>
    </row>
    <row r="60" spans="2:20" ht="38.25" customHeight="1" thickTop="1" thickBot="1" x14ac:dyDescent="0.5">
      <c r="B60" s="125" t="s">
        <v>172</v>
      </c>
      <c r="C60" s="126"/>
      <c r="D60" s="126"/>
      <c r="E60" s="126"/>
      <c r="F60" s="126"/>
      <c r="G60" s="126"/>
      <c r="H60" s="126"/>
      <c r="I60" s="126"/>
      <c r="J60" s="138"/>
      <c r="K60" s="138"/>
      <c r="L60" s="138"/>
      <c r="M60" s="138"/>
      <c r="N60" s="140"/>
      <c r="O60" s="127" t="str">
        <f>IF(ISERROR(12*SUM(C60:N60)/COUNT(C60:N60)),"",12*SUM(C60:N60)/COUNT(C60:N60))</f>
        <v/>
      </c>
      <c r="P60" s="141">
        <f>IF(AND(O58="",O60="",P63=0),0,IF(OR(B56="",B56="年度を選択"),1,IF(OR(E55="",E55="エネルギー種別を選択"),2,4)))</f>
        <v>0</v>
      </c>
      <c r="Q60" s="129"/>
      <c r="R60" s="100"/>
      <c r="S60" s="100"/>
      <c r="T60" s="100"/>
    </row>
    <row r="61" spans="2:20" ht="18.75" hidden="1" customHeight="1" x14ac:dyDescent="0.45">
      <c r="B61" s="130" t="s">
        <v>173</v>
      </c>
      <c r="C61" s="131">
        <f>IF(C57="",2,IF(C57&lt;&gt;"",0,1))</f>
        <v>2</v>
      </c>
      <c r="D61" s="131">
        <f t="shared" ref="D61:L61" si="19">IF(D57="",2,IF(D57&lt;&gt;"",0,1))</f>
        <v>2</v>
      </c>
      <c r="E61" s="131">
        <f t="shared" si="19"/>
        <v>2</v>
      </c>
      <c r="F61" s="131">
        <f t="shared" si="19"/>
        <v>2</v>
      </c>
      <c r="G61" s="131">
        <f t="shared" si="19"/>
        <v>2</v>
      </c>
      <c r="H61" s="131">
        <f t="shared" si="19"/>
        <v>2</v>
      </c>
      <c r="I61" s="131">
        <f t="shared" si="19"/>
        <v>2</v>
      </c>
      <c r="J61" s="131">
        <f t="shared" si="19"/>
        <v>2</v>
      </c>
      <c r="K61" s="131">
        <f t="shared" si="19"/>
        <v>2</v>
      </c>
      <c r="L61" s="131">
        <f t="shared" si="19"/>
        <v>2</v>
      </c>
      <c r="M61" s="131">
        <f>IF(M57="",2,IF(M57&lt;&gt;"",0,1))</f>
        <v>2</v>
      </c>
      <c r="N61" s="131">
        <f t="shared" ref="N61" si="20">IF(N57="",2,IF(N57&lt;&gt;"",0,1))</f>
        <v>2</v>
      </c>
      <c r="O61" s="131" t="str">
        <f>IF(R61&gt;1,"入力確認",IF(Q61=Q62,"入力済","未入力"))</f>
        <v>入力済</v>
      </c>
      <c r="P61" s="132">
        <f>P60</f>
        <v>0</v>
      </c>
      <c r="Q61" s="129">
        <f>COUNTIF($C61:$N61,0)</f>
        <v>0</v>
      </c>
      <c r="R61" s="129">
        <f>COUNTIF($C61:$N61,1)</f>
        <v>0</v>
      </c>
      <c r="S61" s="129">
        <f>COUNTIF($C61:$N61,2)</f>
        <v>12</v>
      </c>
      <c r="T61" s="129"/>
    </row>
    <row r="62" spans="2:20" ht="18.75" hidden="1" customHeight="1" x14ac:dyDescent="0.45">
      <c r="B62" s="130" t="s">
        <v>174</v>
      </c>
      <c r="C62" s="131">
        <f>IF(AND(C58="",C60=""),2,IF(AND(C58&lt;&gt;"",C60&lt;&gt;""),0,1))</f>
        <v>2</v>
      </c>
      <c r="D62" s="131">
        <f t="shared" ref="D62:N62" si="21">IF(AND(D58="",D60=""),2,IF(AND(D58&lt;&gt;"",D60&lt;&gt;""),0,1))</f>
        <v>2</v>
      </c>
      <c r="E62" s="131">
        <f t="shared" si="21"/>
        <v>2</v>
      </c>
      <c r="F62" s="131">
        <f t="shared" si="21"/>
        <v>2</v>
      </c>
      <c r="G62" s="131">
        <f t="shared" si="21"/>
        <v>2</v>
      </c>
      <c r="H62" s="131">
        <f t="shared" si="21"/>
        <v>2</v>
      </c>
      <c r="I62" s="131">
        <f t="shared" si="21"/>
        <v>2</v>
      </c>
      <c r="J62" s="131">
        <f t="shared" si="21"/>
        <v>2</v>
      </c>
      <c r="K62" s="131">
        <f t="shared" si="21"/>
        <v>2</v>
      </c>
      <c r="L62" s="131">
        <f t="shared" si="21"/>
        <v>2</v>
      </c>
      <c r="M62" s="131">
        <f t="shared" si="21"/>
        <v>2</v>
      </c>
      <c r="N62" s="131">
        <f t="shared" si="21"/>
        <v>2</v>
      </c>
      <c r="O62" s="131" t="str">
        <f>IF(R62&gt;1,"入力確認",IF(Q62+S62=12,"入力済","未入力"))</f>
        <v>入力済</v>
      </c>
      <c r="P62" s="132"/>
      <c r="Q62" s="129">
        <f>COUNTIF($C62:$N62,0)</f>
        <v>0</v>
      </c>
      <c r="R62" s="129">
        <f>COUNTIF($C62:$N62,1)</f>
        <v>0</v>
      </c>
      <c r="S62" s="129">
        <f>COUNTIF($C62:$N62,2)</f>
        <v>12</v>
      </c>
      <c r="T62" s="100"/>
    </row>
    <row r="63" spans="2:20" ht="18.75" hidden="1" customHeight="1" x14ac:dyDescent="0.45">
      <c r="B63" s="130" t="s">
        <v>175</v>
      </c>
      <c r="C63" s="131">
        <f>IF(AND(C61=2,C62=2),2,IF(C61&lt;&gt;C62,1,IF(AND(C61=0,C62=0),0,4)))</f>
        <v>2</v>
      </c>
      <c r="D63" s="131">
        <f t="shared" ref="D63:N63" si="22">IF(AND(D61=2,D62=2),2,IF(D61&lt;&gt;D62,1,IF(AND(D61=0,D62=0),0,4)))</f>
        <v>2</v>
      </c>
      <c r="E63" s="131">
        <f t="shared" si="22"/>
        <v>2</v>
      </c>
      <c r="F63" s="131">
        <f t="shared" si="22"/>
        <v>2</v>
      </c>
      <c r="G63" s="131">
        <f t="shared" si="22"/>
        <v>2</v>
      </c>
      <c r="H63" s="131">
        <f t="shared" si="22"/>
        <v>2</v>
      </c>
      <c r="I63" s="131">
        <f t="shared" si="22"/>
        <v>2</v>
      </c>
      <c r="J63" s="131">
        <f t="shared" si="22"/>
        <v>2</v>
      </c>
      <c r="K63" s="131">
        <f t="shared" si="22"/>
        <v>2</v>
      </c>
      <c r="L63" s="131">
        <f t="shared" si="22"/>
        <v>2</v>
      </c>
      <c r="M63" s="131">
        <f t="shared" si="22"/>
        <v>2</v>
      </c>
      <c r="N63" s="131">
        <f t="shared" si="22"/>
        <v>2</v>
      </c>
      <c r="O63" s="131" t="str">
        <f>IF(R63&gt;1,"入力確認",IF(Q63+S63=12,"入力済","未入力"))</f>
        <v>入力済</v>
      </c>
      <c r="P63" s="132">
        <f>IF(O63="未入力",1,IF(O63="入力済",0,2))</f>
        <v>0</v>
      </c>
      <c r="Q63" s="129">
        <f>COUNTIF($C63:$N63,0)</f>
        <v>0</v>
      </c>
      <c r="R63" s="129">
        <f>COUNTIF($C63:$N63,1)</f>
        <v>0</v>
      </c>
      <c r="S63" s="129">
        <f>COUNTIF($C63:$N63,2)</f>
        <v>12</v>
      </c>
      <c r="T63" s="100"/>
    </row>
    <row r="64" spans="2:20" x14ac:dyDescent="0.45">
      <c r="B64" s="100"/>
      <c r="C64" s="100"/>
      <c r="D64" s="100"/>
      <c r="E64" s="134"/>
      <c r="F64" s="134"/>
      <c r="G64" s="134"/>
      <c r="H64" s="134"/>
      <c r="I64" s="100"/>
      <c r="J64" s="100"/>
      <c r="K64" s="100"/>
      <c r="L64" s="100"/>
      <c r="M64" s="100"/>
      <c r="N64" s="100"/>
      <c r="O64" s="135"/>
      <c r="P64" s="100"/>
      <c r="Q64" s="100"/>
      <c r="R64" s="100"/>
      <c r="S64" s="100"/>
      <c r="T64" s="100"/>
    </row>
    <row r="65" spans="2:20" x14ac:dyDescent="0.45">
      <c r="B65" s="100"/>
      <c r="C65" s="100"/>
      <c r="D65" s="100"/>
      <c r="E65" s="134"/>
      <c r="F65" s="134"/>
      <c r="G65" s="134"/>
      <c r="H65" s="134"/>
      <c r="I65" s="100"/>
      <c r="J65" s="100"/>
      <c r="K65" s="100"/>
      <c r="L65" s="100"/>
      <c r="M65" s="100"/>
      <c r="N65" s="100"/>
      <c r="O65" s="135"/>
      <c r="P65" s="100"/>
      <c r="Q65" s="100"/>
      <c r="R65" s="100"/>
      <c r="S65" s="100"/>
      <c r="T65" s="100"/>
    </row>
    <row r="66" spans="2:20" ht="20.25" customHeight="1" thickBot="1" x14ac:dyDescent="0.5">
      <c r="B66" s="100" t="s">
        <v>185</v>
      </c>
      <c r="C66" s="100"/>
      <c r="D66" s="100"/>
      <c r="E66" s="339" t="s">
        <v>182</v>
      </c>
      <c r="F66" s="339"/>
      <c r="G66" s="136"/>
      <c r="H66" s="326" t="s">
        <v>153</v>
      </c>
      <c r="I66" s="326"/>
      <c r="J66" s="327"/>
      <c r="K66" s="327"/>
      <c r="L66" s="327"/>
      <c r="M66" s="100"/>
      <c r="N66" s="100"/>
      <c r="O66" s="100"/>
      <c r="P66" s="100"/>
      <c r="Q66" s="100"/>
      <c r="R66" s="100"/>
      <c r="S66" s="100"/>
      <c r="T66" s="100"/>
    </row>
    <row r="67" spans="2:20" ht="19.5" customHeight="1" x14ac:dyDescent="0.45">
      <c r="B67" s="114" t="s">
        <v>154</v>
      </c>
      <c r="C67" s="115" t="s">
        <v>155</v>
      </c>
      <c r="D67" s="116" t="s">
        <v>156</v>
      </c>
      <c r="E67" s="116" t="s">
        <v>157</v>
      </c>
      <c r="F67" s="116" t="s">
        <v>158</v>
      </c>
      <c r="G67" s="116" t="s">
        <v>159</v>
      </c>
      <c r="H67" s="116" t="s">
        <v>160</v>
      </c>
      <c r="I67" s="116" t="s">
        <v>161</v>
      </c>
      <c r="J67" s="116" t="s">
        <v>162</v>
      </c>
      <c r="K67" s="116" t="s">
        <v>163</v>
      </c>
      <c r="L67" s="115" t="s">
        <v>164</v>
      </c>
      <c r="M67" s="116" t="s">
        <v>165</v>
      </c>
      <c r="N67" s="117" t="s">
        <v>166</v>
      </c>
      <c r="O67" s="118"/>
      <c r="P67" s="119"/>
      <c r="Q67" s="100"/>
      <c r="R67" s="100"/>
      <c r="S67" s="100"/>
      <c r="T67" s="100"/>
    </row>
    <row r="68" spans="2:20" ht="38.25" customHeight="1" x14ac:dyDescent="0.45">
      <c r="B68" s="120" t="s">
        <v>167</v>
      </c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37"/>
      <c r="O68" s="122" t="s">
        <v>168</v>
      </c>
      <c r="P68" s="123" t="s">
        <v>169</v>
      </c>
      <c r="Q68" s="100"/>
      <c r="R68" s="100"/>
      <c r="S68" s="100"/>
      <c r="T68" s="100"/>
    </row>
    <row r="69" spans="2:20" ht="19.5" customHeight="1" x14ac:dyDescent="0.45">
      <c r="B69" s="124" t="s">
        <v>183</v>
      </c>
      <c r="C69" s="328"/>
      <c r="D69" s="328"/>
      <c r="E69" s="328"/>
      <c r="F69" s="328"/>
      <c r="G69" s="328"/>
      <c r="H69" s="328"/>
      <c r="I69" s="328"/>
      <c r="J69" s="328"/>
      <c r="K69" s="328"/>
      <c r="L69" s="328"/>
      <c r="M69" s="328"/>
      <c r="N69" s="328"/>
      <c r="O69" s="330" t="str">
        <f>IF(ISERROR(12*SUM(C69:N70)/COUNT(C69:N70)),"",12*SUM(C69:N70)/COUNT(C69:N70))</f>
        <v/>
      </c>
      <c r="P69" s="340" t="str">
        <f>IF(P72=0,"",IF(P74=1,"未入力欄を確認",IF(P72=1,"年度を選択",IF(P72=2,"エネルギー種別を選択",IF($E66="電気",計算!$J$39,IF($E66="都市ガス",計算!$J$40,IF($E66="温水・冷水",計算!$J$41,IF($E66="産業用蒸気",計算!$J$42,IF($E66="産業用以外の蒸気",計算!$J$43,IF($E66="灯油",計算!$J$44,IF($E66="軽油",計算!$J$45,IF($E66="A重油",計算!$J$46,IF($E66="B・Ｃ重油",計算!$J$47,"")))))))))))))</f>
        <v/>
      </c>
      <c r="Q69" s="100"/>
      <c r="R69" s="100"/>
      <c r="S69" s="100"/>
      <c r="T69" s="100"/>
    </row>
    <row r="70" spans="2:20" ht="19.5" customHeight="1" thickBot="1" x14ac:dyDescent="0.5">
      <c r="B70" s="120" t="str">
        <f>IF(E66="電気","［kWh］",IF(E66="都市ガス","［m3］",IF(OR(E66="温水・冷水",E66="産業用蒸気",E66="産業用以外の蒸気"),"［MJ］","［L］")))</f>
        <v>［L］</v>
      </c>
      <c r="C70" s="334"/>
      <c r="D70" s="334"/>
      <c r="E70" s="334"/>
      <c r="F70" s="334"/>
      <c r="G70" s="334"/>
      <c r="H70" s="334"/>
      <c r="I70" s="334"/>
      <c r="J70" s="329"/>
      <c r="K70" s="329"/>
      <c r="L70" s="329"/>
      <c r="M70" s="329"/>
      <c r="N70" s="329"/>
      <c r="O70" s="331"/>
      <c r="P70" s="333"/>
      <c r="Q70" s="100"/>
      <c r="R70" s="100"/>
      <c r="S70" s="100"/>
      <c r="T70" s="100"/>
    </row>
    <row r="71" spans="2:20" ht="38.25" customHeight="1" thickTop="1" thickBot="1" x14ac:dyDescent="0.5">
      <c r="B71" s="125" t="s">
        <v>172</v>
      </c>
      <c r="C71" s="126"/>
      <c r="D71" s="126"/>
      <c r="E71" s="126"/>
      <c r="F71" s="126"/>
      <c r="G71" s="126"/>
      <c r="H71" s="126"/>
      <c r="I71" s="126"/>
      <c r="J71" s="138"/>
      <c r="K71" s="138"/>
      <c r="L71" s="138"/>
      <c r="M71" s="138"/>
      <c r="N71" s="138"/>
      <c r="O71" s="127" t="str">
        <f>IF(ISERROR(12*SUM(C71:N71)/COUNT(C71:N71)),"",12*SUM(C71:N71)/COUNT(C71:N71))</f>
        <v/>
      </c>
      <c r="P71" s="141">
        <f>IF(AND(O69="",O71="",P74=0),0,IF(OR(B67="",B67="年度を選択"),1,IF(OR(E66="",E66="エネルギー種別を選択"),2,4)))</f>
        <v>0</v>
      </c>
      <c r="Q71" s="129"/>
      <c r="R71" s="100"/>
      <c r="S71" s="100"/>
      <c r="T71" s="100"/>
    </row>
    <row r="72" spans="2:20" ht="18.75" hidden="1" customHeight="1" x14ac:dyDescent="0.45">
      <c r="B72" s="130" t="s">
        <v>173</v>
      </c>
      <c r="C72" s="131">
        <f>IF(C68="",2,IF(C68&lt;&gt;"",0,1))</f>
        <v>2</v>
      </c>
      <c r="D72" s="131">
        <f t="shared" ref="D72:L72" si="23">IF(D68="",2,IF(D68&lt;&gt;"",0,1))</f>
        <v>2</v>
      </c>
      <c r="E72" s="131">
        <f t="shared" si="23"/>
        <v>2</v>
      </c>
      <c r="F72" s="131">
        <f t="shared" si="23"/>
        <v>2</v>
      </c>
      <c r="G72" s="131">
        <f t="shared" si="23"/>
        <v>2</v>
      </c>
      <c r="H72" s="131">
        <f t="shared" si="23"/>
        <v>2</v>
      </c>
      <c r="I72" s="131">
        <f t="shared" si="23"/>
        <v>2</v>
      </c>
      <c r="J72" s="131">
        <f t="shared" si="23"/>
        <v>2</v>
      </c>
      <c r="K72" s="131">
        <f t="shared" si="23"/>
        <v>2</v>
      </c>
      <c r="L72" s="131">
        <f t="shared" si="23"/>
        <v>2</v>
      </c>
      <c r="M72" s="131">
        <f>IF(M68="",2,IF(M68&lt;&gt;"",0,1))</f>
        <v>2</v>
      </c>
      <c r="N72" s="131">
        <f t="shared" ref="N72" si="24">IF(N68="",2,IF(N68&lt;&gt;"",0,1))</f>
        <v>2</v>
      </c>
      <c r="O72" s="131" t="str">
        <f>IF(R72&gt;1,"入力確認",IF(Q72=Q73,"入力済","未入力"))</f>
        <v>入力済</v>
      </c>
      <c r="P72" s="132">
        <f>P71</f>
        <v>0</v>
      </c>
      <c r="Q72" s="129">
        <f>COUNTIF($C72:$N72,0)</f>
        <v>0</v>
      </c>
      <c r="R72" s="129">
        <f>COUNTIF($C72:$N72,1)</f>
        <v>0</v>
      </c>
      <c r="S72" s="129">
        <f>COUNTIF($C72:$N72,2)</f>
        <v>12</v>
      </c>
      <c r="T72" s="129"/>
    </row>
    <row r="73" spans="2:20" ht="18.75" hidden="1" customHeight="1" x14ac:dyDescent="0.45">
      <c r="B73" s="130" t="s">
        <v>174</v>
      </c>
      <c r="C73" s="131">
        <f>IF(AND(C69="",C71=""),2,IF(AND(C69&lt;&gt;"",C71&lt;&gt;""),0,1))</f>
        <v>2</v>
      </c>
      <c r="D73" s="131">
        <f t="shared" ref="D73:N73" si="25">IF(AND(D69="",D71=""),2,IF(AND(D69&lt;&gt;"",D71&lt;&gt;""),0,1))</f>
        <v>2</v>
      </c>
      <c r="E73" s="131">
        <f t="shared" si="25"/>
        <v>2</v>
      </c>
      <c r="F73" s="131">
        <f t="shared" si="25"/>
        <v>2</v>
      </c>
      <c r="G73" s="131">
        <f t="shared" si="25"/>
        <v>2</v>
      </c>
      <c r="H73" s="131">
        <f t="shared" si="25"/>
        <v>2</v>
      </c>
      <c r="I73" s="131">
        <f t="shared" si="25"/>
        <v>2</v>
      </c>
      <c r="J73" s="131">
        <f t="shared" si="25"/>
        <v>2</v>
      </c>
      <c r="K73" s="131">
        <f t="shared" si="25"/>
        <v>2</v>
      </c>
      <c r="L73" s="131">
        <f t="shared" si="25"/>
        <v>2</v>
      </c>
      <c r="M73" s="131">
        <f t="shared" si="25"/>
        <v>2</v>
      </c>
      <c r="N73" s="131">
        <f t="shared" si="25"/>
        <v>2</v>
      </c>
      <c r="O73" s="131" t="str">
        <f>IF(R73&gt;1,"入力確認",IF(Q73+S73=12,"入力済","未入力"))</f>
        <v>入力済</v>
      </c>
      <c r="P73" s="132"/>
      <c r="Q73" s="129">
        <f>COUNTIF($C73:$N73,0)</f>
        <v>0</v>
      </c>
      <c r="R73" s="129">
        <f>COUNTIF($C73:$N73,1)</f>
        <v>0</v>
      </c>
      <c r="S73" s="129">
        <f>COUNTIF($C73:$N73,2)</f>
        <v>12</v>
      </c>
      <c r="T73" s="100"/>
    </row>
    <row r="74" spans="2:20" ht="18.75" hidden="1" customHeight="1" x14ac:dyDescent="0.45">
      <c r="B74" s="130" t="s">
        <v>175</v>
      </c>
      <c r="C74" s="131">
        <f>IF(AND(C72=2,C73=2),2,IF(C72&lt;&gt;C73,1,IF(AND(C72=0,C73=0),0,4)))</f>
        <v>2</v>
      </c>
      <c r="D74" s="131">
        <f t="shared" ref="D74:N74" si="26">IF(AND(D72=2,D73=2),2,IF(D72&lt;&gt;D73,1,IF(AND(D72=0,D73=0),0,4)))</f>
        <v>2</v>
      </c>
      <c r="E74" s="131">
        <f t="shared" si="26"/>
        <v>2</v>
      </c>
      <c r="F74" s="131">
        <f t="shared" si="26"/>
        <v>2</v>
      </c>
      <c r="G74" s="131">
        <f t="shared" si="26"/>
        <v>2</v>
      </c>
      <c r="H74" s="131">
        <f t="shared" si="26"/>
        <v>2</v>
      </c>
      <c r="I74" s="131">
        <f t="shared" si="26"/>
        <v>2</v>
      </c>
      <c r="J74" s="131">
        <f t="shared" si="26"/>
        <v>2</v>
      </c>
      <c r="K74" s="131">
        <f t="shared" si="26"/>
        <v>2</v>
      </c>
      <c r="L74" s="131">
        <f t="shared" si="26"/>
        <v>2</v>
      </c>
      <c r="M74" s="131">
        <f t="shared" si="26"/>
        <v>2</v>
      </c>
      <c r="N74" s="131">
        <f t="shared" si="26"/>
        <v>2</v>
      </c>
      <c r="O74" s="131" t="str">
        <f>IF(R74&gt;1,"入力確認",IF(Q74+S74=12,"入力済","未入力"))</f>
        <v>入力済</v>
      </c>
      <c r="P74" s="132">
        <f>IF(O74="未入力",1,IF(O74="入力済",0,2))</f>
        <v>0</v>
      </c>
      <c r="Q74" s="129">
        <f>COUNTIF($C74:$N74,0)</f>
        <v>0</v>
      </c>
      <c r="R74" s="129">
        <f>COUNTIF($C74:$N74,1)</f>
        <v>0</v>
      </c>
      <c r="S74" s="129">
        <f>COUNTIF($C74:$N74,2)</f>
        <v>12</v>
      </c>
      <c r="T74" s="100"/>
    </row>
    <row r="75" spans="2:20" x14ac:dyDescent="0.45">
      <c r="B75" s="100"/>
      <c r="C75" s="100"/>
      <c r="D75" s="100"/>
      <c r="E75" s="134"/>
      <c r="F75" s="134"/>
      <c r="G75" s="134"/>
      <c r="H75" s="134"/>
      <c r="I75" s="100"/>
      <c r="J75" s="100"/>
      <c r="K75" s="100"/>
      <c r="L75" s="100"/>
      <c r="M75" s="100"/>
      <c r="N75" s="100"/>
      <c r="O75" s="135"/>
      <c r="P75" s="100"/>
      <c r="Q75" s="100"/>
      <c r="R75" s="100"/>
      <c r="S75" s="100"/>
      <c r="T75" s="100"/>
    </row>
    <row r="76" spans="2:20" x14ac:dyDescent="0.45">
      <c r="B76" s="100"/>
      <c r="C76" s="100"/>
      <c r="D76" s="100"/>
      <c r="E76" s="134"/>
      <c r="F76" s="134"/>
      <c r="G76" s="134"/>
      <c r="H76" s="134"/>
      <c r="I76" s="100"/>
      <c r="J76" s="100"/>
      <c r="K76" s="100"/>
      <c r="L76" s="100"/>
      <c r="M76" s="100"/>
      <c r="N76" s="100"/>
      <c r="O76" s="135"/>
      <c r="P76" s="100"/>
      <c r="Q76" s="100"/>
      <c r="R76" s="100"/>
      <c r="S76" s="100"/>
      <c r="T76" s="100"/>
    </row>
    <row r="77" spans="2:20" ht="20.25" customHeight="1" thickBot="1" x14ac:dyDescent="0.5">
      <c r="B77" s="100" t="s">
        <v>186</v>
      </c>
      <c r="C77" s="100"/>
      <c r="D77" s="100"/>
      <c r="E77" s="339" t="s">
        <v>182</v>
      </c>
      <c r="F77" s="339"/>
      <c r="G77" s="136"/>
      <c r="H77" s="326" t="s">
        <v>153</v>
      </c>
      <c r="I77" s="326"/>
      <c r="J77" s="327"/>
      <c r="K77" s="327"/>
      <c r="L77" s="327"/>
      <c r="M77" s="100"/>
      <c r="N77" s="100"/>
      <c r="O77" s="100"/>
      <c r="P77" s="100"/>
      <c r="Q77" s="100"/>
      <c r="R77" s="100"/>
      <c r="S77" s="100"/>
      <c r="T77" s="100"/>
    </row>
    <row r="78" spans="2:20" ht="19.5" customHeight="1" x14ac:dyDescent="0.45">
      <c r="B78" s="114" t="s">
        <v>154</v>
      </c>
      <c r="C78" s="115" t="s">
        <v>155</v>
      </c>
      <c r="D78" s="116" t="s">
        <v>156</v>
      </c>
      <c r="E78" s="116" t="s">
        <v>157</v>
      </c>
      <c r="F78" s="116" t="s">
        <v>158</v>
      </c>
      <c r="G78" s="116" t="s">
        <v>159</v>
      </c>
      <c r="H78" s="116" t="s">
        <v>160</v>
      </c>
      <c r="I78" s="116" t="s">
        <v>161</v>
      </c>
      <c r="J78" s="116" t="s">
        <v>162</v>
      </c>
      <c r="K78" s="116" t="s">
        <v>163</v>
      </c>
      <c r="L78" s="115" t="s">
        <v>164</v>
      </c>
      <c r="M78" s="116" t="s">
        <v>165</v>
      </c>
      <c r="N78" s="117" t="s">
        <v>166</v>
      </c>
      <c r="O78" s="118"/>
      <c r="P78" s="119"/>
      <c r="Q78" s="100"/>
      <c r="R78" s="100"/>
      <c r="S78" s="100"/>
      <c r="T78" s="100"/>
    </row>
    <row r="79" spans="2:20" ht="38.25" customHeight="1" x14ac:dyDescent="0.45">
      <c r="B79" s="120" t="s">
        <v>167</v>
      </c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37"/>
      <c r="O79" s="122" t="s">
        <v>168</v>
      </c>
      <c r="P79" s="123" t="s">
        <v>169</v>
      </c>
      <c r="Q79" s="100"/>
      <c r="R79" s="100"/>
      <c r="S79" s="100"/>
      <c r="T79" s="100"/>
    </row>
    <row r="80" spans="2:20" ht="19.5" customHeight="1" x14ac:dyDescent="0.45">
      <c r="B80" s="124" t="s">
        <v>183</v>
      </c>
      <c r="C80" s="328"/>
      <c r="D80" s="328"/>
      <c r="E80" s="328"/>
      <c r="F80" s="328"/>
      <c r="G80" s="328"/>
      <c r="H80" s="328"/>
      <c r="I80" s="328"/>
      <c r="J80" s="328"/>
      <c r="K80" s="328"/>
      <c r="L80" s="328"/>
      <c r="M80" s="328"/>
      <c r="N80" s="328"/>
      <c r="O80" s="330" t="str">
        <f>IF(ISERROR(12*SUM(C80:N81)/COUNT(C80:N81)),"",12*SUM(C80:N81)/COUNT(C80:N81))</f>
        <v/>
      </c>
      <c r="P80" s="340" t="str">
        <f>IF(P83=0,"",IF(P85=1,"未入力欄を確認",IF(P83=1,"年度を選択",IF(P83=2,"エネルギー種別を選択",IF($E77="電気",計算!$J$50,IF($E77="都市ガス",計算!$J$51,IF($E77="温水・冷水",計算!$J$52,IF($E77="産業用蒸気",計算!$J$53,IF($E77="産業用以外の蒸気",計算!$J$54,IF($E77="灯油",計算!$J$55,IF($E77="軽油",計算!$J$56,IF($E77="A重油",計算!$J$57,IF($E77="B・Ｃ重油",計算!J58,"")))))))))))))</f>
        <v/>
      </c>
      <c r="Q80" s="100"/>
      <c r="R80" s="100"/>
      <c r="S80" s="100"/>
      <c r="T80" s="100"/>
    </row>
    <row r="81" spans="2:20" ht="19.5" customHeight="1" thickBot="1" x14ac:dyDescent="0.5">
      <c r="B81" s="120" t="str">
        <f>IF(E77="電気","［kWh］",IF(E77="都市ガス","［m3］",IF(OR(E77="温水・冷水",E77="産業用蒸気",E77="産業用以外の蒸気"),"［MJ］","［L］")))</f>
        <v>［L］</v>
      </c>
      <c r="C81" s="334"/>
      <c r="D81" s="334"/>
      <c r="E81" s="334"/>
      <c r="F81" s="334"/>
      <c r="G81" s="334"/>
      <c r="H81" s="334"/>
      <c r="I81" s="334"/>
      <c r="J81" s="329"/>
      <c r="K81" s="329"/>
      <c r="L81" s="329"/>
      <c r="M81" s="329"/>
      <c r="N81" s="329"/>
      <c r="O81" s="331"/>
      <c r="P81" s="333"/>
      <c r="Q81" s="100"/>
      <c r="R81" s="100"/>
      <c r="S81" s="100"/>
      <c r="T81" s="100"/>
    </row>
    <row r="82" spans="2:20" ht="38.25" customHeight="1" thickTop="1" thickBot="1" x14ac:dyDescent="0.5">
      <c r="B82" s="125" t="s">
        <v>172</v>
      </c>
      <c r="C82" s="126"/>
      <c r="D82" s="126"/>
      <c r="E82" s="126"/>
      <c r="F82" s="126"/>
      <c r="G82" s="126"/>
      <c r="H82" s="126"/>
      <c r="I82" s="126"/>
      <c r="J82" s="138"/>
      <c r="K82" s="138"/>
      <c r="L82" s="138"/>
      <c r="M82" s="138"/>
      <c r="N82" s="138"/>
      <c r="O82" s="127" t="str">
        <f>IF(ISERROR(12*SUM(C82:N82)/COUNT(C82:N82)),"",12*SUM(C82:N82)/COUNT(C82:N82))</f>
        <v/>
      </c>
      <c r="P82" s="141">
        <f>IF(AND(O80="",O82="",P85=0),0,IF(OR(B78="",B78="年度を選択"),1,IF(OR(E77="",E77="エネルギー種別を選択"),2,4)))</f>
        <v>0</v>
      </c>
      <c r="Q82" s="129"/>
      <c r="R82" s="100"/>
      <c r="S82" s="100"/>
      <c r="T82" s="100"/>
    </row>
    <row r="83" spans="2:20" ht="18.75" hidden="1" customHeight="1" x14ac:dyDescent="0.45">
      <c r="B83" s="130" t="s">
        <v>173</v>
      </c>
      <c r="C83" s="131">
        <f>IF(C79="",2,IF(C79&lt;&gt;"",0,1))</f>
        <v>2</v>
      </c>
      <c r="D83" s="131">
        <f t="shared" ref="D83:L83" si="27">IF(D79="",2,IF(D79&lt;&gt;"",0,1))</f>
        <v>2</v>
      </c>
      <c r="E83" s="131">
        <f t="shared" si="27"/>
        <v>2</v>
      </c>
      <c r="F83" s="131">
        <f t="shared" si="27"/>
        <v>2</v>
      </c>
      <c r="G83" s="131">
        <f t="shared" si="27"/>
        <v>2</v>
      </c>
      <c r="H83" s="131">
        <f t="shared" si="27"/>
        <v>2</v>
      </c>
      <c r="I83" s="131">
        <f t="shared" si="27"/>
        <v>2</v>
      </c>
      <c r="J83" s="131">
        <f t="shared" si="27"/>
        <v>2</v>
      </c>
      <c r="K83" s="131">
        <f t="shared" si="27"/>
        <v>2</v>
      </c>
      <c r="L83" s="131">
        <f t="shared" si="27"/>
        <v>2</v>
      </c>
      <c r="M83" s="131">
        <f>IF(M79="",2,IF(M79&lt;&gt;"",0,1))</f>
        <v>2</v>
      </c>
      <c r="N83" s="131">
        <f t="shared" ref="N83" si="28">IF(N79="",2,IF(N79&lt;&gt;"",0,1))</f>
        <v>2</v>
      </c>
      <c r="O83" s="131" t="str">
        <f>IF(R83&gt;1,"入力確認",IF(Q83=Q84,"入力済","未入力"))</f>
        <v>入力済</v>
      </c>
      <c r="P83" s="132">
        <f>P82</f>
        <v>0</v>
      </c>
      <c r="Q83" s="129">
        <f>COUNTIF($C83:$N83,0)</f>
        <v>0</v>
      </c>
      <c r="R83" s="129">
        <f>COUNTIF($C83:$N83,1)</f>
        <v>0</v>
      </c>
      <c r="S83" s="129">
        <f>COUNTIF($C83:$N83,2)</f>
        <v>12</v>
      </c>
      <c r="T83" s="129"/>
    </row>
    <row r="84" spans="2:20" ht="18.75" hidden="1" customHeight="1" x14ac:dyDescent="0.45">
      <c r="B84" s="130" t="s">
        <v>174</v>
      </c>
      <c r="C84" s="131">
        <f>IF(AND(C80="",C82=""),2,IF(AND(C80&lt;&gt;"",C82&lt;&gt;""),0,1))</f>
        <v>2</v>
      </c>
      <c r="D84" s="131">
        <f t="shared" ref="D84:N84" si="29">IF(AND(D80="",D82=""),2,IF(AND(D80&lt;&gt;"",D82&lt;&gt;""),0,1))</f>
        <v>2</v>
      </c>
      <c r="E84" s="131">
        <f t="shared" si="29"/>
        <v>2</v>
      </c>
      <c r="F84" s="131">
        <f t="shared" si="29"/>
        <v>2</v>
      </c>
      <c r="G84" s="131">
        <f t="shared" si="29"/>
        <v>2</v>
      </c>
      <c r="H84" s="131">
        <f t="shared" si="29"/>
        <v>2</v>
      </c>
      <c r="I84" s="131">
        <f t="shared" si="29"/>
        <v>2</v>
      </c>
      <c r="J84" s="131">
        <f t="shared" si="29"/>
        <v>2</v>
      </c>
      <c r="K84" s="131">
        <f t="shared" si="29"/>
        <v>2</v>
      </c>
      <c r="L84" s="131">
        <f t="shared" si="29"/>
        <v>2</v>
      </c>
      <c r="M84" s="131">
        <f t="shared" si="29"/>
        <v>2</v>
      </c>
      <c r="N84" s="131">
        <f t="shared" si="29"/>
        <v>2</v>
      </c>
      <c r="O84" s="131" t="str">
        <f>IF(R84&gt;1,"入力確認",IF(Q84+S84=12,"入力済","未入力"))</f>
        <v>入力済</v>
      </c>
      <c r="P84" s="132"/>
      <c r="Q84" s="129">
        <f>COUNTIF($C84:$N84,0)</f>
        <v>0</v>
      </c>
      <c r="R84" s="129">
        <f>COUNTIF($C84:$N84,1)</f>
        <v>0</v>
      </c>
      <c r="S84" s="129">
        <f>COUNTIF($C84:$N84,2)</f>
        <v>12</v>
      </c>
      <c r="T84" s="100"/>
    </row>
    <row r="85" spans="2:20" ht="18.75" hidden="1" customHeight="1" x14ac:dyDescent="0.45">
      <c r="B85" s="130" t="s">
        <v>175</v>
      </c>
      <c r="C85" s="131">
        <f>IF(AND(C83=2,C84=2),2,IF(C83&lt;&gt;C84,1,IF(AND(C83=0,C84=0),0,4)))</f>
        <v>2</v>
      </c>
      <c r="D85" s="131">
        <f t="shared" ref="D85:N85" si="30">IF(AND(D83=2,D84=2),2,IF(D83&lt;&gt;D84,1,IF(AND(D83=0,D84=0),0,4)))</f>
        <v>2</v>
      </c>
      <c r="E85" s="131">
        <f t="shared" si="30"/>
        <v>2</v>
      </c>
      <c r="F85" s="131">
        <f t="shared" si="30"/>
        <v>2</v>
      </c>
      <c r="G85" s="131">
        <f t="shared" si="30"/>
        <v>2</v>
      </c>
      <c r="H85" s="131">
        <f t="shared" si="30"/>
        <v>2</v>
      </c>
      <c r="I85" s="131">
        <f t="shared" si="30"/>
        <v>2</v>
      </c>
      <c r="J85" s="131">
        <f t="shared" si="30"/>
        <v>2</v>
      </c>
      <c r="K85" s="131">
        <f t="shared" si="30"/>
        <v>2</v>
      </c>
      <c r="L85" s="131">
        <f t="shared" si="30"/>
        <v>2</v>
      </c>
      <c r="M85" s="131">
        <f t="shared" si="30"/>
        <v>2</v>
      </c>
      <c r="N85" s="131">
        <f t="shared" si="30"/>
        <v>2</v>
      </c>
      <c r="O85" s="131" t="str">
        <f>IF(R85&gt;1,"入力確認",IF(Q85+S85=12,"入力済","未入力"))</f>
        <v>入力済</v>
      </c>
      <c r="P85" s="132">
        <f>IF(O85="未入力",1,IF(O85="入力済",0,2))</f>
        <v>0</v>
      </c>
      <c r="Q85" s="129">
        <f>COUNTIF($C85:$N85,0)</f>
        <v>0</v>
      </c>
      <c r="R85" s="129">
        <f>COUNTIF($C85:$N85,1)</f>
        <v>0</v>
      </c>
      <c r="S85" s="129">
        <f>COUNTIF($C85:$N85,2)</f>
        <v>12</v>
      </c>
      <c r="T85" s="100"/>
    </row>
    <row r="86" spans="2:20" x14ac:dyDescent="0.45"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</row>
  </sheetData>
  <sheetProtection algorithmName="SHA-512" hashValue="O6UbbNdXd13M+IYW/oelp9+ksgWbydGex68OwFRQVYuTmJNxKApDkpBXFhHSyTgcQyaBIuQ+BN1z1qbQnZuxLg==" saltValue="6zOpyqrwHDqLi8AOJfS4dQ==" spinCount="100000" sheet="1" objects="1" scenarios="1" selectLockedCells="1"/>
  <mergeCells count="136">
    <mergeCell ref="AI24:AI25"/>
    <mergeCell ref="AJ24:AJ25"/>
    <mergeCell ref="AB33:AC33"/>
    <mergeCell ref="AD33:AF33"/>
    <mergeCell ref="W36:W37"/>
    <mergeCell ref="X36:X37"/>
    <mergeCell ref="Y36:Y37"/>
    <mergeCell ref="Z36:Z37"/>
    <mergeCell ref="AA36:AA37"/>
    <mergeCell ref="AB36:AB37"/>
    <mergeCell ref="AC36:AC37"/>
    <mergeCell ref="AD36:AD37"/>
    <mergeCell ref="AE36:AE37"/>
    <mergeCell ref="AF36:AF37"/>
    <mergeCell ref="AG36:AG37"/>
    <mergeCell ref="AH36:AH37"/>
    <mergeCell ref="AI36:AI37"/>
    <mergeCell ref="AJ36:AJ37"/>
    <mergeCell ref="Y19:Z19"/>
    <mergeCell ref="AA19:AH19"/>
    <mergeCell ref="AB21:AC21"/>
    <mergeCell ref="AD21:AF21"/>
    <mergeCell ref="W24:W25"/>
    <mergeCell ref="X24:X25"/>
    <mergeCell ref="Y24:Y25"/>
    <mergeCell ref="Z24:Z25"/>
    <mergeCell ref="AA24:AA25"/>
    <mergeCell ref="AB24:AB25"/>
    <mergeCell ref="AC24:AC25"/>
    <mergeCell ref="AD24:AD25"/>
    <mergeCell ref="AE24:AE25"/>
    <mergeCell ref="AF24:AF25"/>
    <mergeCell ref="AG24:AG25"/>
    <mergeCell ref="AH24:AH25"/>
    <mergeCell ref="O80:O81"/>
    <mergeCell ref="P80:P81"/>
    <mergeCell ref="I80:I81"/>
    <mergeCell ref="J80:J81"/>
    <mergeCell ref="K80:K81"/>
    <mergeCell ref="L80:L81"/>
    <mergeCell ref="M80:M81"/>
    <mergeCell ref="N80:N81"/>
    <mergeCell ref="C80:C81"/>
    <mergeCell ref="D80:D81"/>
    <mergeCell ref="E80:E81"/>
    <mergeCell ref="F80:F81"/>
    <mergeCell ref="G80:G81"/>
    <mergeCell ref="H80:H81"/>
    <mergeCell ref="P69:P70"/>
    <mergeCell ref="E77:F77"/>
    <mergeCell ref="H77:I77"/>
    <mergeCell ref="J77:L77"/>
    <mergeCell ref="H69:H70"/>
    <mergeCell ref="I69:I70"/>
    <mergeCell ref="J69:J70"/>
    <mergeCell ref="K69:K70"/>
    <mergeCell ref="L69:L70"/>
    <mergeCell ref="M69:M70"/>
    <mergeCell ref="O58:O59"/>
    <mergeCell ref="P58:P59"/>
    <mergeCell ref="E66:F66"/>
    <mergeCell ref="H66:I66"/>
    <mergeCell ref="J66:L66"/>
    <mergeCell ref="C69:C70"/>
    <mergeCell ref="D69:D70"/>
    <mergeCell ref="E69:E70"/>
    <mergeCell ref="F69:F70"/>
    <mergeCell ref="G69:G70"/>
    <mergeCell ref="I58:I59"/>
    <mergeCell ref="J58:J59"/>
    <mergeCell ref="K58:K59"/>
    <mergeCell ref="L58:L59"/>
    <mergeCell ref="M58:M59"/>
    <mergeCell ref="N58:N59"/>
    <mergeCell ref="C58:C59"/>
    <mergeCell ref="D58:D59"/>
    <mergeCell ref="E58:E59"/>
    <mergeCell ref="F58:F59"/>
    <mergeCell ref="G58:G59"/>
    <mergeCell ref="H58:H59"/>
    <mergeCell ref="N69:N70"/>
    <mergeCell ref="O69:O70"/>
    <mergeCell ref="N47:N48"/>
    <mergeCell ref="O47:O48"/>
    <mergeCell ref="P47:P48"/>
    <mergeCell ref="E55:F55"/>
    <mergeCell ref="H55:I55"/>
    <mergeCell ref="J55:L55"/>
    <mergeCell ref="H47:H48"/>
    <mergeCell ref="I47:I48"/>
    <mergeCell ref="J47:J48"/>
    <mergeCell ref="K47:K48"/>
    <mergeCell ref="L47:L48"/>
    <mergeCell ref="M47:M48"/>
    <mergeCell ref="E44:F44"/>
    <mergeCell ref="H44:I44"/>
    <mergeCell ref="J44:L44"/>
    <mergeCell ref="C47:C48"/>
    <mergeCell ref="D47:D48"/>
    <mergeCell ref="E47:E48"/>
    <mergeCell ref="F47:F48"/>
    <mergeCell ref="G47:G48"/>
    <mergeCell ref="I36:I37"/>
    <mergeCell ref="J36:J37"/>
    <mergeCell ref="K36:K37"/>
    <mergeCell ref="L36:L37"/>
    <mergeCell ref="O24:O25"/>
    <mergeCell ref="P24:P25"/>
    <mergeCell ref="H33:I33"/>
    <mergeCell ref="J33:L33"/>
    <mergeCell ref="C36:C37"/>
    <mergeCell ref="D36:D37"/>
    <mergeCell ref="E36:E37"/>
    <mergeCell ref="F36:F37"/>
    <mergeCell ref="G36:G37"/>
    <mergeCell ref="H36:H37"/>
    <mergeCell ref="I24:I25"/>
    <mergeCell ref="J24:J25"/>
    <mergeCell ref="K24:K25"/>
    <mergeCell ref="L24:L25"/>
    <mergeCell ref="M24:M25"/>
    <mergeCell ref="N24:N25"/>
    <mergeCell ref="O36:O37"/>
    <mergeCell ref="P36:P37"/>
    <mergeCell ref="M36:M37"/>
    <mergeCell ref="N36:N37"/>
    <mergeCell ref="E19:F19"/>
    <mergeCell ref="G19:N19"/>
    <mergeCell ref="H21:I21"/>
    <mergeCell ref="J21:L21"/>
    <mergeCell ref="C24:C25"/>
    <mergeCell ref="D24:D25"/>
    <mergeCell ref="E24:E25"/>
    <mergeCell ref="F24:F25"/>
    <mergeCell ref="G24:G25"/>
    <mergeCell ref="H24:H25"/>
  </mergeCells>
  <phoneticPr fontId="6"/>
  <conditionalFormatting sqref="B22 P24">
    <cfRule type="expression" dxfId="201" priority="25">
      <formula>$P$27=1</formula>
    </cfRule>
  </conditionalFormatting>
  <conditionalFormatting sqref="G19">
    <cfRule type="expression" dxfId="200" priority="32">
      <formula>OR($G$19="エネルギー種別・単位を選択してください。",$G$19="エネルギーの使用年度を選択してください。",$G$19="未入力欄が有ります。確認してください。",$G$19="中小規模事業所の要件を満たしていないため、申請できません。")</formula>
    </cfRule>
  </conditionalFormatting>
  <conditionalFormatting sqref="C22:N22">
    <cfRule type="expression" dxfId="199" priority="31">
      <formula>C29=1</formula>
    </cfRule>
  </conditionalFormatting>
  <conditionalFormatting sqref="C34:N34">
    <cfRule type="expression" dxfId="198" priority="30">
      <formula>C41=1</formula>
    </cfRule>
  </conditionalFormatting>
  <conditionalFormatting sqref="B34 P36">
    <cfRule type="expression" dxfId="197" priority="23">
      <formula>$P$39=1</formula>
    </cfRule>
  </conditionalFormatting>
  <conditionalFormatting sqref="E33 P36">
    <cfRule type="expression" dxfId="196" priority="22">
      <formula>$P$39=2</formula>
    </cfRule>
  </conditionalFormatting>
  <conditionalFormatting sqref="F33 P36">
    <cfRule type="expression" dxfId="195" priority="21">
      <formula>$P$39=3</formula>
    </cfRule>
  </conditionalFormatting>
  <conditionalFormatting sqref="C45:N45">
    <cfRule type="expression" dxfId="194" priority="29">
      <formula>C52=1</formula>
    </cfRule>
  </conditionalFormatting>
  <conditionalFormatting sqref="C56:N56">
    <cfRule type="expression" dxfId="193" priority="28">
      <formula>C63=1</formula>
    </cfRule>
  </conditionalFormatting>
  <conditionalFormatting sqref="C67:N67">
    <cfRule type="expression" dxfId="192" priority="27">
      <formula>C74=1</formula>
    </cfRule>
  </conditionalFormatting>
  <conditionalFormatting sqref="C78:N78">
    <cfRule type="expression" dxfId="191" priority="26">
      <formula>C85=1</formula>
    </cfRule>
  </conditionalFormatting>
  <conditionalFormatting sqref="B45 P47">
    <cfRule type="expression" dxfId="190" priority="20">
      <formula>$P$50=1</formula>
    </cfRule>
  </conditionalFormatting>
  <conditionalFormatting sqref="B56 P58">
    <cfRule type="expression" dxfId="189" priority="18">
      <formula>$P$61=1</formula>
    </cfRule>
  </conditionalFormatting>
  <conditionalFormatting sqref="B67 P69">
    <cfRule type="expression" dxfId="188" priority="16">
      <formula>$P$72=1</formula>
    </cfRule>
  </conditionalFormatting>
  <conditionalFormatting sqref="E44 P47">
    <cfRule type="expression" dxfId="187" priority="19">
      <formula>$P$50=2</formula>
    </cfRule>
  </conditionalFormatting>
  <conditionalFormatting sqref="E55 P58">
    <cfRule type="expression" dxfId="186" priority="17">
      <formula>$P$61=2</formula>
    </cfRule>
  </conditionalFormatting>
  <conditionalFormatting sqref="E66 P69">
    <cfRule type="expression" dxfId="185" priority="15">
      <formula>$P$72=2</formula>
    </cfRule>
  </conditionalFormatting>
  <conditionalFormatting sqref="P24">
    <cfRule type="expression" dxfId="184" priority="24">
      <formula>$P$29=1</formula>
    </cfRule>
  </conditionalFormatting>
  <conditionalFormatting sqref="B78 P80">
    <cfRule type="expression" dxfId="183" priority="14">
      <formula>$P$83=1</formula>
    </cfRule>
  </conditionalFormatting>
  <conditionalFormatting sqref="E77 P80">
    <cfRule type="expression" dxfId="182" priority="13">
      <formula>$P$83=2</formula>
    </cfRule>
  </conditionalFormatting>
  <conditionalFormatting sqref="G19:N19">
    <cfRule type="expression" dxfId="181" priority="12">
      <formula>$G$19="事業所のエネルギー使用について入力してください。"</formula>
    </cfRule>
  </conditionalFormatting>
  <conditionalFormatting sqref="J21 J33 J44 J55 J66 J77">
    <cfRule type="expression" dxfId="180" priority="11">
      <formula>J21=""</formula>
    </cfRule>
  </conditionalFormatting>
  <conditionalFormatting sqref="V22 AJ24">
    <cfRule type="expression" dxfId="179" priority="7">
      <formula>$P$27=1</formula>
    </cfRule>
  </conditionalFormatting>
  <conditionalFormatting sqref="W22:AH22">
    <cfRule type="expression" dxfId="178" priority="9">
      <formula>W29=1</formula>
    </cfRule>
  </conditionalFormatting>
  <conditionalFormatting sqref="W34:AH34">
    <cfRule type="expression" dxfId="177" priority="8">
      <formula>W41=1</formula>
    </cfRule>
  </conditionalFormatting>
  <conditionalFormatting sqref="V34 AJ36">
    <cfRule type="expression" dxfId="176" priority="5">
      <formula>$P$39=1</formula>
    </cfRule>
  </conditionalFormatting>
  <conditionalFormatting sqref="Y33 AJ36">
    <cfRule type="expression" dxfId="175" priority="4">
      <formula>$P$39=2</formula>
    </cfRule>
  </conditionalFormatting>
  <conditionalFormatting sqref="Z33 AJ36">
    <cfRule type="expression" dxfId="174" priority="3">
      <formula>$P$39=3</formula>
    </cfRule>
  </conditionalFormatting>
  <conditionalFormatting sqref="AJ24">
    <cfRule type="expression" dxfId="173" priority="6">
      <formula>$P$29=1</formula>
    </cfRule>
  </conditionalFormatting>
  <conditionalFormatting sqref="AD21 AD33">
    <cfRule type="expression" dxfId="172" priority="1">
      <formula>AD21=""</formula>
    </cfRule>
  </conditionalFormatting>
  <dataValidations count="6">
    <dataValidation type="decimal" operator="greaterThanOrEqual" allowBlank="1" showErrorMessage="1" error="＜0＞以上の数値を入力してください。" sqref="C80:N81 C69:N70 C47:N48 C58:N59">
      <formula1>0</formula1>
    </dataValidation>
    <dataValidation type="whole" operator="greaterThanOrEqual" allowBlank="1" showErrorMessage="1" error="＜0＞以上の整数を入力してください。" sqref="C82:N82 C71:N71 C49:N49 C60:N60">
      <formula1>0</formula1>
    </dataValidation>
    <dataValidation type="list" allowBlank="1" showInputMessage="1" showErrorMessage="1" sqref="F33 Z33">
      <formula1>INDIRECT($E$33)</formula1>
    </dataValidation>
    <dataValidation allowBlank="1" sqref="C12:C13 W12:W13"/>
    <dataValidation type="list" allowBlank="1" showInputMessage="1" sqref="B67 B22 B34 B45 B56 B78 V22 V34">
      <formula1>"年度を選択,令和4年度,令和5年度"</formula1>
    </dataValidation>
    <dataValidation allowBlank="1" showInputMessage="1" sqref="B23 B57 B68 B35 B46 B79 V23 V35"/>
  </dataValidations>
  <printOptions horizontalCentered="1"/>
  <pageMargins left="0.6692913385826772" right="0.31496062992125984" top="0.56000000000000005" bottom="0.37" header="0.24" footer="0.15748031496062992"/>
  <pageSetup paperSize="9" scale="61" fitToHeight="0" orientation="landscape" r:id="rId1"/>
  <headerFooter>
    <oddHeader>&amp;C&amp;20換気量・省エネ計算シート</oddHeader>
    <oddFooter>&amp;C&amp;P</oddFooter>
  </headerFooter>
  <rowBreaks count="1" manualBreakCount="1">
    <brk id="64" max="16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計算!$Q$3:$Q$12</xm:f>
          </x14:formula1>
          <xm:sqref>E44:F44 E77:F77 E66:F66 E55:F55</xm:sqref>
        </x14:dataValidation>
        <x14:dataValidation type="list" allowBlank="1" showInputMessage="1" showErrorMessage="1">
          <x14:formula1>
            <xm:f>計算!$N$3:$N$5</xm:f>
          </x14:formula1>
          <xm:sqref>E33 Y33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B2:X41"/>
  <sheetViews>
    <sheetView zoomScale="70" zoomScaleNormal="70" workbookViewId="0">
      <selection activeCell="I16" sqref="I16:J16"/>
    </sheetView>
  </sheetViews>
  <sheetFormatPr defaultColWidth="11" defaultRowHeight="17.399999999999999" x14ac:dyDescent="0.45"/>
  <cols>
    <col min="1" max="1" width="2.8984375" style="100" customWidth="1"/>
    <col min="2" max="3" width="7.3984375" style="100" customWidth="1"/>
    <col min="4" max="4" width="6" style="100" customWidth="1"/>
    <col min="5" max="5" width="15.69921875" style="100" customWidth="1"/>
    <col min="6" max="10" width="11.5" style="100" customWidth="1"/>
    <col min="11" max="11" width="2.8984375" style="100" customWidth="1"/>
    <col min="12" max="12" width="13" style="100" customWidth="1"/>
    <col min="13" max="13" width="10.59765625" style="100" customWidth="1"/>
    <col min="14" max="14" width="2.8984375" style="100" customWidth="1"/>
    <col min="15" max="16" width="7.3984375" style="100" customWidth="1"/>
    <col min="17" max="17" width="6" style="100" customWidth="1"/>
    <col min="18" max="18" width="15.69921875" style="100" customWidth="1"/>
    <col min="19" max="23" width="11.5" style="100" customWidth="1"/>
    <col min="24" max="24" width="2.8984375" style="100" customWidth="1"/>
    <col min="25" max="25" width="12" style="100" bestFit="1" customWidth="1"/>
    <col min="26" max="26" width="10.59765625" style="100" customWidth="1"/>
    <col min="27" max="27" width="11.59765625" style="100" customWidth="1"/>
    <col min="28" max="28" width="11.59765625" style="100" bestFit="1" customWidth="1"/>
    <col min="29" max="16384" width="11" style="100"/>
  </cols>
  <sheetData>
    <row r="2" spans="2:24" s="98" customFormat="1" ht="19.2" x14ac:dyDescent="0.45">
      <c r="B2" s="97" t="s">
        <v>140</v>
      </c>
      <c r="C2" s="97"/>
      <c r="O2" s="97" t="s">
        <v>140</v>
      </c>
      <c r="P2" s="97"/>
    </row>
    <row r="3" spans="2:24" ht="19.2" x14ac:dyDescent="0.45">
      <c r="B3" s="142" t="s">
        <v>187</v>
      </c>
      <c r="K3" s="98"/>
      <c r="O3" s="142" t="s">
        <v>187</v>
      </c>
      <c r="X3" s="98"/>
    </row>
    <row r="4" spans="2:24" s="98" customFormat="1" ht="19.2" x14ac:dyDescent="0.45">
      <c r="B4" s="142" t="s">
        <v>188</v>
      </c>
      <c r="C4" s="97"/>
      <c r="O4" s="142" t="s">
        <v>188</v>
      </c>
      <c r="P4" s="97"/>
    </row>
    <row r="5" spans="2:24" ht="19.2" x14ac:dyDescent="0.45">
      <c r="B5" s="142" t="s">
        <v>189</v>
      </c>
      <c r="C5" s="101"/>
      <c r="L5" s="98"/>
      <c r="O5" s="142" t="s">
        <v>189</v>
      </c>
      <c r="P5" s="101"/>
    </row>
    <row r="6" spans="2:24" ht="19.2" x14ac:dyDescent="0.45">
      <c r="B6" s="142" t="s">
        <v>190</v>
      </c>
      <c r="C6" s="101"/>
      <c r="L6" s="98"/>
      <c r="O6" s="142" t="s">
        <v>190</v>
      </c>
      <c r="P6" s="101"/>
    </row>
    <row r="7" spans="2:24" ht="19.2" x14ac:dyDescent="0.45">
      <c r="B7" s="101"/>
      <c r="C7" s="101"/>
      <c r="L7" s="98"/>
      <c r="O7" s="101"/>
      <c r="P7" s="101"/>
    </row>
    <row r="8" spans="2:24" s="98" customFormat="1" ht="19.2" x14ac:dyDescent="0.45">
      <c r="B8" s="351" t="s">
        <v>147</v>
      </c>
      <c r="C8" s="352"/>
      <c r="D8" s="103"/>
      <c r="E8" s="104" t="s">
        <v>148</v>
      </c>
      <c r="O8" s="351" t="s">
        <v>147</v>
      </c>
      <c r="P8" s="352"/>
      <c r="Q8" s="103"/>
      <c r="R8" s="104" t="s">
        <v>148</v>
      </c>
    </row>
    <row r="9" spans="2:24" s="98" customFormat="1" ht="19.2" x14ac:dyDescent="0.45">
      <c r="D9" s="106"/>
      <c r="E9" s="104" t="s">
        <v>191</v>
      </c>
      <c r="K9" s="107"/>
      <c r="Q9" s="106"/>
      <c r="R9" s="104" t="s">
        <v>191</v>
      </c>
      <c r="X9" s="107"/>
    </row>
    <row r="10" spans="2:24" s="98" customFormat="1" ht="19.2" x14ac:dyDescent="0.45">
      <c r="D10" s="108"/>
      <c r="E10" s="109" t="s">
        <v>150</v>
      </c>
      <c r="Q10" s="108"/>
      <c r="R10" s="109" t="s">
        <v>150</v>
      </c>
    </row>
    <row r="11" spans="2:24" s="98" customFormat="1" ht="19.2" x14ac:dyDescent="0.45">
      <c r="E11" s="109"/>
      <c r="R11" s="109"/>
    </row>
    <row r="12" spans="2:24" s="98" customFormat="1" ht="19.2" x14ac:dyDescent="0.45">
      <c r="E12" s="109"/>
      <c r="R12" s="109"/>
    </row>
    <row r="13" spans="2:24" s="98" customFormat="1" ht="19.5" customHeight="1" x14ac:dyDescent="0.45">
      <c r="B13" s="110"/>
      <c r="C13" s="110"/>
      <c r="D13" s="110"/>
      <c r="K13" s="143"/>
      <c r="O13" s="110"/>
      <c r="P13" s="110"/>
      <c r="Q13" s="110"/>
      <c r="X13" s="143"/>
    </row>
    <row r="14" spans="2:24" ht="43.5" customHeight="1" x14ac:dyDescent="0.45">
      <c r="B14" s="113" t="s">
        <v>386</v>
      </c>
      <c r="C14" s="113"/>
      <c r="G14" s="321" t="s">
        <v>192</v>
      </c>
      <c r="H14" s="321"/>
      <c r="I14" s="353" t="str">
        <f>IF(OR(I16="",I16="サーバーの設置を確認"),"確認事項を選択",IF(I16="はい",IF(I29=1,"未入力",IF(F34&lt;1500,"該当","非該当")),IF(OR(F24&lt;=0,F24=""),"未入力",IF(F24&lt;1500,"該当","非該当"))))</f>
        <v>確認事項を選択</v>
      </c>
      <c r="J14" s="353"/>
      <c r="L14" s="98"/>
      <c r="O14" s="113" t="s">
        <v>386</v>
      </c>
      <c r="P14" s="113"/>
      <c r="T14" s="321" t="s">
        <v>192</v>
      </c>
      <c r="U14" s="321"/>
      <c r="V14" s="353" t="s">
        <v>471</v>
      </c>
      <c r="W14" s="353"/>
    </row>
    <row r="15" spans="2:24" ht="19.5" customHeight="1" x14ac:dyDescent="0.45"/>
    <row r="16" spans="2:24" ht="34.5" customHeight="1" x14ac:dyDescent="0.45">
      <c r="C16" s="354" t="s">
        <v>193</v>
      </c>
      <c r="D16" s="354"/>
      <c r="E16" s="354"/>
      <c r="F16" s="354"/>
      <c r="G16" s="354"/>
      <c r="H16" s="355"/>
      <c r="I16" s="356" t="s">
        <v>438</v>
      </c>
      <c r="J16" s="357"/>
      <c r="P16" s="354" t="s">
        <v>193</v>
      </c>
      <c r="Q16" s="354"/>
      <c r="R16" s="354"/>
      <c r="S16" s="354"/>
      <c r="T16" s="354"/>
      <c r="U16" s="355"/>
      <c r="V16" s="370" t="s">
        <v>470</v>
      </c>
      <c r="W16" s="371"/>
    </row>
    <row r="17" spans="3:24" ht="33" customHeight="1" x14ac:dyDescent="0.45">
      <c r="D17" s="144"/>
      <c r="E17" s="350" t="s">
        <v>194</v>
      </c>
      <c r="F17" s="350"/>
      <c r="G17" s="350"/>
      <c r="H17" s="350"/>
      <c r="I17" s="145"/>
      <c r="J17" s="145"/>
      <c r="K17" s="145"/>
      <c r="Q17" s="144"/>
      <c r="R17" s="350" t="s">
        <v>194</v>
      </c>
      <c r="S17" s="350"/>
      <c r="T17" s="350"/>
      <c r="U17" s="350"/>
      <c r="V17" s="244"/>
      <c r="W17" s="244"/>
      <c r="X17" s="244"/>
    </row>
    <row r="18" spans="3:24" ht="19.5" customHeight="1" x14ac:dyDescent="0.45">
      <c r="C18" s="146"/>
      <c r="D18" s="98"/>
      <c r="E18" s="147"/>
      <c r="P18" s="146"/>
      <c r="Q18" s="98"/>
      <c r="R18" s="147"/>
    </row>
    <row r="19" spans="3:24" x14ac:dyDescent="0.45">
      <c r="C19" s="100" t="s">
        <v>195</v>
      </c>
      <c r="P19" s="100" t="s">
        <v>195</v>
      </c>
    </row>
    <row r="20" spans="3:24" ht="40.5" customHeight="1" x14ac:dyDescent="0.45">
      <c r="C20" s="358" t="s">
        <v>196</v>
      </c>
      <c r="D20" s="358"/>
      <c r="E20" s="358"/>
      <c r="F20" s="359" t="s">
        <v>197</v>
      </c>
      <c r="G20" s="359"/>
      <c r="H20" s="148"/>
      <c r="P20" s="358" t="s">
        <v>196</v>
      </c>
      <c r="Q20" s="358"/>
      <c r="R20" s="358"/>
      <c r="S20" s="372" t="s">
        <v>287</v>
      </c>
      <c r="T20" s="372"/>
      <c r="U20" s="148"/>
    </row>
    <row r="21" spans="3:24" ht="40.5" customHeight="1" x14ac:dyDescent="0.45">
      <c r="C21" s="358" t="s">
        <v>198</v>
      </c>
      <c r="D21" s="358"/>
      <c r="E21" s="358"/>
      <c r="F21" s="360"/>
      <c r="G21" s="361"/>
      <c r="H21" s="148" t="s">
        <v>199</v>
      </c>
      <c r="P21" s="358" t="s">
        <v>198</v>
      </c>
      <c r="Q21" s="358"/>
      <c r="R21" s="358"/>
      <c r="S21" s="373">
        <v>2560</v>
      </c>
      <c r="T21" s="374"/>
      <c r="U21" s="148" t="s">
        <v>199</v>
      </c>
    </row>
    <row r="22" spans="3:24" ht="40.5" customHeight="1" x14ac:dyDescent="0.45">
      <c r="C22" s="362" t="s">
        <v>200</v>
      </c>
      <c r="D22" s="358"/>
      <c r="E22" s="358"/>
      <c r="F22" s="363"/>
      <c r="G22" s="364"/>
      <c r="H22" s="148" t="s">
        <v>201</v>
      </c>
      <c r="P22" s="362" t="s">
        <v>200</v>
      </c>
      <c r="Q22" s="358"/>
      <c r="R22" s="358"/>
      <c r="S22" s="375">
        <v>3000</v>
      </c>
      <c r="T22" s="376"/>
      <c r="U22" s="148" t="s">
        <v>201</v>
      </c>
    </row>
    <row r="23" spans="3:24" ht="40.5" customHeight="1" x14ac:dyDescent="0.45">
      <c r="C23" s="358" t="s">
        <v>202</v>
      </c>
      <c r="D23" s="358"/>
      <c r="E23" s="358"/>
      <c r="F23" s="365" t="str">
        <f>IF(F21="","",IF(ISERROR(F21*F22*VLOOKUP($F$20,計算!$AB$4:$AC$8,2,FALSE)/1000),"事業所等の区分を選択",(F21*F22*VLOOKUP($F$20,計算!$AB$4:$AC$8,2,FALSE)/1000)))</f>
        <v/>
      </c>
      <c r="G23" s="366"/>
      <c r="H23" s="148" t="s">
        <v>203</v>
      </c>
      <c r="P23" s="358" t="s">
        <v>202</v>
      </c>
      <c r="Q23" s="358"/>
      <c r="R23" s="358"/>
      <c r="S23" s="365">
        <v>6912</v>
      </c>
      <c r="T23" s="366"/>
      <c r="U23" s="148" t="s">
        <v>203</v>
      </c>
    </row>
    <row r="24" spans="3:24" ht="40.5" customHeight="1" x14ac:dyDescent="0.45">
      <c r="C24" s="358" t="s">
        <v>204</v>
      </c>
      <c r="D24" s="358"/>
      <c r="E24" s="358"/>
      <c r="F24" s="365" t="str">
        <f>IF(I16="はい","",IF(ISERROR(F23*計算!$C$7),"",F23*計算!$C$7))</f>
        <v/>
      </c>
      <c r="G24" s="366"/>
      <c r="H24" s="148" t="s">
        <v>205</v>
      </c>
      <c r="P24" s="358" t="s">
        <v>204</v>
      </c>
      <c r="Q24" s="358"/>
      <c r="R24" s="358"/>
      <c r="S24" s="365">
        <v>178.3296</v>
      </c>
      <c r="T24" s="366"/>
      <c r="U24" s="148" t="s">
        <v>205</v>
      </c>
    </row>
    <row r="27" spans="3:24" x14ac:dyDescent="0.45">
      <c r="C27" s="100" t="s">
        <v>206</v>
      </c>
      <c r="P27" s="100" t="s">
        <v>206</v>
      </c>
    </row>
    <row r="28" spans="3:24" ht="40.5" customHeight="1" x14ac:dyDescent="0.45">
      <c r="C28" s="358" t="s">
        <v>196</v>
      </c>
      <c r="D28" s="358"/>
      <c r="E28" s="358"/>
      <c r="F28" s="367" t="s">
        <v>207</v>
      </c>
      <c r="G28" s="367"/>
      <c r="H28" s="148"/>
      <c r="P28" s="358" t="s">
        <v>196</v>
      </c>
      <c r="Q28" s="358"/>
      <c r="R28" s="358"/>
      <c r="S28" s="377" t="s">
        <v>207</v>
      </c>
      <c r="T28" s="377"/>
      <c r="U28" s="148"/>
    </row>
    <row r="29" spans="3:24" ht="40.5" customHeight="1" x14ac:dyDescent="0.45">
      <c r="C29" s="358" t="s">
        <v>208</v>
      </c>
      <c r="D29" s="358"/>
      <c r="E29" s="358"/>
      <c r="F29" s="368"/>
      <c r="G29" s="368"/>
      <c r="H29" s="148" t="s">
        <v>199</v>
      </c>
      <c r="I29" s="149">
        <f>IF(OR(F29="",F30="",F31="",F32="",F29&lt;=0,F30&lt;=0,F31&lt;=0,F32&lt;=0),1,0)</f>
        <v>1</v>
      </c>
      <c r="P29" s="358" t="s">
        <v>208</v>
      </c>
      <c r="Q29" s="358"/>
      <c r="R29" s="358"/>
      <c r="S29" s="378"/>
      <c r="T29" s="378"/>
      <c r="U29" s="148" t="s">
        <v>199</v>
      </c>
      <c r="V29" s="149">
        <f>IF(OR(S29="",S30="",S31="",S32="",S29&lt;=0,S30&lt;=0,S31&lt;=0,S32&lt;=0),1,0)</f>
        <v>1</v>
      </c>
    </row>
    <row r="30" spans="3:24" ht="40.5" customHeight="1" x14ac:dyDescent="0.45">
      <c r="C30" s="362" t="s">
        <v>209</v>
      </c>
      <c r="D30" s="358"/>
      <c r="E30" s="358"/>
      <c r="F30" s="368"/>
      <c r="G30" s="368"/>
      <c r="H30" s="148" t="s">
        <v>201</v>
      </c>
      <c r="P30" s="362" t="s">
        <v>209</v>
      </c>
      <c r="Q30" s="358"/>
      <c r="R30" s="358"/>
      <c r="S30" s="378"/>
      <c r="T30" s="378"/>
      <c r="U30" s="148" t="s">
        <v>201</v>
      </c>
    </row>
    <row r="31" spans="3:24" ht="40.5" customHeight="1" x14ac:dyDescent="0.45">
      <c r="C31" s="362" t="s">
        <v>210</v>
      </c>
      <c r="D31" s="358"/>
      <c r="E31" s="358"/>
      <c r="F31" s="368"/>
      <c r="G31" s="368"/>
      <c r="H31" s="148" t="s">
        <v>199</v>
      </c>
      <c r="P31" s="362" t="s">
        <v>210</v>
      </c>
      <c r="Q31" s="358"/>
      <c r="R31" s="358"/>
      <c r="S31" s="378"/>
      <c r="T31" s="378"/>
      <c r="U31" s="148" t="s">
        <v>199</v>
      </c>
    </row>
    <row r="32" spans="3:24" ht="40.5" customHeight="1" x14ac:dyDescent="0.45">
      <c r="C32" s="362" t="s">
        <v>211</v>
      </c>
      <c r="D32" s="358"/>
      <c r="E32" s="358"/>
      <c r="F32" s="368"/>
      <c r="G32" s="368"/>
      <c r="H32" s="148" t="s">
        <v>201</v>
      </c>
      <c r="P32" s="362" t="s">
        <v>211</v>
      </c>
      <c r="Q32" s="358"/>
      <c r="R32" s="358"/>
      <c r="S32" s="378"/>
      <c r="T32" s="378"/>
      <c r="U32" s="148" t="s">
        <v>201</v>
      </c>
    </row>
    <row r="33" spans="3:21" ht="40.5" customHeight="1" x14ac:dyDescent="0.45">
      <c r="C33" s="358" t="s">
        <v>202</v>
      </c>
      <c r="D33" s="358"/>
      <c r="E33" s="358"/>
      <c r="F33" s="369" t="str">
        <f>IF(F29="","",IF(ISERROR(((F29-F31)*F30*VLOOKUP(F28,計算!$AB$4:$AC$8,2,FALSE)+(F31*F32*1.4))/1000),"",((F29-F31)*F30*VLOOKUP(F28,計算!$AB$4:$AC$8,2,FALSE)+(F31*F32*1.4))/1000))</f>
        <v/>
      </c>
      <c r="G33" s="369"/>
      <c r="H33" s="148" t="s">
        <v>203</v>
      </c>
      <c r="P33" s="358" t="s">
        <v>202</v>
      </c>
      <c r="Q33" s="358"/>
      <c r="R33" s="358"/>
      <c r="S33" s="379" t="str">
        <f>IF(S29="","",IF(ISERROR(((S29-S31)*S30*VLOOKUP(S28,計算!$AB$4:$AC$8,2,FALSE)+(S31*S32*1.4))/1000),"",((S29-S31)*S30*VLOOKUP(S28,計算!$AB$4:$AC$8,2,FALSE)+(S31*S32*1.4))/1000))</f>
        <v/>
      </c>
      <c r="T33" s="379"/>
      <c r="U33" s="148" t="s">
        <v>203</v>
      </c>
    </row>
    <row r="34" spans="3:21" ht="40.5" customHeight="1" x14ac:dyDescent="0.45">
      <c r="C34" s="358" t="s">
        <v>204</v>
      </c>
      <c r="D34" s="358"/>
      <c r="E34" s="358"/>
      <c r="F34" s="369" t="str">
        <f>IF(I16="いいえ","",IF(ISERROR(F33*計算!$C$7),"",F33*計算!$C$7))</f>
        <v/>
      </c>
      <c r="G34" s="369"/>
      <c r="H34" s="148" t="s">
        <v>205</v>
      </c>
      <c r="P34" s="358" t="s">
        <v>204</v>
      </c>
      <c r="Q34" s="358"/>
      <c r="R34" s="358"/>
      <c r="S34" s="379" t="str">
        <f>IF(V16="いいえ","",IF(ISERROR(S33*計算!$C$7),"",S33*計算!$C$7))</f>
        <v/>
      </c>
      <c r="T34" s="379"/>
      <c r="U34" s="148" t="s">
        <v>205</v>
      </c>
    </row>
    <row r="36" spans="3:21" x14ac:dyDescent="0.45">
      <c r="C36" s="133" t="s">
        <v>212</v>
      </c>
      <c r="P36" s="133" t="s">
        <v>212</v>
      </c>
    </row>
    <row r="37" spans="3:21" x14ac:dyDescent="0.45">
      <c r="C37" s="150" t="s">
        <v>213</v>
      </c>
      <c r="D37" s="100" t="s">
        <v>214</v>
      </c>
      <c r="P37" s="150" t="s">
        <v>213</v>
      </c>
      <c r="Q37" s="100" t="s">
        <v>214</v>
      </c>
    </row>
    <row r="38" spans="3:21" ht="19.2" x14ac:dyDescent="0.45">
      <c r="C38" s="150" t="s">
        <v>215</v>
      </c>
      <c r="D38" s="100" t="s">
        <v>216</v>
      </c>
      <c r="P38" s="150" t="s">
        <v>215</v>
      </c>
      <c r="Q38" s="100" t="s">
        <v>216</v>
      </c>
    </row>
    <row r="39" spans="3:21" ht="19.2" x14ac:dyDescent="0.45">
      <c r="C39" s="150" t="s">
        <v>217</v>
      </c>
      <c r="D39" s="100" t="s">
        <v>218</v>
      </c>
      <c r="P39" s="150" t="s">
        <v>217</v>
      </c>
      <c r="Q39" s="100" t="s">
        <v>218</v>
      </c>
    </row>
    <row r="40" spans="3:21" x14ac:dyDescent="0.45">
      <c r="C40" s="150" t="s">
        <v>219</v>
      </c>
      <c r="D40" s="100" t="s">
        <v>220</v>
      </c>
      <c r="P40" s="150" t="s">
        <v>219</v>
      </c>
      <c r="Q40" s="100" t="s">
        <v>220</v>
      </c>
    </row>
    <row r="41" spans="3:21" x14ac:dyDescent="0.45">
      <c r="C41" s="150" t="s">
        <v>221</v>
      </c>
      <c r="D41" s="100" t="s">
        <v>222</v>
      </c>
      <c r="P41" s="150" t="s">
        <v>221</v>
      </c>
      <c r="Q41" s="100" t="s">
        <v>222</v>
      </c>
    </row>
  </sheetData>
  <sheetProtection algorithmName="SHA-512" hashValue="jPwJ/EENEcvaEBVnZsnj9xEWF3PX2o9VNPLnQ4xRsW7/Rz8anmjbdXUDx+b5MFqhPHf37XmgJ4eXqZ++NZwJ8A==" saltValue="UUKLYIMeNuEHheczuBt2MQ==" spinCount="100000" sheet="1" objects="1" scenarios="1" selectLockedCells="1"/>
  <mergeCells count="60">
    <mergeCell ref="P34:R34"/>
    <mergeCell ref="S34:T34"/>
    <mergeCell ref="P31:R31"/>
    <mergeCell ref="S31:T31"/>
    <mergeCell ref="P32:R32"/>
    <mergeCell ref="S32:T32"/>
    <mergeCell ref="P33:R33"/>
    <mergeCell ref="S33:T33"/>
    <mergeCell ref="P28:R28"/>
    <mergeCell ref="S28:T28"/>
    <mergeCell ref="P29:R29"/>
    <mergeCell ref="S29:T29"/>
    <mergeCell ref="P30:R30"/>
    <mergeCell ref="S30:T30"/>
    <mergeCell ref="P22:R22"/>
    <mergeCell ref="S22:T22"/>
    <mergeCell ref="P23:R23"/>
    <mergeCell ref="S23:T23"/>
    <mergeCell ref="P24:R24"/>
    <mergeCell ref="S24:T24"/>
    <mergeCell ref="R17:U17"/>
    <mergeCell ref="P20:R20"/>
    <mergeCell ref="S20:T20"/>
    <mergeCell ref="P21:R21"/>
    <mergeCell ref="S21:T21"/>
    <mergeCell ref="O8:P8"/>
    <mergeCell ref="T14:U14"/>
    <mergeCell ref="V14:W14"/>
    <mergeCell ref="P16:U16"/>
    <mergeCell ref="V16:W16"/>
    <mergeCell ref="C32:E32"/>
    <mergeCell ref="F32:G32"/>
    <mergeCell ref="C33:E33"/>
    <mergeCell ref="F33:G33"/>
    <mergeCell ref="C34:E34"/>
    <mergeCell ref="F34:G34"/>
    <mergeCell ref="C29:E29"/>
    <mergeCell ref="F29:G29"/>
    <mergeCell ref="C30:E30"/>
    <mergeCell ref="F30:G30"/>
    <mergeCell ref="C31:E31"/>
    <mergeCell ref="F31:G31"/>
    <mergeCell ref="C23:E23"/>
    <mergeCell ref="F23:G23"/>
    <mergeCell ref="C24:E24"/>
    <mergeCell ref="F24:G24"/>
    <mergeCell ref="C28:E28"/>
    <mergeCell ref="F28:G28"/>
    <mergeCell ref="C20:E20"/>
    <mergeCell ref="F20:G20"/>
    <mergeCell ref="C21:E21"/>
    <mergeCell ref="F21:G21"/>
    <mergeCell ref="C22:E22"/>
    <mergeCell ref="F22:G22"/>
    <mergeCell ref="E17:H17"/>
    <mergeCell ref="B8:C8"/>
    <mergeCell ref="G14:H14"/>
    <mergeCell ref="I14:J14"/>
    <mergeCell ref="C16:H16"/>
    <mergeCell ref="I16:J16"/>
  </mergeCells>
  <phoneticPr fontId="6"/>
  <conditionalFormatting sqref="I14:J14">
    <cfRule type="expression" dxfId="171" priority="8">
      <formula>I14="未入力"</formula>
    </cfRule>
  </conditionalFormatting>
  <conditionalFormatting sqref="F20:G24">
    <cfRule type="expression" dxfId="170" priority="7">
      <formula>$I$16="はい"</formula>
    </cfRule>
  </conditionalFormatting>
  <conditionalFormatting sqref="F28:G34">
    <cfRule type="expression" dxfId="169" priority="6">
      <formula>$I$16="いいえ"</formula>
    </cfRule>
  </conditionalFormatting>
  <conditionalFormatting sqref="F20:G24 F28:G34">
    <cfRule type="expression" dxfId="168" priority="5">
      <formula>$I$16="サーバーの設置を確認"</formula>
    </cfRule>
  </conditionalFormatting>
  <conditionalFormatting sqref="V14:W14">
    <cfRule type="expression" dxfId="167" priority="4">
      <formula>V14="未入力"</formula>
    </cfRule>
  </conditionalFormatting>
  <conditionalFormatting sqref="S20:T24">
    <cfRule type="expression" dxfId="166" priority="3">
      <formula>$I$16="はい"</formula>
    </cfRule>
  </conditionalFormatting>
  <conditionalFormatting sqref="S28:T34">
    <cfRule type="expression" dxfId="165" priority="2">
      <formula>$I$16="いいえ"</formula>
    </cfRule>
  </conditionalFormatting>
  <dataValidations count="5">
    <dataValidation type="decimal" operator="greaterThan" allowBlank="1" showErrorMessage="1" error="＜０＞以上の数値を入力してください。" sqref="F29:G29 F31:G31 S29:T29 S31:T31">
      <formula1>0</formula1>
    </dataValidation>
    <dataValidation type="decimal" operator="greaterThan" allowBlank="1" showInputMessage="1" showErrorMessage="1" error="＜０＞以上の数値を入力してください。" sqref="F21:G21 S21:T21">
      <formula1>0</formula1>
    </dataValidation>
    <dataValidation type="list" allowBlank="1" showInputMessage="1" showErrorMessage="1" sqref="I16:J16 V16:W16">
      <formula1>"サーバーの設置を確認,はい,いいえ"</formula1>
    </dataValidation>
    <dataValidation allowBlank="1" showInputMessage="1" showErrorMessage="1" prompt="事務所内にサーバーを設置している区画がある場合" sqref="F28:G28 S28:T28"/>
    <dataValidation allowBlank="1" sqref="D8:D9 Q8:Q9"/>
  </dataValidations>
  <pageMargins left="0.6692913385826772" right="0.31496062992125984" top="0.82677165354330717" bottom="0.15748031496062992" header="0.39370078740157483" footer="0.15748031496062992"/>
  <pageSetup paperSize="9" scale="85" fitToHeight="0" orientation="portrait" r:id="rId1"/>
  <headerFooter>
    <oddHeader>&amp;C&amp;20換気量・省エネ計算シート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事務所等の区分を選択してください。">
          <x14:formula1>
            <xm:f>計算!$AB$3:$AB$8</xm:f>
          </x14:formula1>
          <xm:sqref>F20:G20 S20:T20</xm:sqref>
        </x14:dataValidation>
        <x14:dataValidation type="decimal" allowBlank="1" showErrorMessage="1" error="＜1＞以上＜8760＞以下の数値を入力してください。">
          <x14:formula1>
            <xm:f>計算!AE4</xm:f>
          </x14:formula1>
          <x14:formula2>
            <xm:f>計算!AE5</xm:f>
          </x14:formula2>
          <xm:sqref>F32:G32</xm:sqref>
        </x14:dataValidation>
        <x14:dataValidation type="decimal" allowBlank="1" showErrorMessage="1" error="＜1＞以上＜8760＞以下の数値を入力してください。">
          <x14:formula1>
            <xm:f>計算!AR4</xm:f>
          </x14:formula1>
          <x14:formula2>
            <xm:f>計算!AR5</xm:f>
          </x14:formula2>
          <xm:sqref>S32:T32</xm:sqref>
        </x14:dataValidation>
        <x14:dataValidation type="decimal" allowBlank="1" showErrorMessage="1" error="＜1＞以上＜8760＞以下の数値を入力してください。">
          <x14:formula1>
            <xm:f>計算!AE4</xm:f>
          </x14:formula1>
          <x14:formula2>
            <xm:f>計算!AE5</xm:f>
          </x14:formula2>
          <xm:sqref>F30:G30</xm:sqref>
        </x14:dataValidation>
        <x14:dataValidation type="decimal" allowBlank="1" showErrorMessage="1" error="＜1＞以上＜8760＞以下の数値を入力してください。">
          <x14:formula1>
            <xm:f>計算!AR4</xm:f>
          </x14:formula1>
          <x14:formula2>
            <xm:f>計算!AR5</xm:f>
          </x14:formula2>
          <xm:sqref>S30:T30</xm:sqref>
        </x14:dataValidation>
        <x14:dataValidation type="decimal" allowBlank="1" showErrorMessage="1" error="＜1＞以上＜8760＞以下の数値を入力してください。">
          <x14:formula1>
            <xm:f>計算!AE4</xm:f>
          </x14:formula1>
          <x14:formula2>
            <xm:f>計算!AE5</xm:f>
          </x14:formula2>
          <xm:sqref>F22:G22</xm:sqref>
        </x14:dataValidation>
        <x14:dataValidation type="decimal" allowBlank="1" showErrorMessage="1" error="＜1＞以上＜8760＞以下の数値を入力してください。">
          <x14:formula1>
            <xm:f>計算!AR4</xm:f>
          </x14:formula1>
          <x14:formula2>
            <xm:f>計算!AR5</xm:f>
          </x14:formula2>
          <xm:sqref>S22:T22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DE58"/>
  <sheetViews>
    <sheetView zoomScale="70" zoomScaleNormal="70" workbookViewId="0">
      <selection activeCell="C14" sqref="C14"/>
    </sheetView>
  </sheetViews>
  <sheetFormatPr defaultColWidth="8.69921875" defaultRowHeight="15" x14ac:dyDescent="0.45"/>
  <cols>
    <col min="1" max="1" width="1.69921875" style="10" customWidth="1"/>
    <col min="2" max="2" width="3.09765625" style="10" customWidth="1"/>
    <col min="3" max="3" width="11.19921875" style="10" customWidth="1"/>
    <col min="4" max="4" width="11.09765625" style="10" customWidth="1"/>
    <col min="5" max="5" width="20.69921875" style="10" customWidth="1"/>
    <col min="6" max="6" width="8.69921875" style="10" customWidth="1"/>
    <col min="7" max="12" width="8.69921875" style="10"/>
    <col min="13" max="13" width="8.69921875" style="10" customWidth="1"/>
    <col min="14" max="19" width="8.8984375" style="10" customWidth="1"/>
    <col min="20" max="45" width="8.69921875" style="10" hidden="1" customWidth="1"/>
    <col min="46" max="46" width="23.69921875" style="10" hidden="1" customWidth="1"/>
    <col min="47" max="53" width="8.69921875" style="10" hidden="1" customWidth="1"/>
    <col min="54" max="55" width="8.69921875" style="10"/>
    <col min="56" max="56" width="1.69921875" style="10" customWidth="1"/>
    <col min="57" max="57" width="3.09765625" style="10" customWidth="1"/>
    <col min="58" max="58" width="11.19921875" style="10" customWidth="1"/>
    <col min="59" max="59" width="11.09765625" style="10" customWidth="1"/>
    <col min="60" max="60" width="20.69921875" style="10" customWidth="1"/>
    <col min="61" max="61" width="8.69921875" style="10" customWidth="1"/>
    <col min="62" max="67" width="8.69921875" style="10"/>
    <col min="68" max="68" width="8.69921875" style="10" customWidth="1"/>
    <col min="69" max="74" width="8.8984375" style="10" customWidth="1"/>
    <col min="75" max="108" width="0" style="10" hidden="1" customWidth="1"/>
    <col min="109" max="16384" width="8.69921875" style="10"/>
  </cols>
  <sheetData>
    <row r="1" spans="2:109" ht="18" customHeight="1" x14ac:dyDescent="0.45"/>
    <row r="2" spans="2:109" ht="18" customHeight="1" x14ac:dyDescent="0.45">
      <c r="C2" s="4"/>
      <c r="D2" s="2" t="s">
        <v>50</v>
      </c>
      <c r="BF2" s="4"/>
      <c r="BG2" s="2" t="s">
        <v>50</v>
      </c>
    </row>
    <row r="3" spans="2:109" ht="18" customHeight="1" x14ac:dyDescent="0.45">
      <c r="C3" s="72"/>
      <c r="D3" s="2" t="s">
        <v>0</v>
      </c>
      <c r="BF3" s="72"/>
      <c r="BG3" s="2" t="s">
        <v>0</v>
      </c>
    </row>
    <row r="4" spans="2:109" ht="18" customHeight="1" x14ac:dyDescent="0.45">
      <c r="C4" s="210" t="s">
        <v>427</v>
      </c>
      <c r="BF4" s="210" t="s">
        <v>427</v>
      </c>
    </row>
    <row r="5" spans="2:109" ht="18" customHeight="1" x14ac:dyDescent="0.45"/>
    <row r="6" spans="2:109" ht="18" customHeight="1" thickBot="1" x14ac:dyDescent="0.5">
      <c r="F6" s="5" t="s">
        <v>47</v>
      </c>
      <c r="G6"/>
      <c r="H6"/>
      <c r="I6"/>
      <c r="J6"/>
      <c r="K6"/>
      <c r="L6"/>
      <c r="M6"/>
      <c r="BE6" s="264"/>
      <c r="BF6" s="264"/>
      <c r="BG6" s="264"/>
      <c r="BH6" s="264"/>
      <c r="BI6" s="265" t="s">
        <v>47</v>
      </c>
      <c r="BJ6" s="256"/>
      <c r="BK6" s="256"/>
      <c r="BL6" s="256"/>
      <c r="BM6" s="256"/>
      <c r="BN6" s="256"/>
      <c r="BO6" s="256"/>
      <c r="BP6" s="256"/>
      <c r="BQ6" s="264"/>
      <c r="BR6" s="264"/>
      <c r="BS6" s="264"/>
      <c r="BT6" s="264"/>
      <c r="BU6" s="264"/>
      <c r="BV6" s="264"/>
    </row>
    <row r="7" spans="2:109" ht="18" customHeight="1" thickTop="1" x14ac:dyDescent="0.45">
      <c r="F7" s="397" t="s">
        <v>435</v>
      </c>
      <c r="G7" s="397"/>
      <c r="H7" s="397" t="s">
        <v>434</v>
      </c>
      <c r="I7" s="397"/>
      <c r="J7" s="398" t="s">
        <v>116</v>
      </c>
      <c r="K7" s="398"/>
      <c r="L7" s="399" t="str">
        <f>IF(F9&lt;H9,"可",IF(F9&gt;=H9,"不可",""))</f>
        <v>不可</v>
      </c>
      <c r="M7" s="399"/>
      <c r="BE7" s="264"/>
      <c r="BF7" s="264"/>
      <c r="BG7" s="264"/>
      <c r="BH7" s="264"/>
      <c r="BI7" s="385" t="s">
        <v>435</v>
      </c>
      <c r="BJ7" s="385"/>
      <c r="BK7" s="385" t="s">
        <v>434</v>
      </c>
      <c r="BL7" s="385"/>
      <c r="BM7" s="386" t="s">
        <v>116</v>
      </c>
      <c r="BN7" s="387"/>
      <c r="BO7" s="388" t="s">
        <v>476</v>
      </c>
      <c r="BP7" s="389"/>
      <c r="BQ7" s="264"/>
      <c r="BR7" s="264"/>
      <c r="BS7" s="264"/>
      <c r="BT7" s="264"/>
      <c r="BU7" s="264"/>
      <c r="BV7" s="264"/>
    </row>
    <row r="8" spans="2:109" ht="18" customHeight="1" x14ac:dyDescent="0.45">
      <c r="F8" s="397"/>
      <c r="G8" s="397"/>
      <c r="H8" s="397"/>
      <c r="I8" s="397"/>
      <c r="J8" s="398"/>
      <c r="K8" s="398"/>
      <c r="L8" s="399"/>
      <c r="M8" s="399"/>
      <c r="BE8" s="264"/>
      <c r="BF8" s="264"/>
      <c r="BG8" s="264"/>
      <c r="BH8" s="264"/>
      <c r="BI8" s="385"/>
      <c r="BJ8" s="385"/>
      <c r="BK8" s="385"/>
      <c r="BL8" s="385"/>
      <c r="BM8" s="386"/>
      <c r="BN8" s="387"/>
      <c r="BO8" s="390"/>
      <c r="BP8" s="391"/>
      <c r="BQ8" s="264"/>
      <c r="BR8" s="264"/>
      <c r="BS8" s="264"/>
      <c r="BT8" s="264"/>
      <c r="BU8" s="264"/>
      <c r="BV8" s="264"/>
    </row>
    <row r="9" spans="2:109" ht="18" customHeight="1" thickBot="1" x14ac:dyDescent="0.5">
      <c r="F9" s="394">
        <f>SUM(R14:R28)</f>
        <v>0</v>
      </c>
      <c r="G9" s="394"/>
      <c r="H9" s="394">
        <f>SUM(R33:R47)</f>
        <v>0</v>
      </c>
      <c r="I9" s="394"/>
      <c r="J9" s="398"/>
      <c r="K9" s="398"/>
      <c r="L9" s="399"/>
      <c r="M9" s="399"/>
      <c r="BE9" s="264"/>
      <c r="BF9" s="264"/>
      <c r="BG9" s="264"/>
      <c r="BH9" s="264"/>
      <c r="BI9" s="394">
        <v>1.9278420479999996</v>
      </c>
      <c r="BJ9" s="394"/>
      <c r="BK9" s="394">
        <v>2.2360550400000001</v>
      </c>
      <c r="BL9" s="394"/>
      <c r="BM9" s="386"/>
      <c r="BN9" s="387"/>
      <c r="BO9" s="392"/>
      <c r="BP9" s="393"/>
      <c r="BQ9" s="264"/>
      <c r="BR9" s="264"/>
      <c r="BS9" s="264"/>
      <c r="BT9" s="264"/>
      <c r="BU9" s="264"/>
      <c r="BV9" s="264"/>
    </row>
    <row r="10" spans="2:109" ht="18" customHeight="1" thickTop="1" x14ac:dyDescent="0.45">
      <c r="BE10" s="264"/>
      <c r="BF10" s="264"/>
      <c r="BG10" s="264"/>
      <c r="BH10" s="264"/>
      <c r="BI10" s="264"/>
      <c r="BJ10" s="264"/>
      <c r="BK10" s="264"/>
      <c r="BL10" s="264"/>
      <c r="BM10" s="264"/>
      <c r="BN10" s="264"/>
      <c r="BO10" s="264"/>
      <c r="BP10" s="264"/>
      <c r="BQ10" s="264"/>
      <c r="BR10" s="264"/>
      <c r="BS10" s="264"/>
      <c r="BT10" s="264"/>
      <c r="BU10" s="264"/>
      <c r="BV10" s="264"/>
    </row>
    <row r="11" spans="2:109" ht="18" customHeight="1" x14ac:dyDescent="0.45">
      <c r="B11" s="5" t="s">
        <v>380</v>
      </c>
      <c r="Y11" s="381" t="s">
        <v>81</v>
      </c>
      <c r="Z11" s="381"/>
      <c r="AA11" s="381"/>
      <c r="AB11" s="381"/>
      <c r="AC11" s="381"/>
      <c r="AD11" s="381"/>
      <c r="AE11" s="381"/>
      <c r="AF11" s="381"/>
      <c r="AG11" s="381"/>
      <c r="AH11" s="381"/>
      <c r="AI11" s="381"/>
      <c r="AJ11" s="381"/>
      <c r="AK11" s="381"/>
      <c r="AL11" s="381"/>
      <c r="AM11" s="381"/>
      <c r="AN11" s="381"/>
      <c r="AO11" s="381"/>
      <c r="AP11" s="381"/>
      <c r="AQ11" s="381"/>
      <c r="AR11" s="381"/>
      <c r="BE11" s="265" t="s">
        <v>380</v>
      </c>
      <c r="BF11" s="264"/>
      <c r="BG11" s="264"/>
      <c r="BH11" s="264"/>
      <c r="BI11" s="264"/>
      <c r="BJ11" s="264"/>
      <c r="BK11" s="264"/>
      <c r="BL11" s="264"/>
      <c r="BM11" s="264"/>
      <c r="BN11" s="264"/>
      <c r="BO11" s="264"/>
      <c r="BP11" s="264"/>
      <c r="BQ11" s="264"/>
      <c r="BR11" s="264"/>
      <c r="BS11" s="264"/>
      <c r="BT11" s="264"/>
      <c r="BU11" s="264"/>
      <c r="BV11" s="264"/>
      <c r="CB11" s="381" t="s">
        <v>81</v>
      </c>
      <c r="CC11" s="381"/>
      <c r="CD11" s="381"/>
      <c r="CE11" s="381"/>
      <c r="CF11" s="381"/>
      <c r="CG11" s="381"/>
      <c r="CH11" s="381"/>
      <c r="CI11" s="381"/>
      <c r="CJ11" s="381"/>
      <c r="CK11" s="381"/>
      <c r="CL11" s="381"/>
      <c r="CM11" s="381"/>
      <c r="CN11" s="381"/>
      <c r="CO11" s="381"/>
      <c r="CP11" s="381"/>
      <c r="CQ11" s="381"/>
      <c r="CR11" s="381"/>
      <c r="CS11" s="381"/>
      <c r="CT11" s="381"/>
      <c r="CU11" s="381"/>
    </row>
    <row r="12" spans="2:109" ht="18" customHeight="1" x14ac:dyDescent="0.45">
      <c r="B12" s="395" t="s">
        <v>1</v>
      </c>
      <c r="C12" s="395" t="s">
        <v>429</v>
      </c>
      <c r="D12" s="396" t="s">
        <v>79</v>
      </c>
      <c r="E12" s="396" t="s">
        <v>109</v>
      </c>
      <c r="F12" s="395" t="s">
        <v>78</v>
      </c>
      <c r="G12" s="395" t="s">
        <v>77</v>
      </c>
      <c r="H12" s="395" t="s">
        <v>76</v>
      </c>
      <c r="I12" s="396" t="s">
        <v>75</v>
      </c>
      <c r="J12" s="396"/>
      <c r="K12" s="396"/>
      <c r="L12" s="395" t="s">
        <v>74</v>
      </c>
      <c r="M12" s="396" t="s">
        <v>63</v>
      </c>
      <c r="N12" s="396"/>
      <c r="O12" s="396" t="s">
        <v>62</v>
      </c>
      <c r="P12" s="396"/>
      <c r="Q12" s="395" t="s">
        <v>73</v>
      </c>
      <c r="R12" s="395" t="s">
        <v>108</v>
      </c>
      <c r="S12" s="395" t="s">
        <v>424</v>
      </c>
      <c r="U12" s="382" t="s">
        <v>72</v>
      </c>
      <c r="V12" s="382" t="s">
        <v>71</v>
      </c>
      <c r="W12" s="382" t="s">
        <v>70</v>
      </c>
      <c r="Y12" s="381" t="s">
        <v>69</v>
      </c>
      <c r="Z12" s="381"/>
      <c r="AA12" s="381"/>
      <c r="AB12" s="381"/>
      <c r="AC12" s="381" t="s">
        <v>68</v>
      </c>
      <c r="AD12" s="381"/>
      <c r="AE12" s="381"/>
      <c r="AF12" s="381"/>
      <c r="AG12" s="381" t="s">
        <v>67</v>
      </c>
      <c r="AH12" s="381"/>
      <c r="AI12" s="381"/>
      <c r="AJ12" s="381"/>
      <c r="AK12" s="381" t="s">
        <v>66</v>
      </c>
      <c r="AL12" s="381"/>
      <c r="AM12" s="381"/>
      <c r="AN12" s="381"/>
      <c r="AO12" s="381" t="s">
        <v>65</v>
      </c>
      <c r="AP12" s="381"/>
      <c r="AQ12" s="381"/>
      <c r="AR12" s="381"/>
      <c r="BE12" s="383" t="s">
        <v>1</v>
      </c>
      <c r="BF12" s="383" t="s">
        <v>429</v>
      </c>
      <c r="BG12" s="384" t="s">
        <v>79</v>
      </c>
      <c r="BH12" s="384" t="s">
        <v>109</v>
      </c>
      <c r="BI12" s="383" t="s">
        <v>78</v>
      </c>
      <c r="BJ12" s="383" t="s">
        <v>77</v>
      </c>
      <c r="BK12" s="383" t="s">
        <v>76</v>
      </c>
      <c r="BL12" s="384" t="s">
        <v>75</v>
      </c>
      <c r="BM12" s="384"/>
      <c r="BN12" s="384"/>
      <c r="BO12" s="383" t="s">
        <v>74</v>
      </c>
      <c r="BP12" s="384" t="s">
        <v>63</v>
      </c>
      <c r="BQ12" s="384"/>
      <c r="BR12" s="384" t="s">
        <v>62</v>
      </c>
      <c r="BS12" s="384"/>
      <c r="BT12" s="383" t="s">
        <v>73</v>
      </c>
      <c r="BU12" s="383" t="s">
        <v>108</v>
      </c>
      <c r="BV12" s="383" t="s">
        <v>424</v>
      </c>
      <c r="BX12" s="382" t="s">
        <v>72</v>
      </c>
      <c r="BY12" s="382" t="s">
        <v>71</v>
      </c>
      <c r="BZ12" s="382" t="s">
        <v>70</v>
      </c>
      <c r="CB12" s="381" t="s">
        <v>69</v>
      </c>
      <c r="CC12" s="381"/>
      <c r="CD12" s="381"/>
      <c r="CE12" s="381"/>
      <c r="CF12" s="381" t="s">
        <v>68</v>
      </c>
      <c r="CG12" s="381"/>
      <c r="CH12" s="381"/>
      <c r="CI12" s="381"/>
      <c r="CJ12" s="381" t="s">
        <v>67</v>
      </c>
      <c r="CK12" s="381"/>
      <c r="CL12" s="381"/>
      <c r="CM12" s="381"/>
      <c r="CN12" s="381" t="s">
        <v>66</v>
      </c>
      <c r="CO12" s="381"/>
      <c r="CP12" s="381"/>
      <c r="CQ12" s="381"/>
      <c r="CR12" s="381" t="s">
        <v>65</v>
      </c>
      <c r="CS12" s="381"/>
      <c r="CT12" s="381"/>
      <c r="CU12" s="381"/>
    </row>
    <row r="13" spans="2:109" s="92" customFormat="1" ht="50.4" customHeight="1" x14ac:dyDescent="0.45">
      <c r="B13" s="395"/>
      <c r="C13" s="395"/>
      <c r="D13" s="396"/>
      <c r="E13" s="396"/>
      <c r="F13" s="395"/>
      <c r="G13" s="395"/>
      <c r="H13" s="395"/>
      <c r="I13" s="222" t="s">
        <v>63</v>
      </c>
      <c r="J13" s="222" t="s">
        <v>62</v>
      </c>
      <c r="K13" s="225" t="s">
        <v>426</v>
      </c>
      <c r="L13" s="395"/>
      <c r="M13" s="222" t="s">
        <v>60</v>
      </c>
      <c r="N13" s="222" t="s">
        <v>59</v>
      </c>
      <c r="O13" s="222" t="s">
        <v>60</v>
      </c>
      <c r="P13" s="222" t="s">
        <v>59</v>
      </c>
      <c r="Q13" s="395"/>
      <c r="R13" s="395"/>
      <c r="S13" s="395"/>
      <c r="T13" s="90"/>
      <c r="U13" s="382"/>
      <c r="V13" s="382"/>
      <c r="W13" s="382"/>
      <c r="X13" s="90"/>
      <c r="Y13" s="82" t="s">
        <v>441</v>
      </c>
      <c r="Z13" s="82" t="s">
        <v>442</v>
      </c>
      <c r="AA13" s="82" t="s">
        <v>443</v>
      </c>
      <c r="AB13" s="198" t="s">
        <v>425</v>
      </c>
      <c r="AC13" s="239" t="s">
        <v>441</v>
      </c>
      <c r="AD13" s="239" t="s">
        <v>442</v>
      </c>
      <c r="AE13" s="239" t="s">
        <v>443</v>
      </c>
      <c r="AF13" s="198" t="s">
        <v>425</v>
      </c>
      <c r="AG13" s="239" t="s">
        <v>441</v>
      </c>
      <c r="AH13" s="239" t="s">
        <v>442</v>
      </c>
      <c r="AI13" s="239" t="s">
        <v>443</v>
      </c>
      <c r="AJ13" s="198" t="s">
        <v>425</v>
      </c>
      <c r="AK13" s="239" t="s">
        <v>441</v>
      </c>
      <c r="AL13" s="239" t="s">
        <v>442</v>
      </c>
      <c r="AM13" s="239" t="s">
        <v>443</v>
      </c>
      <c r="AN13" s="198" t="s">
        <v>425</v>
      </c>
      <c r="AO13" s="239" t="s">
        <v>441</v>
      </c>
      <c r="AP13" s="239" t="s">
        <v>442</v>
      </c>
      <c r="AQ13" s="239" t="s">
        <v>443</v>
      </c>
      <c r="AR13" s="198" t="s">
        <v>425</v>
      </c>
      <c r="AS13" s="90"/>
      <c r="AT13" s="12" t="s">
        <v>107</v>
      </c>
      <c r="AU13" s="12" t="s">
        <v>106</v>
      </c>
      <c r="AV13" s="12"/>
      <c r="AW13" s="90"/>
      <c r="AX13" s="90"/>
      <c r="AY13" s="12" t="s">
        <v>105</v>
      </c>
      <c r="AZ13" s="12"/>
      <c r="BA13" s="12"/>
      <c r="BD13" s="248"/>
      <c r="BE13" s="383"/>
      <c r="BF13" s="383"/>
      <c r="BG13" s="384"/>
      <c r="BH13" s="384"/>
      <c r="BI13" s="383"/>
      <c r="BJ13" s="383"/>
      <c r="BK13" s="383"/>
      <c r="BL13" s="266" t="s">
        <v>63</v>
      </c>
      <c r="BM13" s="266" t="s">
        <v>62</v>
      </c>
      <c r="BN13" s="267" t="s">
        <v>426</v>
      </c>
      <c r="BO13" s="383"/>
      <c r="BP13" s="266" t="s">
        <v>60</v>
      </c>
      <c r="BQ13" s="266" t="s">
        <v>59</v>
      </c>
      <c r="BR13" s="266" t="s">
        <v>60</v>
      </c>
      <c r="BS13" s="266" t="s">
        <v>59</v>
      </c>
      <c r="BT13" s="383"/>
      <c r="BU13" s="383"/>
      <c r="BV13" s="383"/>
      <c r="BW13" s="90"/>
      <c r="BX13" s="382"/>
      <c r="BY13" s="382"/>
      <c r="BZ13" s="382"/>
      <c r="CA13" s="90"/>
      <c r="CB13" s="246" t="s">
        <v>441</v>
      </c>
      <c r="CC13" s="246" t="s">
        <v>442</v>
      </c>
      <c r="CD13" s="246" t="s">
        <v>443</v>
      </c>
      <c r="CE13" s="246" t="s">
        <v>425</v>
      </c>
      <c r="CF13" s="246" t="s">
        <v>441</v>
      </c>
      <c r="CG13" s="246" t="s">
        <v>442</v>
      </c>
      <c r="CH13" s="246" t="s">
        <v>443</v>
      </c>
      <c r="CI13" s="246" t="s">
        <v>425</v>
      </c>
      <c r="CJ13" s="246" t="s">
        <v>441</v>
      </c>
      <c r="CK13" s="246" t="s">
        <v>442</v>
      </c>
      <c r="CL13" s="246" t="s">
        <v>443</v>
      </c>
      <c r="CM13" s="246" t="s">
        <v>425</v>
      </c>
      <c r="CN13" s="246" t="s">
        <v>441</v>
      </c>
      <c r="CO13" s="246" t="s">
        <v>442</v>
      </c>
      <c r="CP13" s="246" t="s">
        <v>443</v>
      </c>
      <c r="CQ13" s="246" t="s">
        <v>425</v>
      </c>
      <c r="CR13" s="246" t="s">
        <v>441</v>
      </c>
      <c r="CS13" s="246" t="s">
        <v>442</v>
      </c>
      <c r="CT13" s="246" t="s">
        <v>443</v>
      </c>
      <c r="CU13" s="246" t="s">
        <v>425</v>
      </c>
      <c r="CV13" s="90"/>
      <c r="CW13" s="12" t="s">
        <v>107</v>
      </c>
      <c r="CX13" s="12" t="s">
        <v>106</v>
      </c>
      <c r="CY13" s="12"/>
      <c r="CZ13" s="90"/>
      <c r="DA13" s="90"/>
      <c r="DB13" s="12" t="s">
        <v>105</v>
      </c>
      <c r="DC13" s="12"/>
      <c r="DD13" s="12"/>
      <c r="DE13" s="248"/>
    </row>
    <row r="14" spans="2:109" ht="18" customHeight="1" x14ac:dyDescent="0.45">
      <c r="B14" s="13">
        <v>1</v>
      </c>
      <c r="C14" s="214"/>
      <c r="D14" s="214"/>
      <c r="E14" s="214"/>
      <c r="F14" s="443"/>
      <c r="G14" s="443"/>
      <c r="H14" s="228"/>
      <c r="I14" s="443"/>
      <c r="J14" s="443"/>
      <c r="K14" s="228"/>
      <c r="L14" s="229"/>
      <c r="M14" s="227"/>
      <c r="N14" s="229"/>
      <c r="O14" s="227"/>
      <c r="P14" s="229"/>
      <c r="Q14" s="230" t="str">
        <f>IF(W14="11",AA14,IF(W14="21",AE14,IF(W14="22",AI14,IF(W14="31",AM14,IF(W14="33",AQ14,"")))))</f>
        <v/>
      </c>
      <c r="R14" s="231" t="str">
        <f>IF(Q14="","",Q14*0.0258)</f>
        <v/>
      </c>
      <c r="S14" s="232" t="str">
        <f>IF(W14="11",AB14,IF(W14="21",AF14,IF(W14="22",AJ14,IF(W14="31",AN14,IF(W14="33",AR14,"")))))</f>
        <v/>
      </c>
      <c r="U14" s="12" t="str">
        <f>IF(H14="電気",1,(IF(H14="都市ガス",2,(IF(H14="LPG",3,"")))))</f>
        <v/>
      </c>
      <c r="V14" s="12" t="str">
        <f t="shared" ref="V14:V28" si="0">IF(K14="kW",1,(IF(K14="ｍ3N/h",2,(IF(K14="kg/h",3,(IF(K14="L",4,"")))))))</f>
        <v/>
      </c>
      <c r="W14" s="12" t="str">
        <f t="shared" ref="W14:W28" si="1">U14&amp;V14</f>
        <v/>
      </c>
      <c r="Y14" s="89" t="str">
        <f>IF($W14="11",$I14*($M14*$N14)*$L14*$AU$14/1000,"")</f>
        <v/>
      </c>
      <c r="Z14" s="89" t="str">
        <f>IF($W14="11",$J14*($O14*$P14)*$L14*$AU$14/1000,"")</f>
        <v/>
      </c>
      <c r="AA14" s="89" t="str">
        <f>IF($W14="11",$Y14+$Z14,"")</f>
        <v/>
      </c>
      <c r="AB14" s="243">
        <f>IFERROR((I14*L14*M14*N14+J14*L14*O14*P14)/1000*$AZ$21,"")</f>
        <v>0</v>
      </c>
      <c r="AC14" s="89" t="str">
        <f>IF($W14="21",$I14*($M14*$N14)*L14*3.6/1000,"")</f>
        <v/>
      </c>
      <c r="AD14" s="89" t="str">
        <f>IF($W14="21",$J14*($O14*$P14)*L14*3.6/1000,"")</f>
        <v/>
      </c>
      <c r="AE14" s="89" t="str">
        <f>IF($W14="21",AC14+AD14,"")</f>
        <v/>
      </c>
      <c r="AF14" s="89" t="str">
        <f>IFERROR(AE14*$AZ$22*$AZ$26,"")</f>
        <v/>
      </c>
      <c r="AG14" s="89" t="str">
        <f t="shared" ref="AG14:AG28" si="2">IF($W14="22",$I14*($M14*$N14)*L14*$AU$21/1000,"")</f>
        <v/>
      </c>
      <c r="AH14" s="89" t="str">
        <f t="shared" ref="AH14:AH28" si="3">IF($W14="22",$J14*($O14*$P14)*L14*$AU$21/1000,"")</f>
        <v/>
      </c>
      <c r="AI14" s="89" t="str">
        <f t="shared" ref="AI14:AI28" si="4">IF($W14="22",AG14+AH14,"")</f>
        <v/>
      </c>
      <c r="AJ14" s="89" t="str">
        <f>IFERROR(AI14*$AZ$22*$AZ$26,"")</f>
        <v/>
      </c>
      <c r="AK14" s="89" t="str">
        <f t="shared" ref="AK14:AK28" si="5">IF($W14="31",$I14*($M14*$N14)*L14*3.6/1000,"")</f>
        <v/>
      </c>
      <c r="AL14" s="89" t="str">
        <f t="shared" ref="AL14:AL28" si="6">IF($W14="31",$J14*($O14*$P14)*L14*3.6/1000,"")</f>
        <v/>
      </c>
      <c r="AM14" s="89" t="str">
        <f t="shared" ref="AM14:AM28" si="7">IF($W14="31",AK14+AL14,"")</f>
        <v/>
      </c>
      <c r="AN14" s="89" t="str">
        <f>IFERROR(AM14*$AZ$23*$AZ$26,"")</f>
        <v/>
      </c>
      <c r="AO14" s="89" t="str">
        <f t="shared" ref="AO14:AO28" si="8">IF($W14="33",$I14*($M14*$N14)*L14*$AU$22/1000,"")</f>
        <v/>
      </c>
      <c r="AP14" s="89" t="str">
        <f t="shared" ref="AP14:AP28" si="9">IF($W14="33",$J14*($O14*$P14)*L14*$AU$22/1000,"")</f>
        <v/>
      </c>
      <c r="AQ14" s="89" t="str">
        <f t="shared" ref="AQ14:AQ28" si="10">IF($W14="33",AO14+AP14,"")</f>
        <v/>
      </c>
      <c r="AR14" s="89" t="str">
        <f>IFERROR(AQ14*$AZ$23*$AZ$26,"")</f>
        <v/>
      </c>
      <c r="AT14" s="16" t="s">
        <v>104</v>
      </c>
      <c r="AU14" s="16">
        <v>9.76</v>
      </c>
      <c r="AV14" s="16" t="s">
        <v>103</v>
      </c>
      <c r="AY14" s="12"/>
      <c r="AZ14" s="12" t="s">
        <v>53</v>
      </c>
      <c r="BA14" s="12" t="s">
        <v>102</v>
      </c>
      <c r="BE14" s="268">
        <v>1</v>
      </c>
      <c r="BF14" s="273" t="s">
        <v>478</v>
      </c>
      <c r="BG14" s="273" t="s">
        <v>485</v>
      </c>
      <c r="BH14" s="273" t="s">
        <v>475</v>
      </c>
      <c r="BI14" s="274">
        <v>5</v>
      </c>
      <c r="BJ14" s="274">
        <v>5.6</v>
      </c>
      <c r="BK14" s="275" t="s">
        <v>53</v>
      </c>
      <c r="BL14" s="274">
        <v>1.55</v>
      </c>
      <c r="BM14" s="274">
        <v>1.64</v>
      </c>
      <c r="BN14" s="275" t="s">
        <v>474</v>
      </c>
      <c r="BO14" s="276">
        <v>2</v>
      </c>
      <c r="BP14" s="274">
        <v>12</v>
      </c>
      <c r="BQ14" s="276">
        <v>100</v>
      </c>
      <c r="BR14" s="274">
        <v>10</v>
      </c>
      <c r="BS14" s="276">
        <v>120</v>
      </c>
      <c r="BT14" s="230">
        <v>108.68736</v>
      </c>
      <c r="BU14" s="231">
        <v>2.804133888</v>
      </c>
      <c r="BV14" s="232">
        <v>3.7437839999999998</v>
      </c>
      <c r="BX14" s="12">
        <f>IF(BK14="電気",1,(IF(BK14="都市ガス",2,(IF(BK14="LPG",3,"")))))</f>
        <v>1</v>
      </c>
      <c r="BY14" s="12">
        <f t="shared" ref="BY14:BY28" si="11">IF(BN14="kW",1,(IF(BN14="ｍ3N/h",2,(IF(BN14="kg/h",3,(IF(BN14="L",4,"")))))))</f>
        <v>1</v>
      </c>
      <c r="BZ14" s="12" t="str">
        <f t="shared" ref="BZ14:BZ15" si="12">BX14&amp;BY14</f>
        <v>11</v>
      </c>
      <c r="CB14" s="89" t="str">
        <f>IF($W14="11",$I14*($M14*$N14)*$L14*$AU$14/1000,"")</f>
        <v/>
      </c>
      <c r="CC14" s="89" t="str">
        <f>IF($W14="11",$J14*($O14*$P14)*$L14*$AU$14/1000,"")</f>
        <v/>
      </c>
      <c r="CD14" s="89" t="str">
        <f>IF($W14="11",$Y14+$Z14,"")</f>
        <v/>
      </c>
      <c r="CE14" s="243">
        <f>IFERROR((BL14*BO14*BP14*BQ14+BM14*BO14*BR14*BS14)/1000*$AZ$21,"")</f>
        <v>3.7437839999999998</v>
      </c>
      <c r="CF14" s="89" t="str">
        <f>IF($W14="21",$I14*($M14*$N14)*BO14*3.6/1000,"")</f>
        <v/>
      </c>
      <c r="CG14" s="89" t="str">
        <f>IF($W14="21",$J14*($O14*$P14)*BO14*3.6/1000,"")</f>
        <v/>
      </c>
      <c r="CH14" s="89" t="str">
        <f>IF($W14="21",CF14+CG14,"")</f>
        <v/>
      </c>
      <c r="CI14" s="89" t="str">
        <f>IFERROR(CH14*$AZ$22*$AZ$26,"")</f>
        <v/>
      </c>
      <c r="CJ14" s="89" t="str">
        <f t="shared" ref="CJ14:CJ17" si="13">IF($W14="22",$I14*($M14*$N14)*BO14*$AU$21/1000,"")</f>
        <v/>
      </c>
      <c r="CK14" s="89" t="str">
        <f t="shared" ref="CK14:CK28" si="14">IF($W14="22",$J14*($O14*$P14)*BO14*$AU$21/1000,"")</f>
        <v/>
      </c>
      <c r="CL14" s="89" t="str">
        <f t="shared" ref="CL14:CL28" si="15">IF($W14="22",CJ14+CK14,"")</f>
        <v/>
      </c>
      <c r="CM14" s="89" t="str">
        <f>IFERROR(CL14*$AZ$22*$AZ$26,"")</f>
        <v/>
      </c>
      <c r="CN14" s="89" t="str">
        <f t="shared" ref="CN14:CN19" si="16">IF($W14="31",$I14*($M14*$N14)*BO14*3.6/1000,"")</f>
        <v/>
      </c>
      <c r="CO14" s="89" t="str">
        <f t="shared" ref="CO14:CO28" si="17">IF($W14="31",$J14*($O14*$P14)*BO14*3.6/1000,"")</f>
        <v/>
      </c>
      <c r="CP14" s="89" t="str">
        <f t="shared" ref="CP14:CP19" si="18">IF($W14="31",CN14+CO14,"")</f>
        <v/>
      </c>
      <c r="CQ14" s="89" t="str">
        <f>IFERROR(CP14*$AZ$23*$AZ$26,"")</f>
        <v/>
      </c>
      <c r="CR14" s="89" t="str">
        <f t="shared" ref="CR14:CR21" si="19">IF($W14="33",$I14*($M14*$N14)*BO14*$AU$22/1000,"")</f>
        <v/>
      </c>
      <c r="CS14" s="89" t="str">
        <f t="shared" ref="CS14:CS28" si="20">IF($W14="33",$J14*($O14*$P14)*BO14*$AU$22/1000,"")</f>
        <v/>
      </c>
      <c r="CT14" s="89" t="str">
        <f t="shared" ref="CT14:CT28" si="21">IF($W14="33",CR14+CS14,"")</f>
        <v/>
      </c>
      <c r="CU14" s="89" t="str">
        <f>IFERROR(CT14*$AZ$23*$AZ$26,"")</f>
        <v/>
      </c>
      <c r="CW14" s="247" t="s">
        <v>104</v>
      </c>
      <c r="CX14" s="247">
        <v>9.76</v>
      </c>
      <c r="CY14" s="247" t="s">
        <v>103</v>
      </c>
      <c r="DB14" s="12"/>
      <c r="DC14" s="12" t="s">
        <v>53</v>
      </c>
      <c r="DD14" s="12" t="s">
        <v>102</v>
      </c>
    </row>
    <row r="15" spans="2:109" ht="18" customHeight="1" x14ac:dyDescent="0.45">
      <c r="B15" s="13">
        <v>2</v>
      </c>
      <c r="C15" s="214"/>
      <c r="D15" s="214"/>
      <c r="E15" s="214"/>
      <c r="F15" s="443"/>
      <c r="G15" s="443"/>
      <c r="H15" s="228"/>
      <c r="I15" s="443"/>
      <c r="J15" s="443"/>
      <c r="K15" s="228"/>
      <c r="L15" s="229"/>
      <c r="M15" s="227"/>
      <c r="N15" s="229"/>
      <c r="O15" s="227"/>
      <c r="P15" s="229"/>
      <c r="Q15" s="230" t="str">
        <f>IF(W15="11",AA15,IF(W15="21",AE15,IF(W15="22",AI15,IF(W15="31",AM15,IF(W15="33",AQ15,"")))))</f>
        <v/>
      </c>
      <c r="R15" s="231" t="str">
        <f t="shared" ref="R15:R28" si="22">IF(Q15="","",Q15*0.0258)</f>
        <v/>
      </c>
      <c r="S15" s="232" t="str">
        <f>IF(W15="11",AB15,IF(W15="21",AF15,IF(W15="22",AJ15,IF(W15="31",AN15,IF(W15="33",AR15,"")))))</f>
        <v/>
      </c>
      <c r="U15" s="12" t="str">
        <f t="shared" ref="U15:U28" si="23">IF(H15="電気",1,(IF(H15="都市ガス",2,(IF(H15="LPG",3,"")))))</f>
        <v/>
      </c>
      <c r="V15" s="12" t="str">
        <f t="shared" si="0"/>
        <v/>
      </c>
      <c r="W15" s="12" t="str">
        <f t="shared" si="1"/>
        <v/>
      </c>
      <c r="Y15" s="89" t="str">
        <f>IF($W15="11",$I15*($M15*$N15)*$L15*$AU$14/1000,"")</f>
        <v/>
      </c>
      <c r="Z15" s="89" t="str">
        <f t="shared" ref="Z15:Z28" si="24">IF($W15="11",$J15*($O15*$P15)*$L15*$AU$14/1000,"")</f>
        <v/>
      </c>
      <c r="AA15" s="89" t="str">
        <f t="shared" ref="AA15:AA28" si="25">IF($W15="11",$Y15+$Z15,"")</f>
        <v/>
      </c>
      <c r="AB15" s="243">
        <f t="shared" ref="AB15:AB28" si="26">IFERROR((I15*L15*M15*N15+J15*L15*O15*P15)/1000*$AZ$21,"")</f>
        <v>0</v>
      </c>
      <c r="AC15" s="89" t="str">
        <f t="shared" ref="AC15:AC28" si="27">IF($W15="21",$I15*($M15*$N15)*L15*3.6/1000,"")</f>
        <v/>
      </c>
      <c r="AD15" s="89" t="str">
        <f t="shared" ref="AD15:AD28" si="28">IF($W15="21",$J15*($O15*$P15)*L15*3.6/1000,"")</f>
        <v/>
      </c>
      <c r="AE15" s="89" t="str">
        <f t="shared" ref="AE15:AE28" si="29">IF($W15="21",AC15+AD15,"")</f>
        <v/>
      </c>
      <c r="AF15" s="89" t="str">
        <f>IFERROR(AE15*$AZ$22*$AZ$26,"")</f>
        <v/>
      </c>
      <c r="AG15" s="89" t="str">
        <f t="shared" si="2"/>
        <v/>
      </c>
      <c r="AH15" s="89" t="str">
        <f t="shared" si="3"/>
        <v/>
      </c>
      <c r="AI15" s="89" t="str">
        <f t="shared" si="4"/>
        <v/>
      </c>
      <c r="AJ15" s="89" t="str">
        <f t="shared" ref="AJ15:AJ28" si="30">IFERROR(AI15*$AZ$22*$AZ$26,"")</f>
        <v/>
      </c>
      <c r="AK15" s="89" t="str">
        <f t="shared" si="5"/>
        <v/>
      </c>
      <c r="AL15" s="89" t="str">
        <f t="shared" si="6"/>
        <v/>
      </c>
      <c r="AM15" s="89" t="str">
        <f t="shared" si="7"/>
        <v/>
      </c>
      <c r="AN15" s="89" t="str">
        <f t="shared" ref="AN15:AN28" si="31">IFERROR(AM15*$AZ$23*$AZ$26,"")</f>
        <v/>
      </c>
      <c r="AO15" s="89" t="str">
        <f t="shared" si="8"/>
        <v/>
      </c>
      <c r="AP15" s="89" t="str">
        <f t="shared" si="9"/>
        <v/>
      </c>
      <c r="AQ15" s="89" t="str">
        <f t="shared" si="10"/>
        <v/>
      </c>
      <c r="AR15" s="89" t="str">
        <f t="shared" ref="AR15:AR28" si="32">IFERROR(AQ15*$AZ$23*$AZ$26,"")</f>
        <v/>
      </c>
      <c r="AT15" s="16" t="s">
        <v>101</v>
      </c>
      <c r="AU15" s="16">
        <v>1.36</v>
      </c>
      <c r="AV15" s="16" t="s">
        <v>95</v>
      </c>
      <c r="AY15" s="12"/>
      <c r="AZ15" s="12" t="s">
        <v>52</v>
      </c>
      <c r="BA15" s="12" t="s">
        <v>100</v>
      </c>
      <c r="BE15" s="268">
        <v>2</v>
      </c>
      <c r="BF15" s="269"/>
      <c r="BG15" s="269"/>
      <c r="BH15" s="269"/>
      <c r="BI15" s="270"/>
      <c r="BJ15" s="270"/>
      <c r="BK15" s="271"/>
      <c r="BL15" s="270"/>
      <c r="BM15" s="270"/>
      <c r="BN15" s="271"/>
      <c r="BO15" s="272"/>
      <c r="BP15" s="270"/>
      <c r="BQ15" s="272"/>
      <c r="BR15" s="270"/>
      <c r="BS15" s="272"/>
      <c r="BT15" s="230" t="str">
        <f>IF(BZ15="11",CD15,IF(BZ15="21",CH15,IF(BZ15="22",CL15,IF(BZ15="31",CP15,IF(BZ15="33",CT15,"")))))</f>
        <v/>
      </c>
      <c r="BU15" s="231" t="str">
        <f t="shared" ref="BU15:BU17" si="33">IF(BT15="","",BT15*0.0258)</f>
        <v/>
      </c>
      <c r="BV15" s="232" t="str">
        <f>IF(BZ15="11",CE15,IF(BZ15="21",CI15,IF(BZ15="22",CM15,IF(BZ15="31",CQ15,IF(BZ15="33",CU15,"")))))</f>
        <v/>
      </c>
      <c r="BX15" s="12" t="str">
        <f t="shared" ref="BX15:BX28" si="34">IF(BK15="電気",1,(IF(BK15="都市ガス",2,(IF(BK15="LPG",3,"")))))</f>
        <v/>
      </c>
      <c r="BY15" s="12" t="str">
        <f t="shared" si="11"/>
        <v/>
      </c>
      <c r="BZ15" s="12" t="str">
        <f t="shared" si="12"/>
        <v/>
      </c>
      <c r="CB15" s="89" t="str">
        <f>IF($W15="11",$I15*($M15*$N15)*$L15*$AU$14/1000,"")</f>
        <v/>
      </c>
      <c r="CC15" s="89" t="str">
        <f t="shared" ref="CC15:CC28" si="35">IF($W15="11",$J15*($O15*$P15)*$L15*$AU$14/1000,"")</f>
        <v/>
      </c>
      <c r="CD15" s="89" t="str">
        <f t="shared" ref="CD15:CD28" si="36">IF($W15="11",$Y15+$Z15,"")</f>
        <v/>
      </c>
      <c r="CE15" s="243">
        <f t="shared" ref="CE15:CE28" si="37">IFERROR((BL15*BO15*BP15*BQ15+BM15*BO15*BR15*BS15)/1000*$AZ$21,"")</f>
        <v>0</v>
      </c>
      <c r="CF15" s="89" t="str">
        <f t="shared" ref="CF15:CF28" si="38">IF($W15="21",$I15*($M15*$N15)*BO15*3.6/1000,"")</f>
        <v/>
      </c>
      <c r="CG15" s="89" t="str">
        <f t="shared" ref="CG15:CG16" si="39">IF($W15="21",$J15*($O15*$P15)*BO15*3.6/1000,"")</f>
        <v/>
      </c>
      <c r="CH15" s="89" t="str">
        <f t="shared" ref="CH15:CH28" si="40">IF($W15="21",CF15+CG15,"")</f>
        <v/>
      </c>
      <c r="CI15" s="89" t="str">
        <f>IFERROR(CH15*$AZ$22*$AZ$26,"")</f>
        <v/>
      </c>
      <c r="CJ15" s="89" t="str">
        <f t="shared" si="13"/>
        <v/>
      </c>
      <c r="CK15" s="89" t="str">
        <f t="shared" si="14"/>
        <v/>
      </c>
      <c r="CL15" s="89" t="str">
        <f t="shared" si="15"/>
        <v/>
      </c>
      <c r="CM15" s="89" t="str">
        <f t="shared" ref="CM15:CM28" si="41">IFERROR(CL15*$AZ$22*$AZ$26,"")</f>
        <v/>
      </c>
      <c r="CN15" s="89" t="str">
        <f t="shared" si="16"/>
        <v/>
      </c>
      <c r="CO15" s="89" t="str">
        <f t="shared" si="17"/>
        <v/>
      </c>
      <c r="CP15" s="89" t="str">
        <f t="shared" si="18"/>
        <v/>
      </c>
      <c r="CQ15" s="89" t="str">
        <f t="shared" ref="CQ15:CQ28" si="42">IFERROR(CP15*$AZ$23*$AZ$26,"")</f>
        <v/>
      </c>
      <c r="CR15" s="89" t="str">
        <f t="shared" si="19"/>
        <v/>
      </c>
      <c r="CS15" s="89" t="str">
        <f t="shared" si="20"/>
        <v/>
      </c>
      <c r="CT15" s="89" t="str">
        <f t="shared" si="21"/>
        <v/>
      </c>
      <c r="CU15" s="89" t="str">
        <f t="shared" ref="CU15:CU28" si="43">IFERROR(CT15*$AZ$23*$AZ$26,"")</f>
        <v/>
      </c>
      <c r="CW15" s="247" t="s">
        <v>101</v>
      </c>
      <c r="CX15" s="247">
        <v>1.36</v>
      </c>
      <c r="CY15" s="247" t="s">
        <v>95</v>
      </c>
      <c r="DB15" s="12"/>
      <c r="DC15" s="12" t="s">
        <v>52</v>
      </c>
      <c r="DD15" s="12" t="s">
        <v>100</v>
      </c>
    </row>
    <row r="16" spans="2:109" ht="18" customHeight="1" x14ac:dyDescent="0.45">
      <c r="B16" s="13">
        <v>3</v>
      </c>
      <c r="C16" s="214"/>
      <c r="D16" s="214"/>
      <c r="E16" s="214"/>
      <c r="F16" s="443"/>
      <c r="G16" s="443"/>
      <c r="H16" s="228"/>
      <c r="I16" s="443"/>
      <c r="J16" s="443"/>
      <c r="K16" s="228"/>
      <c r="L16" s="229"/>
      <c r="M16" s="227"/>
      <c r="N16" s="229"/>
      <c r="O16" s="227"/>
      <c r="P16" s="229"/>
      <c r="Q16" s="230" t="str">
        <f t="shared" ref="Q16:Q28" si="44">IF(W16="11",AA16,IF(W16="21",AE16,IF(W16="22",AI16,IF(W16="31",AM16,IF(W16="33",AQ16,"")))))</f>
        <v/>
      </c>
      <c r="R16" s="231" t="str">
        <f t="shared" si="22"/>
        <v/>
      </c>
      <c r="S16" s="232" t="str">
        <f t="shared" ref="S16:S28" si="45">IF(W16="11",AB16,IF(W16="21",AF16,IF(W16="22",AJ16,IF(W16="31",AN16,IF(W16="33",AR16,"")))))</f>
        <v/>
      </c>
      <c r="U16" s="12" t="str">
        <f t="shared" si="23"/>
        <v/>
      </c>
      <c r="V16" s="12" t="str">
        <f t="shared" si="0"/>
        <v/>
      </c>
      <c r="W16" s="12" t="str">
        <f>U16&amp;V16</f>
        <v/>
      </c>
      <c r="Y16" s="89" t="str">
        <f>IF($W16="11",$I16*($M16*$N16)*$L16*$AU$14/1000,"")</f>
        <v/>
      </c>
      <c r="Z16" s="89" t="str">
        <f t="shared" si="24"/>
        <v/>
      </c>
      <c r="AA16" s="89" t="str">
        <f t="shared" si="25"/>
        <v/>
      </c>
      <c r="AB16" s="243">
        <f t="shared" si="26"/>
        <v>0</v>
      </c>
      <c r="AC16" s="89" t="str">
        <f t="shared" si="27"/>
        <v/>
      </c>
      <c r="AD16" s="89" t="str">
        <f t="shared" si="28"/>
        <v/>
      </c>
      <c r="AE16" s="89" t="str">
        <f t="shared" si="29"/>
        <v/>
      </c>
      <c r="AF16" s="89" t="str">
        <f t="shared" ref="AF16:AF28" si="46">IFERROR(AE16*$AZ$22*$AZ$26,"")</f>
        <v/>
      </c>
      <c r="AG16" s="89" t="str">
        <f t="shared" si="2"/>
        <v/>
      </c>
      <c r="AH16" s="89" t="str">
        <f t="shared" si="3"/>
        <v/>
      </c>
      <c r="AI16" s="89" t="str">
        <f t="shared" si="4"/>
        <v/>
      </c>
      <c r="AJ16" s="89" t="str">
        <f t="shared" si="30"/>
        <v/>
      </c>
      <c r="AK16" s="89" t="str">
        <f t="shared" si="5"/>
        <v/>
      </c>
      <c r="AL16" s="89" t="str">
        <f t="shared" si="6"/>
        <v/>
      </c>
      <c r="AM16" s="89" t="str">
        <f t="shared" si="7"/>
        <v/>
      </c>
      <c r="AN16" s="89" t="str">
        <f t="shared" si="31"/>
        <v/>
      </c>
      <c r="AO16" s="89" t="str">
        <f t="shared" si="8"/>
        <v/>
      </c>
      <c r="AP16" s="89" t="str">
        <f t="shared" si="9"/>
        <v/>
      </c>
      <c r="AQ16" s="89" t="str">
        <f t="shared" si="10"/>
        <v/>
      </c>
      <c r="AR16" s="89" t="str">
        <f t="shared" si="32"/>
        <v/>
      </c>
      <c r="AT16" s="16" t="s">
        <v>99</v>
      </c>
      <c r="AU16" s="16">
        <v>1.02</v>
      </c>
      <c r="AV16" s="16" t="s">
        <v>95</v>
      </c>
      <c r="AY16" s="12"/>
      <c r="AZ16" s="12" t="s">
        <v>98</v>
      </c>
      <c r="BA16" s="12" t="s">
        <v>97</v>
      </c>
      <c r="BE16" s="268">
        <v>3</v>
      </c>
      <c r="BF16" s="269"/>
      <c r="BG16" s="269"/>
      <c r="BH16" s="269"/>
      <c r="BI16" s="270"/>
      <c r="BJ16" s="270"/>
      <c r="BK16" s="271"/>
      <c r="BL16" s="270"/>
      <c r="BM16" s="270"/>
      <c r="BN16" s="271"/>
      <c r="BO16" s="272"/>
      <c r="BP16" s="270"/>
      <c r="BQ16" s="272"/>
      <c r="BR16" s="270"/>
      <c r="BS16" s="272"/>
      <c r="BT16" s="230" t="str">
        <f t="shared" ref="BT16:BT28" si="47">IF(BZ16="11",CD16,IF(BZ16="21",CH16,IF(BZ16="22",CL16,IF(BZ16="31",CP16,IF(BZ16="33",CT16,"")))))</f>
        <v/>
      </c>
      <c r="BU16" s="231" t="str">
        <f t="shared" si="33"/>
        <v/>
      </c>
      <c r="BV16" s="232" t="str">
        <f t="shared" ref="BV16:BV28" si="48">IF(BZ16="11",CE16,IF(BZ16="21",CI16,IF(BZ16="22",CM16,IF(BZ16="31",CQ16,IF(BZ16="33",CU16,"")))))</f>
        <v/>
      </c>
      <c r="BX16" s="12" t="str">
        <f t="shared" si="34"/>
        <v/>
      </c>
      <c r="BY16" s="12" t="str">
        <f t="shared" si="11"/>
        <v/>
      </c>
      <c r="BZ16" s="12" t="str">
        <f>BX16&amp;BY16</f>
        <v/>
      </c>
      <c r="CB16" s="89" t="str">
        <f>IF($W16="11",$I16*($M16*$N16)*$L16*$AU$14/1000,"")</f>
        <v/>
      </c>
      <c r="CC16" s="89" t="str">
        <f t="shared" si="35"/>
        <v/>
      </c>
      <c r="CD16" s="89" t="str">
        <f t="shared" si="36"/>
        <v/>
      </c>
      <c r="CE16" s="243">
        <f t="shared" si="37"/>
        <v>0</v>
      </c>
      <c r="CF16" s="89" t="str">
        <f t="shared" si="38"/>
        <v/>
      </c>
      <c r="CG16" s="89" t="str">
        <f t="shared" si="39"/>
        <v/>
      </c>
      <c r="CH16" s="89" t="str">
        <f t="shared" si="40"/>
        <v/>
      </c>
      <c r="CI16" s="89" t="str">
        <f t="shared" ref="CI16:CI28" si="49">IFERROR(CH16*$AZ$22*$AZ$26,"")</f>
        <v/>
      </c>
      <c r="CJ16" s="89" t="str">
        <f t="shared" si="13"/>
        <v/>
      </c>
      <c r="CK16" s="89" t="str">
        <f t="shared" si="14"/>
        <v/>
      </c>
      <c r="CL16" s="89" t="str">
        <f t="shared" si="15"/>
        <v/>
      </c>
      <c r="CM16" s="89" t="str">
        <f t="shared" si="41"/>
        <v/>
      </c>
      <c r="CN16" s="89" t="str">
        <f t="shared" si="16"/>
        <v/>
      </c>
      <c r="CO16" s="89" t="str">
        <f t="shared" si="17"/>
        <v/>
      </c>
      <c r="CP16" s="89" t="str">
        <f t="shared" si="18"/>
        <v/>
      </c>
      <c r="CQ16" s="89" t="str">
        <f t="shared" si="42"/>
        <v/>
      </c>
      <c r="CR16" s="89" t="str">
        <f t="shared" si="19"/>
        <v/>
      </c>
      <c r="CS16" s="89" t="str">
        <f t="shared" si="20"/>
        <v/>
      </c>
      <c r="CT16" s="89" t="str">
        <f t="shared" si="21"/>
        <v/>
      </c>
      <c r="CU16" s="89" t="str">
        <f t="shared" si="43"/>
        <v/>
      </c>
      <c r="CW16" s="247" t="s">
        <v>99</v>
      </c>
      <c r="CX16" s="247">
        <v>1.02</v>
      </c>
      <c r="CY16" s="247" t="s">
        <v>95</v>
      </c>
      <c r="DB16" s="12"/>
      <c r="DC16" s="12" t="s">
        <v>98</v>
      </c>
      <c r="DD16" s="12" t="s">
        <v>97</v>
      </c>
    </row>
    <row r="17" spans="2:108" ht="18" customHeight="1" x14ac:dyDescent="0.45">
      <c r="B17" s="13">
        <v>4</v>
      </c>
      <c r="C17" s="214"/>
      <c r="D17" s="214"/>
      <c r="E17" s="214"/>
      <c r="F17" s="443"/>
      <c r="G17" s="443"/>
      <c r="H17" s="228"/>
      <c r="I17" s="443"/>
      <c r="J17" s="443"/>
      <c r="K17" s="228"/>
      <c r="L17" s="229"/>
      <c r="M17" s="227"/>
      <c r="N17" s="229"/>
      <c r="O17" s="227"/>
      <c r="P17" s="229"/>
      <c r="Q17" s="230" t="str">
        <f t="shared" si="44"/>
        <v/>
      </c>
      <c r="R17" s="231" t="str">
        <f t="shared" si="22"/>
        <v/>
      </c>
      <c r="S17" s="232" t="str">
        <f t="shared" si="45"/>
        <v/>
      </c>
      <c r="U17" s="12" t="str">
        <f t="shared" si="23"/>
        <v/>
      </c>
      <c r="V17" s="12" t="str">
        <f t="shared" si="0"/>
        <v/>
      </c>
      <c r="W17" s="12" t="str">
        <f t="shared" si="1"/>
        <v/>
      </c>
      <c r="Y17" s="89" t="str">
        <f>IF($W17="11",$I17*($M17*$N17)*$L17*$AU$14/1000,"")</f>
        <v/>
      </c>
      <c r="Z17" s="89" t="str">
        <f t="shared" si="24"/>
        <v/>
      </c>
      <c r="AA17" s="89" t="str">
        <f t="shared" si="25"/>
        <v/>
      </c>
      <c r="AB17" s="243">
        <f t="shared" si="26"/>
        <v>0</v>
      </c>
      <c r="AC17" s="89" t="str">
        <f t="shared" si="27"/>
        <v/>
      </c>
      <c r="AD17" s="89" t="str">
        <f>IF($W17="21",$J17*($O17*$P17)*L17*3.6/1000,"")</f>
        <v/>
      </c>
      <c r="AE17" s="89" t="str">
        <f t="shared" si="29"/>
        <v/>
      </c>
      <c r="AF17" s="89" t="str">
        <f t="shared" si="46"/>
        <v/>
      </c>
      <c r="AG17" s="89" t="str">
        <f t="shared" si="2"/>
        <v/>
      </c>
      <c r="AH17" s="89" t="str">
        <f t="shared" si="3"/>
        <v/>
      </c>
      <c r="AI17" s="89" t="str">
        <f t="shared" si="4"/>
        <v/>
      </c>
      <c r="AJ17" s="89" t="str">
        <f t="shared" si="30"/>
        <v/>
      </c>
      <c r="AK17" s="89" t="str">
        <f t="shared" si="5"/>
        <v/>
      </c>
      <c r="AL17" s="89" t="str">
        <f t="shared" si="6"/>
        <v/>
      </c>
      <c r="AM17" s="89" t="str">
        <f t="shared" si="7"/>
        <v/>
      </c>
      <c r="AN17" s="89" t="str">
        <f t="shared" si="31"/>
        <v/>
      </c>
      <c r="AO17" s="89" t="str">
        <f t="shared" si="8"/>
        <v/>
      </c>
      <c r="AP17" s="89" t="str">
        <f t="shared" si="9"/>
        <v/>
      </c>
      <c r="AQ17" s="89" t="str">
        <f t="shared" si="10"/>
        <v/>
      </c>
      <c r="AR17" s="89" t="str">
        <f t="shared" si="32"/>
        <v/>
      </c>
      <c r="AT17" s="16" t="s">
        <v>96</v>
      </c>
      <c r="AU17" s="16">
        <v>1.36</v>
      </c>
      <c r="AV17" s="16" t="s">
        <v>95</v>
      </c>
      <c r="AY17" s="12"/>
      <c r="AZ17" s="12"/>
      <c r="BA17" s="12"/>
      <c r="BE17" s="268">
        <v>4</v>
      </c>
      <c r="BF17" s="269"/>
      <c r="BG17" s="269"/>
      <c r="BH17" s="269"/>
      <c r="BI17" s="270"/>
      <c r="BJ17" s="270"/>
      <c r="BK17" s="271"/>
      <c r="BL17" s="270"/>
      <c r="BM17" s="270"/>
      <c r="BN17" s="271"/>
      <c r="BO17" s="272"/>
      <c r="BP17" s="270"/>
      <c r="BQ17" s="272"/>
      <c r="BR17" s="270"/>
      <c r="BS17" s="272"/>
      <c r="BT17" s="230" t="str">
        <f t="shared" si="47"/>
        <v/>
      </c>
      <c r="BU17" s="231" t="str">
        <f t="shared" si="33"/>
        <v/>
      </c>
      <c r="BV17" s="232" t="str">
        <f t="shared" si="48"/>
        <v/>
      </c>
      <c r="BX17" s="12" t="str">
        <f t="shared" si="34"/>
        <v/>
      </c>
      <c r="BY17" s="12" t="str">
        <f t="shared" si="11"/>
        <v/>
      </c>
      <c r="BZ17" s="12" t="str">
        <f t="shared" ref="BZ17:BZ28" si="50">BX17&amp;BY17</f>
        <v/>
      </c>
      <c r="CB17" s="89" t="str">
        <f>IF($W17="11",$I17*($M17*$N17)*$L17*$AU$14/1000,"")</f>
        <v/>
      </c>
      <c r="CC17" s="89" t="str">
        <f t="shared" si="35"/>
        <v/>
      </c>
      <c r="CD17" s="89" t="str">
        <f t="shared" si="36"/>
        <v/>
      </c>
      <c r="CE17" s="243">
        <f t="shared" si="37"/>
        <v>0</v>
      </c>
      <c r="CF17" s="89" t="str">
        <f t="shared" si="38"/>
        <v/>
      </c>
      <c r="CG17" s="89" t="str">
        <f>IF($W17="21",$J17*($O17*$P17)*BO17*3.6/1000,"")</f>
        <v/>
      </c>
      <c r="CH17" s="89" t="str">
        <f t="shared" si="40"/>
        <v/>
      </c>
      <c r="CI17" s="89" t="str">
        <f t="shared" si="49"/>
        <v/>
      </c>
      <c r="CJ17" s="89" t="str">
        <f t="shared" si="13"/>
        <v/>
      </c>
      <c r="CK17" s="89" t="str">
        <f t="shared" si="14"/>
        <v/>
      </c>
      <c r="CL17" s="89" t="str">
        <f t="shared" si="15"/>
        <v/>
      </c>
      <c r="CM17" s="89" t="str">
        <f t="shared" si="41"/>
        <v/>
      </c>
      <c r="CN17" s="89" t="str">
        <f t="shared" si="16"/>
        <v/>
      </c>
      <c r="CO17" s="89" t="str">
        <f t="shared" si="17"/>
        <v/>
      </c>
      <c r="CP17" s="89" t="str">
        <f t="shared" si="18"/>
        <v/>
      </c>
      <c r="CQ17" s="89" t="str">
        <f t="shared" si="42"/>
        <v/>
      </c>
      <c r="CR17" s="89" t="str">
        <f t="shared" si="19"/>
        <v/>
      </c>
      <c r="CS17" s="89" t="str">
        <f t="shared" si="20"/>
        <v/>
      </c>
      <c r="CT17" s="89" t="str">
        <f t="shared" si="21"/>
        <v/>
      </c>
      <c r="CU17" s="89" t="str">
        <f t="shared" si="43"/>
        <v/>
      </c>
      <c r="CW17" s="247" t="s">
        <v>96</v>
      </c>
      <c r="CX17" s="247">
        <v>1.36</v>
      </c>
      <c r="CY17" s="247" t="s">
        <v>95</v>
      </c>
      <c r="DB17" s="12"/>
      <c r="DC17" s="12"/>
      <c r="DD17" s="12"/>
    </row>
    <row r="18" spans="2:108" ht="18" customHeight="1" x14ac:dyDescent="0.45">
      <c r="B18" s="13">
        <v>5</v>
      </c>
      <c r="C18" s="214"/>
      <c r="D18" s="214"/>
      <c r="E18" s="214"/>
      <c r="F18" s="443"/>
      <c r="G18" s="443"/>
      <c r="H18" s="228"/>
      <c r="I18" s="443"/>
      <c r="J18" s="443"/>
      <c r="K18" s="228"/>
      <c r="L18" s="229"/>
      <c r="M18" s="227"/>
      <c r="N18" s="229"/>
      <c r="O18" s="227"/>
      <c r="P18" s="229"/>
      <c r="Q18" s="230" t="str">
        <f t="shared" si="44"/>
        <v/>
      </c>
      <c r="R18" s="231" t="str">
        <f>IF(Q18="","",Q18*0.0258)</f>
        <v/>
      </c>
      <c r="S18" s="232" t="str">
        <f t="shared" si="45"/>
        <v/>
      </c>
      <c r="U18" s="12" t="str">
        <f t="shared" si="23"/>
        <v/>
      </c>
      <c r="V18" s="12" t="str">
        <f t="shared" si="0"/>
        <v/>
      </c>
      <c r="W18" s="12" t="str">
        <f t="shared" si="1"/>
        <v/>
      </c>
      <c r="Y18" s="89" t="str">
        <f>IF($W18="11",$I18*($M18*$N18)*$L18*$AU$14/1000,"")</f>
        <v/>
      </c>
      <c r="Z18" s="89" t="str">
        <f t="shared" si="24"/>
        <v/>
      </c>
      <c r="AA18" s="89" t="str">
        <f t="shared" si="25"/>
        <v/>
      </c>
      <c r="AB18" s="243">
        <f t="shared" si="26"/>
        <v>0</v>
      </c>
      <c r="AC18" s="89" t="str">
        <f t="shared" si="27"/>
        <v/>
      </c>
      <c r="AD18" s="89" t="str">
        <f t="shared" si="28"/>
        <v/>
      </c>
      <c r="AE18" s="89" t="str">
        <f t="shared" si="29"/>
        <v/>
      </c>
      <c r="AF18" s="89" t="str">
        <f t="shared" si="46"/>
        <v/>
      </c>
      <c r="AG18" s="89" t="str">
        <f>IF($W18="22",$I18*($M18*$N18)*L18*$AU$21/1000,"")</f>
        <v/>
      </c>
      <c r="AH18" s="89" t="str">
        <f t="shared" si="3"/>
        <v/>
      </c>
      <c r="AI18" s="89" t="str">
        <f t="shared" si="4"/>
        <v/>
      </c>
      <c r="AJ18" s="89" t="str">
        <f t="shared" si="30"/>
        <v/>
      </c>
      <c r="AK18" s="89" t="str">
        <f t="shared" si="5"/>
        <v/>
      </c>
      <c r="AL18" s="89" t="str">
        <f t="shared" si="6"/>
        <v/>
      </c>
      <c r="AM18" s="89" t="str">
        <f t="shared" si="7"/>
        <v/>
      </c>
      <c r="AN18" s="89" t="str">
        <f t="shared" si="31"/>
        <v/>
      </c>
      <c r="AO18" s="89" t="str">
        <f t="shared" si="8"/>
        <v/>
      </c>
      <c r="AP18" s="89" t="str">
        <f t="shared" si="9"/>
        <v/>
      </c>
      <c r="AQ18" s="89" t="str">
        <f t="shared" si="10"/>
        <v/>
      </c>
      <c r="AR18" s="89" t="str">
        <f t="shared" si="32"/>
        <v/>
      </c>
      <c r="AT18" s="16" t="s">
        <v>94</v>
      </c>
      <c r="AU18" s="16">
        <v>2.58E-2</v>
      </c>
      <c r="AV18" s="16" t="s">
        <v>93</v>
      </c>
      <c r="AY18" s="12"/>
      <c r="AZ18" s="12"/>
      <c r="BA18" s="12"/>
      <c r="BE18" s="268">
        <v>5</v>
      </c>
      <c r="BF18" s="269"/>
      <c r="BG18" s="269"/>
      <c r="BH18" s="269"/>
      <c r="BI18" s="270"/>
      <c r="BJ18" s="270"/>
      <c r="BK18" s="271"/>
      <c r="BL18" s="270"/>
      <c r="BM18" s="270"/>
      <c r="BN18" s="271"/>
      <c r="BO18" s="272"/>
      <c r="BP18" s="270"/>
      <c r="BQ18" s="272"/>
      <c r="BR18" s="270"/>
      <c r="BS18" s="272"/>
      <c r="BT18" s="230" t="str">
        <f t="shared" si="47"/>
        <v/>
      </c>
      <c r="BU18" s="231" t="str">
        <f>IF(BT18="","",BT18*0.0258)</f>
        <v/>
      </c>
      <c r="BV18" s="232" t="str">
        <f t="shared" si="48"/>
        <v/>
      </c>
      <c r="BX18" s="12" t="str">
        <f t="shared" si="34"/>
        <v/>
      </c>
      <c r="BY18" s="12" t="str">
        <f t="shared" si="11"/>
        <v/>
      </c>
      <c r="BZ18" s="12" t="str">
        <f t="shared" si="50"/>
        <v/>
      </c>
      <c r="CB18" s="89" t="str">
        <f>IF($W18="11",$I18*($M18*$N18)*$L18*$AU$14/1000,"")</f>
        <v/>
      </c>
      <c r="CC18" s="89" t="str">
        <f t="shared" si="35"/>
        <v/>
      </c>
      <c r="CD18" s="89" t="str">
        <f t="shared" si="36"/>
        <v/>
      </c>
      <c r="CE18" s="243">
        <f t="shared" si="37"/>
        <v>0</v>
      </c>
      <c r="CF18" s="89" t="str">
        <f t="shared" si="38"/>
        <v/>
      </c>
      <c r="CG18" s="89" t="str">
        <f t="shared" ref="CG18:CG28" si="51">IF($W18="21",$J18*($O18*$P18)*BO18*3.6/1000,"")</f>
        <v/>
      </c>
      <c r="CH18" s="89" t="str">
        <f t="shared" si="40"/>
        <v/>
      </c>
      <c r="CI18" s="89" t="str">
        <f t="shared" si="49"/>
        <v/>
      </c>
      <c r="CJ18" s="89" t="str">
        <f>IF($W18="22",$I18*($M18*$N18)*BO18*$AU$21/1000,"")</f>
        <v/>
      </c>
      <c r="CK18" s="89" t="str">
        <f t="shared" si="14"/>
        <v/>
      </c>
      <c r="CL18" s="89" t="str">
        <f t="shared" si="15"/>
        <v/>
      </c>
      <c r="CM18" s="89" t="str">
        <f t="shared" si="41"/>
        <v/>
      </c>
      <c r="CN18" s="89" t="str">
        <f t="shared" si="16"/>
        <v/>
      </c>
      <c r="CO18" s="89" t="str">
        <f t="shared" si="17"/>
        <v/>
      </c>
      <c r="CP18" s="89" t="str">
        <f t="shared" si="18"/>
        <v/>
      </c>
      <c r="CQ18" s="89" t="str">
        <f t="shared" si="42"/>
        <v/>
      </c>
      <c r="CR18" s="89" t="str">
        <f t="shared" si="19"/>
        <v/>
      </c>
      <c r="CS18" s="89" t="str">
        <f t="shared" si="20"/>
        <v/>
      </c>
      <c r="CT18" s="89" t="str">
        <f t="shared" si="21"/>
        <v/>
      </c>
      <c r="CU18" s="89" t="str">
        <f t="shared" si="43"/>
        <v/>
      </c>
      <c r="CW18" s="247" t="s">
        <v>94</v>
      </c>
      <c r="CX18" s="247">
        <v>2.58E-2</v>
      </c>
      <c r="CY18" s="247" t="s">
        <v>93</v>
      </c>
      <c r="DB18" s="12"/>
      <c r="DC18" s="12"/>
      <c r="DD18" s="12"/>
    </row>
    <row r="19" spans="2:108" ht="18" customHeight="1" x14ac:dyDescent="0.45">
      <c r="B19" s="13">
        <v>6</v>
      </c>
      <c r="C19" s="214"/>
      <c r="D19" s="214"/>
      <c r="E19" s="214"/>
      <c r="F19" s="443"/>
      <c r="G19" s="443"/>
      <c r="H19" s="228"/>
      <c r="I19" s="443"/>
      <c r="J19" s="443"/>
      <c r="K19" s="228"/>
      <c r="L19" s="229"/>
      <c r="M19" s="227"/>
      <c r="N19" s="229"/>
      <c r="O19" s="227"/>
      <c r="P19" s="229"/>
      <c r="Q19" s="230" t="str">
        <f t="shared" si="44"/>
        <v/>
      </c>
      <c r="R19" s="231" t="str">
        <f t="shared" si="22"/>
        <v/>
      </c>
      <c r="S19" s="232" t="str">
        <f t="shared" si="45"/>
        <v/>
      </c>
      <c r="U19" s="12" t="str">
        <f t="shared" si="23"/>
        <v/>
      </c>
      <c r="V19" s="12" t="str">
        <f t="shared" si="0"/>
        <v/>
      </c>
      <c r="W19" s="12" t="str">
        <f t="shared" si="1"/>
        <v/>
      </c>
      <c r="Y19" s="89" t="str">
        <f t="shared" ref="Y19:Y28" si="52">IF($W19="11",$I19*($M19*$N19)*$L19*$AU$14/1000,"")</f>
        <v/>
      </c>
      <c r="Z19" s="89" t="str">
        <f t="shared" si="24"/>
        <v/>
      </c>
      <c r="AA19" s="89" t="str">
        <f t="shared" si="25"/>
        <v/>
      </c>
      <c r="AB19" s="243">
        <f t="shared" si="26"/>
        <v>0</v>
      </c>
      <c r="AC19" s="89" t="str">
        <f t="shared" si="27"/>
        <v/>
      </c>
      <c r="AD19" s="89" t="str">
        <f t="shared" si="28"/>
        <v/>
      </c>
      <c r="AE19" s="89" t="str">
        <f t="shared" si="29"/>
        <v/>
      </c>
      <c r="AF19" s="89" t="str">
        <f t="shared" si="46"/>
        <v/>
      </c>
      <c r="AG19" s="89" t="str">
        <f t="shared" si="2"/>
        <v/>
      </c>
      <c r="AH19" s="89" t="str">
        <f t="shared" si="3"/>
        <v/>
      </c>
      <c r="AI19" s="89" t="str">
        <f t="shared" si="4"/>
        <v/>
      </c>
      <c r="AJ19" s="89" t="str">
        <f t="shared" si="30"/>
        <v/>
      </c>
      <c r="AK19" s="89" t="str">
        <f t="shared" si="5"/>
        <v/>
      </c>
      <c r="AL19" s="89" t="str">
        <f t="shared" si="6"/>
        <v/>
      </c>
      <c r="AM19" s="89" t="str">
        <f t="shared" si="7"/>
        <v/>
      </c>
      <c r="AN19" s="89" t="str">
        <f t="shared" si="31"/>
        <v/>
      </c>
      <c r="AO19" s="89" t="str">
        <f t="shared" si="8"/>
        <v/>
      </c>
      <c r="AP19" s="89" t="str">
        <f t="shared" si="9"/>
        <v/>
      </c>
      <c r="AQ19" s="89" t="str">
        <f t="shared" si="10"/>
        <v/>
      </c>
      <c r="AR19" s="89" t="str">
        <f t="shared" si="32"/>
        <v/>
      </c>
      <c r="AT19" s="16"/>
      <c r="AU19" s="16"/>
      <c r="AV19" s="16"/>
      <c r="BE19" s="268">
        <v>6</v>
      </c>
      <c r="BF19" s="269"/>
      <c r="BG19" s="269"/>
      <c r="BH19" s="269"/>
      <c r="BI19" s="270"/>
      <c r="BJ19" s="270"/>
      <c r="BK19" s="271"/>
      <c r="BL19" s="270"/>
      <c r="BM19" s="270"/>
      <c r="BN19" s="271"/>
      <c r="BO19" s="272"/>
      <c r="BP19" s="270"/>
      <c r="BQ19" s="272"/>
      <c r="BR19" s="270"/>
      <c r="BS19" s="272"/>
      <c r="BT19" s="230" t="str">
        <f t="shared" si="47"/>
        <v/>
      </c>
      <c r="BU19" s="231" t="str">
        <f t="shared" ref="BU19:BU28" si="53">IF(BT19="","",BT19*0.0258)</f>
        <v/>
      </c>
      <c r="BV19" s="232" t="str">
        <f t="shared" si="48"/>
        <v/>
      </c>
      <c r="BX19" s="12" t="str">
        <f t="shared" si="34"/>
        <v/>
      </c>
      <c r="BY19" s="12" t="str">
        <f t="shared" si="11"/>
        <v/>
      </c>
      <c r="BZ19" s="12" t="str">
        <f t="shared" si="50"/>
        <v/>
      </c>
      <c r="CB19" s="89" t="str">
        <f t="shared" ref="CB19:CB28" si="54">IF($W19="11",$I19*($M19*$N19)*$L19*$AU$14/1000,"")</f>
        <v/>
      </c>
      <c r="CC19" s="89" t="str">
        <f t="shared" si="35"/>
        <v/>
      </c>
      <c r="CD19" s="89" t="str">
        <f t="shared" si="36"/>
        <v/>
      </c>
      <c r="CE19" s="243">
        <f t="shared" si="37"/>
        <v>0</v>
      </c>
      <c r="CF19" s="89" t="str">
        <f t="shared" si="38"/>
        <v/>
      </c>
      <c r="CG19" s="89" t="str">
        <f t="shared" si="51"/>
        <v/>
      </c>
      <c r="CH19" s="89" t="str">
        <f t="shared" si="40"/>
        <v/>
      </c>
      <c r="CI19" s="89" t="str">
        <f t="shared" si="49"/>
        <v/>
      </c>
      <c r="CJ19" s="89" t="str">
        <f t="shared" ref="CJ19:CJ28" si="55">IF($W19="22",$I19*($M19*$N19)*BO19*$AU$21/1000,"")</f>
        <v/>
      </c>
      <c r="CK19" s="89" t="str">
        <f t="shared" si="14"/>
        <v/>
      </c>
      <c r="CL19" s="89" t="str">
        <f t="shared" si="15"/>
        <v/>
      </c>
      <c r="CM19" s="89" t="str">
        <f t="shared" si="41"/>
        <v/>
      </c>
      <c r="CN19" s="89" t="str">
        <f t="shared" si="16"/>
        <v/>
      </c>
      <c r="CO19" s="89" t="str">
        <f t="shared" si="17"/>
        <v/>
      </c>
      <c r="CP19" s="89" t="str">
        <f t="shared" si="18"/>
        <v/>
      </c>
      <c r="CQ19" s="89" t="str">
        <f t="shared" si="42"/>
        <v/>
      </c>
      <c r="CR19" s="89" t="str">
        <f t="shared" si="19"/>
        <v/>
      </c>
      <c r="CS19" s="89" t="str">
        <f t="shared" si="20"/>
        <v/>
      </c>
      <c r="CT19" s="89" t="str">
        <f t="shared" si="21"/>
        <v/>
      </c>
      <c r="CU19" s="89" t="str">
        <f t="shared" si="43"/>
        <v/>
      </c>
      <c r="CW19" s="247"/>
      <c r="CX19" s="247"/>
      <c r="CY19" s="247"/>
    </row>
    <row r="20" spans="2:108" ht="18" customHeight="1" x14ac:dyDescent="0.45">
      <c r="B20" s="13">
        <v>7</v>
      </c>
      <c r="C20" s="214"/>
      <c r="D20" s="214"/>
      <c r="E20" s="214"/>
      <c r="F20" s="443"/>
      <c r="G20" s="443"/>
      <c r="H20" s="228"/>
      <c r="I20" s="443"/>
      <c r="J20" s="443"/>
      <c r="K20" s="228"/>
      <c r="L20" s="229"/>
      <c r="M20" s="227"/>
      <c r="N20" s="229"/>
      <c r="O20" s="227"/>
      <c r="P20" s="229"/>
      <c r="Q20" s="230" t="str">
        <f t="shared" si="44"/>
        <v/>
      </c>
      <c r="R20" s="231" t="str">
        <f t="shared" si="22"/>
        <v/>
      </c>
      <c r="S20" s="232" t="str">
        <f t="shared" si="45"/>
        <v/>
      </c>
      <c r="U20" s="12" t="str">
        <f t="shared" si="23"/>
        <v/>
      </c>
      <c r="V20" s="12" t="str">
        <f t="shared" si="0"/>
        <v/>
      </c>
      <c r="W20" s="12" t="str">
        <f t="shared" si="1"/>
        <v/>
      </c>
      <c r="Y20" s="89" t="str">
        <f t="shared" si="52"/>
        <v/>
      </c>
      <c r="Z20" s="89" t="str">
        <f t="shared" si="24"/>
        <v/>
      </c>
      <c r="AA20" s="89" t="str">
        <f t="shared" si="25"/>
        <v/>
      </c>
      <c r="AB20" s="243">
        <f t="shared" si="26"/>
        <v>0</v>
      </c>
      <c r="AC20" s="89" t="str">
        <f t="shared" si="27"/>
        <v/>
      </c>
      <c r="AD20" s="89" t="str">
        <f t="shared" si="28"/>
        <v/>
      </c>
      <c r="AE20" s="89" t="str">
        <f t="shared" si="29"/>
        <v/>
      </c>
      <c r="AF20" s="89" t="str">
        <f t="shared" si="46"/>
        <v/>
      </c>
      <c r="AG20" s="89" t="str">
        <f t="shared" si="2"/>
        <v/>
      </c>
      <c r="AH20" s="89" t="str">
        <f t="shared" si="3"/>
        <v/>
      </c>
      <c r="AI20" s="89" t="str">
        <f t="shared" si="4"/>
        <v/>
      </c>
      <c r="AJ20" s="89" t="str">
        <f t="shared" si="30"/>
        <v/>
      </c>
      <c r="AK20" s="89" t="str">
        <f>IF($W20="31",$I20*($M20*$N20)*L20*3.6/1000,"")</f>
        <v/>
      </c>
      <c r="AL20" s="89" t="str">
        <f t="shared" si="6"/>
        <v/>
      </c>
      <c r="AM20" s="89" t="str">
        <f>IF($W20="31",AK20+AL20,"")</f>
        <v/>
      </c>
      <c r="AN20" s="89" t="str">
        <f t="shared" si="31"/>
        <v/>
      </c>
      <c r="AO20" s="89" t="str">
        <f t="shared" si="8"/>
        <v/>
      </c>
      <c r="AP20" s="89" t="str">
        <f t="shared" si="9"/>
        <v/>
      </c>
      <c r="AQ20" s="89" t="str">
        <f t="shared" si="10"/>
        <v/>
      </c>
      <c r="AR20" s="89" t="str">
        <f t="shared" si="32"/>
        <v/>
      </c>
      <c r="AT20" s="16"/>
      <c r="AU20" s="16" t="s">
        <v>92</v>
      </c>
      <c r="AV20" s="16"/>
      <c r="AY20" s="380" t="s">
        <v>419</v>
      </c>
      <c r="AZ20" s="380"/>
      <c r="BA20" s="380"/>
      <c r="BE20" s="268">
        <v>7</v>
      </c>
      <c r="BF20" s="269"/>
      <c r="BG20" s="269"/>
      <c r="BH20" s="269"/>
      <c r="BI20" s="270"/>
      <c r="BJ20" s="270"/>
      <c r="BK20" s="271"/>
      <c r="BL20" s="270"/>
      <c r="BM20" s="270"/>
      <c r="BN20" s="271"/>
      <c r="BO20" s="272"/>
      <c r="BP20" s="270"/>
      <c r="BQ20" s="272"/>
      <c r="BR20" s="270"/>
      <c r="BS20" s="272"/>
      <c r="BT20" s="230" t="str">
        <f t="shared" si="47"/>
        <v/>
      </c>
      <c r="BU20" s="231" t="str">
        <f t="shared" si="53"/>
        <v/>
      </c>
      <c r="BV20" s="232" t="str">
        <f t="shared" si="48"/>
        <v/>
      </c>
      <c r="BX20" s="12" t="str">
        <f t="shared" si="34"/>
        <v/>
      </c>
      <c r="BY20" s="12" t="str">
        <f t="shared" si="11"/>
        <v/>
      </c>
      <c r="BZ20" s="12" t="str">
        <f t="shared" si="50"/>
        <v/>
      </c>
      <c r="CB20" s="89" t="str">
        <f t="shared" si="54"/>
        <v/>
      </c>
      <c r="CC20" s="89" t="str">
        <f t="shared" si="35"/>
        <v/>
      </c>
      <c r="CD20" s="89" t="str">
        <f t="shared" si="36"/>
        <v/>
      </c>
      <c r="CE20" s="243">
        <f t="shared" si="37"/>
        <v>0</v>
      </c>
      <c r="CF20" s="89" t="str">
        <f t="shared" si="38"/>
        <v/>
      </c>
      <c r="CG20" s="89" t="str">
        <f t="shared" si="51"/>
        <v/>
      </c>
      <c r="CH20" s="89" t="str">
        <f t="shared" si="40"/>
        <v/>
      </c>
      <c r="CI20" s="89" t="str">
        <f t="shared" si="49"/>
        <v/>
      </c>
      <c r="CJ20" s="89" t="str">
        <f t="shared" si="55"/>
        <v/>
      </c>
      <c r="CK20" s="89" t="str">
        <f t="shared" si="14"/>
        <v/>
      </c>
      <c r="CL20" s="89" t="str">
        <f t="shared" si="15"/>
        <v/>
      </c>
      <c r="CM20" s="89" t="str">
        <f t="shared" si="41"/>
        <v/>
      </c>
      <c r="CN20" s="89" t="str">
        <f>IF($W20="31",$I20*($M20*$N20)*BO20*3.6/1000,"")</f>
        <v/>
      </c>
      <c r="CO20" s="89" t="str">
        <f t="shared" si="17"/>
        <v/>
      </c>
      <c r="CP20" s="89" t="str">
        <f>IF($W20="31",CN20+CO20,"")</f>
        <v/>
      </c>
      <c r="CQ20" s="89" t="str">
        <f t="shared" si="42"/>
        <v/>
      </c>
      <c r="CR20" s="89" t="str">
        <f t="shared" si="19"/>
        <v/>
      </c>
      <c r="CS20" s="89" t="str">
        <f t="shared" si="20"/>
        <v/>
      </c>
      <c r="CT20" s="89" t="str">
        <f t="shared" si="21"/>
        <v/>
      </c>
      <c r="CU20" s="89" t="str">
        <f t="shared" si="43"/>
        <v/>
      </c>
      <c r="CW20" s="247"/>
      <c r="CX20" s="247" t="s">
        <v>92</v>
      </c>
      <c r="CY20" s="247"/>
      <c r="DB20" s="380" t="s">
        <v>419</v>
      </c>
      <c r="DC20" s="380"/>
      <c r="DD20" s="380"/>
    </row>
    <row r="21" spans="2:108" ht="18" customHeight="1" x14ac:dyDescent="0.45">
      <c r="B21" s="13">
        <v>8</v>
      </c>
      <c r="C21" s="214"/>
      <c r="D21" s="214"/>
      <c r="E21" s="214"/>
      <c r="F21" s="443"/>
      <c r="G21" s="443"/>
      <c r="H21" s="228"/>
      <c r="I21" s="443"/>
      <c r="J21" s="443"/>
      <c r="K21" s="228"/>
      <c r="L21" s="229"/>
      <c r="M21" s="227"/>
      <c r="N21" s="229"/>
      <c r="O21" s="227"/>
      <c r="P21" s="229"/>
      <c r="Q21" s="230" t="str">
        <f t="shared" si="44"/>
        <v/>
      </c>
      <c r="R21" s="231" t="str">
        <f t="shared" si="22"/>
        <v/>
      </c>
      <c r="S21" s="232" t="str">
        <f t="shared" si="45"/>
        <v/>
      </c>
      <c r="U21" s="12" t="str">
        <f t="shared" si="23"/>
        <v/>
      </c>
      <c r="V21" s="12" t="str">
        <f t="shared" si="0"/>
        <v/>
      </c>
      <c r="W21" s="12" t="str">
        <f t="shared" si="1"/>
        <v/>
      </c>
      <c r="Y21" s="89" t="str">
        <f t="shared" si="52"/>
        <v/>
      </c>
      <c r="Z21" s="89" t="str">
        <f t="shared" si="24"/>
        <v/>
      </c>
      <c r="AA21" s="89" t="str">
        <f t="shared" si="25"/>
        <v/>
      </c>
      <c r="AB21" s="243">
        <f t="shared" si="26"/>
        <v>0</v>
      </c>
      <c r="AC21" s="89" t="str">
        <f t="shared" si="27"/>
        <v/>
      </c>
      <c r="AD21" s="89" t="str">
        <f t="shared" si="28"/>
        <v/>
      </c>
      <c r="AE21" s="89" t="str">
        <f t="shared" si="29"/>
        <v/>
      </c>
      <c r="AF21" s="89" t="str">
        <f t="shared" si="46"/>
        <v/>
      </c>
      <c r="AG21" s="89" t="str">
        <f t="shared" si="2"/>
        <v/>
      </c>
      <c r="AH21" s="89" t="str">
        <f t="shared" si="3"/>
        <v/>
      </c>
      <c r="AI21" s="89" t="str">
        <f t="shared" si="4"/>
        <v/>
      </c>
      <c r="AJ21" s="89" t="str">
        <f t="shared" si="30"/>
        <v/>
      </c>
      <c r="AK21" s="89" t="str">
        <f t="shared" si="5"/>
        <v/>
      </c>
      <c r="AL21" s="89" t="str">
        <f t="shared" si="6"/>
        <v/>
      </c>
      <c r="AM21" s="89" t="str">
        <f t="shared" si="7"/>
        <v/>
      </c>
      <c r="AN21" s="89" t="str">
        <f t="shared" si="31"/>
        <v/>
      </c>
      <c r="AO21" s="89" t="str">
        <f t="shared" si="8"/>
        <v/>
      </c>
      <c r="AP21" s="89" t="str">
        <f t="shared" si="9"/>
        <v/>
      </c>
      <c r="AQ21" s="89" t="str">
        <f t="shared" si="10"/>
        <v/>
      </c>
      <c r="AR21" s="89" t="str">
        <f t="shared" si="32"/>
        <v/>
      </c>
      <c r="AT21" s="16" t="s">
        <v>91</v>
      </c>
      <c r="AU21" s="16">
        <v>45</v>
      </c>
      <c r="AV21" s="16" t="s">
        <v>85</v>
      </c>
      <c r="AY21" s="12" t="s">
        <v>53</v>
      </c>
      <c r="AZ21" s="12">
        <v>0.48899999999999999</v>
      </c>
      <c r="BA21" s="12" t="s">
        <v>269</v>
      </c>
      <c r="BE21" s="268">
        <v>8</v>
      </c>
      <c r="BF21" s="269"/>
      <c r="BG21" s="269"/>
      <c r="BH21" s="269"/>
      <c r="BI21" s="270"/>
      <c r="BJ21" s="270"/>
      <c r="BK21" s="271"/>
      <c r="BL21" s="270"/>
      <c r="BM21" s="270"/>
      <c r="BN21" s="271"/>
      <c r="BO21" s="272"/>
      <c r="BP21" s="270"/>
      <c r="BQ21" s="272"/>
      <c r="BR21" s="270"/>
      <c r="BS21" s="272"/>
      <c r="BT21" s="230" t="str">
        <f t="shared" si="47"/>
        <v/>
      </c>
      <c r="BU21" s="231" t="str">
        <f t="shared" si="53"/>
        <v/>
      </c>
      <c r="BV21" s="232" t="str">
        <f t="shared" si="48"/>
        <v/>
      </c>
      <c r="BX21" s="12" t="str">
        <f t="shared" si="34"/>
        <v/>
      </c>
      <c r="BY21" s="12" t="str">
        <f t="shared" si="11"/>
        <v/>
      </c>
      <c r="BZ21" s="12" t="str">
        <f t="shared" si="50"/>
        <v/>
      </c>
      <c r="CB21" s="89" t="str">
        <f t="shared" si="54"/>
        <v/>
      </c>
      <c r="CC21" s="89" t="str">
        <f t="shared" si="35"/>
        <v/>
      </c>
      <c r="CD21" s="89" t="str">
        <f t="shared" si="36"/>
        <v/>
      </c>
      <c r="CE21" s="243">
        <f t="shared" si="37"/>
        <v>0</v>
      </c>
      <c r="CF21" s="89" t="str">
        <f t="shared" si="38"/>
        <v/>
      </c>
      <c r="CG21" s="89" t="str">
        <f t="shared" si="51"/>
        <v/>
      </c>
      <c r="CH21" s="89" t="str">
        <f t="shared" si="40"/>
        <v/>
      </c>
      <c r="CI21" s="89" t="str">
        <f t="shared" si="49"/>
        <v/>
      </c>
      <c r="CJ21" s="89" t="str">
        <f t="shared" si="55"/>
        <v/>
      </c>
      <c r="CK21" s="89" t="str">
        <f t="shared" si="14"/>
        <v/>
      </c>
      <c r="CL21" s="89" t="str">
        <f t="shared" si="15"/>
        <v/>
      </c>
      <c r="CM21" s="89" t="str">
        <f t="shared" si="41"/>
        <v/>
      </c>
      <c r="CN21" s="89" t="str">
        <f t="shared" ref="CN21:CN28" si="56">IF($W21="31",$I21*($M21*$N21)*BO21*3.6/1000,"")</f>
        <v/>
      </c>
      <c r="CO21" s="89" t="str">
        <f t="shared" si="17"/>
        <v/>
      </c>
      <c r="CP21" s="89" t="str">
        <f t="shared" ref="CP21:CP28" si="57">IF($W21="31",CN21+CO21,"")</f>
        <v/>
      </c>
      <c r="CQ21" s="89" t="str">
        <f t="shared" si="42"/>
        <v/>
      </c>
      <c r="CR21" s="89" t="str">
        <f t="shared" si="19"/>
        <v/>
      </c>
      <c r="CS21" s="89" t="str">
        <f t="shared" si="20"/>
        <v/>
      </c>
      <c r="CT21" s="89" t="str">
        <f t="shared" si="21"/>
        <v/>
      </c>
      <c r="CU21" s="89" t="str">
        <f t="shared" si="43"/>
        <v/>
      </c>
      <c r="CW21" s="247" t="s">
        <v>91</v>
      </c>
      <c r="CX21" s="247">
        <v>45</v>
      </c>
      <c r="CY21" s="247" t="s">
        <v>85</v>
      </c>
      <c r="DB21" s="12" t="s">
        <v>53</v>
      </c>
      <c r="DC21" s="12">
        <v>0.48899999999999999</v>
      </c>
      <c r="DD21" s="12" t="s">
        <v>269</v>
      </c>
    </row>
    <row r="22" spans="2:108" ht="18" customHeight="1" x14ac:dyDescent="0.45">
      <c r="B22" s="13">
        <v>9</v>
      </c>
      <c r="C22" s="214"/>
      <c r="D22" s="214"/>
      <c r="E22" s="214"/>
      <c r="F22" s="443"/>
      <c r="G22" s="443"/>
      <c r="H22" s="228"/>
      <c r="I22" s="443"/>
      <c r="J22" s="443"/>
      <c r="K22" s="228"/>
      <c r="L22" s="229"/>
      <c r="M22" s="227"/>
      <c r="N22" s="229"/>
      <c r="O22" s="227"/>
      <c r="P22" s="229"/>
      <c r="Q22" s="230" t="str">
        <f t="shared" si="44"/>
        <v/>
      </c>
      <c r="R22" s="231" t="str">
        <f t="shared" si="22"/>
        <v/>
      </c>
      <c r="S22" s="232" t="str">
        <f t="shared" si="45"/>
        <v/>
      </c>
      <c r="U22" s="12" t="str">
        <f t="shared" si="23"/>
        <v/>
      </c>
      <c r="V22" s="12" t="str">
        <f t="shared" si="0"/>
        <v/>
      </c>
      <c r="W22" s="12" t="str">
        <f t="shared" si="1"/>
        <v/>
      </c>
      <c r="Y22" s="89" t="str">
        <f t="shared" si="52"/>
        <v/>
      </c>
      <c r="Z22" s="89" t="str">
        <f t="shared" si="24"/>
        <v/>
      </c>
      <c r="AA22" s="89" t="str">
        <f t="shared" si="25"/>
        <v/>
      </c>
      <c r="AB22" s="243">
        <f t="shared" si="26"/>
        <v>0</v>
      </c>
      <c r="AC22" s="89" t="str">
        <f t="shared" si="27"/>
        <v/>
      </c>
      <c r="AD22" s="89" t="str">
        <f t="shared" si="28"/>
        <v/>
      </c>
      <c r="AE22" s="89" t="str">
        <f t="shared" si="29"/>
        <v/>
      </c>
      <c r="AF22" s="89" t="str">
        <f t="shared" si="46"/>
        <v/>
      </c>
      <c r="AG22" s="89" t="str">
        <f t="shared" si="2"/>
        <v/>
      </c>
      <c r="AH22" s="89" t="str">
        <f t="shared" si="3"/>
        <v/>
      </c>
      <c r="AI22" s="89" t="str">
        <f t="shared" si="4"/>
        <v/>
      </c>
      <c r="AJ22" s="89" t="str">
        <f t="shared" si="30"/>
        <v/>
      </c>
      <c r="AK22" s="89" t="str">
        <f t="shared" si="5"/>
        <v/>
      </c>
      <c r="AL22" s="89" t="str">
        <f t="shared" si="6"/>
        <v/>
      </c>
      <c r="AM22" s="89" t="str">
        <f t="shared" si="7"/>
        <v/>
      </c>
      <c r="AN22" s="89" t="str">
        <f t="shared" si="31"/>
        <v/>
      </c>
      <c r="AO22" s="89" t="str">
        <f>IF($W22="33",$I22*($M22*$N22)*L22*$AU$22/1000,"")</f>
        <v/>
      </c>
      <c r="AP22" s="89" t="str">
        <f t="shared" si="9"/>
        <v/>
      </c>
      <c r="AQ22" s="89" t="str">
        <f t="shared" si="10"/>
        <v/>
      </c>
      <c r="AR22" s="89" t="str">
        <f t="shared" si="32"/>
        <v/>
      </c>
      <c r="AT22" s="16" t="s">
        <v>90</v>
      </c>
      <c r="AU22" s="16">
        <v>50.8</v>
      </c>
      <c r="AV22" s="16" t="s">
        <v>88</v>
      </c>
      <c r="AY22" s="12" t="s">
        <v>52</v>
      </c>
      <c r="AZ22" s="12">
        <v>1.3599999999999999E-2</v>
      </c>
      <c r="BA22" s="12" t="s">
        <v>346</v>
      </c>
      <c r="BE22" s="268">
        <v>9</v>
      </c>
      <c r="BF22" s="269"/>
      <c r="BG22" s="269"/>
      <c r="BH22" s="269"/>
      <c r="BI22" s="270"/>
      <c r="BJ22" s="270"/>
      <c r="BK22" s="271"/>
      <c r="BL22" s="270"/>
      <c r="BM22" s="270"/>
      <c r="BN22" s="271"/>
      <c r="BO22" s="272"/>
      <c r="BP22" s="270"/>
      <c r="BQ22" s="272"/>
      <c r="BR22" s="270"/>
      <c r="BS22" s="272"/>
      <c r="BT22" s="230" t="str">
        <f t="shared" si="47"/>
        <v/>
      </c>
      <c r="BU22" s="231" t="str">
        <f t="shared" si="53"/>
        <v/>
      </c>
      <c r="BV22" s="232" t="str">
        <f t="shared" si="48"/>
        <v/>
      </c>
      <c r="BX22" s="12" t="str">
        <f t="shared" si="34"/>
        <v/>
      </c>
      <c r="BY22" s="12" t="str">
        <f t="shared" si="11"/>
        <v/>
      </c>
      <c r="BZ22" s="12" t="str">
        <f t="shared" si="50"/>
        <v/>
      </c>
      <c r="CB22" s="89" t="str">
        <f t="shared" si="54"/>
        <v/>
      </c>
      <c r="CC22" s="89" t="str">
        <f t="shared" si="35"/>
        <v/>
      </c>
      <c r="CD22" s="89" t="str">
        <f t="shared" si="36"/>
        <v/>
      </c>
      <c r="CE22" s="243">
        <f t="shared" si="37"/>
        <v>0</v>
      </c>
      <c r="CF22" s="89" t="str">
        <f t="shared" si="38"/>
        <v/>
      </c>
      <c r="CG22" s="89" t="str">
        <f t="shared" si="51"/>
        <v/>
      </c>
      <c r="CH22" s="89" t="str">
        <f t="shared" si="40"/>
        <v/>
      </c>
      <c r="CI22" s="89" t="str">
        <f t="shared" si="49"/>
        <v/>
      </c>
      <c r="CJ22" s="89" t="str">
        <f t="shared" si="55"/>
        <v/>
      </c>
      <c r="CK22" s="89" t="str">
        <f t="shared" si="14"/>
        <v/>
      </c>
      <c r="CL22" s="89" t="str">
        <f t="shared" si="15"/>
        <v/>
      </c>
      <c r="CM22" s="89" t="str">
        <f t="shared" si="41"/>
        <v/>
      </c>
      <c r="CN22" s="89" t="str">
        <f t="shared" si="56"/>
        <v/>
      </c>
      <c r="CO22" s="89" t="str">
        <f t="shared" si="17"/>
        <v/>
      </c>
      <c r="CP22" s="89" t="str">
        <f t="shared" si="57"/>
        <v/>
      </c>
      <c r="CQ22" s="89" t="str">
        <f t="shared" si="42"/>
        <v/>
      </c>
      <c r="CR22" s="89" t="str">
        <f>IF($W22="33",$I22*($M22*$N22)*BO22*$AU$22/1000,"")</f>
        <v/>
      </c>
      <c r="CS22" s="89" t="str">
        <f t="shared" si="20"/>
        <v/>
      </c>
      <c r="CT22" s="89" t="str">
        <f t="shared" si="21"/>
        <v/>
      </c>
      <c r="CU22" s="89" t="str">
        <f t="shared" si="43"/>
        <v/>
      </c>
      <c r="CW22" s="247" t="s">
        <v>90</v>
      </c>
      <c r="CX22" s="247">
        <v>50.8</v>
      </c>
      <c r="CY22" s="247" t="s">
        <v>88</v>
      </c>
      <c r="DB22" s="12" t="s">
        <v>52</v>
      </c>
      <c r="DC22" s="12">
        <v>1.3599999999999999E-2</v>
      </c>
      <c r="DD22" s="12" t="s">
        <v>346</v>
      </c>
    </row>
    <row r="23" spans="2:108" ht="18" customHeight="1" x14ac:dyDescent="0.45">
      <c r="B23" s="13">
        <v>10</v>
      </c>
      <c r="C23" s="214"/>
      <c r="D23" s="214"/>
      <c r="E23" s="214"/>
      <c r="F23" s="443"/>
      <c r="G23" s="443"/>
      <c r="H23" s="228"/>
      <c r="I23" s="443"/>
      <c r="J23" s="443"/>
      <c r="K23" s="228"/>
      <c r="L23" s="229"/>
      <c r="M23" s="227"/>
      <c r="N23" s="229"/>
      <c r="O23" s="227"/>
      <c r="P23" s="229"/>
      <c r="Q23" s="230" t="str">
        <f t="shared" si="44"/>
        <v/>
      </c>
      <c r="R23" s="231" t="str">
        <f t="shared" si="22"/>
        <v/>
      </c>
      <c r="S23" s="232" t="str">
        <f t="shared" si="45"/>
        <v/>
      </c>
      <c r="U23" s="12" t="str">
        <f t="shared" si="23"/>
        <v/>
      </c>
      <c r="V23" s="12" t="str">
        <f t="shared" si="0"/>
        <v/>
      </c>
      <c r="W23" s="12" t="str">
        <f t="shared" si="1"/>
        <v/>
      </c>
      <c r="Y23" s="89" t="str">
        <f t="shared" si="52"/>
        <v/>
      </c>
      <c r="Z23" s="89" t="str">
        <f t="shared" si="24"/>
        <v/>
      </c>
      <c r="AA23" s="89" t="str">
        <f t="shared" si="25"/>
        <v/>
      </c>
      <c r="AB23" s="243">
        <f t="shared" si="26"/>
        <v>0</v>
      </c>
      <c r="AC23" s="89" t="str">
        <f t="shared" si="27"/>
        <v/>
      </c>
      <c r="AD23" s="89" t="str">
        <f t="shared" si="28"/>
        <v/>
      </c>
      <c r="AE23" s="89" t="str">
        <f t="shared" si="29"/>
        <v/>
      </c>
      <c r="AF23" s="89" t="str">
        <f t="shared" si="46"/>
        <v/>
      </c>
      <c r="AG23" s="89" t="str">
        <f t="shared" si="2"/>
        <v/>
      </c>
      <c r="AH23" s="89" t="str">
        <f t="shared" si="3"/>
        <v/>
      </c>
      <c r="AI23" s="89" t="str">
        <f t="shared" si="4"/>
        <v/>
      </c>
      <c r="AJ23" s="89" t="str">
        <f t="shared" si="30"/>
        <v/>
      </c>
      <c r="AK23" s="89" t="str">
        <f t="shared" si="5"/>
        <v/>
      </c>
      <c r="AL23" s="89" t="str">
        <f t="shared" si="6"/>
        <v/>
      </c>
      <c r="AM23" s="89" t="str">
        <f t="shared" si="7"/>
        <v/>
      </c>
      <c r="AN23" s="89" t="str">
        <f t="shared" si="31"/>
        <v/>
      </c>
      <c r="AO23" s="89" t="str">
        <f t="shared" si="8"/>
        <v/>
      </c>
      <c r="AP23" s="89" t="str">
        <f t="shared" si="9"/>
        <v/>
      </c>
      <c r="AQ23" s="89" t="str">
        <f t="shared" si="10"/>
        <v/>
      </c>
      <c r="AR23" s="89" t="str">
        <f t="shared" si="32"/>
        <v/>
      </c>
      <c r="AT23" s="16" t="s">
        <v>89</v>
      </c>
      <c r="AU23" s="16">
        <v>54.6</v>
      </c>
      <c r="AV23" s="16" t="s">
        <v>88</v>
      </c>
      <c r="AY23" s="12" t="s">
        <v>51</v>
      </c>
      <c r="AZ23" s="12">
        <v>1.61E-2</v>
      </c>
      <c r="BA23" s="12" t="s">
        <v>346</v>
      </c>
      <c r="BE23" s="268">
        <v>10</v>
      </c>
      <c r="BF23" s="269"/>
      <c r="BG23" s="269"/>
      <c r="BH23" s="269"/>
      <c r="BI23" s="270"/>
      <c r="BJ23" s="270"/>
      <c r="BK23" s="271"/>
      <c r="BL23" s="270"/>
      <c r="BM23" s="270"/>
      <c r="BN23" s="271"/>
      <c r="BO23" s="272"/>
      <c r="BP23" s="270"/>
      <c r="BQ23" s="272"/>
      <c r="BR23" s="270"/>
      <c r="BS23" s="272"/>
      <c r="BT23" s="230" t="str">
        <f t="shared" si="47"/>
        <v/>
      </c>
      <c r="BU23" s="231" t="str">
        <f t="shared" si="53"/>
        <v/>
      </c>
      <c r="BV23" s="232" t="str">
        <f t="shared" si="48"/>
        <v/>
      </c>
      <c r="BX23" s="12" t="str">
        <f t="shared" si="34"/>
        <v/>
      </c>
      <c r="BY23" s="12" t="str">
        <f t="shared" si="11"/>
        <v/>
      </c>
      <c r="BZ23" s="12" t="str">
        <f t="shared" si="50"/>
        <v/>
      </c>
      <c r="CB23" s="89" t="str">
        <f t="shared" si="54"/>
        <v/>
      </c>
      <c r="CC23" s="89" t="str">
        <f t="shared" si="35"/>
        <v/>
      </c>
      <c r="CD23" s="89" t="str">
        <f t="shared" si="36"/>
        <v/>
      </c>
      <c r="CE23" s="243">
        <f t="shared" si="37"/>
        <v>0</v>
      </c>
      <c r="CF23" s="89" t="str">
        <f t="shared" si="38"/>
        <v/>
      </c>
      <c r="CG23" s="89" t="str">
        <f t="shared" si="51"/>
        <v/>
      </c>
      <c r="CH23" s="89" t="str">
        <f t="shared" si="40"/>
        <v/>
      </c>
      <c r="CI23" s="89" t="str">
        <f t="shared" si="49"/>
        <v/>
      </c>
      <c r="CJ23" s="89" t="str">
        <f t="shared" si="55"/>
        <v/>
      </c>
      <c r="CK23" s="89" t="str">
        <f t="shared" si="14"/>
        <v/>
      </c>
      <c r="CL23" s="89" t="str">
        <f t="shared" si="15"/>
        <v/>
      </c>
      <c r="CM23" s="89" t="str">
        <f t="shared" si="41"/>
        <v/>
      </c>
      <c r="CN23" s="89" t="str">
        <f t="shared" si="56"/>
        <v/>
      </c>
      <c r="CO23" s="89" t="str">
        <f t="shared" si="17"/>
        <v/>
      </c>
      <c r="CP23" s="89" t="str">
        <f t="shared" si="57"/>
        <v/>
      </c>
      <c r="CQ23" s="89" t="str">
        <f t="shared" si="42"/>
        <v/>
      </c>
      <c r="CR23" s="89" t="str">
        <f t="shared" ref="CR23:CR28" si="58">IF($W23="33",$I23*($M23*$N23)*BO23*$AU$22/1000,"")</f>
        <v/>
      </c>
      <c r="CS23" s="89" t="str">
        <f t="shared" si="20"/>
        <v/>
      </c>
      <c r="CT23" s="89" t="str">
        <f t="shared" si="21"/>
        <v/>
      </c>
      <c r="CU23" s="89" t="str">
        <f t="shared" si="43"/>
        <v/>
      </c>
      <c r="CW23" s="247" t="s">
        <v>89</v>
      </c>
      <c r="CX23" s="247">
        <v>54.6</v>
      </c>
      <c r="CY23" s="247" t="s">
        <v>88</v>
      </c>
      <c r="DB23" s="12" t="s">
        <v>51</v>
      </c>
      <c r="DC23" s="12">
        <v>1.61E-2</v>
      </c>
      <c r="DD23" s="12" t="s">
        <v>346</v>
      </c>
    </row>
    <row r="24" spans="2:108" ht="18" customHeight="1" x14ac:dyDescent="0.45">
      <c r="B24" s="13">
        <v>11</v>
      </c>
      <c r="C24" s="214"/>
      <c r="D24" s="214"/>
      <c r="E24" s="214"/>
      <c r="F24" s="443"/>
      <c r="G24" s="443"/>
      <c r="H24" s="228"/>
      <c r="I24" s="443"/>
      <c r="J24" s="443"/>
      <c r="K24" s="228"/>
      <c r="L24" s="229"/>
      <c r="M24" s="227"/>
      <c r="N24" s="229"/>
      <c r="O24" s="227"/>
      <c r="P24" s="229"/>
      <c r="Q24" s="230" t="str">
        <f t="shared" si="44"/>
        <v/>
      </c>
      <c r="R24" s="231" t="str">
        <f t="shared" si="22"/>
        <v/>
      </c>
      <c r="S24" s="232" t="str">
        <f t="shared" si="45"/>
        <v/>
      </c>
      <c r="U24" s="12" t="str">
        <f t="shared" si="23"/>
        <v/>
      </c>
      <c r="V24" s="12" t="str">
        <f t="shared" si="0"/>
        <v/>
      </c>
      <c r="W24" s="12" t="str">
        <f t="shared" si="1"/>
        <v/>
      </c>
      <c r="Y24" s="89" t="str">
        <f t="shared" si="52"/>
        <v/>
      </c>
      <c r="Z24" s="89" t="str">
        <f t="shared" si="24"/>
        <v/>
      </c>
      <c r="AA24" s="89" t="str">
        <f t="shared" si="25"/>
        <v/>
      </c>
      <c r="AB24" s="243">
        <f t="shared" si="26"/>
        <v>0</v>
      </c>
      <c r="AC24" s="89" t="str">
        <f t="shared" si="27"/>
        <v/>
      </c>
      <c r="AD24" s="89" t="str">
        <f t="shared" si="28"/>
        <v/>
      </c>
      <c r="AE24" s="89" t="str">
        <f t="shared" si="29"/>
        <v/>
      </c>
      <c r="AF24" s="89" t="str">
        <f t="shared" si="46"/>
        <v/>
      </c>
      <c r="AG24" s="89" t="str">
        <f t="shared" si="2"/>
        <v/>
      </c>
      <c r="AH24" s="89" t="str">
        <f t="shared" si="3"/>
        <v/>
      </c>
      <c r="AI24" s="89" t="str">
        <f t="shared" si="4"/>
        <v/>
      </c>
      <c r="AJ24" s="89" t="str">
        <f t="shared" si="30"/>
        <v/>
      </c>
      <c r="AK24" s="89" t="str">
        <f t="shared" si="5"/>
        <v/>
      </c>
      <c r="AL24" s="89" t="str">
        <f t="shared" si="6"/>
        <v/>
      </c>
      <c r="AM24" s="89" t="str">
        <f t="shared" si="7"/>
        <v/>
      </c>
      <c r="AN24" s="89" t="str">
        <f t="shared" si="31"/>
        <v/>
      </c>
      <c r="AO24" s="89" t="str">
        <f t="shared" si="8"/>
        <v/>
      </c>
      <c r="AP24" s="89" t="str">
        <f t="shared" si="9"/>
        <v/>
      </c>
      <c r="AQ24" s="89" t="str">
        <f t="shared" si="10"/>
        <v/>
      </c>
      <c r="AR24" s="89" t="str">
        <f t="shared" si="32"/>
        <v/>
      </c>
      <c r="AT24" s="16" t="s">
        <v>87</v>
      </c>
      <c r="AU24" s="16">
        <v>44.9</v>
      </c>
      <c r="AV24" s="16" t="s">
        <v>85</v>
      </c>
      <c r="AY24" s="12" t="s">
        <v>128</v>
      </c>
      <c r="AZ24" s="12">
        <v>1.89E-2</v>
      </c>
      <c r="BA24" s="12" t="s">
        <v>346</v>
      </c>
      <c r="BE24" s="268">
        <v>11</v>
      </c>
      <c r="BF24" s="269"/>
      <c r="BG24" s="269"/>
      <c r="BH24" s="269"/>
      <c r="BI24" s="270"/>
      <c r="BJ24" s="270"/>
      <c r="BK24" s="271"/>
      <c r="BL24" s="270"/>
      <c r="BM24" s="270"/>
      <c r="BN24" s="271"/>
      <c r="BO24" s="272"/>
      <c r="BP24" s="270"/>
      <c r="BQ24" s="272"/>
      <c r="BR24" s="270"/>
      <c r="BS24" s="272"/>
      <c r="BT24" s="230" t="str">
        <f t="shared" si="47"/>
        <v/>
      </c>
      <c r="BU24" s="231" t="str">
        <f t="shared" si="53"/>
        <v/>
      </c>
      <c r="BV24" s="232" t="str">
        <f t="shared" si="48"/>
        <v/>
      </c>
      <c r="BX24" s="12" t="str">
        <f t="shared" si="34"/>
        <v/>
      </c>
      <c r="BY24" s="12" t="str">
        <f t="shared" si="11"/>
        <v/>
      </c>
      <c r="BZ24" s="12" t="str">
        <f t="shared" si="50"/>
        <v/>
      </c>
      <c r="CB24" s="89" t="str">
        <f t="shared" si="54"/>
        <v/>
      </c>
      <c r="CC24" s="89" t="str">
        <f t="shared" si="35"/>
        <v/>
      </c>
      <c r="CD24" s="89" t="str">
        <f t="shared" si="36"/>
        <v/>
      </c>
      <c r="CE24" s="243">
        <f t="shared" si="37"/>
        <v>0</v>
      </c>
      <c r="CF24" s="89" t="str">
        <f t="shared" si="38"/>
        <v/>
      </c>
      <c r="CG24" s="89" t="str">
        <f t="shared" si="51"/>
        <v/>
      </c>
      <c r="CH24" s="89" t="str">
        <f t="shared" si="40"/>
        <v/>
      </c>
      <c r="CI24" s="89" t="str">
        <f t="shared" si="49"/>
        <v/>
      </c>
      <c r="CJ24" s="89" t="str">
        <f t="shared" si="55"/>
        <v/>
      </c>
      <c r="CK24" s="89" t="str">
        <f t="shared" si="14"/>
        <v/>
      </c>
      <c r="CL24" s="89" t="str">
        <f t="shared" si="15"/>
        <v/>
      </c>
      <c r="CM24" s="89" t="str">
        <f t="shared" si="41"/>
        <v/>
      </c>
      <c r="CN24" s="89" t="str">
        <f t="shared" si="56"/>
        <v/>
      </c>
      <c r="CO24" s="89" t="str">
        <f t="shared" si="17"/>
        <v/>
      </c>
      <c r="CP24" s="89" t="str">
        <f t="shared" si="57"/>
        <v/>
      </c>
      <c r="CQ24" s="89" t="str">
        <f t="shared" si="42"/>
        <v/>
      </c>
      <c r="CR24" s="89" t="str">
        <f t="shared" si="58"/>
        <v/>
      </c>
      <c r="CS24" s="89" t="str">
        <f t="shared" si="20"/>
        <v/>
      </c>
      <c r="CT24" s="89" t="str">
        <f t="shared" si="21"/>
        <v/>
      </c>
      <c r="CU24" s="89" t="str">
        <f t="shared" si="43"/>
        <v/>
      </c>
      <c r="CW24" s="247" t="s">
        <v>87</v>
      </c>
      <c r="CX24" s="247">
        <v>44.9</v>
      </c>
      <c r="CY24" s="247" t="s">
        <v>85</v>
      </c>
      <c r="DB24" s="12" t="s">
        <v>128</v>
      </c>
      <c r="DC24" s="12">
        <v>1.89E-2</v>
      </c>
      <c r="DD24" s="12" t="s">
        <v>346</v>
      </c>
    </row>
    <row r="25" spans="2:108" ht="18" customHeight="1" x14ac:dyDescent="0.45">
      <c r="B25" s="13">
        <v>12</v>
      </c>
      <c r="C25" s="214"/>
      <c r="D25" s="214"/>
      <c r="E25" s="214"/>
      <c r="F25" s="443"/>
      <c r="G25" s="443"/>
      <c r="H25" s="228"/>
      <c r="I25" s="443"/>
      <c r="J25" s="443"/>
      <c r="K25" s="228"/>
      <c r="L25" s="229"/>
      <c r="M25" s="227"/>
      <c r="N25" s="229"/>
      <c r="O25" s="227"/>
      <c r="P25" s="229"/>
      <c r="Q25" s="230" t="str">
        <f t="shared" si="44"/>
        <v/>
      </c>
      <c r="R25" s="231" t="str">
        <f t="shared" si="22"/>
        <v/>
      </c>
      <c r="S25" s="232" t="str">
        <f t="shared" si="45"/>
        <v/>
      </c>
      <c r="U25" s="12" t="str">
        <f t="shared" si="23"/>
        <v/>
      </c>
      <c r="V25" s="12" t="str">
        <f t="shared" si="0"/>
        <v/>
      </c>
      <c r="W25" s="12" t="str">
        <f t="shared" si="1"/>
        <v/>
      </c>
      <c r="Y25" s="89" t="str">
        <f t="shared" si="52"/>
        <v/>
      </c>
      <c r="Z25" s="89" t="str">
        <f t="shared" si="24"/>
        <v/>
      </c>
      <c r="AA25" s="89" t="str">
        <f t="shared" si="25"/>
        <v/>
      </c>
      <c r="AB25" s="243">
        <f t="shared" si="26"/>
        <v>0</v>
      </c>
      <c r="AC25" s="89" t="str">
        <f t="shared" si="27"/>
        <v/>
      </c>
      <c r="AD25" s="89" t="str">
        <f t="shared" si="28"/>
        <v/>
      </c>
      <c r="AE25" s="89" t="str">
        <f t="shared" si="29"/>
        <v/>
      </c>
      <c r="AF25" s="89" t="str">
        <f t="shared" si="46"/>
        <v/>
      </c>
      <c r="AG25" s="89" t="str">
        <f t="shared" si="2"/>
        <v/>
      </c>
      <c r="AH25" s="89" t="str">
        <f t="shared" si="3"/>
        <v/>
      </c>
      <c r="AI25" s="89" t="str">
        <f t="shared" si="4"/>
        <v/>
      </c>
      <c r="AJ25" s="89" t="str">
        <f t="shared" si="30"/>
        <v/>
      </c>
      <c r="AK25" s="89" t="str">
        <f t="shared" si="5"/>
        <v/>
      </c>
      <c r="AL25" s="89" t="str">
        <f t="shared" si="6"/>
        <v/>
      </c>
      <c r="AM25" s="89" t="str">
        <f t="shared" si="7"/>
        <v/>
      </c>
      <c r="AN25" s="89" t="str">
        <f t="shared" si="31"/>
        <v/>
      </c>
      <c r="AO25" s="89" t="str">
        <f t="shared" si="8"/>
        <v/>
      </c>
      <c r="AP25" s="89" t="str">
        <f t="shared" si="9"/>
        <v/>
      </c>
      <c r="AQ25" s="89" t="str">
        <f t="shared" si="10"/>
        <v/>
      </c>
      <c r="AR25" s="89" t="str">
        <f t="shared" si="32"/>
        <v/>
      </c>
      <c r="AT25" s="16" t="s">
        <v>86</v>
      </c>
      <c r="AU25" s="16">
        <v>43.5</v>
      </c>
      <c r="AV25" s="16" t="s">
        <v>85</v>
      </c>
      <c r="BE25" s="268">
        <v>12</v>
      </c>
      <c r="BF25" s="269"/>
      <c r="BG25" s="269"/>
      <c r="BH25" s="269"/>
      <c r="BI25" s="270"/>
      <c r="BJ25" s="270"/>
      <c r="BK25" s="271"/>
      <c r="BL25" s="270"/>
      <c r="BM25" s="270"/>
      <c r="BN25" s="271"/>
      <c r="BO25" s="272"/>
      <c r="BP25" s="270"/>
      <c r="BQ25" s="272"/>
      <c r="BR25" s="270"/>
      <c r="BS25" s="272"/>
      <c r="BT25" s="230" t="str">
        <f t="shared" si="47"/>
        <v/>
      </c>
      <c r="BU25" s="231" t="str">
        <f t="shared" si="53"/>
        <v/>
      </c>
      <c r="BV25" s="232" t="str">
        <f t="shared" si="48"/>
        <v/>
      </c>
      <c r="BX25" s="12" t="str">
        <f t="shared" si="34"/>
        <v/>
      </c>
      <c r="BY25" s="12" t="str">
        <f t="shared" si="11"/>
        <v/>
      </c>
      <c r="BZ25" s="12" t="str">
        <f t="shared" si="50"/>
        <v/>
      </c>
      <c r="CB25" s="89" t="str">
        <f t="shared" si="54"/>
        <v/>
      </c>
      <c r="CC25" s="89" t="str">
        <f t="shared" si="35"/>
        <v/>
      </c>
      <c r="CD25" s="89" t="str">
        <f t="shared" si="36"/>
        <v/>
      </c>
      <c r="CE25" s="243">
        <f t="shared" si="37"/>
        <v>0</v>
      </c>
      <c r="CF25" s="89" t="str">
        <f t="shared" si="38"/>
        <v/>
      </c>
      <c r="CG25" s="89" t="str">
        <f t="shared" si="51"/>
        <v/>
      </c>
      <c r="CH25" s="89" t="str">
        <f t="shared" si="40"/>
        <v/>
      </c>
      <c r="CI25" s="89" t="str">
        <f t="shared" si="49"/>
        <v/>
      </c>
      <c r="CJ25" s="89" t="str">
        <f t="shared" si="55"/>
        <v/>
      </c>
      <c r="CK25" s="89" t="str">
        <f t="shared" si="14"/>
        <v/>
      </c>
      <c r="CL25" s="89" t="str">
        <f t="shared" si="15"/>
        <v/>
      </c>
      <c r="CM25" s="89" t="str">
        <f t="shared" si="41"/>
        <v/>
      </c>
      <c r="CN25" s="89" t="str">
        <f t="shared" si="56"/>
        <v/>
      </c>
      <c r="CO25" s="89" t="str">
        <f t="shared" si="17"/>
        <v/>
      </c>
      <c r="CP25" s="89" t="str">
        <f t="shared" si="57"/>
        <v/>
      </c>
      <c r="CQ25" s="89" t="str">
        <f t="shared" si="42"/>
        <v/>
      </c>
      <c r="CR25" s="89" t="str">
        <f t="shared" si="58"/>
        <v/>
      </c>
      <c r="CS25" s="89" t="str">
        <f t="shared" si="20"/>
        <v/>
      </c>
      <c r="CT25" s="89" t="str">
        <f t="shared" si="21"/>
        <v/>
      </c>
      <c r="CU25" s="89" t="str">
        <f t="shared" si="43"/>
        <v/>
      </c>
      <c r="CW25" s="247" t="s">
        <v>86</v>
      </c>
      <c r="CX25" s="247">
        <v>43.5</v>
      </c>
      <c r="CY25" s="247" t="s">
        <v>85</v>
      </c>
    </row>
    <row r="26" spans="2:108" ht="18" customHeight="1" x14ac:dyDescent="0.45">
      <c r="B26" s="13">
        <v>13</v>
      </c>
      <c r="C26" s="214"/>
      <c r="D26" s="214"/>
      <c r="E26" s="214"/>
      <c r="F26" s="443"/>
      <c r="G26" s="443"/>
      <c r="H26" s="228"/>
      <c r="I26" s="443"/>
      <c r="J26" s="443"/>
      <c r="K26" s="228"/>
      <c r="L26" s="229"/>
      <c r="M26" s="227"/>
      <c r="N26" s="229"/>
      <c r="O26" s="227"/>
      <c r="P26" s="229"/>
      <c r="Q26" s="230" t="str">
        <f t="shared" si="44"/>
        <v/>
      </c>
      <c r="R26" s="231" t="str">
        <f t="shared" si="22"/>
        <v/>
      </c>
      <c r="S26" s="232" t="str">
        <f t="shared" si="45"/>
        <v/>
      </c>
      <c r="U26" s="12" t="str">
        <f t="shared" si="23"/>
        <v/>
      </c>
      <c r="V26" s="12" t="str">
        <f t="shared" si="0"/>
        <v/>
      </c>
      <c r="W26" s="12" t="str">
        <f t="shared" si="1"/>
        <v/>
      </c>
      <c r="Y26" s="89" t="str">
        <f t="shared" si="52"/>
        <v/>
      </c>
      <c r="Z26" s="89" t="str">
        <f t="shared" si="24"/>
        <v/>
      </c>
      <c r="AA26" s="89" t="str">
        <f t="shared" si="25"/>
        <v/>
      </c>
      <c r="AB26" s="243">
        <f t="shared" si="26"/>
        <v>0</v>
      </c>
      <c r="AC26" s="89" t="str">
        <f t="shared" si="27"/>
        <v/>
      </c>
      <c r="AD26" s="89" t="str">
        <f t="shared" si="28"/>
        <v/>
      </c>
      <c r="AE26" s="89" t="str">
        <f t="shared" si="29"/>
        <v/>
      </c>
      <c r="AF26" s="89" t="str">
        <f t="shared" si="46"/>
        <v/>
      </c>
      <c r="AG26" s="89" t="str">
        <f t="shared" si="2"/>
        <v/>
      </c>
      <c r="AH26" s="89" t="str">
        <f t="shared" si="3"/>
        <v/>
      </c>
      <c r="AI26" s="89" t="str">
        <f t="shared" si="4"/>
        <v/>
      </c>
      <c r="AJ26" s="89" t="str">
        <f t="shared" si="30"/>
        <v/>
      </c>
      <c r="AK26" s="89" t="str">
        <f t="shared" si="5"/>
        <v/>
      </c>
      <c r="AL26" s="89" t="str">
        <f t="shared" si="6"/>
        <v/>
      </c>
      <c r="AM26" s="89" t="str">
        <f t="shared" si="7"/>
        <v/>
      </c>
      <c r="AN26" s="89" t="str">
        <f t="shared" si="31"/>
        <v/>
      </c>
      <c r="AO26" s="89" t="str">
        <f t="shared" si="8"/>
        <v/>
      </c>
      <c r="AP26" s="89" t="str">
        <f t="shared" si="9"/>
        <v/>
      </c>
      <c r="AQ26" s="89" t="str">
        <f t="shared" si="10"/>
        <v/>
      </c>
      <c r="AR26" s="89" t="str">
        <f t="shared" si="32"/>
        <v/>
      </c>
      <c r="AT26" s="16" t="s">
        <v>84</v>
      </c>
      <c r="AU26" s="16">
        <v>0.9666547347078589</v>
      </c>
      <c r="AV26" s="16"/>
      <c r="AY26" s="12" t="s">
        <v>421</v>
      </c>
      <c r="AZ26" s="12">
        <v>3.6666666666666665</v>
      </c>
      <c r="BA26" s="12"/>
      <c r="BE26" s="268">
        <v>13</v>
      </c>
      <c r="BF26" s="269"/>
      <c r="BG26" s="269"/>
      <c r="BH26" s="269"/>
      <c r="BI26" s="270"/>
      <c r="BJ26" s="270"/>
      <c r="BK26" s="271"/>
      <c r="BL26" s="270"/>
      <c r="BM26" s="270"/>
      <c r="BN26" s="271"/>
      <c r="BO26" s="272"/>
      <c r="BP26" s="270"/>
      <c r="BQ26" s="272"/>
      <c r="BR26" s="270"/>
      <c r="BS26" s="272"/>
      <c r="BT26" s="230" t="str">
        <f t="shared" si="47"/>
        <v/>
      </c>
      <c r="BU26" s="231" t="str">
        <f t="shared" si="53"/>
        <v/>
      </c>
      <c r="BV26" s="232" t="str">
        <f t="shared" si="48"/>
        <v/>
      </c>
      <c r="BX26" s="12" t="str">
        <f t="shared" si="34"/>
        <v/>
      </c>
      <c r="BY26" s="12" t="str">
        <f t="shared" si="11"/>
        <v/>
      </c>
      <c r="BZ26" s="12" t="str">
        <f t="shared" si="50"/>
        <v/>
      </c>
      <c r="CB26" s="89" t="str">
        <f t="shared" si="54"/>
        <v/>
      </c>
      <c r="CC26" s="89" t="str">
        <f t="shared" si="35"/>
        <v/>
      </c>
      <c r="CD26" s="89" t="str">
        <f t="shared" si="36"/>
        <v/>
      </c>
      <c r="CE26" s="243">
        <f t="shared" si="37"/>
        <v>0</v>
      </c>
      <c r="CF26" s="89" t="str">
        <f t="shared" si="38"/>
        <v/>
      </c>
      <c r="CG26" s="89" t="str">
        <f t="shared" si="51"/>
        <v/>
      </c>
      <c r="CH26" s="89" t="str">
        <f t="shared" si="40"/>
        <v/>
      </c>
      <c r="CI26" s="89" t="str">
        <f t="shared" si="49"/>
        <v/>
      </c>
      <c r="CJ26" s="89" t="str">
        <f t="shared" si="55"/>
        <v/>
      </c>
      <c r="CK26" s="89" t="str">
        <f t="shared" si="14"/>
        <v/>
      </c>
      <c r="CL26" s="89" t="str">
        <f t="shared" si="15"/>
        <v/>
      </c>
      <c r="CM26" s="89" t="str">
        <f t="shared" si="41"/>
        <v/>
      </c>
      <c r="CN26" s="89" t="str">
        <f t="shared" si="56"/>
        <v/>
      </c>
      <c r="CO26" s="89" t="str">
        <f t="shared" si="17"/>
        <v/>
      </c>
      <c r="CP26" s="89" t="str">
        <f t="shared" si="57"/>
        <v/>
      </c>
      <c r="CQ26" s="89" t="str">
        <f t="shared" si="42"/>
        <v/>
      </c>
      <c r="CR26" s="89" t="str">
        <f t="shared" si="58"/>
        <v/>
      </c>
      <c r="CS26" s="89" t="str">
        <f t="shared" si="20"/>
        <v/>
      </c>
      <c r="CT26" s="89" t="str">
        <f t="shared" si="21"/>
        <v/>
      </c>
      <c r="CU26" s="89" t="str">
        <f t="shared" si="43"/>
        <v/>
      </c>
      <c r="CW26" s="247" t="s">
        <v>84</v>
      </c>
      <c r="CX26" s="247">
        <v>0.9666547347078589</v>
      </c>
      <c r="CY26" s="247"/>
      <c r="DB26" s="12" t="s">
        <v>421</v>
      </c>
      <c r="DC26" s="12">
        <v>3.6666666666666665</v>
      </c>
      <c r="DD26" s="12"/>
    </row>
    <row r="27" spans="2:108" ht="18" customHeight="1" x14ac:dyDescent="0.45">
      <c r="B27" s="13">
        <v>14</v>
      </c>
      <c r="C27" s="214"/>
      <c r="D27" s="214"/>
      <c r="E27" s="214"/>
      <c r="F27" s="443"/>
      <c r="G27" s="443"/>
      <c r="H27" s="228"/>
      <c r="I27" s="443"/>
      <c r="J27" s="443"/>
      <c r="K27" s="228"/>
      <c r="L27" s="229"/>
      <c r="M27" s="227"/>
      <c r="N27" s="229"/>
      <c r="O27" s="227"/>
      <c r="P27" s="229"/>
      <c r="Q27" s="230" t="str">
        <f t="shared" si="44"/>
        <v/>
      </c>
      <c r="R27" s="231" t="str">
        <f t="shared" si="22"/>
        <v/>
      </c>
      <c r="S27" s="232" t="str">
        <f t="shared" si="45"/>
        <v/>
      </c>
      <c r="U27" s="12" t="str">
        <f t="shared" si="23"/>
        <v/>
      </c>
      <c r="V27" s="12" t="str">
        <f t="shared" si="0"/>
        <v/>
      </c>
      <c r="W27" s="12" t="str">
        <f t="shared" si="1"/>
        <v/>
      </c>
      <c r="Y27" s="89" t="str">
        <f t="shared" si="52"/>
        <v/>
      </c>
      <c r="Z27" s="89" t="str">
        <f t="shared" si="24"/>
        <v/>
      </c>
      <c r="AA27" s="89" t="str">
        <f t="shared" si="25"/>
        <v/>
      </c>
      <c r="AB27" s="243">
        <f t="shared" si="26"/>
        <v>0</v>
      </c>
      <c r="AC27" s="89" t="str">
        <f t="shared" si="27"/>
        <v/>
      </c>
      <c r="AD27" s="89" t="str">
        <f t="shared" si="28"/>
        <v/>
      </c>
      <c r="AE27" s="89" t="str">
        <f t="shared" si="29"/>
        <v/>
      </c>
      <c r="AF27" s="89" t="str">
        <f t="shared" si="46"/>
        <v/>
      </c>
      <c r="AG27" s="89" t="str">
        <f t="shared" si="2"/>
        <v/>
      </c>
      <c r="AH27" s="89" t="str">
        <f t="shared" si="3"/>
        <v/>
      </c>
      <c r="AI27" s="89" t="str">
        <f t="shared" si="4"/>
        <v/>
      </c>
      <c r="AJ27" s="89" t="str">
        <f t="shared" si="30"/>
        <v/>
      </c>
      <c r="AK27" s="89" t="str">
        <f t="shared" si="5"/>
        <v/>
      </c>
      <c r="AL27" s="89" t="str">
        <f t="shared" si="6"/>
        <v/>
      </c>
      <c r="AM27" s="89" t="str">
        <f t="shared" si="7"/>
        <v/>
      </c>
      <c r="AN27" s="89" t="str">
        <f t="shared" si="31"/>
        <v/>
      </c>
      <c r="AO27" s="89" t="str">
        <f t="shared" si="8"/>
        <v/>
      </c>
      <c r="AP27" s="89" t="str">
        <f t="shared" si="9"/>
        <v/>
      </c>
      <c r="AQ27" s="89" t="str">
        <f t="shared" si="10"/>
        <v/>
      </c>
      <c r="AR27" s="89" t="str">
        <f t="shared" si="32"/>
        <v/>
      </c>
      <c r="AT27" s="16"/>
      <c r="AU27" s="16"/>
      <c r="AV27" s="16"/>
      <c r="BE27" s="268">
        <v>14</v>
      </c>
      <c r="BF27" s="269"/>
      <c r="BG27" s="269"/>
      <c r="BH27" s="269"/>
      <c r="BI27" s="270"/>
      <c r="BJ27" s="270"/>
      <c r="BK27" s="271"/>
      <c r="BL27" s="270"/>
      <c r="BM27" s="270"/>
      <c r="BN27" s="271"/>
      <c r="BO27" s="272"/>
      <c r="BP27" s="270"/>
      <c r="BQ27" s="272"/>
      <c r="BR27" s="270"/>
      <c r="BS27" s="272"/>
      <c r="BT27" s="230" t="str">
        <f t="shared" si="47"/>
        <v/>
      </c>
      <c r="BU27" s="231" t="str">
        <f t="shared" si="53"/>
        <v/>
      </c>
      <c r="BV27" s="232" t="str">
        <f t="shared" si="48"/>
        <v/>
      </c>
      <c r="BX27" s="12" t="str">
        <f t="shared" si="34"/>
        <v/>
      </c>
      <c r="BY27" s="12" t="str">
        <f t="shared" si="11"/>
        <v/>
      </c>
      <c r="BZ27" s="12" t="str">
        <f t="shared" si="50"/>
        <v/>
      </c>
      <c r="CB27" s="89" t="str">
        <f t="shared" si="54"/>
        <v/>
      </c>
      <c r="CC27" s="89" t="str">
        <f t="shared" si="35"/>
        <v/>
      </c>
      <c r="CD27" s="89" t="str">
        <f t="shared" si="36"/>
        <v/>
      </c>
      <c r="CE27" s="243">
        <f t="shared" si="37"/>
        <v>0</v>
      </c>
      <c r="CF27" s="89" t="str">
        <f t="shared" si="38"/>
        <v/>
      </c>
      <c r="CG27" s="89" t="str">
        <f t="shared" si="51"/>
        <v/>
      </c>
      <c r="CH27" s="89" t="str">
        <f t="shared" si="40"/>
        <v/>
      </c>
      <c r="CI27" s="89" t="str">
        <f t="shared" si="49"/>
        <v/>
      </c>
      <c r="CJ27" s="89" t="str">
        <f t="shared" si="55"/>
        <v/>
      </c>
      <c r="CK27" s="89" t="str">
        <f t="shared" si="14"/>
        <v/>
      </c>
      <c r="CL27" s="89" t="str">
        <f t="shared" si="15"/>
        <v/>
      </c>
      <c r="CM27" s="89" t="str">
        <f t="shared" si="41"/>
        <v/>
      </c>
      <c r="CN27" s="89" t="str">
        <f t="shared" si="56"/>
        <v/>
      </c>
      <c r="CO27" s="89" t="str">
        <f t="shared" si="17"/>
        <v/>
      </c>
      <c r="CP27" s="89" t="str">
        <f t="shared" si="57"/>
        <v/>
      </c>
      <c r="CQ27" s="89" t="str">
        <f t="shared" si="42"/>
        <v/>
      </c>
      <c r="CR27" s="89" t="str">
        <f t="shared" si="58"/>
        <v/>
      </c>
      <c r="CS27" s="89" t="str">
        <f t="shared" si="20"/>
        <v/>
      </c>
      <c r="CT27" s="89" t="str">
        <f t="shared" si="21"/>
        <v/>
      </c>
      <c r="CU27" s="89" t="str">
        <f t="shared" si="43"/>
        <v/>
      </c>
      <c r="CW27" s="247"/>
      <c r="CX27" s="247"/>
      <c r="CY27" s="247"/>
    </row>
    <row r="28" spans="2:108" ht="18" customHeight="1" x14ac:dyDescent="0.45">
      <c r="B28" s="13">
        <v>15</v>
      </c>
      <c r="C28" s="214"/>
      <c r="D28" s="214"/>
      <c r="E28" s="214"/>
      <c r="F28" s="443"/>
      <c r="G28" s="443"/>
      <c r="H28" s="228"/>
      <c r="I28" s="443"/>
      <c r="J28" s="443"/>
      <c r="K28" s="228"/>
      <c r="L28" s="229"/>
      <c r="M28" s="227"/>
      <c r="N28" s="229"/>
      <c r="O28" s="227"/>
      <c r="P28" s="229"/>
      <c r="Q28" s="230" t="str">
        <f t="shared" si="44"/>
        <v/>
      </c>
      <c r="R28" s="231" t="str">
        <f t="shared" si="22"/>
        <v/>
      </c>
      <c r="S28" s="232" t="str">
        <f t="shared" si="45"/>
        <v/>
      </c>
      <c r="U28" s="12" t="str">
        <f t="shared" si="23"/>
        <v/>
      </c>
      <c r="V28" s="12" t="str">
        <f t="shared" si="0"/>
        <v/>
      </c>
      <c r="W28" s="12" t="str">
        <f t="shared" si="1"/>
        <v/>
      </c>
      <c r="Y28" s="89" t="str">
        <f t="shared" si="52"/>
        <v/>
      </c>
      <c r="Z28" s="89" t="str">
        <f t="shared" si="24"/>
        <v/>
      </c>
      <c r="AA28" s="89" t="str">
        <f t="shared" si="25"/>
        <v/>
      </c>
      <c r="AB28" s="243">
        <f t="shared" si="26"/>
        <v>0</v>
      </c>
      <c r="AC28" s="89" t="str">
        <f t="shared" si="27"/>
        <v/>
      </c>
      <c r="AD28" s="89" t="str">
        <f t="shared" si="28"/>
        <v/>
      </c>
      <c r="AE28" s="89" t="str">
        <f t="shared" si="29"/>
        <v/>
      </c>
      <c r="AF28" s="89" t="str">
        <f t="shared" si="46"/>
        <v/>
      </c>
      <c r="AG28" s="89" t="str">
        <f t="shared" si="2"/>
        <v/>
      </c>
      <c r="AH28" s="89" t="str">
        <f t="shared" si="3"/>
        <v/>
      </c>
      <c r="AI28" s="89" t="str">
        <f t="shared" si="4"/>
        <v/>
      </c>
      <c r="AJ28" s="89" t="str">
        <f t="shared" si="30"/>
        <v/>
      </c>
      <c r="AK28" s="89" t="str">
        <f t="shared" si="5"/>
        <v/>
      </c>
      <c r="AL28" s="89" t="str">
        <f t="shared" si="6"/>
        <v/>
      </c>
      <c r="AM28" s="89" t="str">
        <f t="shared" si="7"/>
        <v/>
      </c>
      <c r="AN28" s="89" t="str">
        <f t="shared" si="31"/>
        <v/>
      </c>
      <c r="AO28" s="89" t="str">
        <f t="shared" si="8"/>
        <v/>
      </c>
      <c r="AP28" s="89" t="str">
        <f t="shared" si="9"/>
        <v/>
      </c>
      <c r="AQ28" s="89" t="str">
        <f t="shared" si="10"/>
        <v/>
      </c>
      <c r="AR28" s="89" t="str">
        <f t="shared" si="32"/>
        <v/>
      </c>
      <c r="AT28" s="16" t="s">
        <v>83</v>
      </c>
      <c r="AU28" s="16">
        <v>38.200000000000003</v>
      </c>
      <c r="AV28" s="16" t="s">
        <v>54</v>
      </c>
      <c r="AY28" s="380" t="s">
        <v>423</v>
      </c>
      <c r="AZ28" s="380"/>
      <c r="BA28" s="380"/>
      <c r="BE28" s="268">
        <v>15</v>
      </c>
      <c r="BF28" s="269"/>
      <c r="BG28" s="269"/>
      <c r="BH28" s="269"/>
      <c r="BI28" s="270"/>
      <c r="BJ28" s="270"/>
      <c r="BK28" s="271"/>
      <c r="BL28" s="270"/>
      <c r="BM28" s="270"/>
      <c r="BN28" s="271"/>
      <c r="BO28" s="272"/>
      <c r="BP28" s="270"/>
      <c r="BQ28" s="272"/>
      <c r="BR28" s="270"/>
      <c r="BS28" s="272"/>
      <c r="BT28" s="230" t="str">
        <f t="shared" si="47"/>
        <v/>
      </c>
      <c r="BU28" s="231" t="str">
        <f t="shared" si="53"/>
        <v/>
      </c>
      <c r="BV28" s="232" t="str">
        <f t="shared" si="48"/>
        <v/>
      </c>
      <c r="BX28" s="12" t="str">
        <f t="shared" si="34"/>
        <v/>
      </c>
      <c r="BY28" s="12" t="str">
        <f t="shared" si="11"/>
        <v/>
      </c>
      <c r="BZ28" s="12" t="str">
        <f t="shared" si="50"/>
        <v/>
      </c>
      <c r="CB28" s="89" t="str">
        <f t="shared" si="54"/>
        <v/>
      </c>
      <c r="CC28" s="89" t="str">
        <f t="shared" si="35"/>
        <v/>
      </c>
      <c r="CD28" s="89" t="str">
        <f t="shared" si="36"/>
        <v/>
      </c>
      <c r="CE28" s="243">
        <f t="shared" si="37"/>
        <v>0</v>
      </c>
      <c r="CF28" s="89" t="str">
        <f t="shared" si="38"/>
        <v/>
      </c>
      <c r="CG28" s="89" t="str">
        <f t="shared" si="51"/>
        <v/>
      </c>
      <c r="CH28" s="89" t="str">
        <f t="shared" si="40"/>
        <v/>
      </c>
      <c r="CI28" s="89" t="str">
        <f t="shared" si="49"/>
        <v/>
      </c>
      <c r="CJ28" s="89" t="str">
        <f t="shared" si="55"/>
        <v/>
      </c>
      <c r="CK28" s="89" t="str">
        <f t="shared" si="14"/>
        <v/>
      </c>
      <c r="CL28" s="89" t="str">
        <f t="shared" si="15"/>
        <v/>
      </c>
      <c r="CM28" s="89" t="str">
        <f t="shared" si="41"/>
        <v/>
      </c>
      <c r="CN28" s="89" t="str">
        <f t="shared" si="56"/>
        <v/>
      </c>
      <c r="CO28" s="89" t="str">
        <f t="shared" si="17"/>
        <v/>
      </c>
      <c r="CP28" s="89" t="str">
        <f t="shared" si="57"/>
        <v/>
      </c>
      <c r="CQ28" s="89" t="str">
        <f t="shared" si="42"/>
        <v/>
      </c>
      <c r="CR28" s="89" t="str">
        <f t="shared" si="58"/>
        <v/>
      </c>
      <c r="CS28" s="89" t="str">
        <f t="shared" si="20"/>
        <v/>
      </c>
      <c r="CT28" s="89" t="str">
        <f t="shared" si="21"/>
        <v/>
      </c>
      <c r="CU28" s="89" t="str">
        <f t="shared" si="43"/>
        <v/>
      </c>
      <c r="CW28" s="247" t="s">
        <v>83</v>
      </c>
      <c r="CX28" s="247">
        <v>38.200000000000003</v>
      </c>
      <c r="CY28" s="247" t="s">
        <v>54</v>
      </c>
      <c r="DB28" s="380" t="s">
        <v>423</v>
      </c>
      <c r="DC28" s="380"/>
      <c r="DD28" s="380"/>
    </row>
    <row r="29" spans="2:108" ht="18" customHeight="1" x14ac:dyDescent="0.45">
      <c r="AT29" s="16" t="s">
        <v>82</v>
      </c>
      <c r="AU29" s="16">
        <v>36.700000000000003</v>
      </c>
      <c r="AV29" s="16" t="s">
        <v>54</v>
      </c>
      <c r="AY29" s="12" t="s">
        <v>422</v>
      </c>
      <c r="AZ29" s="204">
        <v>482</v>
      </c>
      <c r="BA29" s="205" t="s">
        <v>326</v>
      </c>
      <c r="BE29" s="264"/>
      <c r="BF29" s="264"/>
      <c r="BG29" s="264"/>
      <c r="BH29" s="264"/>
      <c r="BI29" s="264"/>
      <c r="BJ29" s="264"/>
      <c r="BK29" s="264"/>
      <c r="BL29" s="264"/>
      <c r="BM29" s="264"/>
      <c r="BN29" s="264"/>
      <c r="BO29" s="264"/>
      <c r="BP29" s="264"/>
      <c r="BQ29" s="264"/>
      <c r="BR29" s="264"/>
      <c r="BS29" s="264"/>
      <c r="BT29" s="264"/>
      <c r="BU29" s="264"/>
      <c r="BV29" s="264"/>
      <c r="CW29" s="247" t="s">
        <v>82</v>
      </c>
      <c r="CX29" s="247">
        <v>36.700000000000003</v>
      </c>
      <c r="CY29" s="247" t="s">
        <v>54</v>
      </c>
      <c r="DB29" s="12" t="s">
        <v>52</v>
      </c>
      <c r="DC29" s="204">
        <v>482</v>
      </c>
      <c r="DD29" s="205" t="s">
        <v>326</v>
      </c>
    </row>
    <row r="30" spans="2:108" ht="18" customHeight="1" x14ac:dyDescent="0.45">
      <c r="B30" s="5" t="s">
        <v>381</v>
      </c>
      <c r="Y30" s="381" t="s">
        <v>81</v>
      </c>
      <c r="Z30" s="381"/>
      <c r="AA30" s="381"/>
      <c r="AB30" s="381"/>
      <c r="AC30" s="381"/>
      <c r="AD30" s="381"/>
      <c r="AE30" s="381"/>
      <c r="AF30" s="381"/>
      <c r="AG30" s="381"/>
      <c r="AH30" s="381"/>
      <c r="AI30" s="381"/>
      <c r="AJ30" s="381"/>
      <c r="AK30" s="381"/>
      <c r="AL30" s="381"/>
      <c r="AM30" s="381"/>
      <c r="AN30" s="381"/>
      <c r="AO30" s="381"/>
      <c r="AP30" s="381"/>
      <c r="AQ30" s="381"/>
      <c r="AR30" s="381"/>
      <c r="AT30" s="16" t="s">
        <v>80</v>
      </c>
      <c r="AU30" s="16">
        <v>37.700000000000003</v>
      </c>
      <c r="AV30" s="16" t="s">
        <v>54</v>
      </c>
      <c r="BE30" s="265" t="s">
        <v>381</v>
      </c>
      <c r="BF30" s="264"/>
      <c r="BG30" s="264"/>
      <c r="BH30" s="264"/>
      <c r="BI30" s="264"/>
      <c r="BJ30" s="264"/>
      <c r="BK30" s="264"/>
      <c r="BL30" s="264"/>
      <c r="BM30" s="264"/>
      <c r="BN30" s="264"/>
      <c r="BO30" s="264"/>
      <c r="BP30" s="264"/>
      <c r="BQ30" s="264"/>
      <c r="BR30" s="264"/>
      <c r="BS30" s="264"/>
      <c r="BT30" s="264"/>
      <c r="BU30" s="264"/>
      <c r="BV30" s="264"/>
      <c r="CB30" s="381" t="s">
        <v>81</v>
      </c>
      <c r="CC30" s="381"/>
      <c r="CD30" s="381"/>
      <c r="CE30" s="381"/>
      <c r="CF30" s="381"/>
      <c r="CG30" s="381"/>
      <c r="CH30" s="381"/>
      <c r="CI30" s="381"/>
      <c r="CJ30" s="381"/>
      <c r="CK30" s="381"/>
      <c r="CL30" s="381"/>
      <c r="CM30" s="381"/>
      <c r="CN30" s="381"/>
      <c r="CO30" s="381"/>
      <c r="CP30" s="381"/>
      <c r="CQ30" s="381"/>
      <c r="CR30" s="381"/>
      <c r="CS30" s="381"/>
      <c r="CT30" s="381"/>
      <c r="CU30" s="381"/>
      <c r="CW30" s="247" t="s">
        <v>80</v>
      </c>
      <c r="CX30" s="247">
        <v>37.700000000000003</v>
      </c>
      <c r="CY30" s="247" t="s">
        <v>54</v>
      </c>
    </row>
    <row r="31" spans="2:108" ht="18" customHeight="1" x14ac:dyDescent="0.45">
      <c r="B31" s="395" t="s">
        <v>1</v>
      </c>
      <c r="C31" s="395" t="s">
        <v>429</v>
      </c>
      <c r="D31" s="396" t="s">
        <v>79</v>
      </c>
      <c r="E31" s="396" t="s">
        <v>109</v>
      </c>
      <c r="F31" s="395" t="s">
        <v>78</v>
      </c>
      <c r="G31" s="395" t="s">
        <v>77</v>
      </c>
      <c r="H31" s="395" t="s">
        <v>76</v>
      </c>
      <c r="I31" s="396" t="s">
        <v>75</v>
      </c>
      <c r="J31" s="396"/>
      <c r="K31" s="396"/>
      <c r="L31" s="395" t="s">
        <v>74</v>
      </c>
      <c r="M31" s="396" t="s">
        <v>63</v>
      </c>
      <c r="N31" s="396"/>
      <c r="O31" s="396" t="s">
        <v>62</v>
      </c>
      <c r="P31" s="396"/>
      <c r="Q31" s="395" t="s">
        <v>73</v>
      </c>
      <c r="R31" s="395" t="s">
        <v>108</v>
      </c>
      <c r="S31" s="395" t="s">
        <v>424</v>
      </c>
      <c r="U31" s="382" t="s">
        <v>72</v>
      </c>
      <c r="V31" s="382" t="s">
        <v>71</v>
      </c>
      <c r="W31" s="382" t="s">
        <v>70</v>
      </c>
      <c r="Y31" s="381" t="s">
        <v>69</v>
      </c>
      <c r="Z31" s="381"/>
      <c r="AA31" s="381"/>
      <c r="AB31" s="381"/>
      <c r="AC31" s="381" t="s">
        <v>68</v>
      </c>
      <c r="AD31" s="381"/>
      <c r="AE31" s="381"/>
      <c r="AF31" s="381"/>
      <c r="AG31" s="381" t="s">
        <v>67</v>
      </c>
      <c r="AH31" s="381"/>
      <c r="AI31" s="381"/>
      <c r="AJ31" s="381"/>
      <c r="AK31" s="381" t="s">
        <v>66</v>
      </c>
      <c r="AL31" s="381"/>
      <c r="AM31" s="381"/>
      <c r="AN31" s="381"/>
      <c r="AO31" s="381" t="s">
        <v>65</v>
      </c>
      <c r="AP31" s="381"/>
      <c r="AQ31" s="381"/>
      <c r="AR31" s="381"/>
      <c r="AT31" s="16" t="s">
        <v>64</v>
      </c>
      <c r="AU31" s="16">
        <v>39.1</v>
      </c>
      <c r="AV31" s="16" t="s">
        <v>54</v>
      </c>
      <c r="BE31" s="383" t="s">
        <v>1</v>
      </c>
      <c r="BF31" s="383" t="s">
        <v>429</v>
      </c>
      <c r="BG31" s="384" t="s">
        <v>79</v>
      </c>
      <c r="BH31" s="384" t="s">
        <v>109</v>
      </c>
      <c r="BI31" s="383" t="s">
        <v>78</v>
      </c>
      <c r="BJ31" s="383" t="s">
        <v>77</v>
      </c>
      <c r="BK31" s="383" t="s">
        <v>76</v>
      </c>
      <c r="BL31" s="384" t="s">
        <v>75</v>
      </c>
      <c r="BM31" s="384"/>
      <c r="BN31" s="384"/>
      <c r="BO31" s="383" t="s">
        <v>74</v>
      </c>
      <c r="BP31" s="384" t="s">
        <v>63</v>
      </c>
      <c r="BQ31" s="384"/>
      <c r="BR31" s="384" t="s">
        <v>62</v>
      </c>
      <c r="BS31" s="384"/>
      <c r="BT31" s="383" t="s">
        <v>73</v>
      </c>
      <c r="BU31" s="383" t="s">
        <v>108</v>
      </c>
      <c r="BV31" s="383" t="s">
        <v>424</v>
      </c>
      <c r="BX31" s="382" t="s">
        <v>72</v>
      </c>
      <c r="BY31" s="382" t="s">
        <v>71</v>
      </c>
      <c r="BZ31" s="382" t="s">
        <v>70</v>
      </c>
      <c r="CB31" s="381" t="s">
        <v>69</v>
      </c>
      <c r="CC31" s="381"/>
      <c r="CD31" s="381"/>
      <c r="CE31" s="381"/>
      <c r="CF31" s="381" t="s">
        <v>68</v>
      </c>
      <c r="CG31" s="381"/>
      <c r="CH31" s="381"/>
      <c r="CI31" s="381"/>
      <c r="CJ31" s="381" t="s">
        <v>67</v>
      </c>
      <c r="CK31" s="381"/>
      <c r="CL31" s="381"/>
      <c r="CM31" s="381"/>
      <c r="CN31" s="381" t="s">
        <v>66</v>
      </c>
      <c r="CO31" s="381"/>
      <c r="CP31" s="381"/>
      <c r="CQ31" s="381"/>
      <c r="CR31" s="381" t="s">
        <v>65</v>
      </c>
      <c r="CS31" s="381"/>
      <c r="CT31" s="381"/>
      <c r="CU31" s="381"/>
      <c r="CW31" s="247" t="s">
        <v>64</v>
      </c>
      <c r="CX31" s="247">
        <v>39.1</v>
      </c>
      <c r="CY31" s="247" t="s">
        <v>54</v>
      </c>
    </row>
    <row r="32" spans="2:108" ht="50.4" customHeight="1" x14ac:dyDescent="0.45">
      <c r="B32" s="395"/>
      <c r="C32" s="395"/>
      <c r="D32" s="396"/>
      <c r="E32" s="396"/>
      <c r="F32" s="395"/>
      <c r="G32" s="395"/>
      <c r="H32" s="395"/>
      <c r="I32" s="222" t="s">
        <v>63</v>
      </c>
      <c r="J32" s="222" t="s">
        <v>62</v>
      </c>
      <c r="K32" s="225" t="s">
        <v>61</v>
      </c>
      <c r="L32" s="395"/>
      <c r="M32" s="222" t="s">
        <v>60</v>
      </c>
      <c r="N32" s="222" t="s">
        <v>59</v>
      </c>
      <c r="O32" s="222" t="s">
        <v>60</v>
      </c>
      <c r="P32" s="222" t="s">
        <v>59</v>
      </c>
      <c r="Q32" s="395"/>
      <c r="R32" s="395"/>
      <c r="S32" s="395"/>
      <c r="T32" s="90"/>
      <c r="U32" s="382"/>
      <c r="V32" s="382"/>
      <c r="W32" s="382"/>
      <c r="X32" s="90"/>
      <c r="Y32" s="239" t="s">
        <v>441</v>
      </c>
      <c r="Z32" s="239" t="s">
        <v>442</v>
      </c>
      <c r="AA32" s="239" t="s">
        <v>443</v>
      </c>
      <c r="AB32" s="198" t="s">
        <v>425</v>
      </c>
      <c r="AC32" s="239" t="s">
        <v>441</v>
      </c>
      <c r="AD32" s="239" t="s">
        <v>442</v>
      </c>
      <c r="AE32" s="239" t="s">
        <v>443</v>
      </c>
      <c r="AF32" s="198" t="s">
        <v>425</v>
      </c>
      <c r="AG32" s="239" t="s">
        <v>441</v>
      </c>
      <c r="AH32" s="239" t="s">
        <v>442</v>
      </c>
      <c r="AI32" s="239" t="s">
        <v>443</v>
      </c>
      <c r="AJ32" s="198" t="s">
        <v>425</v>
      </c>
      <c r="AK32" s="239" t="s">
        <v>441</v>
      </c>
      <c r="AL32" s="239" t="s">
        <v>442</v>
      </c>
      <c r="AM32" s="239" t="s">
        <v>443</v>
      </c>
      <c r="AN32" s="198" t="s">
        <v>425</v>
      </c>
      <c r="AO32" s="239" t="s">
        <v>441</v>
      </c>
      <c r="AP32" s="239" t="s">
        <v>442</v>
      </c>
      <c r="AQ32" s="239" t="s">
        <v>443</v>
      </c>
      <c r="AR32" s="198" t="s">
        <v>425</v>
      </c>
      <c r="AT32" s="16" t="s">
        <v>55</v>
      </c>
      <c r="AU32" s="16">
        <v>41.9</v>
      </c>
      <c r="AV32" s="16" t="s">
        <v>54</v>
      </c>
      <c r="BE32" s="383"/>
      <c r="BF32" s="383"/>
      <c r="BG32" s="384"/>
      <c r="BH32" s="384"/>
      <c r="BI32" s="383"/>
      <c r="BJ32" s="383"/>
      <c r="BK32" s="383"/>
      <c r="BL32" s="266" t="s">
        <v>63</v>
      </c>
      <c r="BM32" s="266" t="s">
        <v>62</v>
      </c>
      <c r="BN32" s="267" t="s">
        <v>61</v>
      </c>
      <c r="BO32" s="383"/>
      <c r="BP32" s="266" t="s">
        <v>60</v>
      </c>
      <c r="BQ32" s="266" t="s">
        <v>59</v>
      </c>
      <c r="BR32" s="266" t="s">
        <v>60</v>
      </c>
      <c r="BS32" s="266" t="s">
        <v>59</v>
      </c>
      <c r="BT32" s="383"/>
      <c r="BU32" s="383"/>
      <c r="BV32" s="383"/>
      <c r="BW32" s="90"/>
      <c r="BX32" s="382"/>
      <c r="BY32" s="382"/>
      <c r="BZ32" s="382"/>
      <c r="CA32" s="90"/>
      <c r="CB32" s="246" t="s">
        <v>441</v>
      </c>
      <c r="CC32" s="246" t="s">
        <v>442</v>
      </c>
      <c r="CD32" s="246" t="s">
        <v>443</v>
      </c>
      <c r="CE32" s="246" t="s">
        <v>425</v>
      </c>
      <c r="CF32" s="246" t="s">
        <v>441</v>
      </c>
      <c r="CG32" s="246" t="s">
        <v>442</v>
      </c>
      <c r="CH32" s="246" t="s">
        <v>443</v>
      </c>
      <c r="CI32" s="246" t="s">
        <v>425</v>
      </c>
      <c r="CJ32" s="246" t="s">
        <v>441</v>
      </c>
      <c r="CK32" s="246" t="s">
        <v>442</v>
      </c>
      <c r="CL32" s="246" t="s">
        <v>443</v>
      </c>
      <c r="CM32" s="246" t="s">
        <v>425</v>
      </c>
      <c r="CN32" s="246" t="s">
        <v>441</v>
      </c>
      <c r="CO32" s="246" t="s">
        <v>442</v>
      </c>
      <c r="CP32" s="246" t="s">
        <v>443</v>
      </c>
      <c r="CQ32" s="246" t="s">
        <v>425</v>
      </c>
      <c r="CR32" s="246" t="s">
        <v>441</v>
      </c>
      <c r="CS32" s="246" t="s">
        <v>442</v>
      </c>
      <c r="CT32" s="246" t="s">
        <v>443</v>
      </c>
      <c r="CU32" s="246" t="s">
        <v>425</v>
      </c>
      <c r="CW32" s="247" t="s">
        <v>55</v>
      </c>
      <c r="CX32" s="247">
        <v>41.9</v>
      </c>
      <c r="CY32" s="247" t="s">
        <v>54</v>
      </c>
    </row>
    <row r="33" spans="2:103" ht="18" customHeight="1" x14ac:dyDescent="0.45">
      <c r="B33" s="13">
        <v>1</v>
      </c>
      <c r="C33" s="214"/>
      <c r="D33" s="214"/>
      <c r="E33" s="214"/>
      <c r="F33" s="443"/>
      <c r="G33" s="443"/>
      <c r="H33" s="228"/>
      <c r="I33" s="443"/>
      <c r="J33" s="443"/>
      <c r="K33" s="228"/>
      <c r="L33" s="229"/>
      <c r="M33" s="227"/>
      <c r="N33" s="229"/>
      <c r="O33" s="227"/>
      <c r="P33" s="229"/>
      <c r="Q33" s="230" t="str">
        <f t="shared" ref="Q33:Q40" si="59">IF(W33="11",AA33,IF(W33="21",AE33,IF(W33="22",AI33,IF(W33="31",AM33,IF(W33="33",AQ33,"")))))</f>
        <v/>
      </c>
      <c r="R33" s="231" t="str">
        <f t="shared" ref="R33:R47" si="60">IF(Q33="","",Q33*0.0258)</f>
        <v/>
      </c>
      <c r="S33" s="232" t="str">
        <f>IF(W33="11",AB33,IF(W33="21",AF33,IF(W33="22",AJ33,IF(W33="31",AN33,IF(W33="33",AR33,"")))))</f>
        <v/>
      </c>
      <c r="U33" s="12" t="str">
        <f>IF(H33="電気",1,(IF(H33="都市ガス",2,(IF(H33="LPG",3,"")))))</f>
        <v/>
      </c>
      <c r="V33" s="12" t="str">
        <f>IF(K33="kW",1,(IF(K33="ｍ3N/h",2,(IF(K33="kg/h",3,"")))))</f>
        <v/>
      </c>
      <c r="W33" s="12" t="str">
        <f t="shared" ref="W33:W47" si="61">U33&amp;V33</f>
        <v/>
      </c>
      <c r="Y33" s="89" t="str">
        <f t="shared" ref="Y33:Y47" si="62">IF($W33="11",$I33*($M33*$N33)*$L33*$AU$14/1000,"")</f>
        <v/>
      </c>
      <c r="Z33" s="89" t="str">
        <f t="shared" ref="Z33:Z47" si="63">IF($W33="11",$J33*($O33*$P33)*$L33*$AU$14/1000,"")</f>
        <v/>
      </c>
      <c r="AA33" s="89" t="str">
        <f t="shared" ref="AA33:AA47" si="64">IF($W33="11",$Y33+$Z33,"")</f>
        <v/>
      </c>
      <c r="AB33" s="243">
        <f>IFERROR((I33*L33*M33*N33+J33*L33*O33*P33)/1000*$AZ$21,"")</f>
        <v>0</v>
      </c>
      <c r="AC33" s="89" t="str">
        <f t="shared" ref="AC33:AC47" si="65">IF($W33="21",$I33*($M33*$N33)*L33*3.6/1000,"")</f>
        <v/>
      </c>
      <c r="AD33" s="89" t="str">
        <f t="shared" ref="AD33:AD47" si="66">IF($W33="21",$J33*($O33*$P33)*L33*3.6/1000,"")</f>
        <v/>
      </c>
      <c r="AE33" s="89" t="str">
        <f t="shared" ref="AE33:AE47" si="67">IF($W33="21",AC33+AD33,"")</f>
        <v/>
      </c>
      <c r="AF33" s="89" t="str">
        <f>IFERROR(AE33*$AZ$22*$AZ$26,"")</f>
        <v/>
      </c>
      <c r="AG33" s="89" t="str">
        <f t="shared" ref="AG33:AG47" si="68">IF($W33="22",$I33*($M33*$N33)*L33*$AU$21/1000,"")</f>
        <v/>
      </c>
      <c r="AH33" s="89" t="str">
        <f t="shared" ref="AH33:AH47" si="69">IF($W33="22",$J33*($O33*$P33)*L33*$AU$21/1000,"")</f>
        <v/>
      </c>
      <c r="AI33" s="89" t="str">
        <f t="shared" ref="AI33:AI47" si="70">IF($W33="22",AG33+AH33,"")</f>
        <v/>
      </c>
      <c r="AJ33" s="89" t="str">
        <f>IFERROR(AI33*$AZ$22*$AZ$26,"")</f>
        <v/>
      </c>
      <c r="AK33" s="89" t="str">
        <f t="shared" ref="AK33:AK47" si="71">IF($W33="31",$I33*($M33*$N33)*L33*3.6/1000,"")</f>
        <v/>
      </c>
      <c r="AL33" s="89" t="str">
        <f t="shared" ref="AL33:AL47" si="72">IF($W33="31",$J33*($O33*$P33)*L33*3.6/1000,"")</f>
        <v/>
      </c>
      <c r="AM33" s="89" t="str">
        <f t="shared" ref="AM33:AM47" si="73">IF($W33="31",AK33+AL33,"")</f>
        <v/>
      </c>
      <c r="AN33" s="89" t="str">
        <f>IFERROR(AM33*$AZ$23*$AZ$26,"")</f>
        <v/>
      </c>
      <c r="AO33" s="89" t="str">
        <f t="shared" ref="AO33:AO47" si="74">IF($W33="33",$I33*($M33*$N33)*L33*$AU$22/1000,"")</f>
        <v/>
      </c>
      <c r="AP33" s="89" t="str">
        <f t="shared" ref="AP33:AP47" si="75">IF($W33="33",$J33*($O33*$P33)*L33*$AU$22/1000,"")</f>
        <v/>
      </c>
      <c r="AQ33" s="89" t="str">
        <f t="shared" ref="AQ33:AQ47" si="76">IF($W33="33",AO33+AP33,"")</f>
        <v/>
      </c>
      <c r="AR33" s="89" t="str">
        <f>IFERROR(AQ33*$AZ$23*$AZ$26,"")</f>
        <v/>
      </c>
      <c r="AT33" s="12"/>
      <c r="AU33" s="12"/>
      <c r="AV33" s="12"/>
      <c r="BE33" s="268">
        <v>1</v>
      </c>
      <c r="BF33" s="273" t="s">
        <v>479</v>
      </c>
      <c r="BG33" s="273" t="s">
        <v>485</v>
      </c>
      <c r="BH33" s="273" t="s">
        <v>473</v>
      </c>
      <c r="BI33" s="274">
        <v>10</v>
      </c>
      <c r="BJ33" s="274">
        <v>11.2</v>
      </c>
      <c r="BK33" s="275" t="s">
        <v>53</v>
      </c>
      <c r="BL33" s="274">
        <v>3.6</v>
      </c>
      <c r="BM33" s="274">
        <v>3.8</v>
      </c>
      <c r="BN33" s="275" t="s">
        <v>474</v>
      </c>
      <c r="BO33" s="276">
        <v>1</v>
      </c>
      <c r="BP33" s="274">
        <v>12</v>
      </c>
      <c r="BQ33" s="276">
        <v>100</v>
      </c>
      <c r="BR33" s="274">
        <v>10</v>
      </c>
      <c r="BS33" s="276">
        <v>120</v>
      </c>
      <c r="BT33" s="230">
        <v>86.668800000000005</v>
      </c>
      <c r="BU33" s="231">
        <v>2.2360550400000001</v>
      </c>
      <c r="BV33" s="232">
        <v>4.34232</v>
      </c>
      <c r="BX33" s="12">
        <f>IF(BK33="電気",1,(IF(BK33="都市ガス",2,(IF(BK33="LPG",3,"")))))</f>
        <v>1</v>
      </c>
      <c r="BY33" s="12">
        <f>IF(BN33="kW",1,(IF(BN33="ｍ3N/h",2,(IF(BN33="kg/h",3,"")))))</f>
        <v>1</v>
      </c>
      <c r="BZ33" s="12" t="str">
        <f t="shared" ref="BZ33:BZ47" si="77">BX33&amp;BY33</f>
        <v>11</v>
      </c>
      <c r="CB33" s="89" t="str">
        <f t="shared" ref="CB33:CB47" si="78">IF($W33="11",$I33*($M33*$N33)*$L33*$AU$14/1000,"")</f>
        <v/>
      </c>
      <c r="CC33" s="89" t="str">
        <f t="shared" ref="CC33:CC47" si="79">IF($W33="11",$J33*($O33*$P33)*$L33*$AU$14/1000,"")</f>
        <v/>
      </c>
      <c r="CD33" s="89" t="str">
        <f t="shared" ref="CD33:CD47" si="80">IF($W33="11",$Y33+$Z33,"")</f>
        <v/>
      </c>
      <c r="CE33" s="243">
        <f>IFERROR((BL33*BO33*BP33*BQ33+BM33*BO33*BR33*BS33)/1000*$AZ$21,"")</f>
        <v>4.34232</v>
      </c>
      <c r="CF33" s="89" t="str">
        <f t="shared" ref="CF33:CF47" si="81">IF($W33="21",$I33*($M33*$N33)*BO33*3.6/1000,"")</f>
        <v/>
      </c>
      <c r="CG33" s="89" t="str">
        <f t="shared" ref="CG33:CG47" si="82">IF($W33="21",$J33*($O33*$P33)*BO33*3.6/1000,"")</f>
        <v/>
      </c>
      <c r="CH33" s="89" t="str">
        <f t="shared" ref="CH33:CH47" si="83">IF($W33="21",CF33+CG33,"")</f>
        <v/>
      </c>
      <c r="CI33" s="89" t="str">
        <f>IFERROR(CH33*$AZ$22*$AZ$26,"")</f>
        <v/>
      </c>
      <c r="CJ33" s="89" t="str">
        <f t="shared" ref="CJ33:CJ47" si="84">IF($W33="22",$I33*($M33*$N33)*BO33*$AU$21/1000,"")</f>
        <v/>
      </c>
      <c r="CK33" s="89" t="str">
        <f t="shared" ref="CK33:CK47" si="85">IF($W33="22",$J33*($O33*$P33)*BO33*$AU$21/1000,"")</f>
        <v/>
      </c>
      <c r="CL33" s="89" t="str">
        <f t="shared" ref="CL33:CL47" si="86">IF($W33="22",CJ33+CK33,"")</f>
        <v/>
      </c>
      <c r="CM33" s="89" t="str">
        <f>IFERROR(CL33*$AZ$22*$AZ$26,"")</f>
        <v/>
      </c>
      <c r="CN33" s="89" t="str">
        <f t="shared" ref="CN33:CN47" si="87">IF($W33="31",$I33*($M33*$N33)*BO33*3.6/1000,"")</f>
        <v/>
      </c>
      <c r="CO33" s="89" t="str">
        <f t="shared" ref="CO33:CO47" si="88">IF($W33="31",$J33*($O33*$P33)*BO33*3.6/1000,"")</f>
        <v/>
      </c>
      <c r="CP33" s="89" t="str">
        <f t="shared" ref="CP33:CP47" si="89">IF($W33="31",CN33+CO33,"")</f>
        <v/>
      </c>
      <c r="CQ33" s="89" t="str">
        <f>IFERROR(CP33*$AZ$23*$AZ$26,"")</f>
        <v/>
      </c>
      <c r="CR33" s="89" t="str">
        <f t="shared" ref="CR33:CR47" si="90">IF($W33="33",$I33*($M33*$N33)*BO33*$AU$22/1000,"")</f>
        <v/>
      </c>
      <c r="CS33" s="89" t="str">
        <f t="shared" ref="CS33:CS47" si="91">IF($W33="33",$J33*($O33*$P33)*BO33*$AU$22/1000,"")</f>
        <v/>
      </c>
      <c r="CT33" s="89" t="str">
        <f t="shared" ref="CT33:CT47" si="92">IF($W33="33",CR33+CS33,"")</f>
        <v/>
      </c>
      <c r="CU33" s="89" t="str">
        <f>IFERROR(CT33*$AZ$23*$AZ$26,"")</f>
        <v/>
      </c>
      <c r="CW33" s="12"/>
      <c r="CX33" s="12"/>
      <c r="CY33" s="12"/>
    </row>
    <row r="34" spans="2:103" ht="18" customHeight="1" x14ac:dyDescent="0.45">
      <c r="B34" s="13">
        <v>2</v>
      </c>
      <c r="C34" s="214"/>
      <c r="D34" s="214"/>
      <c r="E34" s="214"/>
      <c r="F34" s="443"/>
      <c r="G34" s="443"/>
      <c r="H34" s="228"/>
      <c r="I34" s="443"/>
      <c r="J34" s="443"/>
      <c r="K34" s="228"/>
      <c r="L34" s="229"/>
      <c r="M34" s="227"/>
      <c r="N34" s="229"/>
      <c r="O34" s="227"/>
      <c r="P34" s="229"/>
      <c r="Q34" s="230" t="str">
        <f t="shared" si="59"/>
        <v/>
      </c>
      <c r="R34" s="231" t="str">
        <f t="shared" si="60"/>
        <v/>
      </c>
      <c r="S34" s="232" t="str">
        <f t="shared" ref="S34:S47" si="93">IF(W34="11",AB34,IF(W34="21",AF34,IF(W34="22",AJ34,IF(W34="31",AN34,IF(W34="33",AR34,"")))))</f>
        <v/>
      </c>
      <c r="U34" s="12" t="str">
        <f t="shared" ref="U34:U47" si="94">IF(H34="電気",1,(IF(H34="都市ガス",2,(IF(H34="LPG",3,"")))))</f>
        <v/>
      </c>
      <c r="V34" s="12" t="str">
        <f t="shared" ref="V34:V47" si="95">IF(K34="kW",1,(IF(K34="ｍ3N/h",2,(IF(K34="kg/h",3,"")))))</f>
        <v/>
      </c>
      <c r="W34" s="12" t="str">
        <f t="shared" si="61"/>
        <v/>
      </c>
      <c r="Y34" s="89" t="str">
        <f t="shared" si="62"/>
        <v/>
      </c>
      <c r="Z34" s="89" t="str">
        <f t="shared" si="63"/>
        <v/>
      </c>
      <c r="AA34" s="89" t="str">
        <f t="shared" si="64"/>
        <v/>
      </c>
      <c r="AB34" s="243">
        <f t="shared" ref="AB34:AB47" si="96">IFERROR((I34*L34*M34*N34+J34*L34*O34*P34)/1000*$AZ$21,"")</f>
        <v>0</v>
      </c>
      <c r="AC34" s="89" t="str">
        <f t="shared" si="65"/>
        <v/>
      </c>
      <c r="AD34" s="89" t="str">
        <f t="shared" si="66"/>
        <v/>
      </c>
      <c r="AE34" s="89" t="str">
        <f t="shared" si="67"/>
        <v/>
      </c>
      <c r="AF34" s="89" t="str">
        <f t="shared" ref="AF34:AF47" si="97">IFERROR(AE34*$AZ$22*$AZ$26,"")</f>
        <v/>
      </c>
      <c r="AG34" s="89" t="str">
        <f t="shared" si="68"/>
        <v/>
      </c>
      <c r="AH34" s="89" t="str">
        <f t="shared" si="69"/>
        <v/>
      </c>
      <c r="AI34" s="89" t="str">
        <f t="shared" si="70"/>
        <v/>
      </c>
      <c r="AJ34" s="89" t="str">
        <f t="shared" ref="AJ34:AJ47" si="98">IFERROR(AI34*$AZ$22*$AZ$26,"")</f>
        <v/>
      </c>
      <c r="AK34" s="89" t="str">
        <f t="shared" si="71"/>
        <v/>
      </c>
      <c r="AL34" s="89" t="str">
        <f t="shared" si="72"/>
        <v/>
      </c>
      <c r="AM34" s="89" t="str">
        <f t="shared" si="73"/>
        <v/>
      </c>
      <c r="AN34" s="89" t="str">
        <f t="shared" ref="AN34:AN47" si="99">IFERROR(AM34*$AZ$23*$AZ$26,"")</f>
        <v/>
      </c>
      <c r="AO34" s="89" t="str">
        <f t="shared" si="74"/>
        <v/>
      </c>
      <c r="AP34" s="89" t="str">
        <f t="shared" si="75"/>
        <v/>
      </c>
      <c r="AQ34" s="89" t="str">
        <f t="shared" si="76"/>
        <v/>
      </c>
      <c r="AR34" s="89" t="str">
        <f t="shared" ref="AR34:AR47" si="100">IFERROR(AQ34*$AZ$23*$AZ$26,"")</f>
        <v/>
      </c>
      <c r="BE34" s="268">
        <v>2</v>
      </c>
      <c r="BF34" s="269"/>
      <c r="BG34" s="269"/>
      <c r="BH34" s="269"/>
      <c r="BI34" s="270"/>
      <c r="BJ34" s="270"/>
      <c r="BK34" s="271"/>
      <c r="BL34" s="270"/>
      <c r="BM34" s="270"/>
      <c r="BN34" s="271"/>
      <c r="BO34" s="272"/>
      <c r="BP34" s="270"/>
      <c r="BQ34" s="272"/>
      <c r="BR34" s="270"/>
      <c r="BS34" s="272"/>
      <c r="BT34" s="230" t="str">
        <f t="shared" ref="BT34:BT47" si="101">IF(BZ34="11",CD34,IF(BZ34="21",CH34,IF(BZ34="22",CL34,IF(BZ34="31",CP34,IF(BZ34="33",CT34,"")))))</f>
        <v/>
      </c>
      <c r="BU34" s="231" t="str">
        <f t="shared" ref="BU34:BU47" si="102">IF(BT34="","",BT34*0.0258)</f>
        <v/>
      </c>
      <c r="BV34" s="232" t="str">
        <f t="shared" ref="BV34:BV47" si="103">IF(BZ34="11",CE34,IF(BZ34="21",CI34,IF(BZ34="22",CM34,IF(BZ34="31",CQ34,IF(BZ34="33",CU34,"")))))</f>
        <v/>
      </c>
      <c r="BX34" s="12" t="str">
        <f t="shared" ref="BX34:BX47" si="104">IF(BK34="電気",1,(IF(BK34="都市ガス",2,(IF(BK34="LPG",3,"")))))</f>
        <v/>
      </c>
      <c r="BY34" s="12" t="str">
        <f t="shared" ref="BY34:BY47" si="105">IF(BN34="kW",1,(IF(BN34="ｍ3N/h",2,(IF(BN34="kg/h",3,"")))))</f>
        <v/>
      </c>
      <c r="BZ34" s="12" t="str">
        <f t="shared" si="77"/>
        <v/>
      </c>
      <c r="CB34" s="89" t="str">
        <f t="shared" si="78"/>
        <v/>
      </c>
      <c r="CC34" s="89" t="str">
        <f t="shared" si="79"/>
        <v/>
      </c>
      <c r="CD34" s="89" t="str">
        <f t="shared" si="80"/>
        <v/>
      </c>
      <c r="CE34" s="243">
        <f t="shared" ref="CE34:CE47" si="106">IFERROR((BL34*BO34*BP34*BQ34+BM34*BO34*BR34*BS34)/1000*$AZ$21,"")</f>
        <v>0</v>
      </c>
      <c r="CF34" s="89" t="str">
        <f t="shared" si="81"/>
        <v/>
      </c>
      <c r="CG34" s="89" t="str">
        <f t="shared" si="82"/>
        <v/>
      </c>
      <c r="CH34" s="89" t="str">
        <f t="shared" si="83"/>
        <v/>
      </c>
      <c r="CI34" s="89" t="str">
        <f t="shared" ref="CI34:CI47" si="107">IFERROR(CH34*$AZ$22*$AZ$26,"")</f>
        <v/>
      </c>
      <c r="CJ34" s="89" t="str">
        <f t="shared" si="84"/>
        <v/>
      </c>
      <c r="CK34" s="89" t="str">
        <f t="shared" si="85"/>
        <v/>
      </c>
      <c r="CL34" s="89" t="str">
        <f t="shared" si="86"/>
        <v/>
      </c>
      <c r="CM34" s="89" t="str">
        <f t="shared" ref="CM34:CM47" si="108">IFERROR(CL34*$AZ$22*$AZ$26,"")</f>
        <v/>
      </c>
      <c r="CN34" s="89" t="str">
        <f t="shared" si="87"/>
        <v/>
      </c>
      <c r="CO34" s="89" t="str">
        <f t="shared" si="88"/>
        <v/>
      </c>
      <c r="CP34" s="89" t="str">
        <f t="shared" si="89"/>
        <v/>
      </c>
      <c r="CQ34" s="89" t="str">
        <f t="shared" ref="CQ34:CQ47" si="109">IFERROR(CP34*$AZ$23*$AZ$26,"")</f>
        <v/>
      </c>
      <c r="CR34" s="89" t="str">
        <f t="shared" si="90"/>
        <v/>
      </c>
      <c r="CS34" s="89" t="str">
        <f t="shared" si="91"/>
        <v/>
      </c>
      <c r="CT34" s="89" t="str">
        <f t="shared" si="92"/>
        <v/>
      </c>
      <c r="CU34" s="89" t="str">
        <f t="shared" ref="CU34:CU47" si="110">IFERROR(CT34*$AZ$23*$AZ$26,"")</f>
        <v/>
      </c>
    </row>
    <row r="35" spans="2:103" ht="18" customHeight="1" x14ac:dyDescent="0.45">
      <c r="B35" s="13">
        <v>3</v>
      </c>
      <c r="C35" s="214"/>
      <c r="D35" s="214"/>
      <c r="E35" s="214"/>
      <c r="F35" s="443"/>
      <c r="G35" s="443"/>
      <c r="H35" s="228"/>
      <c r="I35" s="443"/>
      <c r="J35" s="443"/>
      <c r="K35" s="228"/>
      <c r="L35" s="229"/>
      <c r="M35" s="227"/>
      <c r="N35" s="229"/>
      <c r="O35" s="227"/>
      <c r="P35" s="229"/>
      <c r="Q35" s="230" t="str">
        <f t="shared" si="59"/>
        <v/>
      </c>
      <c r="R35" s="231" t="str">
        <f t="shared" si="60"/>
        <v/>
      </c>
      <c r="S35" s="232" t="str">
        <f t="shared" si="93"/>
        <v/>
      </c>
      <c r="U35" s="12" t="str">
        <f t="shared" si="94"/>
        <v/>
      </c>
      <c r="V35" s="12" t="str">
        <f t="shared" si="95"/>
        <v/>
      </c>
      <c r="W35" s="12" t="str">
        <f t="shared" si="61"/>
        <v/>
      </c>
      <c r="Y35" s="89" t="str">
        <f t="shared" si="62"/>
        <v/>
      </c>
      <c r="Z35" s="89" t="str">
        <f t="shared" si="63"/>
        <v/>
      </c>
      <c r="AA35" s="89" t="str">
        <f t="shared" si="64"/>
        <v/>
      </c>
      <c r="AB35" s="243">
        <f t="shared" si="96"/>
        <v>0</v>
      </c>
      <c r="AC35" s="89" t="str">
        <f t="shared" si="65"/>
        <v/>
      </c>
      <c r="AD35" s="89" t="str">
        <f t="shared" si="66"/>
        <v/>
      </c>
      <c r="AE35" s="89" t="str">
        <f t="shared" si="67"/>
        <v/>
      </c>
      <c r="AF35" s="89" t="str">
        <f t="shared" si="97"/>
        <v/>
      </c>
      <c r="AG35" s="89" t="str">
        <f t="shared" si="68"/>
        <v/>
      </c>
      <c r="AH35" s="89" t="str">
        <f t="shared" si="69"/>
        <v/>
      </c>
      <c r="AI35" s="89" t="str">
        <f t="shared" si="70"/>
        <v/>
      </c>
      <c r="AJ35" s="89" t="str">
        <f t="shared" si="98"/>
        <v/>
      </c>
      <c r="AK35" s="89" t="str">
        <f t="shared" si="71"/>
        <v/>
      </c>
      <c r="AL35" s="89" t="str">
        <f t="shared" si="72"/>
        <v/>
      </c>
      <c r="AM35" s="89" t="str">
        <f t="shared" si="73"/>
        <v/>
      </c>
      <c r="AN35" s="89" t="str">
        <f t="shared" si="99"/>
        <v/>
      </c>
      <c r="AO35" s="89" t="str">
        <f t="shared" si="74"/>
        <v/>
      </c>
      <c r="AP35" s="89" t="str">
        <f t="shared" si="75"/>
        <v/>
      </c>
      <c r="AQ35" s="89" t="str">
        <f t="shared" si="76"/>
        <v/>
      </c>
      <c r="AR35" s="89" t="str">
        <f t="shared" si="100"/>
        <v/>
      </c>
      <c r="BE35" s="268">
        <v>3</v>
      </c>
      <c r="BF35" s="269"/>
      <c r="BG35" s="269"/>
      <c r="BH35" s="269"/>
      <c r="BI35" s="270"/>
      <c r="BJ35" s="270"/>
      <c r="BK35" s="271"/>
      <c r="BL35" s="270"/>
      <c r="BM35" s="270"/>
      <c r="BN35" s="271"/>
      <c r="BO35" s="272"/>
      <c r="BP35" s="270"/>
      <c r="BQ35" s="272"/>
      <c r="BR35" s="270"/>
      <c r="BS35" s="272"/>
      <c r="BT35" s="230" t="str">
        <f t="shared" si="101"/>
        <v/>
      </c>
      <c r="BU35" s="231" t="str">
        <f t="shared" si="102"/>
        <v/>
      </c>
      <c r="BV35" s="232" t="str">
        <f t="shared" si="103"/>
        <v/>
      </c>
      <c r="BX35" s="12" t="str">
        <f t="shared" si="104"/>
        <v/>
      </c>
      <c r="BY35" s="12" t="str">
        <f t="shared" si="105"/>
        <v/>
      </c>
      <c r="BZ35" s="12" t="str">
        <f t="shared" si="77"/>
        <v/>
      </c>
      <c r="CB35" s="89" t="str">
        <f t="shared" si="78"/>
        <v/>
      </c>
      <c r="CC35" s="89" t="str">
        <f t="shared" si="79"/>
        <v/>
      </c>
      <c r="CD35" s="89" t="str">
        <f t="shared" si="80"/>
        <v/>
      </c>
      <c r="CE35" s="243">
        <f t="shared" si="106"/>
        <v>0</v>
      </c>
      <c r="CF35" s="89" t="str">
        <f t="shared" si="81"/>
        <v/>
      </c>
      <c r="CG35" s="89" t="str">
        <f t="shared" si="82"/>
        <v/>
      </c>
      <c r="CH35" s="89" t="str">
        <f t="shared" si="83"/>
        <v/>
      </c>
      <c r="CI35" s="89" t="str">
        <f t="shared" si="107"/>
        <v/>
      </c>
      <c r="CJ35" s="89" t="str">
        <f t="shared" si="84"/>
        <v/>
      </c>
      <c r="CK35" s="89" t="str">
        <f t="shared" si="85"/>
        <v/>
      </c>
      <c r="CL35" s="89" t="str">
        <f t="shared" si="86"/>
        <v/>
      </c>
      <c r="CM35" s="89" t="str">
        <f t="shared" si="108"/>
        <v/>
      </c>
      <c r="CN35" s="89" t="str">
        <f t="shared" si="87"/>
        <v/>
      </c>
      <c r="CO35" s="89" t="str">
        <f t="shared" si="88"/>
        <v/>
      </c>
      <c r="CP35" s="89" t="str">
        <f t="shared" si="89"/>
        <v/>
      </c>
      <c r="CQ35" s="89" t="str">
        <f t="shared" si="109"/>
        <v/>
      </c>
      <c r="CR35" s="89" t="str">
        <f t="shared" si="90"/>
        <v/>
      </c>
      <c r="CS35" s="89" t="str">
        <f t="shared" si="91"/>
        <v/>
      </c>
      <c r="CT35" s="89" t="str">
        <f t="shared" si="92"/>
        <v/>
      </c>
      <c r="CU35" s="89" t="str">
        <f t="shared" si="110"/>
        <v/>
      </c>
    </row>
    <row r="36" spans="2:103" ht="18" customHeight="1" x14ac:dyDescent="0.45">
      <c r="B36" s="13">
        <v>4</v>
      </c>
      <c r="C36" s="214"/>
      <c r="D36" s="214"/>
      <c r="E36" s="214"/>
      <c r="F36" s="443"/>
      <c r="G36" s="443"/>
      <c r="H36" s="228"/>
      <c r="I36" s="443"/>
      <c r="J36" s="443"/>
      <c r="K36" s="228"/>
      <c r="L36" s="229"/>
      <c r="M36" s="227"/>
      <c r="N36" s="229"/>
      <c r="O36" s="227"/>
      <c r="P36" s="229"/>
      <c r="Q36" s="230" t="str">
        <f t="shared" si="59"/>
        <v/>
      </c>
      <c r="R36" s="231" t="str">
        <f t="shared" si="60"/>
        <v/>
      </c>
      <c r="S36" s="232" t="str">
        <f t="shared" si="93"/>
        <v/>
      </c>
      <c r="U36" s="12" t="str">
        <f t="shared" si="94"/>
        <v/>
      </c>
      <c r="V36" s="12" t="str">
        <f t="shared" si="95"/>
        <v/>
      </c>
      <c r="W36" s="12" t="str">
        <f t="shared" si="61"/>
        <v/>
      </c>
      <c r="Y36" s="89" t="str">
        <f t="shared" si="62"/>
        <v/>
      </c>
      <c r="Z36" s="89" t="str">
        <f t="shared" si="63"/>
        <v/>
      </c>
      <c r="AA36" s="89" t="str">
        <f t="shared" si="64"/>
        <v/>
      </c>
      <c r="AB36" s="243">
        <f t="shared" si="96"/>
        <v>0</v>
      </c>
      <c r="AC36" s="89" t="str">
        <f t="shared" si="65"/>
        <v/>
      </c>
      <c r="AD36" s="89" t="str">
        <f t="shared" si="66"/>
        <v/>
      </c>
      <c r="AE36" s="89" t="str">
        <f t="shared" si="67"/>
        <v/>
      </c>
      <c r="AF36" s="89" t="str">
        <f t="shared" si="97"/>
        <v/>
      </c>
      <c r="AG36" s="89" t="str">
        <f t="shared" si="68"/>
        <v/>
      </c>
      <c r="AH36" s="89" t="str">
        <f t="shared" si="69"/>
        <v/>
      </c>
      <c r="AI36" s="89" t="str">
        <f t="shared" si="70"/>
        <v/>
      </c>
      <c r="AJ36" s="89" t="str">
        <f t="shared" si="98"/>
        <v/>
      </c>
      <c r="AK36" s="89" t="str">
        <f t="shared" si="71"/>
        <v/>
      </c>
      <c r="AL36" s="89" t="str">
        <f t="shared" si="72"/>
        <v/>
      </c>
      <c r="AM36" s="89" t="str">
        <f t="shared" si="73"/>
        <v/>
      </c>
      <c r="AN36" s="89" t="str">
        <f t="shared" si="99"/>
        <v/>
      </c>
      <c r="AO36" s="89" t="str">
        <f t="shared" si="74"/>
        <v/>
      </c>
      <c r="AP36" s="89" t="str">
        <f t="shared" si="75"/>
        <v/>
      </c>
      <c r="AQ36" s="89" t="str">
        <f t="shared" si="76"/>
        <v/>
      </c>
      <c r="AR36" s="89" t="str">
        <f t="shared" si="100"/>
        <v/>
      </c>
      <c r="BE36" s="268">
        <v>4</v>
      </c>
      <c r="BF36" s="269"/>
      <c r="BG36" s="269"/>
      <c r="BH36" s="269"/>
      <c r="BI36" s="270"/>
      <c r="BJ36" s="270"/>
      <c r="BK36" s="271"/>
      <c r="BL36" s="270"/>
      <c r="BM36" s="270"/>
      <c r="BN36" s="271"/>
      <c r="BO36" s="272"/>
      <c r="BP36" s="270"/>
      <c r="BQ36" s="272"/>
      <c r="BR36" s="270"/>
      <c r="BS36" s="272"/>
      <c r="BT36" s="230" t="str">
        <f t="shared" si="101"/>
        <v/>
      </c>
      <c r="BU36" s="231" t="str">
        <f t="shared" si="102"/>
        <v/>
      </c>
      <c r="BV36" s="232" t="str">
        <f t="shared" si="103"/>
        <v/>
      </c>
      <c r="BX36" s="12" t="str">
        <f t="shared" si="104"/>
        <v/>
      </c>
      <c r="BY36" s="12" t="str">
        <f t="shared" si="105"/>
        <v/>
      </c>
      <c r="BZ36" s="12" t="str">
        <f t="shared" si="77"/>
        <v/>
      </c>
      <c r="CB36" s="89" t="str">
        <f t="shared" si="78"/>
        <v/>
      </c>
      <c r="CC36" s="89" t="str">
        <f t="shared" si="79"/>
        <v/>
      </c>
      <c r="CD36" s="89" t="str">
        <f t="shared" si="80"/>
        <v/>
      </c>
      <c r="CE36" s="243">
        <f t="shared" si="106"/>
        <v>0</v>
      </c>
      <c r="CF36" s="89" t="str">
        <f t="shared" si="81"/>
        <v/>
      </c>
      <c r="CG36" s="89" t="str">
        <f t="shared" si="82"/>
        <v/>
      </c>
      <c r="CH36" s="89" t="str">
        <f t="shared" si="83"/>
        <v/>
      </c>
      <c r="CI36" s="89" t="str">
        <f t="shared" si="107"/>
        <v/>
      </c>
      <c r="CJ36" s="89" t="str">
        <f t="shared" si="84"/>
        <v/>
      </c>
      <c r="CK36" s="89" t="str">
        <f t="shared" si="85"/>
        <v/>
      </c>
      <c r="CL36" s="89" t="str">
        <f t="shared" si="86"/>
        <v/>
      </c>
      <c r="CM36" s="89" t="str">
        <f t="shared" si="108"/>
        <v/>
      </c>
      <c r="CN36" s="89" t="str">
        <f t="shared" si="87"/>
        <v/>
      </c>
      <c r="CO36" s="89" t="str">
        <f t="shared" si="88"/>
        <v/>
      </c>
      <c r="CP36" s="89" t="str">
        <f t="shared" si="89"/>
        <v/>
      </c>
      <c r="CQ36" s="89" t="str">
        <f t="shared" si="109"/>
        <v/>
      </c>
      <c r="CR36" s="89" t="str">
        <f t="shared" si="90"/>
        <v/>
      </c>
      <c r="CS36" s="89" t="str">
        <f t="shared" si="91"/>
        <v/>
      </c>
      <c r="CT36" s="89" t="str">
        <f t="shared" si="92"/>
        <v/>
      </c>
      <c r="CU36" s="89" t="str">
        <f t="shared" si="110"/>
        <v/>
      </c>
    </row>
    <row r="37" spans="2:103" ht="18" customHeight="1" x14ac:dyDescent="0.45">
      <c r="B37" s="13">
        <v>5</v>
      </c>
      <c r="C37" s="214"/>
      <c r="D37" s="214"/>
      <c r="E37" s="214"/>
      <c r="F37" s="443"/>
      <c r="G37" s="443"/>
      <c r="H37" s="228"/>
      <c r="I37" s="443"/>
      <c r="J37" s="443"/>
      <c r="K37" s="228"/>
      <c r="L37" s="229"/>
      <c r="M37" s="227"/>
      <c r="N37" s="229"/>
      <c r="O37" s="227"/>
      <c r="P37" s="229"/>
      <c r="Q37" s="230" t="str">
        <f t="shared" si="59"/>
        <v/>
      </c>
      <c r="R37" s="231" t="str">
        <f t="shared" si="60"/>
        <v/>
      </c>
      <c r="S37" s="232" t="str">
        <f t="shared" si="93"/>
        <v/>
      </c>
      <c r="U37" s="12" t="str">
        <f t="shared" si="94"/>
        <v/>
      </c>
      <c r="V37" s="12" t="str">
        <f t="shared" si="95"/>
        <v/>
      </c>
      <c r="W37" s="12" t="str">
        <f t="shared" si="61"/>
        <v/>
      </c>
      <c r="Y37" s="89" t="str">
        <f t="shared" si="62"/>
        <v/>
      </c>
      <c r="Z37" s="89" t="str">
        <f t="shared" si="63"/>
        <v/>
      </c>
      <c r="AA37" s="89" t="str">
        <f t="shared" si="64"/>
        <v/>
      </c>
      <c r="AB37" s="243">
        <f t="shared" si="96"/>
        <v>0</v>
      </c>
      <c r="AC37" s="89" t="str">
        <f t="shared" si="65"/>
        <v/>
      </c>
      <c r="AD37" s="89" t="str">
        <f t="shared" si="66"/>
        <v/>
      </c>
      <c r="AE37" s="89" t="str">
        <f t="shared" si="67"/>
        <v/>
      </c>
      <c r="AF37" s="89" t="str">
        <f t="shared" si="97"/>
        <v/>
      </c>
      <c r="AG37" s="89" t="str">
        <f t="shared" si="68"/>
        <v/>
      </c>
      <c r="AH37" s="89" t="str">
        <f t="shared" si="69"/>
        <v/>
      </c>
      <c r="AI37" s="89" t="str">
        <f t="shared" si="70"/>
        <v/>
      </c>
      <c r="AJ37" s="89" t="str">
        <f t="shared" si="98"/>
        <v/>
      </c>
      <c r="AK37" s="89" t="str">
        <f t="shared" si="71"/>
        <v/>
      </c>
      <c r="AL37" s="89" t="str">
        <f t="shared" si="72"/>
        <v/>
      </c>
      <c r="AM37" s="89" t="str">
        <f t="shared" si="73"/>
        <v/>
      </c>
      <c r="AN37" s="89" t="str">
        <f t="shared" si="99"/>
        <v/>
      </c>
      <c r="AO37" s="89" t="str">
        <f t="shared" si="74"/>
        <v/>
      </c>
      <c r="AP37" s="89" t="str">
        <f t="shared" si="75"/>
        <v/>
      </c>
      <c r="AQ37" s="89" t="str">
        <f t="shared" si="76"/>
        <v/>
      </c>
      <c r="AR37" s="89" t="str">
        <f t="shared" si="100"/>
        <v/>
      </c>
      <c r="BE37" s="268">
        <v>5</v>
      </c>
      <c r="BF37" s="269"/>
      <c r="BG37" s="269"/>
      <c r="BH37" s="269"/>
      <c r="BI37" s="270"/>
      <c r="BJ37" s="270"/>
      <c r="BK37" s="271"/>
      <c r="BL37" s="270"/>
      <c r="BM37" s="270"/>
      <c r="BN37" s="271"/>
      <c r="BO37" s="272"/>
      <c r="BP37" s="270"/>
      <c r="BQ37" s="272"/>
      <c r="BR37" s="270"/>
      <c r="BS37" s="272"/>
      <c r="BT37" s="230" t="str">
        <f t="shared" si="101"/>
        <v/>
      </c>
      <c r="BU37" s="231" t="str">
        <f t="shared" si="102"/>
        <v/>
      </c>
      <c r="BV37" s="232" t="str">
        <f t="shared" si="103"/>
        <v/>
      </c>
      <c r="BX37" s="12" t="str">
        <f t="shared" si="104"/>
        <v/>
      </c>
      <c r="BY37" s="12" t="str">
        <f t="shared" si="105"/>
        <v/>
      </c>
      <c r="BZ37" s="12" t="str">
        <f t="shared" si="77"/>
        <v/>
      </c>
      <c r="CB37" s="89" t="str">
        <f t="shared" si="78"/>
        <v/>
      </c>
      <c r="CC37" s="89" t="str">
        <f t="shared" si="79"/>
        <v/>
      </c>
      <c r="CD37" s="89" t="str">
        <f t="shared" si="80"/>
        <v/>
      </c>
      <c r="CE37" s="243">
        <f t="shared" si="106"/>
        <v>0</v>
      </c>
      <c r="CF37" s="89" t="str">
        <f t="shared" si="81"/>
        <v/>
      </c>
      <c r="CG37" s="89" t="str">
        <f t="shared" si="82"/>
        <v/>
      </c>
      <c r="CH37" s="89" t="str">
        <f t="shared" si="83"/>
        <v/>
      </c>
      <c r="CI37" s="89" t="str">
        <f t="shared" si="107"/>
        <v/>
      </c>
      <c r="CJ37" s="89" t="str">
        <f t="shared" si="84"/>
        <v/>
      </c>
      <c r="CK37" s="89" t="str">
        <f t="shared" si="85"/>
        <v/>
      </c>
      <c r="CL37" s="89" t="str">
        <f t="shared" si="86"/>
        <v/>
      </c>
      <c r="CM37" s="89" t="str">
        <f t="shared" si="108"/>
        <v/>
      </c>
      <c r="CN37" s="89" t="str">
        <f t="shared" si="87"/>
        <v/>
      </c>
      <c r="CO37" s="89" t="str">
        <f t="shared" si="88"/>
        <v/>
      </c>
      <c r="CP37" s="89" t="str">
        <f t="shared" si="89"/>
        <v/>
      </c>
      <c r="CQ37" s="89" t="str">
        <f t="shared" si="109"/>
        <v/>
      </c>
      <c r="CR37" s="89" t="str">
        <f t="shared" si="90"/>
        <v/>
      </c>
      <c r="CS37" s="89" t="str">
        <f t="shared" si="91"/>
        <v/>
      </c>
      <c r="CT37" s="89" t="str">
        <f t="shared" si="92"/>
        <v/>
      </c>
      <c r="CU37" s="89" t="str">
        <f t="shared" si="110"/>
        <v/>
      </c>
    </row>
    <row r="38" spans="2:103" ht="18" customHeight="1" x14ac:dyDescent="0.45">
      <c r="B38" s="13">
        <v>6</v>
      </c>
      <c r="C38" s="214"/>
      <c r="D38" s="214"/>
      <c r="E38" s="214"/>
      <c r="F38" s="443"/>
      <c r="G38" s="443"/>
      <c r="H38" s="228"/>
      <c r="I38" s="443"/>
      <c r="J38" s="443"/>
      <c r="K38" s="228"/>
      <c r="L38" s="229"/>
      <c r="M38" s="227"/>
      <c r="N38" s="229"/>
      <c r="O38" s="227"/>
      <c r="P38" s="229"/>
      <c r="Q38" s="230" t="str">
        <f t="shared" si="59"/>
        <v/>
      </c>
      <c r="R38" s="231" t="str">
        <f t="shared" si="60"/>
        <v/>
      </c>
      <c r="S38" s="232" t="str">
        <f t="shared" si="93"/>
        <v/>
      </c>
      <c r="U38" s="12" t="str">
        <f t="shared" si="94"/>
        <v/>
      </c>
      <c r="V38" s="12" t="str">
        <f t="shared" si="95"/>
        <v/>
      </c>
      <c r="W38" s="12" t="str">
        <f t="shared" si="61"/>
        <v/>
      </c>
      <c r="Y38" s="89" t="str">
        <f t="shared" si="62"/>
        <v/>
      </c>
      <c r="Z38" s="89" t="str">
        <f t="shared" si="63"/>
        <v/>
      </c>
      <c r="AA38" s="89" t="str">
        <f t="shared" si="64"/>
        <v/>
      </c>
      <c r="AB38" s="243">
        <f t="shared" si="96"/>
        <v>0</v>
      </c>
      <c r="AC38" s="89" t="str">
        <f t="shared" si="65"/>
        <v/>
      </c>
      <c r="AD38" s="89" t="str">
        <f t="shared" si="66"/>
        <v/>
      </c>
      <c r="AE38" s="89" t="str">
        <f t="shared" si="67"/>
        <v/>
      </c>
      <c r="AF38" s="89" t="str">
        <f t="shared" si="97"/>
        <v/>
      </c>
      <c r="AG38" s="89" t="str">
        <f t="shared" si="68"/>
        <v/>
      </c>
      <c r="AH38" s="89" t="str">
        <f t="shared" si="69"/>
        <v/>
      </c>
      <c r="AI38" s="89" t="str">
        <f t="shared" si="70"/>
        <v/>
      </c>
      <c r="AJ38" s="89" t="str">
        <f t="shared" si="98"/>
        <v/>
      </c>
      <c r="AK38" s="89" t="str">
        <f t="shared" si="71"/>
        <v/>
      </c>
      <c r="AL38" s="89" t="str">
        <f t="shared" si="72"/>
        <v/>
      </c>
      <c r="AM38" s="89" t="str">
        <f t="shared" si="73"/>
        <v/>
      </c>
      <c r="AN38" s="89" t="str">
        <f t="shared" si="99"/>
        <v/>
      </c>
      <c r="AO38" s="89" t="str">
        <f t="shared" si="74"/>
        <v/>
      </c>
      <c r="AP38" s="89" t="str">
        <f t="shared" si="75"/>
        <v/>
      </c>
      <c r="AQ38" s="89" t="str">
        <f t="shared" si="76"/>
        <v/>
      </c>
      <c r="AR38" s="89" t="str">
        <f t="shared" si="100"/>
        <v/>
      </c>
      <c r="BE38" s="268">
        <v>6</v>
      </c>
      <c r="BF38" s="269"/>
      <c r="BG38" s="269"/>
      <c r="BH38" s="269"/>
      <c r="BI38" s="270"/>
      <c r="BJ38" s="270"/>
      <c r="BK38" s="271"/>
      <c r="BL38" s="270"/>
      <c r="BM38" s="270"/>
      <c r="BN38" s="271"/>
      <c r="BO38" s="272"/>
      <c r="BP38" s="270"/>
      <c r="BQ38" s="272"/>
      <c r="BR38" s="270"/>
      <c r="BS38" s="272"/>
      <c r="BT38" s="230" t="str">
        <f t="shared" si="101"/>
        <v/>
      </c>
      <c r="BU38" s="231" t="str">
        <f t="shared" si="102"/>
        <v/>
      </c>
      <c r="BV38" s="232" t="str">
        <f t="shared" si="103"/>
        <v/>
      </c>
      <c r="BX38" s="12" t="str">
        <f t="shared" si="104"/>
        <v/>
      </c>
      <c r="BY38" s="12" t="str">
        <f t="shared" si="105"/>
        <v/>
      </c>
      <c r="BZ38" s="12" t="str">
        <f t="shared" si="77"/>
        <v/>
      </c>
      <c r="CB38" s="89" t="str">
        <f t="shared" si="78"/>
        <v/>
      </c>
      <c r="CC38" s="89" t="str">
        <f t="shared" si="79"/>
        <v/>
      </c>
      <c r="CD38" s="89" t="str">
        <f t="shared" si="80"/>
        <v/>
      </c>
      <c r="CE38" s="243">
        <f t="shared" si="106"/>
        <v>0</v>
      </c>
      <c r="CF38" s="89" t="str">
        <f t="shared" si="81"/>
        <v/>
      </c>
      <c r="CG38" s="89" t="str">
        <f t="shared" si="82"/>
        <v/>
      </c>
      <c r="CH38" s="89" t="str">
        <f t="shared" si="83"/>
        <v/>
      </c>
      <c r="CI38" s="89" t="str">
        <f t="shared" si="107"/>
        <v/>
      </c>
      <c r="CJ38" s="89" t="str">
        <f t="shared" si="84"/>
        <v/>
      </c>
      <c r="CK38" s="89" t="str">
        <f t="shared" si="85"/>
        <v/>
      </c>
      <c r="CL38" s="89" t="str">
        <f t="shared" si="86"/>
        <v/>
      </c>
      <c r="CM38" s="89" t="str">
        <f t="shared" si="108"/>
        <v/>
      </c>
      <c r="CN38" s="89" t="str">
        <f t="shared" si="87"/>
        <v/>
      </c>
      <c r="CO38" s="89" t="str">
        <f t="shared" si="88"/>
        <v/>
      </c>
      <c r="CP38" s="89" t="str">
        <f t="shared" si="89"/>
        <v/>
      </c>
      <c r="CQ38" s="89" t="str">
        <f t="shared" si="109"/>
        <v/>
      </c>
      <c r="CR38" s="89" t="str">
        <f t="shared" si="90"/>
        <v/>
      </c>
      <c r="CS38" s="89" t="str">
        <f t="shared" si="91"/>
        <v/>
      </c>
      <c r="CT38" s="89" t="str">
        <f t="shared" si="92"/>
        <v/>
      </c>
      <c r="CU38" s="89" t="str">
        <f t="shared" si="110"/>
        <v/>
      </c>
    </row>
    <row r="39" spans="2:103" ht="18" customHeight="1" x14ac:dyDescent="0.45">
      <c r="B39" s="13">
        <v>7</v>
      </c>
      <c r="C39" s="214"/>
      <c r="D39" s="214"/>
      <c r="E39" s="214"/>
      <c r="F39" s="443"/>
      <c r="G39" s="443"/>
      <c r="H39" s="228"/>
      <c r="I39" s="443"/>
      <c r="J39" s="443"/>
      <c r="K39" s="228"/>
      <c r="L39" s="229"/>
      <c r="M39" s="227"/>
      <c r="N39" s="229"/>
      <c r="O39" s="227"/>
      <c r="P39" s="229"/>
      <c r="Q39" s="230" t="str">
        <f t="shared" si="59"/>
        <v/>
      </c>
      <c r="R39" s="231" t="str">
        <f t="shared" si="60"/>
        <v/>
      </c>
      <c r="S39" s="232" t="str">
        <f t="shared" si="93"/>
        <v/>
      </c>
      <c r="U39" s="12" t="str">
        <f t="shared" si="94"/>
        <v/>
      </c>
      <c r="V39" s="12" t="str">
        <f t="shared" si="95"/>
        <v/>
      </c>
      <c r="W39" s="12" t="str">
        <f t="shared" si="61"/>
        <v/>
      </c>
      <c r="Y39" s="89" t="str">
        <f t="shared" si="62"/>
        <v/>
      </c>
      <c r="Z39" s="89" t="str">
        <f t="shared" si="63"/>
        <v/>
      </c>
      <c r="AA39" s="89" t="str">
        <f t="shared" si="64"/>
        <v/>
      </c>
      <c r="AB39" s="243">
        <f t="shared" si="96"/>
        <v>0</v>
      </c>
      <c r="AC39" s="89" t="str">
        <f t="shared" si="65"/>
        <v/>
      </c>
      <c r="AD39" s="89" t="str">
        <f t="shared" si="66"/>
        <v/>
      </c>
      <c r="AE39" s="89" t="str">
        <f t="shared" si="67"/>
        <v/>
      </c>
      <c r="AF39" s="89" t="str">
        <f t="shared" si="97"/>
        <v/>
      </c>
      <c r="AG39" s="89" t="str">
        <f t="shared" si="68"/>
        <v/>
      </c>
      <c r="AH39" s="89" t="str">
        <f t="shared" si="69"/>
        <v/>
      </c>
      <c r="AI39" s="89" t="str">
        <f t="shared" si="70"/>
        <v/>
      </c>
      <c r="AJ39" s="89" t="str">
        <f t="shared" si="98"/>
        <v/>
      </c>
      <c r="AK39" s="89" t="str">
        <f t="shared" si="71"/>
        <v/>
      </c>
      <c r="AL39" s="89" t="str">
        <f t="shared" si="72"/>
        <v/>
      </c>
      <c r="AM39" s="89" t="str">
        <f t="shared" si="73"/>
        <v/>
      </c>
      <c r="AN39" s="89" t="str">
        <f t="shared" si="99"/>
        <v/>
      </c>
      <c r="AO39" s="89" t="str">
        <f t="shared" si="74"/>
        <v/>
      </c>
      <c r="AP39" s="89" t="str">
        <f t="shared" si="75"/>
        <v/>
      </c>
      <c r="AQ39" s="89" t="str">
        <f t="shared" si="76"/>
        <v/>
      </c>
      <c r="AR39" s="89" t="str">
        <f t="shared" si="100"/>
        <v/>
      </c>
      <c r="BE39" s="268">
        <v>7</v>
      </c>
      <c r="BF39" s="269"/>
      <c r="BG39" s="269"/>
      <c r="BH39" s="269"/>
      <c r="BI39" s="270"/>
      <c r="BJ39" s="270"/>
      <c r="BK39" s="271"/>
      <c r="BL39" s="270"/>
      <c r="BM39" s="270"/>
      <c r="BN39" s="271"/>
      <c r="BO39" s="272"/>
      <c r="BP39" s="270"/>
      <c r="BQ39" s="272"/>
      <c r="BR39" s="270"/>
      <c r="BS39" s="272"/>
      <c r="BT39" s="230" t="str">
        <f t="shared" si="101"/>
        <v/>
      </c>
      <c r="BU39" s="231" t="str">
        <f t="shared" si="102"/>
        <v/>
      </c>
      <c r="BV39" s="232" t="str">
        <f t="shared" si="103"/>
        <v/>
      </c>
      <c r="BX39" s="12" t="str">
        <f t="shared" si="104"/>
        <v/>
      </c>
      <c r="BY39" s="12" t="str">
        <f t="shared" si="105"/>
        <v/>
      </c>
      <c r="BZ39" s="12" t="str">
        <f t="shared" si="77"/>
        <v/>
      </c>
      <c r="CB39" s="89" t="str">
        <f t="shared" si="78"/>
        <v/>
      </c>
      <c r="CC39" s="89" t="str">
        <f t="shared" si="79"/>
        <v/>
      </c>
      <c r="CD39" s="89" t="str">
        <f t="shared" si="80"/>
        <v/>
      </c>
      <c r="CE39" s="243">
        <f t="shared" si="106"/>
        <v>0</v>
      </c>
      <c r="CF39" s="89" t="str">
        <f t="shared" si="81"/>
        <v/>
      </c>
      <c r="CG39" s="89" t="str">
        <f t="shared" si="82"/>
        <v/>
      </c>
      <c r="CH39" s="89" t="str">
        <f t="shared" si="83"/>
        <v/>
      </c>
      <c r="CI39" s="89" t="str">
        <f t="shared" si="107"/>
        <v/>
      </c>
      <c r="CJ39" s="89" t="str">
        <f t="shared" si="84"/>
        <v/>
      </c>
      <c r="CK39" s="89" t="str">
        <f t="shared" si="85"/>
        <v/>
      </c>
      <c r="CL39" s="89" t="str">
        <f t="shared" si="86"/>
        <v/>
      </c>
      <c r="CM39" s="89" t="str">
        <f t="shared" si="108"/>
        <v/>
      </c>
      <c r="CN39" s="89" t="str">
        <f t="shared" si="87"/>
        <v/>
      </c>
      <c r="CO39" s="89" t="str">
        <f t="shared" si="88"/>
        <v/>
      </c>
      <c r="CP39" s="89" t="str">
        <f t="shared" si="89"/>
        <v/>
      </c>
      <c r="CQ39" s="89" t="str">
        <f t="shared" si="109"/>
        <v/>
      </c>
      <c r="CR39" s="89" t="str">
        <f t="shared" si="90"/>
        <v/>
      </c>
      <c r="CS39" s="89" t="str">
        <f t="shared" si="91"/>
        <v/>
      </c>
      <c r="CT39" s="89" t="str">
        <f t="shared" si="92"/>
        <v/>
      </c>
      <c r="CU39" s="89" t="str">
        <f t="shared" si="110"/>
        <v/>
      </c>
    </row>
    <row r="40" spans="2:103" ht="18" customHeight="1" x14ac:dyDescent="0.45">
      <c r="B40" s="13">
        <v>8</v>
      </c>
      <c r="C40" s="214"/>
      <c r="D40" s="214"/>
      <c r="E40" s="214"/>
      <c r="F40" s="443"/>
      <c r="G40" s="443"/>
      <c r="H40" s="228"/>
      <c r="I40" s="443"/>
      <c r="J40" s="443"/>
      <c r="K40" s="228"/>
      <c r="L40" s="229"/>
      <c r="M40" s="227"/>
      <c r="N40" s="229"/>
      <c r="O40" s="227"/>
      <c r="P40" s="229"/>
      <c r="Q40" s="230" t="str">
        <f t="shared" si="59"/>
        <v/>
      </c>
      <c r="R40" s="231" t="str">
        <f t="shared" si="60"/>
        <v/>
      </c>
      <c r="S40" s="232" t="str">
        <f t="shared" si="93"/>
        <v/>
      </c>
      <c r="U40" s="12" t="str">
        <f t="shared" si="94"/>
        <v/>
      </c>
      <c r="V40" s="12" t="str">
        <f t="shared" si="95"/>
        <v/>
      </c>
      <c r="W40" s="12" t="str">
        <f t="shared" si="61"/>
        <v/>
      </c>
      <c r="Y40" s="89" t="str">
        <f t="shared" si="62"/>
        <v/>
      </c>
      <c r="Z40" s="89" t="str">
        <f t="shared" si="63"/>
        <v/>
      </c>
      <c r="AA40" s="89" t="str">
        <f t="shared" si="64"/>
        <v/>
      </c>
      <c r="AB40" s="243">
        <f t="shared" si="96"/>
        <v>0</v>
      </c>
      <c r="AC40" s="89" t="str">
        <f t="shared" si="65"/>
        <v/>
      </c>
      <c r="AD40" s="89" t="str">
        <f t="shared" si="66"/>
        <v/>
      </c>
      <c r="AE40" s="89" t="str">
        <f t="shared" si="67"/>
        <v/>
      </c>
      <c r="AF40" s="89" t="str">
        <f t="shared" si="97"/>
        <v/>
      </c>
      <c r="AG40" s="89" t="str">
        <f t="shared" si="68"/>
        <v/>
      </c>
      <c r="AH40" s="89" t="str">
        <f t="shared" si="69"/>
        <v/>
      </c>
      <c r="AI40" s="89" t="str">
        <f t="shared" si="70"/>
        <v/>
      </c>
      <c r="AJ40" s="89" t="str">
        <f t="shared" si="98"/>
        <v/>
      </c>
      <c r="AK40" s="89" t="str">
        <f t="shared" si="71"/>
        <v/>
      </c>
      <c r="AL40" s="89" t="str">
        <f t="shared" si="72"/>
        <v/>
      </c>
      <c r="AM40" s="89" t="str">
        <f t="shared" si="73"/>
        <v/>
      </c>
      <c r="AN40" s="89" t="str">
        <f t="shared" si="99"/>
        <v/>
      </c>
      <c r="AO40" s="89" t="str">
        <f t="shared" si="74"/>
        <v/>
      </c>
      <c r="AP40" s="89" t="str">
        <f t="shared" si="75"/>
        <v/>
      </c>
      <c r="AQ40" s="89" t="str">
        <f t="shared" si="76"/>
        <v/>
      </c>
      <c r="AR40" s="89" t="str">
        <f t="shared" si="100"/>
        <v/>
      </c>
      <c r="BE40" s="268">
        <v>8</v>
      </c>
      <c r="BF40" s="269"/>
      <c r="BG40" s="269"/>
      <c r="BH40" s="269"/>
      <c r="BI40" s="270"/>
      <c r="BJ40" s="270"/>
      <c r="BK40" s="271"/>
      <c r="BL40" s="270"/>
      <c r="BM40" s="270"/>
      <c r="BN40" s="271"/>
      <c r="BO40" s="272"/>
      <c r="BP40" s="270"/>
      <c r="BQ40" s="272"/>
      <c r="BR40" s="270"/>
      <c r="BS40" s="272"/>
      <c r="BT40" s="230" t="str">
        <f t="shared" si="101"/>
        <v/>
      </c>
      <c r="BU40" s="231" t="str">
        <f t="shared" si="102"/>
        <v/>
      </c>
      <c r="BV40" s="232" t="str">
        <f t="shared" si="103"/>
        <v/>
      </c>
      <c r="BX40" s="12" t="str">
        <f t="shared" si="104"/>
        <v/>
      </c>
      <c r="BY40" s="12" t="str">
        <f t="shared" si="105"/>
        <v/>
      </c>
      <c r="BZ40" s="12" t="str">
        <f t="shared" si="77"/>
        <v/>
      </c>
      <c r="CB40" s="89" t="str">
        <f t="shared" si="78"/>
        <v/>
      </c>
      <c r="CC40" s="89" t="str">
        <f t="shared" si="79"/>
        <v/>
      </c>
      <c r="CD40" s="89" t="str">
        <f t="shared" si="80"/>
        <v/>
      </c>
      <c r="CE40" s="243">
        <f t="shared" si="106"/>
        <v>0</v>
      </c>
      <c r="CF40" s="89" t="str">
        <f t="shared" si="81"/>
        <v/>
      </c>
      <c r="CG40" s="89" t="str">
        <f t="shared" si="82"/>
        <v/>
      </c>
      <c r="CH40" s="89" t="str">
        <f t="shared" si="83"/>
        <v/>
      </c>
      <c r="CI40" s="89" t="str">
        <f t="shared" si="107"/>
        <v/>
      </c>
      <c r="CJ40" s="89" t="str">
        <f t="shared" si="84"/>
        <v/>
      </c>
      <c r="CK40" s="89" t="str">
        <f t="shared" si="85"/>
        <v/>
      </c>
      <c r="CL40" s="89" t="str">
        <f t="shared" si="86"/>
        <v/>
      </c>
      <c r="CM40" s="89" t="str">
        <f t="shared" si="108"/>
        <v/>
      </c>
      <c r="CN40" s="89" t="str">
        <f t="shared" si="87"/>
        <v/>
      </c>
      <c r="CO40" s="89" t="str">
        <f t="shared" si="88"/>
        <v/>
      </c>
      <c r="CP40" s="89" t="str">
        <f t="shared" si="89"/>
        <v/>
      </c>
      <c r="CQ40" s="89" t="str">
        <f t="shared" si="109"/>
        <v/>
      </c>
      <c r="CR40" s="89" t="str">
        <f t="shared" si="90"/>
        <v/>
      </c>
      <c r="CS40" s="89" t="str">
        <f t="shared" si="91"/>
        <v/>
      </c>
      <c r="CT40" s="89" t="str">
        <f t="shared" si="92"/>
        <v/>
      </c>
      <c r="CU40" s="89" t="str">
        <f t="shared" si="110"/>
        <v/>
      </c>
    </row>
    <row r="41" spans="2:103" ht="18" customHeight="1" x14ac:dyDescent="0.45">
      <c r="B41" s="13">
        <v>9</v>
      </c>
      <c r="C41" s="214"/>
      <c r="D41" s="214"/>
      <c r="E41" s="214"/>
      <c r="F41" s="443"/>
      <c r="G41" s="443"/>
      <c r="H41" s="228"/>
      <c r="I41" s="443"/>
      <c r="J41" s="443"/>
      <c r="K41" s="228"/>
      <c r="L41" s="229"/>
      <c r="M41" s="227"/>
      <c r="N41" s="229"/>
      <c r="O41" s="227"/>
      <c r="P41" s="229"/>
      <c r="Q41" s="230" t="str">
        <f t="shared" ref="Q41:Q47" si="111">IF(W41="11",AA41,IF(W41="21",AE41,IF(W41="22",AI41,IF(W41="31",AM41,IF(W41="33",AQ41,"")))))</f>
        <v/>
      </c>
      <c r="R41" s="231" t="str">
        <f t="shared" si="60"/>
        <v/>
      </c>
      <c r="S41" s="232" t="str">
        <f t="shared" si="93"/>
        <v/>
      </c>
      <c r="U41" s="12" t="str">
        <f t="shared" si="94"/>
        <v/>
      </c>
      <c r="V41" s="12" t="str">
        <f t="shared" si="95"/>
        <v/>
      </c>
      <c r="W41" s="12" t="str">
        <f t="shared" si="61"/>
        <v/>
      </c>
      <c r="Y41" s="89" t="str">
        <f t="shared" si="62"/>
        <v/>
      </c>
      <c r="Z41" s="89" t="str">
        <f t="shared" si="63"/>
        <v/>
      </c>
      <c r="AA41" s="89" t="str">
        <f t="shared" si="64"/>
        <v/>
      </c>
      <c r="AB41" s="243">
        <f t="shared" si="96"/>
        <v>0</v>
      </c>
      <c r="AC41" s="89" t="str">
        <f t="shared" si="65"/>
        <v/>
      </c>
      <c r="AD41" s="89" t="str">
        <f t="shared" si="66"/>
        <v/>
      </c>
      <c r="AE41" s="89" t="str">
        <f t="shared" si="67"/>
        <v/>
      </c>
      <c r="AF41" s="89" t="str">
        <f t="shared" si="97"/>
        <v/>
      </c>
      <c r="AG41" s="89" t="str">
        <f t="shared" si="68"/>
        <v/>
      </c>
      <c r="AH41" s="89" t="str">
        <f t="shared" si="69"/>
        <v/>
      </c>
      <c r="AI41" s="89" t="str">
        <f t="shared" si="70"/>
        <v/>
      </c>
      <c r="AJ41" s="89" t="str">
        <f t="shared" si="98"/>
        <v/>
      </c>
      <c r="AK41" s="89" t="str">
        <f t="shared" si="71"/>
        <v/>
      </c>
      <c r="AL41" s="89" t="str">
        <f t="shared" si="72"/>
        <v/>
      </c>
      <c r="AM41" s="89" t="str">
        <f t="shared" si="73"/>
        <v/>
      </c>
      <c r="AN41" s="89" t="str">
        <f t="shared" si="99"/>
        <v/>
      </c>
      <c r="AO41" s="89" t="str">
        <f t="shared" si="74"/>
        <v/>
      </c>
      <c r="AP41" s="89" t="str">
        <f t="shared" si="75"/>
        <v/>
      </c>
      <c r="AQ41" s="89" t="str">
        <f t="shared" si="76"/>
        <v/>
      </c>
      <c r="AR41" s="89" t="str">
        <f t="shared" si="100"/>
        <v/>
      </c>
      <c r="BE41" s="268">
        <v>9</v>
      </c>
      <c r="BF41" s="269"/>
      <c r="BG41" s="269"/>
      <c r="BH41" s="269"/>
      <c r="BI41" s="270"/>
      <c r="BJ41" s="270"/>
      <c r="BK41" s="271"/>
      <c r="BL41" s="270"/>
      <c r="BM41" s="270"/>
      <c r="BN41" s="271"/>
      <c r="BO41" s="272"/>
      <c r="BP41" s="270"/>
      <c r="BQ41" s="272"/>
      <c r="BR41" s="270"/>
      <c r="BS41" s="272"/>
      <c r="BT41" s="230" t="str">
        <f t="shared" si="101"/>
        <v/>
      </c>
      <c r="BU41" s="231" t="str">
        <f t="shared" si="102"/>
        <v/>
      </c>
      <c r="BV41" s="232" t="str">
        <f t="shared" si="103"/>
        <v/>
      </c>
      <c r="BX41" s="12" t="str">
        <f t="shared" si="104"/>
        <v/>
      </c>
      <c r="BY41" s="12" t="str">
        <f t="shared" si="105"/>
        <v/>
      </c>
      <c r="BZ41" s="12" t="str">
        <f t="shared" si="77"/>
        <v/>
      </c>
      <c r="CB41" s="89" t="str">
        <f t="shared" si="78"/>
        <v/>
      </c>
      <c r="CC41" s="89" t="str">
        <f t="shared" si="79"/>
        <v/>
      </c>
      <c r="CD41" s="89" t="str">
        <f t="shared" si="80"/>
        <v/>
      </c>
      <c r="CE41" s="243">
        <f t="shared" si="106"/>
        <v>0</v>
      </c>
      <c r="CF41" s="89" t="str">
        <f t="shared" si="81"/>
        <v/>
      </c>
      <c r="CG41" s="89" t="str">
        <f t="shared" si="82"/>
        <v/>
      </c>
      <c r="CH41" s="89" t="str">
        <f t="shared" si="83"/>
        <v/>
      </c>
      <c r="CI41" s="89" t="str">
        <f t="shared" si="107"/>
        <v/>
      </c>
      <c r="CJ41" s="89" t="str">
        <f t="shared" si="84"/>
        <v/>
      </c>
      <c r="CK41" s="89" t="str">
        <f t="shared" si="85"/>
        <v/>
      </c>
      <c r="CL41" s="89" t="str">
        <f t="shared" si="86"/>
        <v/>
      </c>
      <c r="CM41" s="89" t="str">
        <f t="shared" si="108"/>
        <v/>
      </c>
      <c r="CN41" s="89" t="str">
        <f t="shared" si="87"/>
        <v/>
      </c>
      <c r="CO41" s="89" t="str">
        <f t="shared" si="88"/>
        <v/>
      </c>
      <c r="CP41" s="89" t="str">
        <f t="shared" si="89"/>
        <v/>
      </c>
      <c r="CQ41" s="89" t="str">
        <f t="shared" si="109"/>
        <v/>
      </c>
      <c r="CR41" s="89" t="str">
        <f t="shared" si="90"/>
        <v/>
      </c>
      <c r="CS41" s="89" t="str">
        <f t="shared" si="91"/>
        <v/>
      </c>
      <c r="CT41" s="89" t="str">
        <f t="shared" si="92"/>
        <v/>
      </c>
      <c r="CU41" s="89" t="str">
        <f t="shared" si="110"/>
        <v/>
      </c>
    </row>
    <row r="42" spans="2:103" ht="18" customHeight="1" x14ac:dyDescent="0.45">
      <c r="B42" s="13">
        <v>10</v>
      </c>
      <c r="C42" s="214"/>
      <c r="D42" s="214"/>
      <c r="E42" s="214"/>
      <c r="F42" s="443"/>
      <c r="G42" s="443"/>
      <c r="H42" s="228"/>
      <c r="I42" s="443"/>
      <c r="J42" s="443"/>
      <c r="K42" s="228"/>
      <c r="L42" s="229"/>
      <c r="M42" s="227"/>
      <c r="N42" s="229"/>
      <c r="O42" s="227"/>
      <c r="P42" s="229"/>
      <c r="Q42" s="230" t="str">
        <f t="shared" si="111"/>
        <v/>
      </c>
      <c r="R42" s="231" t="str">
        <f t="shared" si="60"/>
        <v/>
      </c>
      <c r="S42" s="232" t="str">
        <f t="shared" si="93"/>
        <v/>
      </c>
      <c r="U42" s="12" t="str">
        <f t="shared" si="94"/>
        <v/>
      </c>
      <c r="V42" s="12" t="str">
        <f t="shared" si="95"/>
        <v/>
      </c>
      <c r="W42" s="12" t="str">
        <f t="shared" si="61"/>
        <v/>
      </c>
      <c r="Y42" s="89" t="str">
        <f t="shared" si="62"/>
        <v/>
      </c>
      <c r="Z42" s="89" t="str">
        <f t="shared" si="63"/>
        <v/>
      </c>
      <c r="AA42" s="89" t="str">
        <f t="shared" si="64"/>
        <v/>
      </c>
      <c r="AB42" s="243">
        <f t="shared" si="96"/>
        <v>0</v>
      </c>
      <c r="AC42" s="89" t="str">
        <f t="shared" si="65"/>
        <v/>
      </c>
      <c r="AD42" s="89" t="str">
        <f t="shared" si="66"/>
        <v/>
      </c>
      <c r="AE42" s="89" t="str">
        <f t="shared" si="67"/>
        <v/>
      </c>
      <c r="AF42" s="89" t="str">
        <f t="shared" si="97"/>
        <v/>
      </c>
      <c r="AG42" s="89" t="str">
        <f t="shared" si="68"/>
        <v/>
      </c>
      <c r="AH42" s="89" t="str">
        <f t="shared" si="69"/>
        <v/>
      </c>
      <c r="AI42" s="89" t="str">
        <f t="shared" si="70"/>
        <v/>
      </c>
      <c r="AJ42" s="89" t="str">
        <f t="shared" si="98"/>
        <v/>
      </c>
      <c r="AK42" s="89" t="str">
        <f t="shared" si="71"/>
        <v/>
      </c>
      <c r="AL42" s="89" t="str">
        <f t="shared" si="72"/>
        <v/>
      </c>
      <c r="AM42" s="89" t="str">
        <f t="shared" si="73"/>
        <v/>
      </c>
      <c r="AN42" s="89" t="str">
        <f t="shared" si="99"/>
        <v/>
      </c>
      <c r="AO42" s="89" t="str">
        <f t="shared" si="74"/>
        <v/>
      </c>
      <c r="AP42" s="89" t="str">
        <f t="shared" si="75"/>
        <v/>
      </c>
      <c r="AQ42" s="89" t="str">
        <f t="shared" si="76"/>
        <v/>
      </c>
      <c r="AR42" s="89" t="str">
        <f t="shared" si="100"/>
        <v/>
      </c>
      <c r="BE42" s="268">
        <v>10</v>
      </c>
      <c r="BF42" s="269"/>
      <c r="BG42" s="269"/>
      <c r="BH42" s="269"/>
      <c r="BI42" s="270"/>
      <c r="BJ42" s="270"/>
      <c r="BK42" s="271"/>
      <c r="BL42" s="270"/>
      <c r="BM42" s="270"/>
      <c r="BN42" s="271"/>
      <c r="BO42" s="272"/>
      <c r="BP42" s="270"/>
      <c r="BQ42" s="272"/>
      <c r="BR42" s="270"/>
      <c r="BS42" s="272"/>
      <c r="BT42" s="230" t="str">
        <f t="shared" si="101"/>
        <v/>
      </c>
      <c r="BU42" s="231" t="str">
        <f t="shared" si="102"/>
        <v/>
      </c>
      <c r="BV42" s="232" t="str">
        <f t="shared" si="103"/>
        <v/>
      </c>
      <c r="BX42" s="12" t="str">
        <f t="shared" si="104"/>
        <v/>
      </c>
      <c r="BY42" s="12" t="str">
        <f t="shared" si="105"/>
        <v/>
      </c>
      <c r="BZ42" s="12" t="str">
        <f t="shared" si="77"/>
        <v/>
      </c>
      <c r="CB42" s="89" t="str">
        <f t="shared" si="78"/>
        <v/>
      </c>
      <c r="CC42" s="89" t="str">
        <f t="shared" si="79"/>
        <v/>
      </c>
      <c r="CD42" s="89" t="str">
        <f t="shared" si="80"/>
        <v/>
      </c>
      <c r="CE42" s="243">
        <f t="shared" si="106"/>
        <v>0</v>
      </c>
      <c r="CF42" s="89" t="str">
        <f t="shared" si="81"/>
        <v/>
      </c>
      <c r="CG42" s="89" t="str">
        <f t="shared" si="82"/>
        <v/>
      </c>
      <c r="CH42" s="89" t="str">
        <f t="shared" si="83"/>
        <v/>
      </c>
      <c r="CI42" s="89" t="str">
        <f t="shared" si="107"/>
        <v/>
      </c>
      <c r="CJ42" s="89" t="str">
        <f t="shared" si="84"/>
        <v/>
      </c>
      <c r="CK42" s="89" t="str">
        <f t="shared" si="85"/>
        <v/>
      </c>
      <c r="CL42" s="89" t="str">
        <f t="shared" si="86"/>
        <v/>
      </c>
      <c r="CM42" s="89" t="str">
        <f t="shared" si="108"/>
        <v/>
      </c>
      <c r="CN42" s="89" t="str">
        <f t="shared" si="87"/>
        <v/>
      </c>
      <c r="CO42" s="89" t="str">
        <f t="shared" si="88"/>
        <v/>
      </c>
      <c r="CP42" s="89" t="str">
        <f t="shared" si="89"/>
        <v/>
      </c>
      <c r="CQ42" s="89" t="str">
        <f t="shared" si="109"/>
        <v/>
      </c>
      <c r="CR42" s="89" t="str">
        <f t="shared" si="90"/>
        <v/>
      </c>
      <c r="CS42" s="89" t="str">
        <f t="shared" si="91"/>
        <v/>
      </c>
      <c r="CT42" s="89" t="str">
        <f t="shared" si="92"/>
        <v/>
      </c>
      <c r="CU42" s="89" t="str">
        <f t="shared" si="110"/>
        <v/>
      </c>
    </row>
    <row r="43" spans="2:103" ht="18" customHeight="1" x14ac:dyDescent="0.45">
      <c r="B43" s="13">
        <v>11</v>
      </c>
      <c r="C43" s="214"/>
      <c r="D43" s="214"/>
      <c r="E43" s="214"/>
      <c r="F43" s="443"/>
      <c r="G43" s="443"/>
      <c r="H43" s="228"/>
      <c r="I43" s="443"/>
      <c r="J43" s="443"/>
      <c r="K43" s="228"/>
      <c r="L43" s="229"/>
      <c r="M43" s="227"/>
      <c r="N43" s="229"/>
      <c r="O43" s="227"/>
      <c r="P43" s="229"/>
      <c r="Q43" s="230" t="str">
        <f t="shared" si="111"/>
        <v/>
      </c>
      <c r="R43" s="231" t="str">
        <f t="shared" si="60"/>
        <v/>
      </c>
      <c r="S43" s="232" t="str">
        <f t="shared" si="93"/>
        <v/>
      </c>
      <c r="U43" s="12" t="str">
        <f t="shared" si="94"/>
        <v/>
      </c>
      <c r="V43" s="12" t="str">
        <f t="shared" si="95"/>
        <v/>
      </c>
      <c r="W43" s="12" t="str">
        <f t="shared" si="61"/>
        <v/>
      </c>
      <c r="Y43" s="89" t="str">
        <f t="shared" si="62"/>
        <v/>
      </c>
      <c r="Z43" s="89" t="str">
        <f t="shared" si="63"/>
        <v/>
      </c>
      <c r="AA43" s="89" t="str">
        <f t="shared" si="64"/>
        <v/>
      </c>
      <c r="AB43" s="243">
        <f t="shared" si="96"/>
        <v>0</v>
      </c>
      <c r="AC43" s="89" t="str">
        <f t="shared" si="65"/>
        <v/>
      </c>
      <c r="AD43" s="89" t="str">
        <f t="shared" si="66"/>
        <v/>
      </c>
      <c r="AE43" s="89" t="str">
        <f t="shared" si="67"/>
        <v/>
      </c>
      <c r="AF43" s="89" t="str">
        <f t="shared" si="97"/>
        <v/>
      </c>
      <c r="AG43" s="89" t="str">
        <f t="shared" si="68"/>
        <v/>
      </c>
      <c r="AH43" s="89" t="str">
        <f t="shared" si="69"/>
        <v/>
      </c>
      <c r="AI43" s="89" t="str">
        <f t="shared" si="70"/>
        <v/>
      </c>
      <c r="AJ43" s="89" t="str">
        <f t="shared" si="98"/>
        <v/>
      </c>
      <c r="AK43" s="89" t="str">
        <f t="shared" si="71"/>
        <v/>
      </c>
      <c r="AL43" s="89" t="str">
        <f t="shared" si="72"/>
        <v/>
      </c>
      <c r="AM43" s="89" t="str">
        <f t="shared" si="73"/>
        <v/>
      </c>
      <c r="AN43" s="89" t="str">
        <f t="shared" si="99"/>
        <v/>
      </c>
      <c r="AO43" s="89" t="str">
        <f t="shared" si="74"/>
        <v/>
      </c>
      <c r="AP43" s="89" t="str">
        <f t="shared" si="75"/>
        <v/>
      </c>
      <c r="AQ43" s="89" t="str">
        <f t="shared" si="76"/>
        <v/>
      </c>
      <c r="AR43" s="89" t="str">
        <f t="shared" si="100"/>
        <v/>
      </c>
      <c r="BE43" s="268">
        <v>11</v>
      </c>
      <c r="BF43" s="269"/>
      <c r="BG43" s="269"/>
      <c r="BH43" s="269"/>
      <c r="BI43" s="270"/>
      <c r="BJ43" s="270"/>
      <c r="BK43" s="271"/>
      <c r="BL43" s="270"/>
      <c r="BM43" s="270"/>
      <c r="BN43" s="271"/>
      <c r="BO43" s="272"/>
      <c r="BP43" s="270"/>
      <c r="BQ43" s="272"/>
      <c r="BR43" s="270"/>
      <c r="BS43" s="272"/>
      <c r="BT43" s="230" t="str">
        <f t="shared" si="101"/>
        <v/>
      </c>
      <c r="BU43" s="231" t="str">
        <f t="shared" si="102"/>
        <v/>
      </c>
      <c r="BV43" s="232" t="str">
        <f t="shared" si="103"/>
        <v/>
      </c>
      <c r="BX43" s="12" t="str">
        <f t="shared" si="104"/>
        <v/>
      </c>
      <c r="BY43" s="12" t="str">
        <f t="shared" si="105"/>
        <v/>
      </c>
      <c r="BZ43" s="12" t="str">
        <f t="shared" si="77"/>
        <v/>
      </c>
      <c r="CB43" s="89" t="str">
        <f t="shared" si="78"/>
        <v/>
      </c>
      <c r="CC43" s="89" t="str">
        <f t="shared" si="79"/>
        <v/>
      </c>
      <c r="CD43" s="89" t="str">
        <f t="shared" si="80"/>
        <v/>
      </c>
      <c r="CE43" s="243">
        <f t="shared" si="106"/>
        <v>0</v>
      </c>
      <c r="CF43" s="89" t="str">
        <f t="shared" si="81"/>
        <v/>
      </c>
      <c r="CG43" s="89" t="str">
        <f t="shared" si="82"/>
        <v/>
      </c>
      <c r="CH43" s="89" t="str">
        <f t="shared" si="83"/>
        <v/>
      </c>
      <c r="CI43" s="89" t="str">
        <f t="shared" si="107"/>
        <v/>
      </c>
      <c r="CJ43" s="89" t="str">
        <f t="shared" si="84"/>
        <v/>
      </c>
      <c r="CK43" s="89" t="str">
        <f t="shared" si="85"/>
        <v/>
      </c>
      <c r="CL43" s="89" t="str">
        <f t="shared" si="86"/>
        <v/>
      </c>
      <c r="CM43" s="89" t="str">
        <f t="shared" si="108"/>
        <v/>
      </c>
      <c r="CN43" s="89" t="str">
        <f t="shared" si="87"/>
        <v/>
      </c>
      <c r="CO43" s="89" t="str">
        <f t="shared" si="88"/>
        <v/>
      </c>
      <c r="CP43" s="89" t="str">
        <f t="shared" si="89"/>
        <v/>
      </c>
      <c r="CQ43" s="89" t="str">
        <f t="shared" si="109"/>
        <v/>
      </c>
      <c r="CR43" s="89" t="str">
        <f t="shared" si="90"/>
        <v/>
      </c>
      <c r="CS43" s="89" t="str">
        <f t="shared" si="91"/>
        <v/>
      </c>
      <c r="CT43" s="89" t="str">
        <f t="shared" si="92"/>
        <v/>
      </c>
      <c r="CU43" s="89" t="str">
        <f t="shared" si="110"/>
        <v/>
      </c>
    </row>
    <row r="44" spans="2:103" ht="18" customHeight="1" x14ac:dyDescent="0.45">
      <c r="B44" s="13">
        <v>12</v>
      </c>
      <c r="C44" s="214"/>
      <c r="D44" s="214"/>
      <c r="E44" s="214"/>
      <c r="F44" s="443"/>
      <c r="G44" s="443"/>
      <c r="H44" s="228"/>
      <c r="I44" s="443"/>
      <c r="J44" s="443"/>
      <c r="K44" s="228"/>
      <c r="L44" s="229"/>
      <c r="M44" s="227"/>
      <c r="N44" s="229"/>
      <c r="O44" s="227"/>
      <c r="P44" s="229"/>
      <c r="Q44" s="230" t="str">
        <f t="shared" si="111"/>
        <v/>
      </c>
      <c r="R44" s="231" t="str">
        <f t="shared" si="60"/>
        <v/>
      </c>
      <c r="S44" s="232" t="str">
        <f t="shared" si="93"/>
        <v/>
      </c>
      <c r="U44" s="12" t="str">
        <f t="shared" si="94"/>
        <v/>
      </c>
      <c r="V44" s="12" t="str">
        <f t="shared" si="95"/>
        <v/>
      </c>
      <c r="W44" s="12" t="str">
        <f t="shared" si="61"/>
        <v/>
      </c>
      <c r="Y44" s="89" t="str">
        <f t="shared" si="62"/>
        <v/>
      </c>
      <c r="Z44" s="89" t="str">
        <f t="shared" si="63"/>
        <v/>
      </c>
      <c r="AA44" s="89" t="str">
        <f t="shared" si="64"/>
        <v/>
      </c>
      <c r="AB44" s="243">
        <f t="shared" si="96"/>
        <v>0</v>
      </c>
      <c r="AC44" s="89" t="str">
        <f t="shared" si="65"/>
        <v/>
      </c>
      <c r="AD44" s="89" t="str">
        <f t="shared" si="66"/>
        <v/>
      </c>
      <c r="AE44" s="89" t="str">
        <f t="shared" si="67"/>
        <v/>
      </c>
      <c r="AF44" s="89" t="str">
        <f t="shared" si="97"/>
        <v/>
      </c>
      <c r="AG44" s="89" t="str">
        <f t="shared" si="68"/>
        <v/>
      </c>
      <c r="AH44" s="89" t="str">
        <f t="shared" si="69"/>
        <v/>
      </c>
      <c r="AI44" s="89" t="str">
        <f t="shared" si="70"/>
        <v/>
      </c>
      <c r="AJ44" s="89" t="str">
        <f t="shared" si="98"/>
        <v/>
      </c>
      <c r="AK44" s="89" t="str">
        <f t="shared" si="71"/>
        <v/>
      </c>
      <c r="AL44" s="89" t="str">
        <f t="shared" si="72"/>
        <v/>
      </c>
      <c r="AM44" s="89" t="str">
        <f t="shared" si="73"/>
        <v/>
      </c>
      <c r="AN44" s="89" t="str">
        <f t="shared" si="99"/>
        <v/>
      </c>
      <c r="AO44" s="89" t="str">
        <f t="shared" si="74"/>
        <v/>
      </c>
      <c r="AP44" s="89" t="str">
        <f t="shared" si="75"/>
        <v/>
      </c>
      <c r="AQ44" s="89" t="str">
        <f t="shared" si="76"/>
        <v/>
      </c>
      <c r="AR44" s="89" t="str">
        <f t="shared" si="100"/>
        <v/>
      </c>
      <c r="BE44" s="268">
        <v>12</v>
      </c>
      <c r="BF44" s="269"/>
      <c r="BG44" s="269"/>
      <c r="BH44" s="269"/>
      <c r="BI44" s="270"/>
      <c r="BJ44" s="270"/>
      <c r="BK44" s="271"/>
      <c r="BL44" s="270"/>
      <c r="BM44" s="270"/>
      <c r="BN44" s="271"/>
      <c r="BO44" s="272"/>
      <c r="BP44" s="270"/>
      <c r="BQ44" s="272"/>
      <c r="BR44" s="270"/>
      <c r="BS44" s="272"/>
      <c r="BT44" s="230" t="str">
        <f t="shared" si="101"/>
        <v/>
      </c>
      <c r="BU44" s="231" t="str">
        <f t="shared" si="102"/>
        <v/>
      </c>
      <c r="BV44" s="232" t="str">
        <f t="shared" si="103"/>
        <v/>
      </c>
      <c r="BX44" s="12" t="str">
        <f t="shared" si="104"/>
        <v/>
      </c>
      <c r="BY44" s="12" t="str">
        <f t="shared" si="105"/>
        <v/>
      </c>
      <c r="BZ44" s="12" t="str">
        <f t="shared" si="77"/>
        <v/>
      </c>
      <c r="CB44" s="89" t="str">
        <f t="shared" si="78"/>
        <v/>
      </c>
      <c r="CC44" s="89" t="str">
        <f t="shared" si="79"/>
        <v/>
      </c>
      <c r="CD44" s="89" t="str">
        <f t="shared" si="80"/>
        <v/>
      </c>
      <c r="CE44" s="243">
        <f t="shared" si="106"/>
        <v>0</v>
      </c>
      <c r="CF44" s="89" t="str">
        <f t="shared" si="81"/>
        <v/>
      </c>
      <c r="CG44" s="89" t="str">
        <f t="shared" si="82"/>
        <v/>
      </c>
      <c r="CH44" s="89" t="str">
        <f t="shared" si="83"/>
        <v/>
      </c>
      <c r="CI44" s="89" t="str">
        <f t="shared" si="107"/>
        <v/>
      </c>
      <c r="CJ44" s="89" t="str">
        <f t="shared" si="84"/>
        <v/>
      </c>
      <c r="CK44" s="89" t="str">
        <f t="shared" si="85"/>
        <v/>
      </c>
      <c r="CL44" s="89" t="str">
        <f t="shared" si="86"/>
        <v/>
      </c>
      <c r="CM44" s="89" t="str">
        <f t="shared" si="108"/>
        <v/>
      </c>
      <c r="CN44" s="89" t="str">
        <f t="shared" si="87"/>
        <v/>
      </c>
      <c r="CO44" s="89" t="str">
        <f t="shared" si="88"/>
        <v/>
      </c>
      <c r="CP44" s="89" t="str">
        <f t="shared" si="89"/>
        <v/>
      </c>
      <c r="CQ44" s="89" t="str">
        <f t="shared" si="109"/>
        <v/>
      </c>
      <c r="CR44" s="89" t="str">
        <f t="shared" si="90"/>
        <v/>
      </c>
      <c r="CS44" s="89" t="str">
        <f t="shared" si="91"/>
        <v/>
      </c>
      <c r="CT44" s="89" t="str">
        <f t="shared" si="92"/>
        <v/>
      </c>
      <c r="CU44" s="89" t="str">
        <f t="shared" si="110"/>
        <v/>
      </c>
    </row>
    <row r="45" spans="2:103" ht="18" customHeight="1" x14ac:dyDescent="0.45">
      <c r="B45" s="13">
        <v>13</v>
      </c>
      <c r="C45" s="214"/>
      <c r="D45" s="214"/>
      <c r="E45" s="214"/>
      <c r="F45" s="443"/>
      <c r="G45" s="443"/>
      <c r="H45" s="228"/>
      <c r="I45" s="443"/>
      <c r="J45" s="443"/>
      <c r="K45" s="228"/>
      <c r="L45" s="229"/>
      <c r="M45" s="227"/>
      <c r="N45" s="229"/>
      <c r="O45" s="227"/>
      <c r="P45" s="229"/>
      <c r="Q45" s="230" t="str">
        <f t="shared" si="111"/>
        <v/>
      </c>
      <c r="R45" s="231" t="str">
        <f t="shared" si="60"/>
        <v/>
      </c>
      <c r="S45" s="232" t="str">
        <f t="shared" si="93"/>
        <v/>
      </c>
      <c r="U45" s="12" t="str">
        <f t="shared" si="94"/>
        <v/>
      </c>
      <c r="V45" s="12" t="str">
        <f t="shared" si="95"/>
        <v/>
      </c>
      <c r="W45" s="12" t="str">
        <f t="shared" si="61"/>
        <v/>
      </c>
      <c r="Y45" s="89" t="str">
        <f t="shared" si="62"/>
        <v/>
      </c>
      <c r="Z45" s="89" t="str">
        <f t="shared" si="63"/>
        <v/>
      </c>
      <c r="AA45" s="89" t="str">
        <f t="shared" si="64"/>
        <v/>
      </c>
      <c r="AB45" s="243">
        <f t="shared" si="96"/>
        <v>0</v>
      </c>
      <c r="AC45" s="89" t="str">
        <f t="shared" si="65"/>
        <v/>
      </c>
      <c r="AD45" s="89" t="str">
        <f t="shared" si="66"/>
        <v/>
      </c>
      <c r="AE45" s="89" t="str">
        <f t="shared" si="67"/>
        <v/>
      </c>
      <c r="AF45" s="89" t="str">
        <f t="shared" si="97"/>
        <v/>
      </c>
      <c r="AG45" s="89" t="str">
        <f t="shared" si="68"/>
        <v/>
      </c>
      <c r="AH45" s="89" t="str">
        <f t="shared" si="69"/>
        <v/>
      </c>
      <c r="AI45" s="89" t="str">
        <f t="shared" si="70"/>
        <v/>
      </c>
      <c r="AJ45" s="89" t="str">
        <f t="shared" si="98"/>
        <v/>
      </c>
      <c r="AK45" s="89" t="str">
        <f t="shared" si="71"/>
        <v/>
      </c>
      <c r="AL45" s="89" t="str">
        <f t="shared" si="72"/>
        <v/>
      </c>
      <c r="AM45" s="89" t="str">
        <f t="shared" si="73"/>
        <v/>
      </c>
      <c r="AN45" s="89" t="str">
        <f t="shared" si="99"/>
        <v/>
      </c>
      <c r="AO45" s="89" t="str">
        <f t="shared" si="74"/>
        <v/>
      </c>
      <c r="AP45" s="89" t="str">
        <f t="shared" si="75"/>
        <v/>
      </c>
      <c r="AQ45" s="89" t="str">
        <f t="shared" si="76"/>
        <v/>
      </c>
      <c r="AR45" s="89" t="str">
        <f t="shared" si="100"/>
        <v/>
      </c>
      <c r="BE45" s="268">
        <v>13</v>
      </c>
      <c r="BF45" s="269"/>
      <c r="BG45" s="269"/>
      <c r="BH45" s="269"/>
      <c r="BI45" s="270"/>
      <c r="BJ45" s="270"/>
      <c r="BK45" s="271"/>
      <c r="BL45" s="270"/>
      <c r="BM45" s="270"/>
      <c r="BN45" s="271"/>
      <c r="BO45" s="272"/>
      <c r="BP45" s="270"/>
      <c r="BQ45" s="272"/>
      <c r="BR45" s="270"/>
      <c r="BS45" s="272"/>
      <c r="BT45" s="230" t="str">
        <f t="shared" si="101"/>
        <v/>
      </c>
      <c r="BU45" s="231" t="str">
        <f t="shared" si="102"/>
        <v/>
      </c>
      <c r="BV45" s="232" t="str">
        <f t="shared" si="103"/>
        <v/>
      </c>
      <c r="BX45" s="12" t="str">
        <f t="shared" si="104"/>
        <v/>
      </c>
      <c r="BY45" s="12" t="str">
        <f t="shared" si="105"/>
        <v/>
      </c>
      <c r="BZ45" s="12" t="str">
        <f t="shared" si="77"/>
        <v/>
      </c>
      <c r="CB45" s="89" t="str">
        <f t="shared" si="78"/>
        <v/>
      </c>
      <c r="CC45" s="89" t="str">
        <f t="shared" si="79"/>
        <v/>
      </c>
      <c r="CD45" s="89" t="str">
        <f t="shared" si="80"/>
        <v/>
      </c>
      <c r="CE45" s="243">
        <f t="shared" si="106"/>
        <v>0</v>
      </c>
      <c r="CF45" s="89" t="str">
        <f t="shared" si="81"/>
        <v/>
      </c>
      <c r="CG45" s="89" t="str">
        <f t="shared" si="82"/>
        <v/>
      </c>
      <c r="CH45" s="89" t="str">
        <f t="shared" si="83"/>
        <v/>
      </c>
      <c r="CI45" s="89" t="str">
        <f t="shared" si="107"/>
        <v/>
      </c>
      <c r="CJ45" s="89" t="str">
        <f t="shared" si="84"/>
        <v/>
      </c>
      <c r="CK45" s="89" t="str">
        <f t="shared" si="85"/>
        <v/>
      </c>
      <c r="CL45" s="89" t="str">
        <f t="shared" si="86"/>
        <v/>
      </c>
      <c r="CM45" s="89" t="str">
        <f t="shared" si="108"/>
        <v/>
      </c>
      <c r="CN45" s="89" t="str">
        <f t="shared" si="87"/>
        <v/>
      </c>
      <c r="CO45" s="89" t="str">
        <f t="shared" si="88"/>
        <v/>
      </c>
      <c r="CP45" s="89" t="str">
        <f t="shared" si="89"/>
        <v/>
      </c>
      <c r="CQ45" s="89" t="str">
        <f t="shared" si="109"/>
        <v/>
      </c>
      <c r="CR45" s="89" t="str">
        <f t="shared" si="90"/>
        <v/>
      </c>
      <c r="CS45" s="89" t="str">
        <f t="shared" si="91"/>
        <v/>
      </c>
      <c r="CT45" s="89" t="str">
        <f t="shared" si="92"/>
        <v/>
      </c>
      <c r="CU45" s="89" t="str">
        <f t="shared" si="110"/>
        <v/>
      </c>
    </row>
    <row r="46" spans="2:103" ht="18" customHeight="1" x14ac:dyDescent="0.45">
      <c r="B46" s="13">
        <v>14</v>
      </c>
      <c r="C46" s="214"/>
      <c r="D46" s="214"/>
      <c r="E46" s="214"/>
      <c r="F46" s="443"/>
      <c r="G46" s="443"/>
      <c r="H46" s="228"/>
      <c r="I46" s="443"/>
      <c r="J46" s="443"/>
      <c r="K46" s="228"/>
      <c r="L46" s="229"/>
      <c r="M46" s="227"/>
      <c r="N46" s="229"/>
      <c r="O46" s="227"/>
      <c r="P46" s="229"/>
      <c r="Q46" s="230" t="str">
        <f t="shared" si="111"/>
        <v/>
      </c>
      <c r="R46" s="231" t="str">
        <f t="shared" si="60"/>
        <v/>
      </c>
      <c r="S46" s="232" t="str">
        <f t="shared" si="93"/>
        <v/>
      </c>
      <c r="U46" s="12" t="str">
        <f t="shared" si="94"/>
        <v/>
      </c>
      <c r="V46" s="12" t="str">
        <f t="shared" si="95"/>
        <v/>
      </c>
      <c r="W46" s="12" t="str">
        <f t="shared" si="61"/>
        <v/>
      </c>
      <c r="Y46" s="89" t="str">
        <f t="shared" si="62"/>
        <v/>
      </c>
      <c r="Z46" s="89" t="str">
        <f t="shared" si="63"/>
        <v/>
      </c>
      <c r="AA46" s="89" t="str">
        <f t="shared" si="64"/>
        <v/>
      </c>
      <c r="AB46" s="243">
        <f t="shared" si="96"/>
        <v>0</v>
      </c>
      <c r="AC46" s="89" t="str">
        <f t="shared" si="65"/>
        <v/>
      </c>
      <c r="AD46" s="89" t="str">
        <f t="shared" si="66"/>
        <v/>
      </c>
      <c r="AE46" s="89" t="str">
        <f t="shared" si="67"/>
        <v/>
      </c>
      <c r="AF46" s="89" t="str">
        <f t="shared" si="97"/>
        <v/>
      </c>
      <c r="AG46" s="89" t="str">
        <f t="shared" si="68"/>
        <v/>
      </c>
      <c r="AH46" s="89" t="str">
        <f t="shared" si="69"/>
        <v/>
      </c>
      <c r="AI46" s="89" t="str">
        <f t="shared" si="70"/>
        <v/>
      </c>
      <c r="AJ46" s="89" t="str">
        <f t="shared" si="98"/>
        <v/>
      </c>
      <c r="AK46" s="89" t="str">
        <f t="shared" si="71"/>
        <v/>
      </c>
      <c r="AL46" s="89" t="str">
        <f t="shared" si="72"/>
        <v/>
      </c>
      <c r="AM46" s="89" t="str">
        <f t="shared" si="73"/>
        <v/>
      </c>
      <c r="AN46" s="89" t="str">
        <f t="shared" si="99"/>
        <v/>
      </c>
      <c r="AO46" s="89" t="str">
        <f t="shared" si="74"/>
        <v/>
      </c>
      <c r="AP46" s="89" t="str">
        <f t="shared" si="75"/>
        <v/>
      </c>
      <c r="AQ46" s="89" t="str">
        <f t="shared" si="76"/>
        <v/>
      </c>
      <c r="AR46" s="89" t="str">
        <f t="shared" si="100"/>
        <v/>
      </c>
      <c r="BE46" s="268">
        <v>14</v>
      </c>
      <c r="BF46" s="269"/>
      <c r="BG46" s="269"/>
      <c r="BH46" s="269"/>
      <c r="BI46" s="270"/>
      <c r="BJ46" s="270"/>
      <c r="BK46" s="271"/>
      <c r="BL46" s="270"/>
      <c r="BM46" s="270"/>
      <c r="BN46" s="271"/>
      <c r="BO46" s="272"/>
      <c r="BP46" s="270"/>
      <c r="BQ46" s="272"/>
      <c r="BR46" s="270"/>
      <c r="BS46" s="272"/>
      <c r="BT46" s="230" t="str">
        <f t="shared" si="101"/>
        <v/>
      </c>
      <c r="BU46" s="231" t="str">
        <f t="shared" si="102"/>
        <v/>
      </c>
      <c r="BV46" s="232" t="str">
        <f t="shared" si="103"/>
        <v/>
      </c>
      <c r="BX46" s="12" t="str">
        <f t="shared" si="104"/>
        <v/>
      </c>
      <c r="BY46" s="12" t="str">
        <f t="shared" si="105"/>
        <v/>
      </c>
      <c r="BZ46" s="12" t="str">
        <f t="shared" si="77"/>
        <v/>
      </c>
      <c r="CB46" s="89" t="str">
        <f t="shared" si="78"/>
        <v/>
      </c>
      <c r="CC46" s="89" t="str">
        <f t="shared" si="79"/>
        <v/>
      </c>
      <c r="CD46" s="89" t="str">
        <f t="shared" si="80"/>
        <v/>
      </c>
      <c r="CE46" s="243">
        <f t="shared" si="106"/>
        <v>0</v>
      </c>
      <c r="CF46" s="89" t="str">
        <f t="shared" si="81"/>
        <v/>
      </c>
      <c r="CG46" s="89" t="str">
        <f t="shared" si="82"/>
        <v/>
      </c>
      <c r="CH46" s="89" t="str">
        <f t="shared" si="83"/>
        <v/>
      </c>
      <c r="CI46" s="89" t="str">
        <f t="shared" si="107"/>
        <v/>
      </c>
      <c r="CJ46" s="89" t="str">
        <f t="shared" si="84"/>
        <v/>
      </c>
      <c r="CK46" s="89" t="str">
        <f t="shared" si="85"/>
        <v/>
      </c>
      <c r="CL46" s="89" t="str">
        <f t="shared" si="86"/>
        <v/>
      </c>
      <c r="CM46" s="89" t="str">
        <f t="shared" si="108"/>
        <v/>
      </c>
      <c r="CN46" s="89" t="str">
        <f t="shared" si="87"/>
        <v/>
      </c>
      <c r="CO46" s="89" t="str">
        <f t="shared" si="88"/>
        <v/>
      </c>
      <c r="CP46" s="89" t="str">
        <f t="shared" si="89"/>
        <v/>
      </c>
      <c r="CQ46" s="89" t="str">
        <f t="shared" si="109"/>
        <v/>
      </c>
      <c r="CR46" s="89" t="str">
        <f t="shared" si="90"/>
        <v/>
      </c>
      <c r="CS46" s="89" t="str">
        <f t="shared" si="91"/>
        <v/>
      </c>
      <c r="CT46" s="89" t="str">
        <f t="shared" si="92"/>
        <v/>
      </c>
      <c r="CU46" s="89" t="str">
        <f t="shared" si="110"/>
        <v/>
      </c>
    </row>
    <row r="47" spans="2:103" ht="18" customHeight="1" x14ac:dyDescent="0.45">
      <c r="B47" s="13">
        <v>15</v>
      </c>
      <c r="C47" s="214"/>
      <c r="D47" s="214"/>
      <c r="E47" s="214"/>
      <c r="F47" s="443"/>
      <c r="G47" s="443"/>
      <c r="H47" s="228"/>
      <c r="I47" s="443"/>
      <c r="J47" s="443"/>
      <c r="K47" s="228"/>
      <c r="L47" s="229"/>
      <c r="M47" s="227"/>
      <c r="N47" s="229"/>
      <c r="O47" s="227"/>
      <c r="P47" s="229"/>
      <c r="Q47" s="230" t="str">
        <f t="shared" si="111"/>
        <v/>
      </c>
      <c r="R47" s="231" t="str">
        <f t="shared" si="60"/>
        <v/>
      </c>
      <c r="S47" s="232" t="str">
        <f t="shared" si="93"/>
        <v/>
      </c>
      <c r="U47" s="12" t="str">
        <f t="shared" si="94"/>
        <v/>
      </c>
      <c r="V47" s="12" t="str">
        <f t="shared" si="95"/>
        <v/>
      </c>
      <c r="W47" s="12" t="str">
        <f t="shared" si="61"/>
        <v/>
      </c>
      <c r="Y47" s="89" t="str">
        <f t="shared" si="62"/>
        <v/>
      </c>
      <c r="Z47" s="89" t="str">
        <f t="shared" si="63"/>
        <v/>
      </c>
      <c r="AA47" s="89" t="str">
        <f t="shared" si="64"/>
        <v/>
      </c>
      <c r="AB47" s="243">
        <f t="shared" si="96"/>
        <v>0</v>
      </c>
      <c r="AC47" s="89" t="str">
        <f t="shared" si="65"/>
        <v/>
      </c>
      <c r="AD47" s="89" t="str">
        <f t="shared" si="66"/>
        <v/>
      </c>
      <c r="AE47" s="89" t="str">
        <f t="shared" si="67"/>
        <v/>
      </c>
      <c r="AF47" s="89" t="str">
        <f t="shared" si="97"/>
        <v/>
      </c>
      <c r="AG47" s="89" t="str">
        <f t="shared" si="68"/>
        <v/>
      </c>
      <c r="AH47" s="89" t="str">
        <f t="shared" si="69"/>
        <v/>
      </c>
      <c r="AI47" s="89" t="str">
        <f t="shared" si="70"/>
        <v/>
      </c>
      <c r="AJ47" s="89" t="str">
        <f t="shared" si="98"/>
        <v/>
      </c>
      <c r="AK47" s="89" t="str">
        <f t="shared" si="71"/>
        <v/>
      </c>
      <c r="AL47" s="89" t="str">
        <f t="shared" si="72"/>
        <v/>
      </c>
      <c r="AM47" s="89" t="str">
        <f t="shared" si="73"/>
        <v/>
      </c>
      <c r="AN47" s="89" t="str">
        <f t="shared" si="99"/>
        <v/>
      </c>
      <c r="AO47" s="89" t="str">
        <f t="shared" si="74"/>
        <v/>
      </c>
      <c r="AP47" s="89" t="str">
        <f t="shared" si="75"/>
        <v/>
      </c>
      <c r="AQ47" s="89" t="str">
        <f t="shared" si="76"/>
        <v/>
      </c>
      <c r="AR47" s="89" t="str">
        <f t="shared" si="100"/>
        <v/>
      </c>
      <c r="BE47" s="268">
        <v>15</v>
      </c>
      <c r="BF47" s="269"/>
      <c r="BG47" s="269"/>
      <c r="BH47" s="269"/>
      <c r="BI47" s="270"/>
      <c r="BJ47" s="270"/>
      <c r="BK47" s="271"/>
      <c r="BL47" s="270"/>
      <c r="BM47" s="270"/>
      <c r="BN47" s="271"/>
      <c r="BO47" s="272"/>
      <c r="BP47" s="270"/>
      <c r="BQ47" s="272"/>
      <c r="BR47" s="270"/>
      <c r="BS47" s="272"/>
      <c r="BT47" s="230" t="str">
        <f t="shared" si="101"/>
        <v/>
      </c>
      <c r="BU47" s="231" t="str">
        <f t="shared" si="102"/>
        <v/>
      </c>
      <c r="BV47" s="232" t="str">
        <f t="shared" si="103"/>
        <v/>
      </c>
      <c r="BX47" s="12" t="str">
        <f t="shared" si="104"/>
        <v/>
      </c>
      <c r="BY47" s="12" t="str">
        <f t="shared" si="105"/>
        <v/>
      </c>
      <c r="BZ47" s="12" t="str">
        <f t="shared" si="77"/>
        <v/>
      </c>
      <c r="CB47" s="89" t="str">
        <f t="shared" si="78"/>
        <v/>
      </c>
      <c r="CC47" s="89" t="str">
        <f t="shared" si="79"/>
        <v/>
      </c>
      <c r="CD47" s="89" t="str">
        <f t="shared" si="80"/>
        <v/>
      </c>
      <c r="CE47" s="243">
        <f t="shared" si="106"/>
        <v>0</v>
      </c>
      <c r="CF47" s="89" t="str">
        <f t="shared" si="81"/>
        <v/>
      </c>
      <c r="CG47" s="89" t="str">
        <f t="shared" si="82"/>
        <v/>
      </c>
      <c r="CH47" s="89" t="str">
        <f t="shared" si="83"/>
        <v/>
      </c>
      <c r="CI47" s="89" t="str">
        <f t="shared" si="107"/>
        <v/>
      </c>
      <c r="CJ47" s="89" t="str">
        <f t="shared" si="84"/>
        <v/>
      </c>
      <c r="CK47" s="89" t="str">
        <f t="shared" si="85"/>
        <v/>
      </c>
      <c r="CL47" s="89" t="str">
        <f t="shared" si="86"/>
        <v/>
      </c>
      <c r="CM47" s="89" t="str">
        <f t="shared" si="108"/>
        <v/>
      </c>
      <c r="CN47" s="89" t="str">
        <f t="shared" si="87"/>
        <v/>
      </c>
      <c r="CO47" s="89" t="str">
        <f t="shared" si="88"/>
        <v/>
      </c>
      <c r="CP47" s="89" t="str">
        <f t="shared" si="89"/>
        <v/>
      </c>
      <c r="CQ47" s="89" t="str">
        <f t="shared" si="109"/>
        <v/>
      </c>
      <c r="CR47" s="89" t="str">
        <f t="shared" si="90"/>
        <v/>
      </c>
      <c r="CS47" s="89" t="str">
        <f t="shared" si="91"/>
        <v/>
      </c>
      <c r="CT47" s="89" t="str">
        <f t="shared" si="92"/>
        <v/>
      </c>
      <c r="CU47" s="89" t="str">
        <f t="shared" si="110"/>
        <v/>
      </c>
    </row>
    <row r="48" spans="2:103" ht="18" customHeight="1" x14ac:dyDescent="0.45">
      <c r="BE48" s="264"/>
      <c r="BF48" s="264"/>
      <c r="BG48" s="264"/>
      <c r="BH48" s="264"/>
      <c r="BI48" s="264"/>
      <c r="BJ48" s="264"/>
      <c r="BK48" s="264"/>
      <c r="BL48" s="264"/>
      <c r="BM48" s="264"/>
      <c r="BN48" s="264"/>
      <c r="BO48" s="264"/>
      <c r="BP48" s="264"/>
      <c r="BQ48" s="264"/>
      <c r="BR48" s="264"/>
      <c r="BS48" s="264"/>
      <c r="BT48" s="264"/>
      <c r="BU48" s="264"/>
      <c r="BV48" s="264"/>
    </row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</sheetData>
  <sheetProtection algorithmName="SHA-512" hashValue="RbbZ7CJQsGmwb1Kvr72pyZsFz5UcX5PpHP1JikpChmTLWRWa77u1xDK4QlENW9Q8xYizQ2yIQM1G2fJ6BvKHsA==" saltValue="93ag2CtjWPhJisGritcqjA==" spinCount="100000" sheet="1" objects="1" scenarios="1" selectLockedCells="1"/>
  <mergeCells count="108">
    <mergeCell ref="W12:W13"/>
    <mergeCell ref="AC12:AF12"/>
    <mergeCell ref="Y12:AB12"/>
    <mergeCell ref="M12:N12"/>
    <mergeCell ref="O12:P12"/>
    <mergeCell ref="Q12:Q13"/>
    <mergeCell ref="R12:R13"/>
    <mergeCell ref="U12:U13"/>
    <mergeCell ref="V12:V13"/>
    <mergeCell ref="S12:S13"/>
    <mergeCell ref="F7:G8"/>
    <mergeCell ref="H7:I8"/>
    <mergeCell ref="J7:K9"/>
    <mergeCell ref="L7:M9"/>
    <mergeCell ref="F9:G9"/>
    <mergeCell ref="H9:I9"/>
    <mergeCell ref="B12:B13"/>
    <mergeCell ref="C12:C13"/>
    <mergeCell ref="D12:D13"/>
    <mergeCell ref="E12:E13"/>
    <mergeCell ref="F12:F13"/>
    <mergeCell ref="G12:G13"/>
    <mergeCell ref="H12:H13"/>
    <mergeCell ref="I12:K12"/>
    <mergeCell ref="L12:L13"/>
    <mergeCell ref="M31:N31"/>
    <mergeCell ref="O31:P31"/>
    <mergeCell ref="Q31:Q32"/>
    <mergeCell ref="R31:R32"/>
    <mergeCell ref="U31:U32"/>
    <mergeCell ref="V31:V32"/>
    <mergeCell ref="W31:W32"/>
    <mergeCell ref="AY20:BA20"/>
    <mergeCell ref="AY28:BA28"/>
    <mergeCell ref="S31:S32"/>
    <mergeCell ref="B31:B32"/>
    <mergeCell ref="C31:C32"/>
    <mergeCell ref="D31:D32"/>
    <mergeCell ref="E31:E32"/>
    <mergeCell ref="F31:F32"/>
    <mergeCell ref="G31:G32"/>
    <mergeCell ref="H31:H32"/>
    <mergeCell ref="I31:K31"/>
    <mergeCell ref="L31:L32"/>
    <mergeCell ref="BI7:BJ8"/>
    <mergeCell ref="BK7:BL8"/>
    <mergeCell ref="BM7:BN9"/>
    <mergeCell ref="BO7:BP9"/>
    <mergeCell ref="BI9:BJ9"/>
    <mergeCell ref="BK9:BL9"/>
    <mergeCell ref="Y11:AR11"/>
    <mergeCell ref="Y30:AR30"/>
    <mergeCell ref="Y31:AB31"/>
    <mergeCell ref="AC31:AF31"/>
    <mergeCell ref="AG31:AJ31"/>
    <mergeCell ref="AK31:AN31"/>
    <mergeCell ref="AO31:AR31"/>
    <mergeCell ref="BE31:BE32"/>
    <mergeCell ref="BF31:BF32"/>
    <mergeCell ref="BG31:BG32"/>
    <mergeCell ref="BH31:BH32"/>
    <mergeCell ref="BI31:BI32"/>
    <mergeCell ref="BJ31:BJ32"/>
    <mergeCell ref="AO12:AR12"/>
    <mergeCell ref="AK12:AN12"/>
    <mergeCell ref="AG12:AJ12"/>
    <mergeCell ref="CB11:CU11"/>
    <mergeCell ref="BE12:BE13"/>
    <mergeCell ref="BF12:BF13"/>
    <mergeCell ref="BG12:BG13"/>
    <mergeCell ref="BH12:BH13"/>
    <mergeCell ref="BI12:BI13"/>
    <mergeCell ref="BJ12:BJ13"/>
    <mergeCell ref="BK12:BK13"/>
    <mergeCell ref="BL12:BN12"/>
    <mergeCell ref="BO12:BO13"/>
    <mergeCell ref="BP12:BQ12"/>
    <mergeCell ref="BR12:BS12"/>
    <mergeCell ref="BT12:BT13"/>
    <mergeCell ref="BU12:BU13"/>
    <mergeCell ref="BV12:BV13"/>
    <mergeCell ref="BX12:BX13"/>
    <mergeCell ref="CN12:CQ12"/>
    <mergeCell ref="CR12:CU12"/>
    <mergeCell ref="DB20:DD20"/>
    <mergeCell ref="DB28:DD28"/>
    <mergeCell ref="CB30:CU30"/>
    <mergeCell ref="BY12:BY13"/>
    <mergeCell ref="BZ12:BZ13"/>
    <mergeCell ref="CB12:CE12"/>
    <mergeCell ref="CF12:CI12"/>
    <mergeCell ref="CJ12:CM12"/>
    <mergeCell ref="BK31:BK32"/>
    <mergeCell ref="BL31:BN31"/>
    <mergeCell ref="BO31:BO32"/>
    <mergeCell ref="BP31:BQ31"/>
    <mergeCell ref="BR31:BS31"/>
    <mergeCell ref="CR31:CU31"/>
    <mergeCell ref="BZ31:BZ32"/>
    <mergeCell ref="CB31:CE31"/>
    <mergeCell ref="CF31:CI31"/>
    <mergeCell ref="CJ31:CM31"/>
    <mergeCell ref="CN31:CQ31"/>
    <mergeCell ref="BT31:BT32"/>
    <mergeCell ref="BU31:BU32"/>
    <mergeCell ref="BV31:BV32"/>
    <mergeCell ref="BX31:BX32"/>
    <mergeCell ref="BY31:BY32"/>
  </mergeCells>
  <phoneticPr fontId="6"/>
  <dataValidations count="3">
    <dataValidation type="list" allowBlank="1" showInputMessage="1" showErrorMessage="1" sqref="H33:H47 BK33:BK47">
      <formula1>$AZ$14:$AZ$17</formula1>
    </dataValidation>
    <dataValidation type="list" allowBlank="1" showInputMessage="1" showErrorMessage="1" sqref="K14:K28 K33:K47 BN14:BN28 BN33:BN47">
      <formula1>$BA$14:$BA$17</formula1>
    </dataValidation>
    <dataValidation type="list" allowBlank="1" showInputMessage="1" showErrorMessage="1" sqref="H14:H28 BK14:BK28">
      <formula1>$AZ$14:$AZ$16</formula1>
    </dataValidation>
  </dataValidations>
  <pageMargins left="0.7" right="0.7" top="0.75" bottom="0.75" header="0.3" footer="0.3"/>
  <pageSetup paperSize="9" scale="73" orientation="landscape" r:id="rId1"/>
  <rowBreaks count="1" manualBreakCount="1">
    <brk id="29" max="16383" man="1"/>
  </rowBreaks>
  <colBreaks count="1" manualBreakCount="1">
    <brk id="1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S116"/>
  <sheetViews>
    <sheetView zoomScale="70" zoomScaleNormal="70" workbookViewId="0">
      <selection activeCell="C12" sqref="C12"/>
    </sheetView>
  </sheetViews>
  <sheetFormatPr defaultRowHeight="18" x14ac:dyDescent="0.45"/>
  <cols>
    <col min="1" max="1" width="1.59765625" customWidth="1"/>
    <col min="2" max="2" width="3.09765625" customWidth="1"/>
    <col min="3" max="3" width="11.19921875" customWidth="1"/>
    <col min="4" max="4" width="20.59765625" customWidth="1"/>
    <col min="5" max="6" width="7.59765625" customWidth="1"/>
    <col min="7" max="7" width="8.296875" customWidth="1"/>
    <col min="8" max="8" width="7.59765625" customWidth="1"/>
    <col min="9" max="9" width="8.19921875" customWidth="1"/>
    <col min="10" max="16" width="9.59765625" customWidth="1"/>
    <col min="17" max="17" width="8.09765625" hidden="1" customWidth="1"/>
    <col min="18" max="20" width="9" hidden="1" customWidth="1"/>
    <col min="21" max="22" width="9" customWidth="1"/>
    <col min="23" max="23" width="1.59765625" customWidth="1"/>
    <col min="24" max="24" width="3.09765625" customWidth="1"/>
    <col min="25" max="25" width="11.19921875" customWidth="1"/>
    <col min="26" max="26" width="20.59765625" customWidth="1"/>
    <col min="27" max="28" width="7.59765625" customWidth="1"/>
    <col min="29" max="29" width="8.19921875" customWidth="1"/>
    <col min="30" max="30" width="7.59765625" customWidth="1"/>
    <col min="31" max="31" width="8.5" customWidth="1"/>
    <col min="32" max="33" width="9.59765625" customWidth="1"/>
    <col min="34" max="38" width="9.59765625" style="1" customWidth="1"/>
    <col min="39" max="42" width="0" style="1" hidden="1" customWidth="1"/>
    <col min="43" max="125" width="9" style="1" customWidth="1"/>
    <col min="126" max="126" width="9.09765625" style="1" customWidth="1"/>
    <col min="127" max="142" width="9" style="1" customWidth="1"/>
    <col min="143" max="143" width="12.19921875" style="1" customWidth="1"/>
    <col min="144" max="175" width="9" style="1" customWidth="1"/>
    <col min="176" max="225" width="9" customWidth="1"/>
  </cols>
  <sheetData>
    <row r="1" spans="1:173" ht="18" customHeight="1" x14ac:dyDescent="0.45">
      <c r="R1" s="1"/>
      <c r="S1" s="1"/>
      <c r="T1" s="1"/>
      <c r="U1" s="1"/>
      <c r="V1" s="1"/>
      <c r="AH1"/>
      <c r="AI1"/>
      <c r="AJ1"/>
      <c r="AK1"/>
      <c r="AL1"/>
      <c r="AM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</row>
    <row r="2" spans="1:173" ht="18" customHeight="1" x14ac:dyDescent="0.45">
      <c r="C2" s="4"/>
      <c r="D2" s="2" t="s">
        <v>50</v>
      </c>
      <c r="R2" s="15"/>
      <c r="S2" s="23"/>
      <c r="T2" s="15"/>
      <c r="U2" s="15"/>
      <c r="V2" s="15"/>
      <c r="Y2" s="4"/>
      <c r="Z2" s="2" t="s">
        <v>50</v>
      </c>
      <c r="AH2"/>
      <c r="AI2"/>
      <c r="AJ2"/>
      <c r="AK2"/>
      <c r="AL2"/>
      <c r="AM2"/>
      <c r="AN2" s="15"/>
      <c r="AO2" s="23"/>
      <c r="AP2" s="15"/>
      <c r="AQ2" s="15"/>
    </row>
    <row r="3" spans="1:173" ht="18" customHeight="1" x14ac:dyDescent="0.45">
      <c r="C3" s="72"/>
      <c r="D3" s="2" t="s">
        <v>0</v>
      </c>
      <c r="Y3" s="72"/>
      <c r="Z3" s="2" t="s">
        <v>0</v>
      </c>
      <c r="AH3"/>
      <c r="AI3"/>
      <c r="AJ3"/>
      <c r="AK3"/>
      <c r="AL3"/>
      <c r="AM3"/>
      <c r="AN3"/>
      <c r="AO3"/>
      <c r="AP3"/>
      <c r="AQ3"/>
      <c r="FQ3" s="1" ph="1"/>
    </row>
    <row r="4" spans="1:173" ht="18" customHeight="1" x14ac:dyDescent="0.45">
      <c r="C4" s="210" t="s">
        <v>427</v>
      </c>
      <c r="D4" s="2"/>
      <c r="Y4" s="210" t="s">
        <v>427</v>
      </c>
      <c r="Z4" s="2"/>
      <c r="AH4"/>
      <c r="AI4"/>
      <c r="AJ4"/>
      <c r="AK4"/>
      <c r="AL4"/>
      <c r="AM4"/>
      <c r="AN4"/>
      <c r="AO4"/>
      <c r="AP4"/>
      <c r="AQ4"/>
      <c r="FQ4" s="1" ph="1"/>
    </row>
    <row r="5" spans="1:173" ht="18" customHeight="1" thickBot="1" x14ac:dyDescent="0.5">
      <c r="C5" s="1"/>
      <c r="D5" s="3"/>
      <c r="F5" s="5" t="s">
        <v>47</v>
      </c>
      <c r="Y5" s="1"/>
      <c r="Z5" s="3"/>
      <c r="AB5" s="5" t="s">
        <v>47</v>
      </c>
      <c r="AH5"/>
      <c r="AI5"/>
      <c r="AJ5"/>
      <c r="AK5"/>
      <c r="AL5"/>
      <c r="AM5"/>
      <c r="AN5"/>
      <c r="AO5"/>
      <c r="AP5"/>
      <c r="AQ5"/>
      <c r="FQ5" s="1" ph="1"/>
    </row>
    <row r="6" spans="1:173" ht="18" customHeight="1" thickTop="1" x14ac:dyDescent="0.45">
      <c r="C6" s="6"/>
      <c r="F6" s="397" t="s">
        <v>435</v>
      </c>
      <c r="G6" s="397"/>
      <c r="H6" s="397" t="s">
        <v>434</v>
      </c>
      <c r="I6" s="397"/>
      <c r="J6" s="398" t="s">
        <v>116</v>
      </c>
      <c r="K6" s="398"/>
      <c r="L6" s="399" t="str">
        <f>IF(F8&lt;H8,"可",IF(F8&gt;=H8,"不可",""))</f>
        <v>不可</v>
      </c>
      <c r="M6" s="399"/>
      <c r="R6" s="63"/>
      <c r="Y6" s="6"/>
      <c r="AB6" s="397" t="s">
        <v>435</v>
      </c>
      <c r="AC6" s="397"/>
      <c r="AD6" s="397" t="s">
        <v>434</v>
      </c>
      <c r="AE6" s="397"/>
      <c r="AF6" s="398" t="s">
        <v>116</v>
      </c>
      <c r="AG6" s="415"/>
      <c r="AH6" s="388" t="s">
        <v>476</v>
      </c>
      <c r="AI6" s="389"/>
      <c r="AJ6"/>
      <c r="AK6"/>
      <c r="AL6"/>
      <c r="AM6"/>
      <c r="AN6" s="63"/>
      <c r="AO6"/>
      <c r="AP6"/>
      <c r="AQ6"/>
      <c r="AR6" s="63"/>
      <c r="AS6" s="63"/>
      <c r="AU6" s="63"/>
      <c r="AV6" s="63"/>
      <c r="AW6" s="63"/>
      <c r="AX6" s="63"/>
      <c r="AY6" s="63"/>
      <c r="AZ6" s="63"/>
      <c r="BA6" s="63"/>
      <c r="BB6" s="63"/>
      <c r="BC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FQ6" s="1" ph="1"/>
    </row>
    <row r="7" spans="1:173" ht="18" customHeight="1" x14ac:dyDescent="0.45">
      <c r="B7" s="5"/>
      <c r="F7" s="397"/>
      <c r="G7" s="397"/>
      <c r="H7" s="397"/>
      <c r="I7" s="397"/>
      <c r="J7" s="398"/>
      <c r="K7" s="398"/>
      <c r="L7" s="399"/>
      <c r="M7" s="399"/>
      <c r="R7" s="52" t="s">
        <v>39</v>
      </c>
      <c r="S7" s="53">
        <v>9.76</v>
      </c>
      <c r="T7" s="54" t="s">
        <v>40</v>
      </c>
      <c r="X7" s="5"/>
      <c r="AB7" s="397"/>
      <c r="AC7" s="397"/>
      <c r="AD7" s="397"/>
      <c r="AE7" s="397"/>
      <c r="AF7" s="398"/>
      <c r="AG7" s="415"/>
      <c r="AH7" s="390"/>
      <c r="AI7" s="391"/>
      <c r="AJ7"/>
      <c r="AK7"/>
      <c r="AL7"/>
      <c r="AM7"/>
      <c r="AN7" s="52" t="s">
        <v>39</v>
      </c>
      <c r="AO7" s="53">
        <v>9.76</v>
      </c>
      <c r="AP7" s="54" t="s">
        <v>40</v>
      </c>
      <c r="AQ7"/>
      <c r="FQ7" s="1" ph="1"/>
    </row>
    <row r="8" spans="1:173" ht="18" customHeight="1" thickBot="1" x14ac:dyDescent="0.5">
      <c r="B8" s="5"/>
      <c r="F8" s="394">
        <f>SUM(O12:O26)</f>
        <v>0</v>
      </c>
      <c r="G8" s="394"/>
      <c r="H8" s="394">
        <f>SUM(O30:O44)</f>
        <v>0</v>
      </c>
      <c r="I8" s="394"/>
      <c r="J8" s="398"/>
      <c r="K8" s="398"/>
      <c r="L8" s="399"/>
      <c r="M8" s="399"/>
      <c r="R8" s="52" t="s">
        <v>41</v>
      </c>
      <c r="S8" s="55">
        <v>2.58E-2</v>
      </c>
      <c r="T8" s="54" t="s">
        <v>42</v>
      </c>
      <c r="U8" s="1"/>
      <c r="V8" s="1"/>
      <c r="X8" s="5"/>
      <c r="AB8" s="394">
        <v>453.25440000000003</v>
      </c>
      <c r="AC8" s="394"/>
      <c r="AD8" s="394">
        <v>604.33920000000001</v>
      </c>
      <c r="AE8" s="394"/>
      <c r="AF8" s="398"/>
      <c r="AG8" s="415"/>
      <c r="AH8" s="392"/>
      <c r="AI8" s="393"/>
      <c r="AJ8"/>
      <c r="AK8"/>
      <c r="AL8"/>
      <c r="AM8"/>
      <c r="AN8" s="52" t="s">
        <v>41</v>
      </c>
      <c r="AO8" s="55">
        <v>2.58E-2</v>
      </c>
      <c r="AP8" s="54" t="s">
        <v>42</v>
      </c>
      <c r="FQ8" s="1" ph="1"/>
    </row>
    <row r="9" spans="1:173" ht="18" customHeight="1" thickTop="1" x14ac:dyDescent="0.45">
      <c r="C9" s="21"/>
      <c r="D9" s="1"/>
      <c r="O9" s="22"/>
      <c r="P9" s="22"/>
      <c r="Q9" s="22"/>
      <c r="R9" s="12" t="s">
        <v>418</v>
      </c>
      <c r="S9" s="200">
        <v>0.48899999999999999</v>
      </c>
      <c r="T9" s="12" t="s">
        <v>269</v>
      </c>
      <c r="U9" s="14"/>
      <c r="V9" s="14"/>
      <c r="Y9" s="21"/>
      <c r="Z9" s="1"/>
      <c r="AH9"/>
      <c r="AI9"/>
      <c r="AJ9"/>
      <c r="AK9" s="22"/>
      <c r="AL9" s="22"/>
      <c r="AM9" s="22"/>
      <c r="AN9" s="12" t="s">
        <v>418</v>
      </c>
      <c r="AO9" s="200">
        <v>0.48899999999999999</v>
      </c>
      <c r="AP9" s="12" t="s">
        <v>269</v>
      </c>
      <c r="AQ9" s="14"/>
      <c r="FQ9" s="1" ph="1"/>
    </row>
    <row r="10" spans="1:173" ht="18" customHeight="1" x14ac:dyDescent="0.45">
      <c r="B10" s="5" t="s">
        <v>382</v>
      </c>
      <c r="X10" s="5" t="s">
        <v>382</v>
      </c>
      <c r="AH10"/>
      <c r="AI10"/>
      <c r="AJ10"/>
      <c r="AK10"/>
      <c r="AL10"/>
      <c r="AM10"/>
      <c r="AN10"/>
      <c r="AO10"/>
      <c r="AP10"/>
      <c r="AQ10"/>
      <c r="FQ10" s="1" ph="1"/>
    </row>
    <row r="11" spans="1:173" ht="54.9" customHeight="1" x14ac:dyDescent="0.45">
      <c r="A11" s="10"/>
      <c r="B11" s="78" t="s">
        <v>1</v>
      </c>
      <c r="C11" s="86" t="s">
        <v>429</v>
      </c>
      <c r="D11" s="87" t="s">
        <v>79</v>
      </c>
      <c r="E11" s="412" t="s">
        <v>109</v>
      </c>
      <c r="F11" s="413"/>
      <c r="G11" s="413"/>
      <c r="H11" s="414"/>
      <c r="I11" s="95" t="s">
        <v>118</v>
      </c>
      <c r="J11" s="85" t="s">
        <v>112</v>
      </c>
      <c r="K11" s="85" t="s">
        <v>3</v>
      </c>
      <c r="L11" s="84" t="s">
        <v>111</v>
      </c>
      <c r="M11" s="60" t="s">
        <v>115</v>
      </c>
      <c r="N11" s="85" t="s">
        <v>4</v>
      </c>
      <c r="O11" s="220" t="s">
        <v>433</v>
      </c>
      <c r="P11" s="199" t="s">
        <v>5</v>
      </c>
      <c r="Q11" s="64"/>
      <c r="W11" s="10"/>
      <c r="X11" s="78" t="s">
        <v>1</v>
      </c>
      <c r="Y11" s="250" t="s">
        <v>429</v>
      </c>
      <c r="Z11" s="87" t="s">
        <v>79</v>
      </c>
      <c r="AA11" s="412" t="s">
        <v>109</v>
      </c>
      <c r="AB11" s="413"/>
      <c r="AC11" s="413"/>
      <c r="AD11" s="414"/>
      <c r="AE11" s="95" t="s">
        <v>118</v>
      </c>
      <c r="AF11" s="249" t="s">
        <v>112</v>
      </c>
      <c r="AG11" s="249" t="s">
        <v>3</v>
      </c>
      <c r="AH11" s="245" t="s">
        <v>111</v>
      </c>
      <c r="AI11" s="60" t="s">
        <v>115</v>
      </c>
      <c r="AJ11" s="249" t="s">
        <v>4</v>
      </c>
      <c r="AK11" s="220" t="s">
        <v>433</v>
      </c>
      <c r="AL11" s="245" t="s">
        <v>5</v>
      </c>
      <c r="AM11" s="64"/>
      <c r="AN11"/>
      <c r="AO11"/>
      <c r="AP11"/>
      <c r="AQ11"/>
      <c r="FQ11" s="1" ph="1"/>
    </row>
    <row r="12" spans="1:173" ht="18" customHeight="1" x14ac:dyDescent="0.45">
      <c r="A12" s="10"/>
      <c r="B12" s="13">
        <v>1</v>
      </c>
      <c r="C12" s="214"/>
      <c r="D12" s="213"/>
      <c r="E12" s="419"/>
      <c r="F12" s="420"/>
      <c r="G12" s="420"/>
      <c r="H12" s="421"/>
      <c r="I12" s="224"/>
      <c r="J12" s="81"/>
      <c r="K12" s="26"/>
      <c r="L12" s="26"/>
      <c r="M12" s="80"/>
      <c r="N12" s="27" t="str">
        <f>IF((J12*K12*(L12*M12))=0,"",(J12*K12*(L12*M12)))</f>
        <v/>
      </c>
      <c r="O12" s="28" t="str">
        <f>IFERROR((N12*$S$7*$S$8)/1000,"")</f>
        <v/>
      </c>
      <c r="P12" s="217" t="str">
        <f>IFERROR((N12/1000)*$S$9,"")</f>
        <v/>
      </c>
      <c r="Q12" s="70"/>
      <c r="W12" s="10"/>
      <c r="X12" s="13">
        <v>1</v>
      </c>
      <c r="Y12" s="273" t="s">
        <v>477</v>
      </c>
      <c r="Z12" s="277" t="s">
        <v>486</v>
      </c>
      <c r="AA12" s="409" t="s">
        <v>482</v>
      </c>
      <c r="AB12" s="410"/>
      <c r="AC12" s="410"/>
      <c r="AD12" s="411"/>
      <c r="AE12" s="278">
        <v>500</v>
      </c>
      <c r="AF12" s="279">
        <v>30</v>
      </c>
      <c r="AG12" s="280">
        <v>2</v>
      </c>
      <c r="AH12" s="280">
        <v>10</v>
      </c>
      <c r="AI12" s="281">
        <v>3000</v>
      </c>
      <c r="AJ12" s="27">
        <v>1800000</v>
      </c>
      <c r="AK12" s="28">
        <v>453.25440000000003</v>
      </c>
      <c r="AL12" s="217">
        <v>880.19999999999993</v>
      </c>
      <c r="AM12" s="70"/>
      <c r="AN12"/>
      <c r="AO12"/>
      <c r="AP12"/>
      <c r="AQ12"/>
      <c r="DW12" s="25"/>
      <c r="DX12" s="25"/>
    </row>
    <row r="13" spans="1:173" ht="18" customHeight="1" x14ac:dyDescent="0.45">
      <c r="A13" s="10"/>
      <c r="B13" s="13">
        <v>2</v>
      </c>
      <c r="C13" s="214"/>
      <c r="D13" s="213"/>
      <c r="E13" s="419"/>
      <c r="F13" s="420"/>
      <c r="G13" s="420"/>
      <c r="H13" s="421"/>
      <c r="I13" s="224"/>
      <c r="J13" s="81"/>
      <c r="K13" s="26"/>
      <c r="L13" s="26"/>
      <c r="M13" s="80"/>
      <c r="N13" s="27" t="str">
        <f t="shared" ref="N13:N26" si="0">IF((J13*K13*(L13*M13))=0,"",(J13*K13*(L13*M13)))</f>
        <v/>
      </c>
      <c r="O13" s="28" t="str">
        <f t="shared" ref="O13:O26" si="1">IFERROR((N13*$S$7*$S$8)/1000,"")</f>
        <v/>
      </c>
      <c r="P13" s="217" t="str">
        <f t="shared" ref="P13:P26" si="2">IFERROR((N13/1000)*$S$9,"")</f>
        <v/>
      </c>
      <c r="Q13" s="70"/>
      <c r="W13" s="10"/>
      <c r="X13" s="13">
        <v>2</v>
      </c>
      <c r="Y13" s="269"/>
      <c r="Z13" s="282"/>
      <c r="AA13" s="403"/>
      <c r="AB13" s="404"/>
      <c r="AC13" s="404"/>
      <c r="AD13" s="405"/>
      <c r="AE13" s="283"/>
      <c r="AF13" s="284"/>
      <c r="AG13" s="285"/>
      <c r="AH13" s="285"/>
      <c r="AI13" s="286"/>
      <c r="AJ13" s="27" t="str">
        <f t="shared" ref="AJ13:AJ26" si="3">IF((AF13*AG13*(AH13*AI13))=0,"",(AF13*AG13*(AH13*AI13)))</f>
        <v/>
      </c>
      <c r="AK13" s="28" t="str">
        <f t="shared" ref="AK13:AK26" si="4">IFERROR((AJ13*$S$7*$S$8)/1000,"")</f>
        <v/>
      </c>
      <c r="AL13" s="217" t="str">
        <f t="shared" ref="AL13:AL26" si="5">IFERROR((AJ13/1000)*$S$9,"")</f>
        <v/>
      </c>
      <c r="AM13" s="70"/>
      <c r="AN13"/>
      <c r="AO13"/>
      <c r="AP13"/>
      <c r="AQ13"/>
      <c r="DW13" s="25"/>
      <c r="DX13" s="25"/>
    </row>
    <row r="14" spans="1:173" ht="18" customHeight="1" x14ac:dyDescent="0.45">
      <c r="A14" s="10"/>
      <c r="B14" s="13">
        <v>3</v>
      </c>
      <c r="C14" s="214"/>
      <c r="D14" s="213"/>
      <c r="E14" s="419"/>
      <c r="F14" s="420"/>
      <c r="G14" s="420"/>
      <c r="H14" s="421"/>
      <c r="I14" s="224"/>
      <c r="J14" s="81"/>
      <c r="K14" s="26"/>
      <c r="L14" s="26"/>
      <c r="M14" s="80"/>
      <c r="N14" s="27" t="str">
        <f t="shared" si="0"/>
        <v/>
      </c>
      <c r="O14" s="28" t="str">
        <f t="shared" si="1"/>
        <v/>
      </c>
      <c r="P14" s="217" t="str">
        <f t="shared" si="2"/>
        <v/>
      </c>
      <c r="Q14" s="70"/>
      <c r="R14" s="25"/>
      <c r="S14" s="67"/>
      <c r="T14" s="66"/>
      <c r="U14" s="25"/>
      <c r="V14" s="67"/>
      <c r="W14" s="10"/>
      <c r="X14" s="13">
        <v>3</v>
      </c>
      <c r="Y14" s="269"/>
      <c r="Z14" s="282"/>
      <c r="AA14" s="403"/>
      <c r="AB14" s="404"/>
      <c r="AC14" s="404"/>
      <c r="AD14" s="405"/>
      <c r="AE14" s="283"/>
      <c r="AF14" s="284"/>
      <c r="AG14" s="285"/>
      <c r="AH14" s="285"/>
      <c r="AI14" s="286"/>
      <c r="AJ14" s="27" t="str">
        <f t="shared" si="3"/>
        <v/>
      </c>
      <c r="AK14" s="28" t="str">
        <f t="shared" si="4"/>
        <v/>
      </c>
      <c r="AL14" s="217" t="str">
        <f t="shared" si="5"/>
        <v/>
      </c>
      <c r="AM14" s="70"/>
      <c r="AN14" s="25"/>
      <c r="AO14" s="67"/>
      <c r="AP14" s="66"/>
      <c r="AQ14" s="25"/>
      <c r="DW14" s="25"/>
      <c r="DX14" s="25"/>
    </row>
    <row r="15" spans="1:173" ht="18" customHeight="1" x14ac:dyDescent="0.45">
      <c r="A15" s="10"/>
      <c r="B15" s="13">
        <v>4</v>
      </c>
      <c r="C15" s="214"/>
      <c r="D15" s="213"/>
      <c r="E15" s="419"/>
      <c r="F15" s="420"/>
      <c r="G15" s="420"/>
      <c r="H15" s="421"/>
      <c r="I15" s="224"/>
      <c r="J15" s="81"/>
      <c r="K15" s="26"/>
      <c r="L15" s="26"/>
      <c r="M15" s="80"/>
      <c r="N15" s="27" t="str">
        <f t="shared" si="0"/>
        <v/>
      </c>
      <c r="O15" s="28" t="str">
        <f t="shared" si="1"/>
        <v/>
      </c>
      <c r="P15" s="217" t="str">
        <f t="shared" si="2"/>
        <v/>
      </c>
      <c r="Q15" s="70"/>
      <c r="R15" s="25"/>
      <c r="S15" s="67"/>
      <c r="T15" s="66"/>
      <c r="U15" s="25"/>
      <c r="V15" s="67"/>
      <c r="W15" s="10"/>
      <c r="X15" s="13">
        <v>4</v>
      </c>
      <c r="Y15" s="269"/>
      <c r="Z15" s="282"/>
      <c r="AA15" s="403"/>
      <c r="AB15" s="404"/>
      <c r="AC15" s="404"/>
      <c r="AD15" s="405"/>
      <c r="AE15" s="283"/>
      <c r="AF15" s="284"/>
      <c r="AG15" s="285"/>
      <c r="AH15" s="285"/>
      <c r="AI15" s="286"/>
      <c r="AJ15" s="27" t="str">
        <f t="shared" si="3"/>
        <v/>
      </c>
      <c r="AK15" s="28" t="str">
        <f t="shared" si="4"/>
        <v/>
      </c>
      <c r="AL15" s="217" t="str">
        <f t="shared" si="5"/>
        <v/>
      </c>
      <c r="AM15" s="70"/>
      <c r="AN15" s="25"/>
      <c r="AO15" s="67"/>
      <c r="AP15" s="66"/>
      <c r="AQ15" s="25"/>
      <c r="DW15" s="25"/>
      <c r="DX15" s="25"/>
    </row>
    <row r="16" spans="1:173" ht="18" customHeight="1" x14ac:dyDescent="0.45">
      <c r="A16" s="10"/>
      <c r="B16" s="13">
        <v>5</v>
      </c>
      <c r="C16" s="214"/>
      <c r="D16" s="213"/>
      <c r="E16" s="419"/>
      <c r="F16" s="420"/>
      <c r="G16" s="420"/>
      <c r="H16" s="421"/>
      <c r="I16" s="224"/>
      <c r="J16" s="81"/>
      <c r="K16" s="26"/>
      <c r="L16" s="26"/>
      <c r="M16" s="80"/>
      <c r="N16" s="27" t="str">
        <f t="shared" si="0"/>
        <v/>
      </c>
      <c r="O16" s="28" t="str">
        <f t="shared" si="1"/>
        <v/>
      </c>
      <c r="P16" s="217" t="str">
        <f t="shared" si="2"/>
        <v/>
      </c>
      <c r="Q16" s="70"/>
      <c r="R16" s="25"/>
      <c r="S16" s="67"/>
      <c r="T16" s="66"/>
      <c r="U16" s="25"/>
      <c r="V16" s="67"/>
      <c r="W16" s="10"/>
      <c r="X16" s="13">
        <v>5</v>
      </c>
      <c r="Y16" s="269"/>
      <c r="Z16" s="282"/>
      <c r="AA16" s="403"/>
      <c r="AB16" s="404"/>
      <c r="AC16" s="404"/>
      <c r="AD16" s="405"/>
      <c r="AE16" s="283"/>
      <c r="AF16" s="284"/>
      <c r="AG16" s="285"/>
      <c r="AH16" s="285"/>
      <c r="AI16" s="286"/>
      <c r="AJ16" s="27" t="str">
        <f t="shared" si="3"/>
        <v/>
      </c>
      <c r="AK16" s="28" t="str">
        <f t="shared" si="4"/>
        <v/>
      </c>
      <c r="AL16" s="217" t="str">
        <f t="shared" si="5"/>
        <v/>
      </c>
      <c r="AM16" s="70"/>
      <c r="AN16" s="25"/>
      <c r="AO16" s="67"/>
      <c r="AP16" s="66"/>
      <c r="AQ16" s="25"/>
      <c r="DW16" s="25"/>
      <c r="DX16" s="25"/>
    </row>
    <row r="17" spans="1:173" ht="18" customHeight="1" x14ac:dyDescent="0.45">
      <c r="A17" s="10"/>
      <c r="B17" s="13">
        <v>6</v>
      </c>
      <c r="C17" s="214"/>
      <c r="D17" s="213"/>
      <c r="E17" s="419"/>
      <c r="F17" s="420"/>
      <c r="G17" s="420"/>
      <c r="H17" s="421"/>
      <c r="I17" s="224"/>
      <c r="J17" s="81"/>
      <c r="K17" s="26"/>
      <c r="L17" s="26"/>
      <c r="M17" s="80"/>
      <c r="N17" s="27" t="str">
        <f t="shared" si="0"/>
        <v/>
      </c>
      <c r="O17" s="28" t="str">
        <f t="shared" si="1"/>
        <v/>
      </c>
      <c r="P17" s="217" t="str">
        <f t="shared" si="2"/>
        <v/>
      </c>
      <c r="Q17" s="70"/>
      <c r="W17" s="10"/>
      <c r="X17" s="13">
        <v>6</v>
      </c>
      <c r="Y17" s="269"/>
      <c r="Z17" s="282"/>
      <c r="AA17" s="403"/>
      <c r="AB17" s="404"/>
      <c r="AC17" s="404"/>
      <c r="AD17" s="405"/>
      <c r="AE17" s="283"/>
      <c r="AF17" s="284"/>
      <c r="AG17" s="285"/>
      <c r="AH17" s="285"/>
      <c r="AI17" s="286"/>
      <c r="AJ17" s="27" t="str">
        <f t="shared" si="3"/>
        <v/>
      </c>
      <c r="AK17" s="28" t="str">
        <f t="shared" si="4"/>
        <v/>
      </c>
      <c r="AL17" s="217" t="str">
        <f t="shared" si="5"/>
        <v/>
      </c>
      <c r="AM17" s="70"/>
      <c r="AN17"/>
      <c r="AO17"/>
      <c r="AP17"/>
      <c r="AQ17"/>
      <c r="DW17" s="25"/>
      <c r="DX17" s="25"/>
    </row>
    <row r="18" spans="1:173" ht="18" customHeight="1" x14ac:dyDescent="0.45">
      <c r="A18" s="10"/>
      <c r="B18" s="13">
        <v>7</v>
      </c>
      <c r="C18" s="214"/>
      <c r="D18" s="213"/>
      <c r="E18" s="419"/>
      <c r="F18" s="420"/>
      <c r="G18" s="420"/>
      <c r="H18" s="421"/>
      <c r="I18" s="224"/>
      <c r="J18" s="81"/>
      <c r="K18" s="26"/>
      <c r="L18" s="26"/>
      <c r="M18" s="80"/>
      <c r="N18" s="27" t="str">
        <f t="shared" si="0"/>
        <v/>
      </c>
      <c r="O18" s="28" t="str">
        <f t="shared" si="1"/>
        <v/>
      </c>
      <c r="P18" s="217" t="str">
        <f t="shared" si="2"/>
        <v/>
      </c>
      <c r="Q18" s="70"/>
      <c r="S18" s="6"/>
      <c r="W18" s="10"/>
      <c r="X18" s="13">
        <v>7</v>
      </c>
      <c r="Y18" s="269"/>
      <c r="Z18" s="282"/>
      <c r="AA18" s="403"/>
      <c r="AB18" s="404"/>
      <c r="AC18" s="404"/>
      <c r="AD18" s="405"/>
      <c r="AE18" s="283"/>
      <c r="AF18" s="284"/>
      <c r="AG18" s="285"/>
      <c r="AH18" s="285"/>
      <c r="AI18" s="286"/>
      <c r="AJ18" s="27" t="str">
        <f t="shared" si="3"/>
        <v/>
      </c>
      <c r="AK18" s="28" t="str">
        <f t="shared" si="4"/>
        <v/>
      </c>
      <c r="AL18" s="217" t="str">
        <f t="shared" si="5"/>
        <v/>
      </c>
      <c r="AM18" s="70"/>
      <c r="AN18"/>
      <c r="AO18" s="6"/>
      <c r="AP18"/>
      <c r="AQ18"/>
      <c r="DW18" s="25"/>
      <c r="DX18" s="25"/>
    </row>
    <row r="19" spans="1:173" ht="18" customHeight="1" x14ac:dyDescent="0.45">
      <c r="A19" s="10"/>
      <c r="B19" s="13">
        <v>8</v>
      </c>
      <c r="C19" s="214"/>
      <c r="D19" s="213"/>
      <c r="E19" s="419"/>
      <c r="F19" s="420"/>
      <c r="G19" s="420"/>
      <c r="H19" s="421"/>
      <c r="I19" s="224"/>
      <c r="J19" s="81"/>
      <c r="K19" s="26"/>
      <c r="L19" s="26"/>
      <c r="M19" s="80"/>
      <c r="N19" s="27" t="str">
        <f t="shared" si="0"/>
        <v/>
      </c>
      <c r="O19" s="28" t="str">
        <f t="shared" si="1"/>
        <v/>
      </c>
      <c r="P19" s="217" t="str">
        <f t="shared" si="2"/>
        <v/>
      </c>
      <c r="Q19" s="70"/>
      <c r="S19" s="50"/>
      <c r="W19" s="10"/>
      <c r="X19" s="13">
        <v>8</v>
      </c>
      <c r="Y19" s="269"/>
      <c r="Z19" s="282"/>
      <c r="AA19" s="403"/>
      <c r="AB19" s="404"/>
      <c r="AC19" s="404"/>
      <c r="AD19" s="405"/>
      <c r="AE19" s="283"/>
      <c r="AF19" s="284"/>
      <c r="AG19" s="285"/>
      <c r="AH19" s="285"/>
      <c r="AI19" s="286"/>
      <c r="AJ19" s="27" t="str">
        <f t="shared" si="3"/>
        <v/>
      </c>
      <c r="AK19" s="28" t="str">
        <f t="shared" si="4"/>
        <v/>
      </c>
      <c r="AL19" s="217" t="str">
        <f t="shared" si="5"/>
        <v/>
      </c>
      <c r="AM19" s="70"/>
      <c r="AN19"/>
      <c r="AO19" s="50"/>
      <c r="AP19"/>
      <c r="AQ19"/>
      <c r="DW19" s="25"/>
      <c r="DX19" s="25"/>
    </row>
    <row r="20" spans="1:173" ht="18" customHeight="1" x14ac:dyDescent="0.45">
      <c r="A20" s="10"/>
      <c r="B20" s="13">
        <v>9</v>
      </c>
      <c r="C20" s="214"/>
      <c r="D20" s="213"/>
      <c r="E20" s="419"/>
      <c r="F20" s="420"/>
      <c r="G20" s="420"/>
      <c r="H20" s="421"/>
      <c r="I20" s="224"/>
      <c r="J20" s="81"/>
      <c r="K20" s="26"/>
      <c r="L20" s="26"/>
      <c r="M20" s="80"/>
      <c r="N20" s="27" t="str">
        <f t="shared" si="0"/>
        <v/>
      </c>
      <c r="O20" s="28" t="str">
        <f t="shared" si="1"/>
        <v/>
      </c>
      <c r="P20" s="217" t="str">
        <f t="shared" si="2"/>
        <v/>
      </c>
      <c r="Q20" s="70"/>
      <c r="S20" s="50"/>
      <c r="W20" s="10"/>
      <c r="X20" s="13">
        <v>9</v>
      </c>
      <c r="Y20" s="269"/>
      <c r="Z20" s="282"/>
      <c r="AA20" s="403"/>
      <c r="AB20" s="404"/>
      <c r="AC20" s="404"/>
      <c r="AD20" s="405"/>
      <c r="AE20" s="283"/>
      <c r="AF20" s="284"/>
      <c r="AG20" s="285"/>
      <c r="AH20" s="285"/>
      <c r="AI20" s="286"/>
      <c r="AJ20" s="27" t="str">
        <f t="shared" si="3"/>
        <v/>
      </c>
      <c r="AK20" s="28" t="str">
        <f t="shared" si="4"/>
        <v/>
      </c>
      <c r="AL20" s="217" t="str">
        <f t="shared" si="5"/>
        <v/>
      </c>
      <c r="AM20" s="70"/>
      <c r="AN20"/>
      <c r="AO20" s="50"/>
      <c r="AP20"/>
      <c r="AQ20"/>
      <c r="DW20" s="25"/>
      <c r="DX20" s="25"/>
    </row>
    <row r="21" spans="1:173" ht="18" customHeight="1" x14ac:dyDescent="0.45">
      <c r="A21" s="10"/>
      <c r="B21" s="13">
        <v>10</v>
      </c>
      <c r="C21" s="214"/>
      <c r="D21" s="213"/>
      <c r="E21" s="419"/>
      <c r="F21" s="420"/>
      <c r="G21" s="420"/>
      <c r="H21" s="421"/>
      <c r="I21" s="224"/>
      <c r="J21" s="81"/>
      <c r="K21" s="26"/>
      <c r="L21" s="26"/>
      <c r="M21" s="80"/>
      <c r="N21" s="27" t="str">
        <f t="shared" si="0"/>
        <v/>
      </c>
      <c r="O21" s="28" t="str">
        <f t="shared" si="1"/>
        <v/>
      </c>
      <c r="P21" s="217" t="str">
        <f t="shared" si="2"/>
        <v/>
      </c>
      <c r="Q21" s="70"/>
      <c r="R21" s="25"/>
      <c r="S21" s="67"/>
      <c r="T21" s="66"/>
      <c r="U21" s="25"/>
      <c r="V21" s="67"/>
      <c r="W21" s="10"/>
      <c r="X21" s="13">
        <v>10</v>
      </c>
      <c r="Y21" s="269"/>
      <c r="Z21" s="282"/>
      <c r="AA21" s="403"/>
      <c r="AB21" s="404"/>
      <c r="AC21" s="404"/>
      <c r="AD21" s="405"/>
      <c r="AE21" s="283"/>
      <c r="AF21" s="284"/>
      <c r="AG21" s="285"/>
      <c r="AH21" s="285"/>
      <c r="AI21" s="286"/>
      <c r="AJ21" s="27" t="str">
        <f t="shared" si="3"/>
        <v/>
      </c>
      <c r="AK21" s="28" t="str">
        <f t="shared" si="4"/>
        <v/>
      </c>
      <c r="AL21" s="217" t="str">
        <f t="shared" si="5"/>
        <v/>
      </c>
      <c r="AM21" s="70"/>
      <c r="AN21" s="25"/>
      <c r="AO21" s="67"/>
      <c r="AP21" s="66"/>
      <c r="AQ21" s="25"/>
      <c r="DW21" s="25"/>
      <c r="DX21" s="25"/>
    </row>
    <row r="22" spans="1:173" ht="18" customHeight="1" x14ac:dyDescent="0.45">
      <c r="A22" s="10"/>
      <c r="B22" s="13">
        <v>11</v>
      </c>
      <c r="C22" s="214"/>
      <c r="D22" s="213"/>
      <c r="E22" s="419"/>
      <c r="F22" s="420"/>
      <c r="G22" s="420"/>
      <c r="H22" s="421"/>
      <c r="I22" s="224"/>
      <c r="J22" s="81"/>
      <c r="K22" s="26"/>
      <c r="L22" s="26"/>
      <c r="M22" s="80"/>
      <c r="N22" s="27" t="str">
        <f t="shared" si="0"/>
        <v/>
      </c>
      <c r="O22" s="28" t="str">
        <f t="shared" si="1"/>
        <v/>
      </c>
      <c r="P22" s="217" t="str">
        <f t="shared" si="2"/>
        <v/>
      </c>
      <c r="Q22" s="70"/>
      <c r="R22" s="25"/>
      <c r="S22" s="67"/>
      <c r="T22" s="66"/>
      <c r="U22" s="25"/>
      <c r="V22" s="67"/>
      <c r="W22" s="10"/>
      <c r="X22" s="13">
        <v>11</v>
      </c>
      <c r="Y22" s="269"/>
      <c r="Z22" s="282"/>
      <c r="AA22" s="403"/>
      <c r="AB22" s="404"/>
      <c r="AC22" s="404"/>
      <c r="AD22" s="405"/>
      <c r="AE22" s="283"/>
      <c r="AF22" s="284"/>
      <c r="AG22" s="285"/>
      <c r="AH22" s="285"/>
      <c r="AI22" s="286"/>
      <c r="AJ22" s="27" t="str">
        <f t="shared" si="3"/>
        <v/>
      </c>
      <c r="AK22" s="28" t="str">
        <f t="shared" si="4"/>
        <v/>
      </c>
      <c r="AL22" s="217" t="str">
        <f t="shared" si="5"/>
        <v/>
      </c>
      <c r="AM22" s="70"/>
      <c r="AN22" s="25"/>
      <c r="AO22" s="67"/>
      <c r="AP22" s="66"/>
      <c r="AQ22" s="25"/>
      <c r="DW22" s="25"/>
      <c r="DX22" s="25"/>
    </row>
    <row r="23" spans="1:173" ht="18" customHeight="1" x14ac:dyDescent="0.45">
      <c r="A23" s="10"/>
      <c r="B23" s="13">
        <v>12</v>
      </c>
      <c r="C23" s="214"/>
      <c r="D23" s="213"/>
      <c r="E23" s="419"/>
      <c r="F23" s="420"/>
      <c r="G23" s="420"/>
      <c r="H23" s="421"/>
      <c r="I23" s="224"/>
      <c r="J23" s="81"/>
      <c r="K23" s="26"/>
      <c r="L23" s="26"/>
      <c r="M23" s="80"/>
      <c r="N23" s="27" t="str">
        <f t="shared" si="0"/>
        <v/>
      </c>
      <c r="O23" s="28" t="str">
        <f t="shared" si="1"/>
        <v/>
      </c>
      <c r="P23" s="217" t="str">
        <f t="shared" si="2"/>
        <v/>
      </c>
      <c r="Q23" s="70"/>
      <c r="R23" s="25"/>
      <c r="S23" s="67"/>
      <c r="T23" s="66"/>
      <c r="U23" s="25"/>
      <c r="V23" s="67"/>
      <c r="W23" s="10"/>
      <c r="X23" s="13">
        <v>12</v>
      </c>
      <c r="Y23" s="269"/>
      <c r="Z23" s="282"/>
      <c r="AA23" s="403"/>
      <c r="AB23" s="404"/>
      <c r="AC23" s="404"/>
      <c r="AD23" s="405"/>
      <c r="AE23" s="283"/>
      <c r="AF23" s="284"/>
      <c r="AG23" s="285"/>
      <c r="AH23" s="285"/>
      <c r="AI23" s="286"/>
      <c r="AJ23" s="27" t="str">
        <f t="shared" si="3"/>
        <v/>
      </c>
      <c r="AK23" s="28" t="str">
        <f t="shared" si="4"/>
        <v/>
      </c>
      <c r="AL23" s="217" t="str">
        <f t="shared" si="5"/>
        <v/>
      </c>
      <c r="AM23" s="70"/>
      <c r="AN23" s="25"/>
      <c r="AO23" s="67"/>
      <c r="AP23" s="66"/>
      <c r="AQ23" s="25"/>
      <c r="DW23" s="25"/>
      <c r="DX23" s="25"/>
    </row>
    <row r="24" spans="1:173" ht="18" customHeight="1" x14ac:dyDescent="0.45">
      <c r="A24" s="10"/>
      <c r="B24" s="13">
        <v>13</v>
      </c>
      <c r="C24" s="214"/>
      <c r="D24" s="213"/>
      <c r="E24" s="419"/>
      <c r="F24" s="420"/>
      <c r="G24" s="420"/>
      <c r="H24" s="421"/>
      <c r="I24" s="224"/>
      <c r="J24" s="81"/>
      <c r="K24" s="26"/>
      <c r="L24" s="26"/>
      <c r="M24" s="80"/>
      <c r="N24" s="27" t="str">
        <f t="shared" si="0"/>
        <v/>
      </c>
      <c r="O24" s="28" t="str">
        <f t="shared" si="1"/>
        <v/>
      </c>
      <c r="P24" s="217" t="str">
        <f t="shared" si="2"/>
        <v/>
      </c>
      <c r="Q24" s="70"/>
      <c r="R24" s="25"/>
      <c r="S24" s="67"/>
      <c r="T24" s="66"/>
      <c r="U24" s="25"/>
      <c r="V24" s="67"/>
      <c r="W24" s="10"/>
      <c r="X24" s="13">
        <v>13</v>
      </c>
      <c r="Y24" s="269"/>
      <c r="Z24" s="282"/>
      <c r="AA24" s="403"/>
      <c r="AB24" s="404"/>
      <c r="AC24" s="404"/>
      <c r="AD24" s="405"/>
      <c r="AE24" s="283"/>
      <c r="AF24" s="284"/>
      <c r="AG24" s="285"/>
      <c r="AH24" s="285"/>
      <c r="AI24" s="286"/>
      <c r="AJ24" s="27" t="str">
        <f t="shared" si="3"/>
        <v/>
      </c>
      <c r="AK24" s="28" t="str">
        <f t="shared" si="4"/>
        <v/>
      </c>
      <c r="AL24" s="217" t="str">
        <f t="shared" si="5"/>
        <v/>
      </c>
      <c r="AM24" s="70"/>
      <c r="AN24" s="25"/>
      <c r="AO24" s="67"/>
      <c r="AP24" s="66"/>
      <c r="AQ24" s="25"/>
      <c r="DW24" s="25"/>
      <c r="DX24" s="25"/>
    </row>
    <row r="25" spans="1:173" ht="18" customHeight="1" x14ac:dyDescent="0.45">
      <c r="A25" s="10"/>
      <c r="B25" s="13">
        <v>14</v>
      </c>
      <c r="C25" s="214"/>
      <c r="D25" s="213"/>
      <c r="E25" s="419"/>
      <c r="F25" s="420"/>
      <c r="G25" s="420"/>
      <c r="H25" s="421"/>
      <c r="I25" s="224"/>
      <c r="J25" s="81"/>
      <c r="K25" s="26"/>
      <c r="L25" s="26"/>
      <c r="M25" s="80"/>
      <c r="N25" s="27" t="str">
        <f t="shared" si="0"/>
        <v/>
      </c>
      <c r="O25" s="28" t="str">
        <f t="shared" si="1"/>
        <v/>
      </c>
      <c r="P25" s="217" t="str">
        <f t="shared" si="2"/>
        <v/>
      </c>
      <c r="Q25" s="70"/>
      <c r="R25" s="25"/>
      <c r="S25" s="67"/>
      <c r="T25" s="66"/>
      <c r="U25" s="25"/>
      <c r="V25" s="67"/>
      <c r="W25" s="10"/>
      <c r="X25" s="13">
        <v>14</v>
      </c>
      <c r="Y25" s="269"/>
      <c r="Z25" s="282"/>
      <c r="AA25" s="403"/>
      <c r="AB25" s="404"/>
      <c r="AC25" s="404"/>
      <c r="AD25" s="405"/>
      <c r="AE25" s="283"/>
      <c r="AF25" s="284"/>
      <c r="AG25" s="285"/>
      <c r="AH25" s="285"/>
      <c r="AI25" s="286"/>
      <c r="AJ25" s="27" t="str">
        <f t="shared" si="3"/>
        <v/>
      </c>
      <c r="AK25" s="28" t="str">
        <f t="shared" si="4"/>
        <v/>
      </c>
      <c r="AL25" s="217" t="str">
        <f t="shared" si="5"/>
        <v/>
      </c>
      <c r="AM25" s="70"/>
      <c r="AN25" s="25"/>
      <c r="AO25" s="67"/>
      <c r="AP25" s="66"/>
      <c r="AQ25" s="25"/>
      <c r="DW25" s="25"/>
      <c r="DX25" s="25"/>
    </row>
    <row r="26" spans="1:173" ht="18" customHeight="1" x14ac:dyDescent="0.45">
      <c r="A26" s="10"/>
      <c r="B26" s="13">
        <v>15</v>
      </c>
      <c r="C26" s="214"/>
      <c r="D26" s="213"/>
      <c r="E26" s="419"/>
      <c r="F26" s="420"/>
      <c r="G26" s="420"/>
      <c r="H26" s="421"/>
      <c r="I26" s="224"/>
      <c r="J26" s="81"/>
      <c r="K26" s="26"/>
      <c r="L26" s="26"/>
      <c r="M26" s="80"/>
      <c r="N26" s="27" t="str">
        <f t="shared" si="0"/>
        <v/>
      </c>
      <c r="O26" s="28" t="str">
        <f t="shared" si="1"/>
        <v/>
      </c>
      <c r="P26" s="217" t="str">
        <f t="shared" si="2"/>
        <v/>
      </c>
      <c r="Q26" s="70"/>
      <c r="R26" s="25"/>
      <c r="S26" s="67"/>
      <c r="T26" s="66"/>
      <c r="U26" s="25"/>
      <c r="V26" s="67"/>
      <c r="W26" s="10"/>
      <c r="X26" s="13">
        <v>15</v>
      </c>
      <c r="Y26" s="269"/>
      <c r="Z26" s="282"/>
      <c r="AA26" s="403"/>
      <c r="AB26" s="404"/>
      <c r="AC26" s="404"/>
      <c r="AD26" s="405"/>
      <c r="AE26" s="283"/>
      <c r="AF26" s="284"/>
      <c r="AG26" s="285"/>
      <c r="AH26" s="285"/>
      <c r="AI26" s="286"/>
      <c r="AJ26" s="27" t="str">
        <f t="shared" si="3"/>
        <v/>
      </c>
      <c r="AK26" s="28" t="str">
        <f t="shared" si="4"/>
        <v/>
      </c>
      <c r="AL26" s="217" t="str">
        <f t="shared" si="5"/>
        <v/>
      </c>
      <c r="AM26" s="70"/>
      <c r="AN26" s="25"/>
      <c r="AO26" s="67"/>
      <c r="AP26" s="66"/>
      <c r="AQ26" s="25"/>
      <c r="DW26" s="25"/>
      <c r="DX26" s="25"/>
    </row>
    <row r="27" spans="1:173" ht="18" customHeight="1" x14ac:dyDescent="0.45"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/>
      <c r="AN27"/>
      <c r="AO27"/>
      <c r="AP27"/>
      <c r="AQ27"/>
    </row>
    <row r="28" spans="1:173" ht="18" customHeight="1" x14ac:dyDescent="0.45">
      <c r="B28" s="5" t="s">
        <v>110</v>
      </c>
      <c r="X28" s="5" t="s">
        <v>110</v>
      </c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/>
      <c r="AN28"/>
      <c r="AO28"/>
      <c r="AP28"/>
      <c r="AQ28"/>
    </row>
    <row r="29" spans="1:173" ht="54.9" customHeight="1" x14ac:dyDescent="0.45">
      <c r="A29" s="10"/>
      <c r="B29" s="78" t="s">
        <v>1</v>
      </c>
      <c r="C29" s="86" t="s">
        <v>429</v>
      </c>
      <c r="D29" s="87" t="s">
        <v>23</v>
      </c>
      <c r="E29" s="412" t="s">
        <v>109</v>
      </c>
      <c r="F29" s="413"/>
      <c r="G29" s="413"/>
      <c r="H29" s="414"/>
      <c r="I29" s="95" t="s">
        <v>118</v>
      </c>
      <c r="J29" s="85" t="s">
        <v>112</v>
      </c>
      <c r="K29" s="85" t="s">
        <v>3</v>
      </c>
      <c r="L29" s="84" t="s">
        <v>111</v>
      </c>
      <c r="M29" s="60" t="s">
        <v>115</v>
      </c>
      <c r="N29" s="85" t="s">
        <v>4</v>
      </c>
      <c r="O29" s="209" t="s">
        <v>433</v>
      </c>
      <c r="P29" s="199" t="s">
        <v>5</v>
      </c>
      <c r="Q29" s="64"/>
      <c r="R29" s="65"/>
      <c r="S29" s="65"/>
      <c r="T29" s="65"/>
      <c r="U29" s="65"/>
      <c r="V29" s="65"/>
      <c r="W29" s="10"/>
      <c r="X29" s="78" t="s">
        <v>1</v>
      </c>
      <c r="Y29" s="287" t="s">
        <v>429</v>
      </c>
      <c r="Z29" s="288" t="s">
        <v>23</v>
      </c>
      <c r="AA29" s="406" t="s">
        <v>109</v>
      </c>
      <c r="AB29" s="407"/>
      <c r="AC29" s="407"/>
      <c r="AD29" s="408"/>
      <c r="AE29" s="289" t="s">
        <v>118</v>
      </c>
      <c r="AF29" s="290" t="s">
        <v>112</v>
      </c>
      <c r="AG29" s="290" t="s">
        <v>3</v>
      </c>
      <c r="AH29" s="266" t="s">
        <v>111</v>
      </c>
      <c r="AI29" s="291" t="s">
        <v>115</v>
      </c>
      <c r="AJ29" s="290" t="s">
        <v>4</v>
      </c>
      <c r="AK29" s="266" t="s">
        <v>433</v>
      </c>
      <c r="AL29" s="266" t="s">
        <v>5</v>
      </c>
      <c r="AM29" s="64"/>
      <c r="AN29" s="65"/>
      <c r="AO29" s="65"/>
      <c r="AP29" s="65"/>
      <c r="AQ29" s="65"/>
      <c r="FQ29" s="1" ph="1"/>
    </row>
    <row r="30" spans="1:173" ht="18" customHeight="1" x14ac:dyDescent="0.45">
      <c r="A30" s="10"/>
      <c r="B30" s="13">
        <v>1</v>
      </c>
      <c r="C30" s="214"/>
      <c r="D30" s="213"/>
      <c r="E30" s="419"/>
      <c r="F30" s="420"/>
      <c r="G30" s="420"/>
      <c r="H30" s="421"/>
      <c r="I30" s="224"/>
      <c r="J30" s="81"/>
      <c r="K30" s="26"/>
      <c r="L30" s="26"/>
      <c r="M30" s="80"/>
      <c r="N30" s="27" t="str">
        <f>IF((J30*K30*(L30*M30))=0,"",(J30*K30*(L30*M30)))</f>
        <v/>
      </c>
      <c r="O30" s="28" t="str">
        <f>IFERROR((N30*$S$7*$S$8)/1000,"")</f>
        <v/>
      </c>
      <c r="P30" s="217" t="str">
        <f>IFERROR((N30/1000)*$S$9,"")</f>
        <v/>
      </c>
      <c r="Q30" s="70"/>
      <c r="R30" s="25"/>
      <c r="S30" s="67"/>
      <c r="T30" s="66"/>
      <c r="U30" s="25"/>
      <c r="V30" s="67"/>
      <c r="W30" s="10"/>
      <c r="X30" s="13">
        <v>1</v>
      </c>
      <c r="Y30" s="273" t="s">
        <v>480</v>
      </c>
      <c r="Z30" s="277" t="s">
        <v>487</v>
      </c>
      <c r="AA30" s="409" t="s">
        <v>483</v>
      </c>
      <c r="AB30" s="410"/>
      <c r="AC30" s="410"/>
      <c r="AD30" s="411"/>
      <c r="AE30" s="278">
        <v>500</v>
      </c>
      <c r="AF30" s="279">
        <v>40</v>
      </c>
      <c r="AG30" s="280">
        <v>1</v>
      </c>
      <c r="AH30" s="280">
        <v>10</v>
      </c>
      <c r="AI30" s="281">
        <v>3000</v>
      </c>
      <c r="AJ30" s="27">
        <v>1200000</v>
      </c>
      <c r="AK30" s="28">
        <v>302.1696</v>
      </c>
      <c r="AL30" s="217">
        <v>586.79999999999995</v>
      </c>
      <c r="AM30" s="70"/>
      <c r="AN30" s="25"/>
      <c r="AO30" s="67"/>
      <c r="AP30" s="66"/>
      <c r="AQ30" s="25"/>
      <c r="DW30" s="25"/>
      <c r="DX30" s="25"/>
    </row>
    <row r="31" spans="1:173" ht="18" customHeight="1" x14ac:dyDescent="0.45">
      <c r="A31" s="10"/>
      <c r="B31" s="13">
        <v>2</v>
      </c>
      <c r="C31" s="214"/>
      <c r="D31" s="213"/>
      <c r="E31" s="419"/>
      <c r="F31" s="420"/>
      <c r="G31" s="420"/>
      <c r="H31" s="421"/>
      <c r="I31" s="224"/>
      <c r="J31" s="81"/>
      <c r="K31" s="26"/>
      <c r="L31" s="26"/>
      <c r="M31" s="80"/>
      <c r="N31" s="27" t="str">
        <f t="shared" ref="N31:N44" si="6">IF((J31*K31*(L31*M31))=0,"",(J31*K31*(L31*M31)))</f>
        <v/>
      </c>
      <c r="O31" s="28" t="str">
        <f t="shared" ref="O31:O44" si="7">IFERROR((N31*$S$7*$S$8)/1000,"")</f>
        <v/>
      </c>
      <c r="P31" s="217" t="str">
        <f t="shared" ref="P31:P44" si="8">IFERROR((N31/1000)*$S$9,"")</f>
        <v/>
      </c>
      <c r="Q31" s="70"/>
      <c r="R31" s="25"/>
      <c r="S31" s="67"/>
      <c r="T31" s="66"/>
      <c r="U31" s="25"/>
      <c r="V31" s="67"/>
      <c r="W31" s="10"/>
      <c r="X31" s="13">
        <v>2</v>
      </c>
      <c r="Y31" s="273" t="s">
        <v>481</v>
      </c>
      <c r="Z31" s="277" t="s">
        <v>488</v>
      </c>
      <c r="AA31" s="409" t="s">
        <v>484</v>
      </c>
      <c r="AB31" s="410"/>
      <c r="AC31" s="410"/>
      <c r="AD31" s="411"/>
      <c r="AE31" s="278">
        <v>500</v>
      </c>
      <c r="AF31" s="279">
        <v>40</v>
      </c>
      <c r="AG31" s="280">
        <v>1</v>
      </c>
      <c r="AH31" s="280">
        <v>10</v>
      </c>
      <c r="AI31" s="281">
        <v>3000</v>
      </c>
      <c r="AJ31" s="27">
        <v>1200000</v>
      </c>
      <c r="AK31" s="28">
        <v>302.1696</v>
      </c>
      <c r="AL31" s="217">
        <v>586.79999999999995</v>
      </c>
      <c r="AM31" s="70"/>
      <c r="AN31" s="25"/>
      <c r="AO31" s="67"/>
      <c r="AP31" s="66"/>
      <c r="AQ31" s="25"/>
      <c r="DW31" s="25"/>
      <c r="DX31" s="25"/>
    </row>
    <row r="32" spans="1:173" ht="18" customHeight="1" x14ac:dyDescent="0.45">
      <c r="A32" s="10"/>
      <c r="B32" s="13">
        <v>3</v>
      </c>
      <c r="C32" s="212"/>
      <c r="D32" s="213"/>
      <c r="E32" s="416"/>
      <c r="F32" s="417"/>
      <c r="G32" s="417"/>
      <c r="H32" s="418"/>
      <c r="I32" s="224"/>
      <c r="J32" s="81"/>
      <c r="K32" s="26"/>
      <c r="L32" s="26"/>
      <c r="M32" s="80"/>
      <c r="N32" s="27" t="str">
        <f t="shared" si="6"/>
        <v/>
      </c>
      <c r="O32" s="28" t="str">
        <f t="shared" si="7"/>
        <v/>
      </c>
      <c r="P32" s="217" t="str">
        <f t="shared" si="8"/>
        <v/>
      </c>
      <c r="Q32" s="70"/>
      <c r="R32" s="25"/>
      <c r="S32" s="67"/>
      <c r="T32" s="66"/>
      <c r="U32" s="25"/>
      <c r="V32" s="67"/>
      <c r="W32" s="10"/>
      <c r="X32" s="13">
        <v>3</v>
      </c>
      <c r="Y32" s="292"/>
      <c r="Z32" s="282"/>
      <c r="AA32" s="400"/>
      <c r="AB32" s="401"/>
      <c r="AC32" s="401"/>
      <c r="AD32" s="402"/>
      <c r="AE32" s="283"/>
      <c r="AF32" s="284"/>
      <c r="AG32" s="285"/>
      <c r="AH32" s="285"/>
      <c r="AI32" s="286"/>
      <c r="AJ32" s="27" t="str">
        <f t="shared" ref="AJ32:AJ44" si="9">IF((AF32*AG32*(AH32*AI32))=0,"",(AF32*AG32*(AH32*AI32)))</f>
        <v/>
      </c>
      <c r="AK32" s="28" t="str">
        <f t="shared" ref="AK32:AK44" si="10">IFERROR((AJ32*$S$7*$S$8)/1000,"")</f>
        <v/>
      </c>
      <c r="AL32" s="217" t="str">
        <f t="shared" ref="AL32:AL44" si="11">IFERROR((AJ32/1000)*$S$9,"")</f>
        <v/>
      </c>
      <c r="AM32" s="70"/>
      <c r="AN32" s="25"/>
      <c r="AO32" s="67"/>
      <c r="AP32" s="66"/>
      <c r="AQ32" s="25"/>
      <c r="DW32" s="25"/>
      <c r="DX32" s="25"/>
    </row>
    <row r="33" spans="1:128" ht="18" customHeight="1" x14ac:dyDescent="0.45">
      <c r="A33" s="10"/>
      <c r="B33" s="13">
        <v>4</v>
      </c>
      <c r="C33" s="212"/>
      <c r="D33" s="213"/>
      <c r="E33" s="416"/>
      <c r="F33" s="417"/>
      <c r="G33" s="417"/>
      <c r="H33" s="418"/>
      <c r="I33" s="224"/>
      <c r="J33" s="81"/>
      <c r="K33" s="26"/>
      <c r="L33" s="26"/>
      <c r="M33" s="80"/>
      <c r="N33" s="27" t="str">
        <f t="shared" si="6"/>
        <v/>
      </c>
      <c r="O33" s="28" t="str">
        <f t="shared" si="7"/>
        <v/>
      </c>
      <c r="P33" s="217" t="str">
        <f t="shared" si="8"/>
        <v/>
      </c>
      <c r="Q33" s="70"/>
      <c r="R33" s="25"/>
      <c r="S33" s="67"/>
      <c r="T33" s="66"/>
      <c r="U33" s="25"/>
      <c r="V33" s="67"/>
      <c r="W33" s="10"/>
      <c r="X33" s="13">
        <v>4</v>
      </c>
      <c r="Y33" s="292"/>
      <c r="Z33" s="282"/>
      <c r="AA33" s="400"/>
      <c r="AB33" s="401"/>
      <c r="AC33" s="401"/>
      <c r="AD33" s="402"/>
      <c r="AE33" s="283"/>
      <c r="AF33" s="284"/>
      <c r="AG33" s="285"/>
      <c r="AH33" s="285"/>
      <c r="AI33" s="286"/>
      <c r="AJ33" s="27" t="str">
        <f t="shared" si="9"/>
        <v/>
      </c>
      <c r="AK33" s="28" t="str">
        <f t="shared" si="10"/>
        <v/>
      </c>
      <c r="AL33" s="217" t="str">
        <f t="shared" si="11"/>
        <v/>
      </c>
      <c r="AM33" s="70"/>
      <c r="AN33" s="25"/>
      <c r="AO33" s="67"/>
      <c r="AP33" s="66"/>
      <c r="AQ33" s="25"/>
      <c r="DW33" s="25"/>
      <c r="DX33" s="25"/>
    </row>
    <row r="34" spans="1:128" ht="18" customHeight="1" x14ac:dyDescent="0.45">
      <c r="A34" s="10"/>
      <c r="B34" s="13">
        <v>5</v>
      </c>
      <c r="C34" s="212"/>
      <c r="D34" s="213"/>
      <c r="E34" s="416"/>
      <c r="F34" s="417"/>
      <c r="G34" s="417"/>
      <c r="H34" s="418"/>
      <c r="I34" s="224"/>
      <c r="J34" s="81"/>
      <c r="K34" s="26"/>
      <c r="L34" s="26"/>
      <c r="M34" s="80"/>
      <c r="N34" s="27" t="str">
        <f t="shared" si="6"/>
        <v/>
      </c>
      <c r="O34" s="28" t="str">
        <f t="shared" si="7"/>
        <v/>
      </c>
      <c r="P34" s="217" t="str">
        <f t="shared" si="8"/>
        <v/>
      </c>
      <c r="Q34" s="70"/>
      <c r="R34" s="25"/>
      <c r="S34" s="67"/>
      <c r="T34" s="66"/>
      <c r="U34" s="25"/>
      <c r="V34" s="67"/>
      <c r="W34" s="10"/>
      <c r="X34" s="13">
        <v>5</v>
      </c>
      <c r="Y34" s="292"/>
      <c r="Z34" s="282"/>
      <c r="AA34" s="400"/>
      <c r="AB34" s="401"/>
      <c r="AC34" s="401"/>
      <c r="AD34" s="402"/>
      <c r="AE34" s="283"/>
      <c r="AF34" s="284"/>
      <c r="AG34" s="285"/>
      <c r="AH34" s="285"/>
      <c r="AI34" s="286"/>
      <c r="AJ34" s="27" t="str">
        <f t="shared" si="9"/>
        <v/>
      </c>
      <c r="AK34" s="28" t="str">
        <f t="shared" si="10"/>
        <v/>
      </c>
      <c r="AL34" s="217" t="str">
        <f t="shared" si="11"/>
        <v/>
      </c>
      <c r="AM34" s="70"/>
      <c r="AN34" s="25"/>
      <c r="AO34" s="67"/>
      <c r="AP34" s="66"/>
      <c r="AQ34" s="25"/>
      <c r="DW34" s="25"/>
      <c r="DX34" s="25"/>
    </row>
    <row r="35" spans="1:128" ht="18" customHeight="1" x14ac:dyDescent="0.45">
      <c r="A35" s="10"/>
      <c r="B35" s="13">
        <v>6</v>
      </c>
      <c r="C35" s="212"/>
      <c r="D35" s="213"/>
      <c r="E35" s="416"/>
      <c r="F35" s="417"/>
      <c r="G35" s="417"/>
      <c r="H35" s="418"/>
      <c r="I35" s="224"/>
      <c r="J35" s="81"/>
      <c r="K35" s="26"/>
      <c r="L35" s="26"/>
      <c r="M35" s="80"/>
      <c r="N35" s="27" t="str">
        <f t="shared" si="6"/>
        <v/>
      </c>
      <c r="O35" s="28" t="str">
        <f t="shared" si="7"/>
        <v/>
      </c>
      <c r="P35" s="217" t="str">
        <f t="shared" si="8"/>
        <v/>
      </c>
      <c r="Q35" s="70"/>
      <c r="W35" s="10"/>
      <c r="X35" s="13">
        <v>6</v>
      </c>
      <c r="Y35" s="292"/>
      <c r="Z35" s="282"/>
      <c r="AA35" s="400"/>
      <c r="AB35" s="401"/>
      <c r="AC35" s="401"/>
      <c r="AD35" s="402"/>
      <c r="AE35" s="283"/>
      <c r="AF35" s="284"/>
      <c r="AG35" s="285"/>
      <c r="AH35" s="285"/>
      <c r="AI35" s="286"/>
      <c r="AJ35" s="27" t="str">
        <f t="shared" si="9"/>
        <v/>
      </c>
      <c r="AK35" s="28" t="str">
        <f t="shared" si="10"/>
        <v/>
      </c>
      <c r="AL35" s="217" t="str">
        <f t="shared" si="11"/>
        <v/>
      </c>
      <c r="AM35" s="70"/>
      <c r="AN35"/>
      <c r="AO35"/>
      <c r="AP35"/>
      <c r="AQ35"/>
      <c r="DW35" s="25"/>
      <c r="DX35" s="25"/>
    </row>
    <row r="36" spans="1:128" ht="18" customHeight="1" x14ac:dyDescent="0.45">
      <c r="A36" s="10"/>
      <c r="B36" s="13">
        <v>7</v>
      </c>
      <c r="C36" s="212"/>
      <c r="D36" s="213"/>
      <c r="E36" s="416"/>
      <c r="F36" s="417"/>
      <c r="G36" s="417"/>
      <c r="H36" s="418"/>
      <c r="I36" s="224"/>
      <c r="J36" s="81"/>
      <c r="K36" s="26"/>
      <c r="L36" s="26"/>
      <c r="M36" s="80"/>
      <c r="N36" s="27" t="str">
        <f t="shared" si="6"/>
        <v/>
      </c>
      <c r="O36" s="28" t="str">
        <f t="shared" si="7"/>
        <v/>
      </c>
      <c r="P36" s="217" t="str">
        <f t="shared" si="8"/>
        <v/>
      </c>
      <c r="Q36" s="70"/>
      <c r="W36" s="10"/>
      <c r="X36" s="13">
        <v>7</v>
      </c>
      <c r="Y36" s="292"/>
      <c r="Z36" s="282"/>
      <c r="AA36" s="400"/>
      <c r="AB36" s="401"/>
      <c r="AC36" s="401"/>
      <c r="AD36" s="402"/>
      <c r="AE36" s="283"/>
      <c r="AF36" s="284"/>
      <c r="AG36" s="285"/>
      <c r="AH36" s="285"/>
      <c r="AI36" s="286"/>
      <c r="AJ36" s="27" t="str">
        <f t="shared" si="9"/>
        <v/>
      </c>
      <c r="AK36" s="28" t="str">
        <f t="shared" si="10"/>
        <v/>
      </c>
      <c r="AL36" s="217" t="str">
        <f t="shared" si="11"/>
        <v/>
      </c>
      <c r="AM36" s="70"/>
      <c r="AN36"/>
      <c r="AO36"/>
      <c r="AP36"/>
      <c r="AQ36"/>
      <c r="DW36" s="25"/>
      <c r="DX36" s="25"/>
    </row>
    <row r="37" spans="1:128" ht="18" customHeight="1" x14ac:dyDescent="0.45">
      <c r="A37" s="10"/>
      <c r="B37" s="13">
        <v>8</v>
      </c>
      <c r="C37" s="212"/>
      <c r="D37" s="213"/>
      <c r="E37" s="416"/>
      <c r="F37" s="417"/>
      <c r="G37" s="417"/>
      <c r="H37" s="418"/>
      <c r="I37" s="224"/>
      <c r="J37" s="81"/>
      <c r="K37" s="26"/>
      <c r="L37" s="26"/>
      <c r="M37" s="80"/>
      <c r="N37" s="27" t="str">
        <f t="shared" si="6"/>
        <v/>
      </c>
      <c r="O37" s="28" t="str">
        <f t="shared" si="7"/>
        <v/>
      </c>
      <c r="P37" s="217" t="str">
        <f t="shared" si="8"/>
        <v/>
      </c>
      <c r="Q37" s="70"/>
      <c r="W37" s="10"/>
      <c r="X37" s="13">
        <v>8</v>
      </c>
      <c r="Y37" s="292"/>
      <c r="Z37" s="282"/>
      <c r="AA37" s="400"/>
      <c r="AB37" s="401"/>
      <c r="AC37" s="401"/>
      <c r="AD37" s="402"/>
      <c r="AE37" s="283"/>
      <c r="AF37" s="284"/>
      <c r="AG37" s="285"/>
      <c r="AH37" s="285"/>
      <c r="AI37" s="286"/>
      <c r="AJ37" s="27" t="str">
        <f t="shared" si="9"/>
        <v/>
      </c>
      <c r="AK37" s="28" t="str">
        <f t="shared" si="10"/>
        <v/>
      </c>
      <c r="AL37" s="217" t="str">
        <f t="shared" si="11"/>
        <v/>
      </c>
      <c r="AM37" s="70"/>
      <c r="AN37"/>
      <c r="AO37"/>
      <c r="AP37"/>
      <c r="AQ37"/>
      <c r="DW37" s="25"/>
      <c r="DX37" s="25"/>
    </row>
    <row r="38" spans="1:128" ht="18" customHeight="1" x14ac:dyDescent="0.45">
      <c r="A38" s="10"/>
      <c r="B38" s="13">
        <v>9</v>
      </c>
      <c r="C38" s="212"/>
      <c r="D38" s="213"/>
      <c r="E38" s="416"/>
      <c r="F38" s="417"/>
      <c r="G38" s="417"/>
      <c r="H38" s="418"/>
      <c r="I38" s="224"/>
      <c r="J38" s="81"/>
      <c r="K38" s="26"/>
      <c r="L38" s="26"/>
      <c r="M38" s="80"/>
      <c r="N38" s="27" t="str">
        <f t="shared" si="6"/>
        <v/>
      </c>
      <c r="O38" s="28" t="str">
        <f t="shared" si="7"/>
        <v/>
      </c>
      <c r="P38" s="217" t="str">
        <f t="shared" si="8"/>
        <v/>
      </c>
      <c r="Q38" s="70"/>
      <c r="W38" s="10"/>
      <c r="X38" s="13">
        <v>9</v>
      </c>
      <c r="Y38" s="292"/>
      <c r="Z38" s="282"/>
      <c r="AA38" s="400"/>
      <c r="AB38" s="401"/>
      <c r="AC38" s="401"/>
      <c r="AD38" s="402"/>
      <c r="AE38" s="283"/>
      <c r="AF38" s="284"/>
      <c r="AG38" s="285"/>
      <c r="AH38" s="285"/>
      <c r="AI38" s="286"/>
      <c r="AJ38" s="27" t="str">
        <f t="shared" si="9"/>
        <v/>
      </c>
      <c r="AK38" s="28" t="str">
        <f t="shared" si="10"/>
        <v/>
      </c>
      <c r="AL38" s="217" t="str">
        <f t="shared" si="11"/>
        <v/>
      </c>
      <c r="AM38" s="70"/>
      <c r="AN38"/>
      <c r="AO38"/>
      <c r="AP38"/>
      <c r="AQ38"/>
      <c r="DW38" s="25"/>
      <c r="DX38" s="25"/>
    </row>
    <row r="39" spans="1:128" ht="18" customHeight="1" x14ac:dyDescent="0.45">
      <c r="A39" s="10"/>
      <c r="B39" s="13">
        <v>10</v>
      </c>
      <c r="C39" s="212"/>
      <c r="D39" s="213"/>
      <c r="E39" s="416"/>
      <c r="F39" s="417"/>
      <c r="G39" s="417"/>
      <c r="H39" s="418"/>
      <c r="I39" s="224"/>
      <c r="J39" s="81"/>
      <c r="K39" s="26"/>
      <c r="L39" s="26"/>
      <c r="M39" s="80"/>
      <c r="N39" s="27" t="str">
        <f t="shared" si="6"/>
        <v/>
      </c>
      <c r="O39" s="28" t="str">
        <f t="shared" si="7"/>
        <v/>
      </c>
      <c r="P39" s="217" t="str">
        <f t="shared" si="8"/>
        <v/>
      </c>
      <c r="Q39" s="70"/>
      <c r="R39" s="25"/>
      <c r="S39" s="67"/>
      <c r="T39" s="66"/>
      <c r="U39" s="25"/>
      <c r="V39" s="67"/>
      <c r="W39" s="10"/>
      <c r="X39" s="13">
        <v>10</v>
      </c>
      <c r="Y39" s="292"/>
      <c r="Z39" s="282"/>
      <c r="AA39" s="400"/>
      <c r="AB39" s="401"/>
      <c r="AC39" s="401"/>
      <c r="AD39" s="402"/>
      <c r="AE39" s="283"/>
      <c r="AF39" s="284"/>
      <c r="AG39" s="285"/>
      <c r="AH39" s="285"/>
      <c r="AI39" s="286"/>
      <c r="AJ39" s="27" t="str">
        <f t="shared" si="9"/>
        <v/>
      </c>
      <c r="AK39" s="28" t="str">
        <f t="shared" si="10"/>
        <v/>
      </c>
      <c r="AL39" s="217" t="str">
        <f t="shared" si="11"/>
        <v/>
      </c>
      <c r="AM39" s="70"/>
      <c r="AN39" s="25"/>
      <c r="AO39" s="67"/>
      <c r="AP39" s="66"/>
      <c r="AQ39" s="25"/>
      <c r="DW39" s="25"/>
      <c r="DX39" s="25"/>
    </row>
    <row r="40" spans="1:128" ht="18" customHeight="1" x14ac:dyDescent="0.45">
      <c r="A40" s="10"/>
      <c r="B40" s="13">
        <v>11</v>
      </c>
      <c r="C40" s="212"/>
      <c r="D40" s="213"/>
      <c r="E40" s="416"/>
      <c r="F40" s="417"/>
      <c r="G40" s="417"/>
      <c r="H40" s="418"/>
      <c r="I40" s="224"/>
      <c r="J40" s="81"/>
      <c r="K40" s="26"/>
      <c r="L40" s="26"/>
      <c r="M40" s="80"/>
      <c r="N40" s="27" t="str">
        <f t="shared" si="6"/>
        <v/>
      </c>
      <c r="O40" s="28" t="str">
        <f t="shared" si="7"/>
        <v/>
      </c>
      <c r="P40" s="217" t="str">
        <f t="shared" si="8"/>
        <v/>
      </c>
      <c r="Q40" s="70"/>
      <c r="R40" s="25"/>
      <c r="S40" s="67"/>
      <c r="T40" s="66"/>
      <c r="U40" s="25"/>
      <c r="V40" s="67"/>
      <c r="W40" s="10"/>
      <c r="X40" s="13">
        <v>11</v>
      </c>
      <c r="Y40" s="292"/>
      <c r="Z40" s="282"/>
      <c r="AA40" s="400"/>
      <c r="AB40" s="401"/>
      <c r="AC40" s="401"/>
      <c r="AD40" s="402"/>
      <c r="AE40" s="283"/>
      <c r="AF40" s="284"/>
      <c r="AG40" s="285"/>
      <c r="AH40" s="285"/>
      <c r="AI40" s="286"/>
      <c r="AJ40" s="27" t="str">
        <f t="shared" si="9"/>
        <v/>
      </c>
      <c r="AK40" s="28" t="str">
        <f t="shared" si="10"/>
        <v/>
      </c>
      <c r="AL40" s="217" t="str">
        <f t="shared" si="11"/>
        <v/>
      </c>
      <c r="AM40" s="70"/>
      <c r="AN40" s="25"/>
      <c r="AO40" s="67"/>
      <c r="AP40" s="66"/>
      <c r="AQ40" s="25"/>
      <c r="DW40" s="25"/>
      <c r="DX40" s="25"/>
    </row>
    <row r="41" spans="1:128" ht="18" customHeight="1" x14ac:dyDescent="0.45">
      <c r="A41" s="10"/>
      <c r="B41" s="13">
        <v>12</v>
      </c>
      <c r="C41" s="212"/>
      <c r="D41" s="213"/>
      <c r="E41" s="416"/>
      <c r="F41" s="417"/>
      <c r="G41" s="417"/>
      <c r="H41" s="418"/>
      <c r="I41" s="224"/>
      <c r="J41" s="81"/>
      <c r="K41" s="26"/>
      <c r="L41" s="26"/>
      <c r="M41" s="80"/>
      <c r="N41" s="27" t="str">
        <f t="shared" si="6"/>
        <v/>
      </c>
      <c r="O41" s="28" t="str">
        <f t="shared" si="7"/>
        <v/>
      </c>
      <c r="P41" s="217" t="str">
        <f t="shared" si="8"/>
        <v/>
      </c>
      <c r="Q41" s="70"/>
      <c r="R41" s="25"/>
      <c r="S41" s="67"/>
      <c r="T41" s="66"/>
      <c r="U41" s="25"/>
      <c r="V41" s="67"/>
      <c r="W41" s="10"/>
      <c r="X41" s="13">
        <v>12</v>
      </c>
      <c r="Y41" s="292"/>
      <c r="Z41" s="282"/>
      <c r="AA41" s="400"/>
      <c r="AB41" s="401"/>
      <c r="AC41" s="401"/>
      <c r="AD41" s="402"/>
      <c r="AE41" s="283"/>
      <c r="AF41" s="284"/>
      <c r="AG41" s="285"/>
      <c r="AH41" s="285"/>
      <c r="AI41" s="286"/>
      <c r="AJ41" s="27" t="str">
        <f t="shared" si="9"/>
        <v/>
      </c>
      <c r="AK41" s="28" t="str">
        <f t="shared" si="10"/>
        <v/>
      </c>
      <c r="AL41" s="217" t="str">
        <f t="shared" si="11"/>
        <v/>
      </c>
      <c r="AM41" s="70"/>
      <c r="AN41" s="25"/>
      <c r="AO41" s="67"/>
      <c r="AP41" s="66"/>
      <c r="AQ41" s="25"/>
      <c r="DW41" s="25"/>
      <c r="DX41" s="25"/>
    </row>
    <row r="42" spans="1:128" ht="18" customHeight="1" x14ac:dyDescent="0.45">
      <c r="A42" s="10"/>
      <c r="B42" s="13">
        <v>13</v>
      </c>
      <c r="C42" s="212"/>
      <c r="D42" s="213"/>
      <c r="E42" s="416"/>
      <c r="F42" s="417"/>
      <c r="G42" s="417"/>
      <c r="H42" s="418"/>
      <c r="I42" s="224"/>
      <c r="J42" s="81"/>
      <c r="K42" s="26"/>
      <c r="L42" s="26"/>
      <c r="M42" s="80"/>
      <c r="N42" s="27" t="str">
        <f t="shared" si="6"/>
        <v/>
      </c>
      <c r="O42" s="28" t="str">
        <f t="shared" si="7"/>
        <v/>
      </c>
      <c r="P42" s="217" t="str">
        <f t="shared" si="8"/>
        <v/>
      </c>
      <c r="Q42" s="70"/>
      <c r="R42" s="25"/>
      <c r="S42" s="67"/>
      <c r="T42" s="66"/>
      <c r="U42" s="25"/>
      <c r="V42" s="67"/>
      <c r="W42" s="10"/>
      <c r="X42" s="13">
        <v>13</v>
      </c>
      <c r="Y42" s="292"/>
      <c r="Z42" s="282"/>
      <c r="AA42" s="400"/>
      <c r="AB42" s="401"/>
      <c r="AC42" s="401"/>
      <c r="AD42" s="402"/>
      <c r="AE42" s="283"/>
      <c r="AF42" s="284"/>
      <c r="AG42" s="285"/>
      <c r="AH42" s="285"/>
      <c r="AI42" s="286"/>
      <c r="AJ42" s="27" t="str">
        <f t="shared" si="9"/>
        <v/>
      </c>
      <c r="AK42" s="28" t="str">
        <f t="shared" si="10"/>
        <v/>
      </c>
      <c r="AL42" s="217" t="str">
        <f t="shared" si="11"/>
        <v/>
      </c>
      <c r="AM42" s="70"/>
      <c r="AN42" s="25"/>
      <c r="AO42" s="67"/>
      <c r="AP42" s="66"/>
      <c r="AQ42" s="25"/>
      <c r="DW42" s="25"/>
      <c r="DX42" s="25"/>
    </row>
    <row r="43" spans="1:128" ht="18" customHeight="1" x14ac:dyDescent="0.45">
      <c r="A43" s="10"/>
      <c r="B43" s="13">
        <v>14</v>
      </c>
      <c r="C43" s="212"/>
      <c r="D43" s="213"/>
      <c r="E43" s="416"/>
      <c r="F43" s="417"/>
      <c r="G43" s="417"/>
      <c r="H43" s="418"/>
      <c r="I43" s="224"/>
      <c r="J43" s="81"/>
      <c r="K43" s="26"/>
      <c r="L43" s="26"/>
      <c r="M43" s="80"/>
      <c r="N43" s="27" t="str">
        <f t="shared" si="6"/>
        <v/>
      </c>
      <c r="O43" s="28" t="str">
        <f t="shared" si="7"/>
        <v/>
      </c>
      <c r="P43" s="217" t="str">
        <f t="shared" si="8"/>
        <v/>
      </c>
      <c r="Q43" s="70"/>
      <c r="R43" s="25"/>
      <c r="S43" s="67"/>
      <c r="T43" s="66"/>
      <c r="U43" s="25"/>
      <c r="V43" s="67"/>
      <c r="W43" s="10"/>
      <c r="X43" s="13">
        <v>14</v>
      </c>
      <c r="Y43" s="292"/>
      <c r="Z43" s="282"/>
      <c r="AA43" s="400"/>
      <c r="AB43" s="401"/>
      <c r="AC43" s="401"/>
      <c r="AD43" s="402"/>
      <c r="AE43" s="283"/>
      <c r="AF43" s="284"/>
      <c r="AG43" s="285"/>
      <c r="AH43" s="285"/>
      <c r="AI43" s="286"/>
      <c r="AJ43" s="27" t="str">
        <f t="shared" si="9"/>
        <v/>
      </c>
      <c r="AK43" s="28" t="str">
        <f t="shared" si="10"/>
        <v/>
      </c>
      <c r="AL43" s="217" t="str">
        <f t="shared" si="11"/>
        <v/>
      </c>
      <c r="AM43" s="70"/>
      <c r="AN43" s="25"/>
      <c r="AO43" s="67"/>
      <c r="AP43" s="66"/>
      <c r="AQ43" s="25"/>
      <c r="DW43" s="25"/>
      <c r="DX43" s="25"/>
    </row>
    <row r="44" spans="1:128" ht="18" customHeight="1" x14ac:dyDescent="0.45">
      <c r="A44" s="10"/>
      <c r="B44" s="13">
        <v>15</v>
      </c>
      <c r="C44" s="212"/>
      <c r="D44" s="213"/>
      <c r="E44" s="416"/>
      <c r="F44" s="417"/>
      <c r="G44" s="417"/>
      <c r="H44" s="418"/>
      <c r="I44" s="224"/>
      <c r="J44" s="81"/>
      <c r="K44" s="26"/>
      <c r="L44" s="26"/>
      <c r="M44" s="80"/>
      <c r="N44" s="27" t="str">
        <f t="shared" si="6"/>
        <v/>
      </c>
      <c r="O44" s="28" t="str">
        <f t="shared" si="7"/>
        <v/>
      </c>
      <c r="P44" s="217" t="str">
        <f t="shared" si="8"/>
        <v/>
      </c>
      <c r="Q44" s="70"/>
      <c r="R44" s="25"/>
      <c r="S44" s="67"/>
      <c r="T44" s="66"/>
      <c r="U44" s="25"/>
      <c r="V44" s="67"/>
      <c r="W44" s="10"/>
      <c r="X44" s="13">
        <v>15</v>
      </c>
      <c r="Y44" s="292"/>
      <c r="Z44" s="282"/>
      <c r="AA44" s="400"/>
      <c r="AB44" s="401"/>
      <c r="AC44" s="401"/>
      <c r="AD44" s="402"/>
      <c r="AE44" s="283"/>
      <c r="AF44" s="284"/>
      <c r="AG44" s="285"/>
      <c r="AH44" s="285"/>
      <c r="AI44" s="286"/>
      <c r="AJ44" s="27" t="str">
        <f t="shared" si="9"/>
        <v/>
      </c>
      <c r="AK44" s="28" t="str">
        <f t="shared" si="10"/>
        <v/>
      </c>
      <c r="AL44" s="217" t="str">
        <f t="shared" si="11"/>
        <v/>
      </c>
      <c r="AM44" s="70"/>
      <c r="AN44" s="25"/>
      <c r="AO44" s="67"/>
      <c r="AP44" s="66"/>
      <c r="AQ44" s="25"/>
      <c r="DW44" s="25"/>
      <c r="DX44" s="25"/>
    </row>
    <row r="45" spans="1:128" ht="18" customHeight="1" x14ac:dyDescent="0.45">
      <c r="AH45"/>
      <c r="AI45"/>
      <c r="AJ45"/>
      <c r="AK45"/>
      <c r="AL45"/>
      <c r="AM45"/>
      <c r="AN45"/>
      <c r="AO45"/>
      <c r="AP45"/>
      <c r="AQ45"/>
    </row>
    <row r="46" spans="1:128" ht="18" customHeight="1" x14ac:dyDescent="0.45"/>
    <row r="47" spans="1:128" ht="18" customHeight="1" x14ac:dyDescent="0.45"/>
    <row r="48" spans="1:128" ht="18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  <row r="59" ht="18" customHeight="1" x14ac:dyDescent="0.45"/>
    <row r="60" ht="18" customHeight="1" x14ac:dyDescent="0.45"/>
    <row r="61" ht="18" customHeight="1" x14ac:dyDescent="0.45"/>
    <row r="62" ht="18" customHeight="1" x14ac:dyDescent="0.45"/>
    <row r="63" ht="18" customHeight="1" x14ac:dyDescent="0.45"/>
    <row r="64" ht="18" customHeight="1" x14ac:dyDescent="0.45"/>
    <row r="65" ht="18" customHeight="1" x14ac:dyDescent="0.45"/>
    <row r="66" ht="18" customHeight="1" x14ac:dyDescent="0.45"/>
    <row r="67" ht="18" customHeight="1" x14ac:dyDescent="0.45"/>
    <row r="68" ht="18" customHeight="1" x14ac:dyDescent="0.45"/>
    <row r="69" ht="18" customHeight="1" x14ac:dyDescent="0.45"/>
    <row r="70" ht="18" customHeight="1" x14ac:dyDescent="0.45"/>
    <row r="71" ht="18" customHeight="1" x14ac:dyDescent="0.45"/>
    <row r="72" ht="18" customHeight="1" x14ac:dyDescent="0.45"/>
    <row r="73" ht="18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</sheetData>
  <sheetProtection algorithmName="SHA-512" hashValue="92oeo7rXYGdtKnItK69I801nrcoSwxgWXHeDdpfixvlTJFbzHc4VSxp5l0LO7m/f7H1bjCXf74EH/vHsgIlb3Q==" saltValue="OuWD7ChGGVVvq3tVFM0DYg==" spinCount="100000" sheet="1" objects="1" scenarios="1" selectLockedCells="1"/>
  <dataConsolidate/>
  <mergeCells count="76">
    <mergeCell ref="F6:G7"/>
    <mergeCell ref="H6:I7"/>
    <mergeCell ref="J6:K8"/>
    <mergeCell ref="L6:M8"/>
    <mergeCell ref="F8:G8"/>
    <mergeCell ref="H8:I8"/>
    <mergeCell ref="E22:H22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36:H36"/>
    <mergeCell ref="E23:H23"/>
    <mergeCell ref="E24:H24"/>
    <mergeCell ref="E25:H25"/>
    <mergeCell ref="E26:H26"/>
    <mergeCell ref="E29:H29"/>
    <mergeCell ref="E30:H30"/>
    <mergeCell ref="E31:H31"/>
    <mergeCell ref="E32:H32"/>
    <mergeCell ref="E33:H33"/>
    <mergeCell ref="E34:H34"/>
    <mergeCell ref="E35:H35"/>
    <mergeCell ref="E43:H43"/>
    <mergeCell ref="E44:H44"/>
    <mergeCell ref="E37:H37"/>
    <mergeCell ref="E38:H38"/>
    <mergeCell ref="E39:H39"/>
    <mergeCell ref="E40:H40"/>
    <mergeCell ref="E41:H41"/>
    <mergeCell ref="E42:H42"/>
    <mergeCell ref="AB6:AC7"/>
    <mergeCell ref="AD6:AE7"/>
    <mergeCell ref="AF6:AG8"/>
    <mergeCell ref="AH6:AI8"/>
    <mergeCell ref="AB8:AC8"/>
    <mergeCell ref="AD8:AE8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AA24:AD24"/>
    <mergeCell ref="AA25:AD25"/>
    <mergeCell ref="AA26:AD26"/>
    <mergeCell ref="AA29:AD29"/>
    <mergeCell ref="AA30:AD30"/>
    <mergeCell ref="AA31:AD31"/>
    <mergeCell ref="AA32:AD32"/>
    <mergeCell ref="AA33:AD33"/>
    <mergeCell ref="AA34:AD34"/>
    <mergeCell ref="AA35:AD35"/>
    <mergeCell ref="AA36:AD36"/>
    <mergeCell ref="AA37:AD37"/>
    <mergeCell ref="AA43:AD43"/>
    <mergeCell ref="AA44:AD44"/>
    <mergeCell ref="AA38:AD38"/>
    <mergeCell ref="AA39:AD39"/>
    <mergeCell ref="AA40:AD40"/>
    <mergeCell ref="AA41:AD41"/>
    <mergeCell ref="AA42:AD42"/>
  </mergeCells>
  <phoneticPr fontId="6"/>
  <conditionalFormatting sqref="E12:I26">
    <cfRule type="expression" dxfId="164" priority="32">
      <formula>E12=""</formula>
    </cfRule>
  </conditionalFormatting>
  <conditionalFormatting sqref="K12:K26">
    <cfRule type="expression" dxfId="163" priority="30">
      <formula>K12=""</formula>
    </cfRule>
  </conditionalFormatting>
  <conditionalFormatting sqref="L12:L26">
    <cfRule type="expression" dxfId="162" priority="29">
      <formula>L12=""</formula>
    </cfRule>
  </conditionalFormatting>
  <conditionalFormatting sqref="M12:M26">
    <cfRule type="expression" dxfId="161" priority="28">
      <formula>M12=""</formula>
    </cfRule>
  </conditionalFormatting>
  <conditionalFormatting sqref="J12:J26">
    <cfRule type="expression" dxfId="160" priority="27">
      <formula>J12=""</formula>
    </cfRule>
  </conditionalFormatting>
  <conditionalFormatting sqref="E32:I44">
    <cfRule type="expression" dxfId="159" priority="26">
      <formula>E32=""</formula>
    </cfRule>
  </conditionalFormatting>
  <conditionalFormatting sqref="K32:K44">
    <cfRule type="expression" dxfId="158" priority="24">
      <formula>K32=""</formula>
    </cfRule>
  </conditionalFormatting>
  <conditionalFormatting sqref="L32:L44">
    <cfRule type="expression" dxfId="157" priority="23">
      <formula>L32=""</formula>
    </cfRule>
  </conditionalFormatting>
  <conditionalFormatting sqref="M32:M44">
    <cfRule type="expression" dxfId="156" priority="22">
      <formula>M32=""</formula>
    </cfRule>
  </conditionalFormatting>
  <conditionalFormatting sqref="J32:J44">
    <cfRule type="expression" dxfId="155" priority="21">
      <formula>J32=""</formula>
    </cfRule>
  </conditionalFormatting>
  <conditionalFormatting sqref="E30:I31">
    <cfRule type="expression" dxfId="154" priority="20">
      <formula>E30=""</formula>
    </cfRule>
  </conditionalFormatting>
  <conditionalFormatting sqref="K30:K31">
    <cfRule type="expression" dxfId="153" priority="19">
      <formula>K30=""</formula>
    </cfRule>
  </conditionalFormatting>
  <conditionalFormatting sqref="L30:L31">
    <cfRule type="expression" dxfId="152" priority="18">
      <formula>L30=""</formula>
    </cfRule>
  </conditionalFormatting>
  <conditionalFormatting sqref="M30:M31">
    <cfRule type="expression" dxfId="151" priority="17">
      <formula>M30=""</formula>
    </cfRule>
  </conditionalFormatting>
  <conditionalFormatting sqref="J30:J31">
    <cfRule type="expression" dxfId="150" priority="16">
      <formula>J30=""</formula>
    </cfRule>
  </conditionalFormatting>
  <conditionalFormatting sqref="AA12:AE26">
    <cfRule type="expression" dxfId="149" priority="15">
      <formula>AA12=""</formula>
    </cfRule>
  </conditionalFormatting>
  <conditionalFormatting sqref="AG12:AG26">
    <cfRule type="expression" dxfId="148" priority="14">
      <formula>AG12=""</formula>
    </cfRule>
  </conditionalFormatting>
  <conditionalFormatting sqref="AH12:AH26">
    <cfRule type="expression" dxfId="147" priority="13">
      <formula>AH12=""</formula>
    </cfRule>
  </conditionalFormatting>
  <conditionalFormatting sqref="AI12:AI26">
    <cfRule type="expression" dxfId="146" priority="12">
      <formula>AI12=""</formula>
    </cfRule>
  </conditionalFormatting>
  <conditionalFormatting sqref="AF12:AF26">
    <cfRule type="expression" dxfId="145" priority="11">
      <formula>AF12=""</formula>
    </cfRule>
  </conditionalFormatting>
  <conditionalFormatting sqref="AA32:AE44">
    <cfRule type="expression" dxfId="144" priority="10">
      <formula>AA32=""</formula>
    </cfRule>
  </conditionalFormatting>
  <conditionalFormatting sqref="AG32:AG44">
    <cfRule type="expression" dxfId="143" priority="9">
      <formula>AG32=""</formula>
    </cfRule>
  </conditionalFormatting>
  <conditionalFormatting sqref="AH32:AH44">
    <cfRule type="expression" dxfId="142" priority="8">
      <formula>AH32=""</formula>
    </cfRule>
  </conditionalFormatting>
  <conditionalFormatting sqref="AI32:AI44">
    <cfRule type="expression" dxfId="141" priority="7">
      <formula>AI32=""</formula>
    </cfRule>
  </conditionalFormatting>
  <conditionalFormatting sqref="AF32:AF44">
    <cfRule type="expression" dxfId="140" priority="6">
      <formula>AF32=""</formula>
    </cfRule>
  </conditionalFormatting>
  <conditionalFormatting sqref="AA30:AE31">
    <cfRule type="expression" dxfId="139" priority="5">
      <formula>AA30=""</formula>
    </cfRule>
  </conditionalFormatting>
  <conditionalFormatting sqref="AG30:AG31">
    <cfRule type="expression" dxfId="138" priority="4">
      <formula>AG30=""</formula>
    </cfRule>
  </conditionalFormatting>
  <conditionalFormatting sqref="AH30:AH31">
    <cfRule type="expression" dxfId="137" priority="3">
      <formula>AH30=""</formula>
    </cfRule>
  </conditionalFormatting>
  <conditionalFormatting sqref="AI30:AI31">
    <cfRule type="expression" dxfId="136" priority="2">
      <formula>AI30=""</formula>
    </cfRule>
  </conditionalFormatting>
  <conditionalFormatting sqref="AF30:AF31">
    <cfRule type="expression" dxfId="135" priority="1">
      <formula>AF30=""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rowBreaks count="1" manualBreakCount="1">
    <brk id="27" max="16383" man="1"/>
  </rowBreaks>
  <colBreaks count="1" manualBreakCount="1">
    <brk id="2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BP58"/>
  <sheetViews>
    <sheetView zoomScale="70" zoomScaleNormal="70" workbookViewId="0">
      <selection activeCell="C14" sqref="C14"/>
    </sheetView>
  </sheetViews>
  <sheetFormatPr defaultColWidth="8.69921875" defaultRowHeight="15" x14ac:dyDescent="0.45"/>
  <cols>
    <col min="1" max="1" width="1.69921875" style="10" customWidth="1"/>
    <col min="2" max="2" width="3.09765625" style="10" customWidth="1"/>
    <col min="3" max="3" width="11.19921875" style="10" customWidth="1"/>
    <col min="4" max="4" width="11.09765625" style="10" customWidth="1"/>
    <col min="5" max="5" width="20.69921875" style="10" customWidth="1"/>
    <col min="6" max="6" width="8.69921875" style="10" customWidth="1"/>
    <col min="7" max="12" width="8.69921875" style="10"/>
    <col min="13" max="13" width="8.69921875" style="10" customWidth="1"/>
    <col min="14" max="19" width="8.8984375" style="10" customWidth="1"/>
    <col min="20" max="49" width="8.69921875" style="10" hidden="1" customWidth="1"/>
    <col min="50" max="50" width="23.69921875" style="10" hidden="1" customWidth="1"/>
    <col min="51" max="56" width="8.69921875" style="10" hidden="1" customWidth="1"/>
    <col min="57" max="57" width="12.09765625" style="10" hidden="1" customWidth="1"/>
    <col min="58" max="58" width="8.69921875" style="10" customWidth="1"/>
    <col min="59" max="16384" width="8.69921875" style="10"/>
  </cols>
  <sheetData>
    <row r="1" spans="2:68" ht="18" customHeight="1" x14ac:dyDescent="0.45"/>
    <row r="2" spans="2:68" ht="18" customHeight="1" x14ac:dyDescent="0.45">
      <c r="C2" s="4"/>
      <c r="D2" s="2" t="s">
        <v>50</v>
      </c>
    </row>
    <row r="3" spans="2:68" ht="18" customHeight="1" x14ac:dyDescent="0.45">
      <c r="C3" s="72"/>
      <c r="D3" s="2" t="s">
        <v>0</v>
      </c>
    </row>
    <row r="4" spans="2:68" ht="18" customHeight="1" x14ac:dyDescent="0.45">
      <c r="C4" s="210" t="s">
        <v>427</v>
      </c>
    </row>
    <row r="5" spans="2:68" ht="18" customHeight="1" x14ac:dyDescent="0.45"/>
    <row r="6" spans="2:68" ht="18" customHeight="1" x14ac:dyDescent="0.45">
      <c r="F6" s="5" t="s">
        <v>47</v>
      </c>
      <c r="G6"/>
      <c r="H6"/>
      <c r="I6"/>
      <c r="J6"/>
      <c r="K6"/>
      <c r="L6"/>
      <c r="M6"/>
    </row>
    <row r="7" spans="2:68" ht="18" customHeight="1" x14ac:dyDescent="0.45">
      <c r="F7" s="397" t="s">
        <v>435</v>
      </c>
      <c r="G7" s="397"/>
      <c r="H7" s="397" t="s">
        <v>434</v>
      </c>
      <c r="I7" s="397"/>
      <c r="J7" s="398" t="s">
        <v>46</v>
      </c>
      <c r="K7" s="398"/>
      <c r="L7" s="399" t="str">
        <f>IF(F9&lt;H9,"可",IF(F9&gt;=H9,"不可",""))</f>
        <v>不可</v>
      </c>
      <c r="M7" s="399"/>
      <c r="Y7" s="207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6"/>
    </row>
    <row r="8" spans="2:68" ht="18" customHeight="1" x14ac:dyDescent="0.45">
      <c r="F8" s="397"/>
      <c r="G8" s="397"/>
      <c r="H8" s="397"/>
      <c r="I8" s="397"/>
      <c r="J8" s="398"/>
      <c r="K8" s="398"/>
      <c r="L8" s="399"/>
      <c r="M8" s="399"/>
      <c r="Y8" s="208"/>
      <c r="Z8" s="208"/>
      <c r="AA8" s="208"/>
      <c r="AB8" s="206"/>
      <c r="AC8" s="208"/>
      <c r="AD8" s="208"/>
      <c r="AE8" s="208"/>
      <c r="AF8" s="206"/>
      <c r="AG8" s="208"/>
      <c r="AH8" s="208"/>
      <c r="AI8" s="208"/>
      <c r="AJ8" s="206"/>
      <c r="AK8" s="208"/>
      <c r="AL8" s="208"/>
      <c r="AM8" s="208"/>
      <c r="AN8" s="206"/>
      <c r="AO8" s="208"/>
      <c r="AP8" s="208"/>
      <c r="AQ8" s="208"/>
      <c r="AR8" s="206"/>
      <c r="AS8" s="208"/>
      <c r="AT8" s="208"/>
      <c r="AU8" s="208"/>
      <c r="AV8" s="206"/>
    </row>
    <row r="9" spans="2:68" ht="18" customHeight="1" x14ac:dyDescent="0.45">
      <c r="F9" s="394">
        <f>SUM(R14:R28)</f>
        <v>0</v>
      </c>
      <c r="G9" s="394"/>
      <c r="H9" s="394">
        <f>SUM(R33:R47)</f>
        <v>0</v>
      </c>
      <c r="I9" s="394"/>
      <c r="J9" s="398"/>
      <c r="K9" s="398"/>
      <c r="L9" s="399"/>
      <c r="M9" s="399"/>
      <c r="Y9" s="208"/>
      <c r="Z9" s="208"/>
      <c r="AA9" s="208"/>
      <c r="AB9" s="206"/>
      <c r="AC9" s="208"/>
      <c r="AD9" s="208"/>
      <c r="AE9" s="208"/>
      <c r="AF9" s="206"/>
      <c r="AG9" s="208"/>
      <c r="AH9" s="208"/>
      <c r="AI9" s="208"/>
      <c r="AJ9" s="206"/>
      <c r="AK9" s="208"/>
      <c r="AL9" s="208"/>
      <c r="AM9" s="208"/>
      <c r="AN9" s="206"/>
      <c r="AO9" s="208"/>
      <c r="AP9" s="208"/>
      <c r="AQ9" s="208"/>
      <c r="AR9" s="206"/>
      <c r="AS9" s="208"/>
      <c r="AT9" s="208"/>
      <c r="AU9" s="208"/>
      <c r="AV9" s="206"/>
    </row>
    <row r="10" spans="2:68" ht="18" customHeight="1" x14ac:dyDescent="0.45"/>
    <row r="11" spans="2:68" ht="18" customHeight="1" x14ac:dyDescent="0.45">
      <c r="B11" s="5" t="s">
        <v>439</v>
      </c>
      <c r="Y11" s="381" t="s">
        <v>81</v>
      </c>
      <c r="Z11" s="381"/>
      <c r="AA11" s="381"/>
      <c r="AB11" s="381"/>
      <c r="AC11" s="381"/>
      <c r="AD11" s="381"/>
      <c r="AE11" s="381"/>
      <c r="AF11" s="381"/>
      <c r="AG11" s="381"/>
      <c r="AH11" s="381"/>
      <c r="AI11" s="381"/>
      <c r="AJ11" s="381"/>
      <c r="AK11" s="381"/>
      <c r="AL11" s="381"/>
      <c r="AM11" s="381"/>
      <c r="AN11" s="381"/>
      <c r="AO11" s="381"/>
      <c r="AP11" s="381"/>
      <c r="AQ11" s="381"/>
      <c r="AR11" s="381"/>
      <c r="AS11" s="381"/>
      <c r="AT11" s="381"/>
      <c r="AU11" s="381"/>
      <c r="AV11" s="381"/>
    </row>
    <row r="12" spans="2:68" ht="18" customHeight="1" x14ac:dyDescent="0.45">
      <c r="B12" s="425" t="s">
        <v>1</v>
      </c>
      <c r="C12" s="425" t="s">
        <v>429</v>
      </c>
      <c r="D12" s="429" t="s">
        <v>79</v>
      </c>
      <c r="E12" s="429" t="s">
        <v>490</v>
      </c>
      <c r="F12" s="425" t="s">
        <v>78</v>
      </c>
      <c r="G12" s="425" t="s">
        <v>77</v>
      </c>
      <c r="H12" s="425" t="s">
        <v>76</v>
      </c>
      <c r="I12" s="412" t="s">
        <v>75</v>
      </c>
      <c r="J12" s="413"/>
      <c r="K12" s="414"/>
      <c r="L12" s="425" t="s">
        <v>74</v>
      </c>
      <c r="M12" s="412" t="s">
        <v>63</v>
      </c>
      <c r="N12" s="414"/>
      <c r="O12" s="412" t="s">
        <v>62</v>
      </c>
      <c r="P12" s="414"/>
      <c r="Q12" s="425" t="s">
        <v>73</v>
      </c>
      <c r="R12" s="425" t="s">
        <v>108</v>
      </c>
      <c r="S12" s="395" t="s">
        <v>5</v>
      </c>
      <c r="U12" s="382" t="s">
        <v>72</v>
      </c>
      <c r="V12" s="382" t="s">
        <v>71</v>
      </c>
      <c r="W12" s="382" t="s">
        <v>70</v>
      </c>
      <c r="Y12" s="422" t="s">
        <v>69</v>
      </c>
      <c r="Z12" s="423"/>
      <c r="AA12" s="423"/>
      <c r="AB12" s="424"/>
      <c r="AC12" s="422" t="s">
        <v>68</v>
      </c>
      <c r="AD12" s="423"/>
      <c r="AE12" s="423"/>
      <c r="AF12" s="424"/>
      <c r="AG12" s="422" t="s">
        <v>67</v>
      </c>
      <c r="AH12" s="423"/>
      <c r="AI12" s="423"/>
      <c r="AJ12" s="424"/>
      <c r="AK12" s="422" t="s">
        <v>66</v>
      </c>
      <c r="AL12" s="423"/>
      <c r="AM12" s="423"/>
      <c r="AN12" s="424"/>
      <c r="AO12" s="422" t="s">
        <v>65</v>
      </c>
      <c r="AP12" s="423"/>
      <c r="AQ12" s="423"/>
      <c r="AR12" s="424"/>
      <c r="AS12" s="381" t="s">
        <v>121</v>
      </c>
      <c r="AT12" s="381"/>
      <c r="AU12" s="381"/>
      <c r="AV12" s="381"/>
    </row>
    <row r="13" spans="2:68" s="93" customFormat="1" ht="50.4" customHeight="1" x14ac:dyDescent="0.45">
      <c r="B13" s="426"/>
      <c r="C13" s="426"/>
      <c r="D13" s="430"/>
      <c r="E13" s="430"/>
      <c r="F13" s="426"/>
      <c r="G13" s="426"/>
      <c r="H13" s="426"/>
      <c r="I13" s="44" t="s">
        <v>63</v>
      </c>
      <c r="J13" s="44" t="s">
        <v>62</v>
      </c>
      <c r="K13" s="238" t="s">
        <v>61</v>
      </c>
      <c r="L13" s="426"/>
      <c r="M13" s="222" t="s">
        <v>60</v>
      </c>
      <c r="N13" s="222" t="s">
        <v>59</v>
      </c>
      <c r="O13" s="222" t="s">
        <v>60</v>
      </c>
      <c r="P13" s="222" t="s">
        <v>59</v>
      </c>
      <c r="Q13" s="426"/>
      <c r="R13" s="426"/>
      <c r="S13" s="395"/>
      <c r="T13" s="90"/>
      <c r="U13" s="382"/>
      <c r="V13" s="382"/>
      <c r="W13" s="382"/>
      <c r="X13" s="90"/>
      <c r="Y13" s="239" t="s">
        <v>441</v>
      </c>
      <c r="Z13" s="239" t="s">
        <v>442</v>
      </c>
      <c r="AA13" s="239" t="s">
        <v>443</v>
      </c>
      <c r="AB13" s="198" t="s">
        <v>425</v>
      </c>
      <c r="AC13" s="239" t="s">
        <v>441</v>
      </c>
      <c r="AD13" s="239" t="s">
        <v>442</v>
      </c>
      <c r="AE13" s="239" t="s">
        <v>443</v>
      </c>
      <c r="AF13" s="198" t="s">
        <v>425</v>
      </c>
      <c r="AG13" s="239" t="s">
        <v>441</v>
      </c>
      <c r="AH13" s="239" t="s">
        <v>442</v>
      </c>
      <c r="AI13" s="239" t="s">
        <v>443</v>
      </c>
      <c r="AJ13" s="198" t="s">
        <v>425</v>
      </c>
      <c r="AK13" s="239" t="s">
        <v>441</v>
      </c>
      <c r="AL13" s="239" t="s">
        <v>442</v>
      </c>
      <c r="AM13" s="239" t="s">
        <v>443</v>
      </c>
      <c r="AN13" s="198" t="s">
        <v>425</v>
      </c>
      <c r="AO13" s="239" t="s">
        <v>441</v>
      </c>
      <c r="AP13" s="239" t="s">
        <v>442</v>
      </c>
      <c r="AQ13" s="239" t="s">
        <v>443</v>
      </c>
      <c r="AR13" s="198" t="s">
        <v>425</v>
      </c>
      <c r="AS13" s="221" t="s">
        <v>63</v>
      </c>
      <c r="AT13" s="221" t="s">
        <v>62</v>
      </c>
      <c r="AU13" s="83" t="s">
        <v>56</v>
      </c>
      <c r="AV13" s="198" t="s">
        <v>425</v>
      </c>
      <c r="AW13" s="90"/>
      <c r="AX13" s="12" t="s">
        <v>107</v>
      </c>
      <c r="AY13" s="12" t="s">
        <v>122</v>
      </c>
      <c r="AZ13" s="12"/>
      <c r="BA13" s="90"/>
      <c r="BB13" s="90"/>
      <c r="BC13" s="12" t="s">
        <v>105</v>
      </c>
      <c r="BD13" s="12"/>
      <c r="BE13" s="12"/>
      <c r="BJ13" s="91"/>
      <c r="BK13" s="91"/>
      <c r="BM13" s="427"/>
      <c r="BN13" s="427"/>
      <c r="BO13" s="427"/>
      <c r="BP13" s="427"/>
    </row>
    <row r="14" spans="2:68" ht="18" customHeight="1" x14ac:dyDescent="0.45">
      <c r="B14" s="13">
        <v>1</v>
      </c>
      <c r="C14" s="233"/>
      <c r="D14" s="233"/>
      <c r="E14" s="233"/>
      <c r="F14" s="443"/>
      <c r="G14" s="443"/>
      <c r="H14" s="228"/>
      <c r="I14" s="443"/>
      <c r="J14" s="443"/>
      <c r="K14" s="234"/>
      <c r="L14" s="229"/>
      <c r="M14" s="227"/>
      <c r="N14" s="229"/>
      <c r="O14" s="227"/>
      <c r="P14" s="229"/>
      <c r="Q14" s="230" t="str">
        <f t="shared" ref="Q14:Q28" si="0">IF(W14="11",AA14,IF(W14="21",AE14,IF(W14="22",AI14,IF(W14="31",AM14,IF(W14="33",AQ14,IF(W14="44",AU14,""))))))</f>
        <v/>
      </c>
      <c r="R14" s="231" t="str">
        <f>IF(Q14="","",Q14*0.0258)</f>
        <v/>
      </c>
      <c r="S14" s="231" t="str">
        <f>IF(W14="11",AB14,IF(W14="21",AF14,IF(W14="22",AJ14,IF(W14="31",AN14,IF(W14="33",AR14,IF(W14="44",AV14,""))))))</f>
        <v/>
      </c>
      <c r="U14" s="12" t="str">
        <f t="shared" ref="U14:U28" si="1">IF(H14="電気",1,(IF(H14="都市ガス",2,(IF(H14="LPG",3,(IF(H14="A重油",4,"")))))))</f>
        <v/>
      </c>
      <c r="V14" s="12" t="str">
        <f t="shared" ref="V14:V28" si="2">IF(K14="kW",1,(IF(K14="ｍ3N/h",2,(IF(K14="kg/h",3,(IF(K14="L",4,"")))))))</f>
        <v/>
      </c>
      <c r="W14" s="12" t="str">
        <f>U14&amp;V14</f>
        <v/>
      </c>
      <c r="Y14" s="89" t="str">
        <f t="shared" ref="Y14:Y28" si="3">IF($W14="11",$I14*($M14*$N14)*$L14*$AY$14/1000,"")</f>
        <v/>
      </c>
      <c r="Z14" s="89" t="str">
        <f t="shared" ref="Z14:Z28" si="4">IF($W14="11",$J14*($O14*$P14)*$L14*$AY$14/1000,"")</f>
        <v/>
      </c>
      <c r="AA14" s="89" t="str">
        <f>IF($W14="11",$Y14+$Z14,"")</f>
        <v/>
      </c>
      <c r="AB14" s="243">
        <f>IFERROR((I14*L14*M14*N14+J14*L14*O14*P14)/1000*$BD$21,"")</f>
        <v>0</v>
      </c>
      <c r="AC14" s="89" t="str">
        <f t="shared" ref="AC14:AC28" si="5">IF($W14="21",$I14*($M14*$N14)*L14*3.6/1000,"")</f>
        <v/>
      </c>
      <c r="AD14" s="89" t="str">
        <f t="shared" ref="AD14:AD28" si="6">IF($W14="21",$J14*($O14*$P14)*L14*3.6/1000,"")</f>
        <v/>
      </c>
      <c r="AE14" s="89" t="str">
        <f>IF($W14="21",AC14+AD14,"")</f>
        <v/>
      </c>
      <c r="AF14" s="89" t="str">
        <f>IFERROR(AE14*$BD$22*$BD$26,"")</f>
        <v/>
      </c>
      <c r="AG14" s="89" t="str">
        <f t="shared" ref="AG14:AG28" si="7">IF($W14="22",$I14*($M14*$N14)*L14*$AY$21/1000,"")</f>
        <v/>
      </c>
      <c r="AH14" s="89" t="str">
        <f t="shared" ref="AH14:AH28" si="8">IF($W14="22",$J14*($O14*$P14)*L14*$AY$21/1000,"")</f>
        <v/>
      </c>
      <c r="AI14" s="89" t="str">
        <f>IF($W14="22",AG14+AH14,"")</f>
        <v/>
      </c>
      <c r="AJ14" s="89" t="str">
        <f>IFERROR(AI14*$BD$22*$BD$26,"")</f>
        <v/>
      </c>
      <c r="AK14" s="89" t="str">
        <f t="shared" ref="AK14:AK28" si="9">IF($W14="31",$I14*($M14*$N14)*L14*3.6/1000,"")</f>
        <v/>
      </c>
      <c r="AL14" s="89" t="str">
        <f t="shared" ref="AL14:AL28" si="10">IF($W14="31",$J14*($O14*$P14)*L14*3.6/1000,"")</f>
        <v/>
      </c>
      <c r="AM14" s="89" t="str">
        <f>IF($W14="31",AK14+AL14,"")</f>
        <v/>
      </c>
      <c r="AN14" s="89" t="str">
        <f>IFERROR(AM14*$BD$23*$BD$26,"")</f>
        <v/>
      </c>
      <c r="AO14" s="89" t="str">
        <f t="shared" ref="AO14:AO28" si="11">IF($W14="33",$I14*($M14*$N14)*L14*$AY$22/1000,"")</f>
        <v/>
      </c>
      <c r="AP14" s="89" t="str">
        <f t="shared" ref="AP14:AP28" si="12">IF($W14="33",$J14*($O14*$P14)*L14*$AY$22/1000,"")</f>
        <v/>
      </c>
      <c r="AQ14" s="89" t="str">
        <f t="shared" ref="AQ14:AQ28" si="13">IF($W14="33",AO14+AP14,"")</f>
        <v/>
      </c>
      <c r="AR14" s="89" t="str">
        <f>IFERROR(AQ14*$BD$23*$BD$26,"")</f>
        <v/>
      </c>
      <c r="AS14" s="89" t="str">
        <f t="shared" ref="AS14:AS28" si="14">IF($W14="44",$I14*($M14*$N14)*L14*$AY$31/1000,"")</f>
        <v/>
      </c>
      <c r="AT14" s="89" t="str">
        <f t="shared" ref="AT14:AT28" si="15">IF($W14="44",$J14*($O14*$P14)*L14*$AY$31/1000,"")</f>
        <v/>
      </c>
      <c r="AU14" s="89" t="str">
        <f>IF($W14="44",AS14+AT14,"")</f>
        <v/>
      </c>
      <c r="AV14" s="89" t="str">
        <f>IFERROR(AU14*$BD$24*$BD$26,"")</f>
        <v/>
      </c>
      <c r="AX14" s="16" t="s">
        <v>123</v>
      </c>
      <c r="AY14" s="16">
        <v>9.76</v>
      </c>
      <c r="AZ14" s="16" t="s">
        <v>124</v>
      </c>
      <c r="BC14" s="12"/>
      <c r="BD14" s="12" t="s">
        <v>53</v>
      </c>
      <c r="BE14" s="12" t="s">
        <v>102</v>
      </c>
      <c r="BJ14" s="91"/>
      <c r="BK14" s="91"/>
      <c r="BL14" s="91"/>
      <c r="BM14" s="428"/>
      <c r="BN14" s="428"/>
      <c r="BO14" s="428"/>
      <c r="BP14" s="428"/>
    </row>
    <row r="15" spans="2:68" ht="18" customHeight="1" x14ac:dyDescent="0.45">
      <c r="B15" s="13">
        <v>2</v>
      </c>
      <c r="C15" s="233"/>
      <c r="D15" s="233"/>
      <c r="E15" s="233"/>
      <c r="F15" s="443"/>
      <c r="G15" s="443"/>
      <c r="H15" s="228"/>
      <c r="I15" s="443"/>
      <c r="J15" s="443"/>
      <c r="K15" s="234"/>
      <c r="L15" s="229"/>
      <c r="M15" s="227"/>
      <c r="N15" s="229"/>
      <c r="O15" s="227"/>
      <c r="P15" s="229"/>
      <c r="Q15" s="230" t="str">
        <f t="shared" si="0"/>
        <v/>
      </c>
      <c r="R15" s="231" t="str">
        <f t="shared" ref="R15:R28" si="16">IF(Q15="","",Q15*0.0258)</f>
        <v/>
      </c>
      <c r="S15" s="231" t="str">
        <f t="shared" ref="S15:S27" si="17">IF(W15="11",AB15,IF(W15="21",AF15,IF(W15="22",AJ15,IF(W15="31",AN15,IF(W15="33",AR15,IF(W15="44",AV15,""))))))</f>
        <v/>
      </c>
      <c r="U15" s="12" t="str">
        <f t="shared" si="1"/>
        <v/>
      </c>
      <c r="V15" s="12" t="str">
        <f t="shared" si="2"/>
        <v/>
      </c>
      <c r="W15" s="12" t="str">
        <f t="shared" ref="W15:W28" si="18">U15&amp;V15</f>
        <v/>
      </c>
      <c r="Y15" s="89" t="str">
        <f t="shared" si="3"/>
        <v/>
      </c>
      <c r="Z15" s="89" t="str">
        <f t="shared" si="4"/>
        <v/>
      </c>
      <c r="AA15" s="89" t="str">
        <f t="shared" ref="AA15:AA28" si="19">IF($W15="11",$Y15+$Z15,"")</f>
        <v/>
      </c>
      <c r="AB15" s="243">
        <f t="shared" ref="AB15:AB28" si="20">IFERROR((I15*L15*M15*N15+J15*L15*O15*P15)/1000*$BD$21,"")</f>
        <v>0</v>
      </c>
      <c r="AC15" s="89" t="str">
        <f t="shared" si="5"/>
        <v/>
      </c>
      <c r="AD15" s="89" t="str">
        <f t="shared" si="6"/>
        <v/>
      </c>
      <c r="AE15" s="89" t="str">
        <f t="shared" ref="AE15:AE28" si="21">IF($W15="21",AC15+AD15,"")</f>
        <v/>
      </c>
      <c r="AF15" s="89" t="str">
        <f t="shared" ref="AF15:AF28" si="22">IFERROR(AE15*$BD$22*$BD$26,"")</f>
        <v/>
      </c>
      <c r="AG15" s="89" t="str">
        <f t="shared" si="7"/>
        <v/>
      </c>
      <c r="AH15" s="89" t="str">
        <f t="shared" si="8"/>
        <v/>
      </c>
      <c r="AI15" s="89" t="str">
        <f t="shared" ref="AI15:AI28" si="23">IF($W15="22",AG15+AH15,"")</f>
        <v/>
      </c>
      <c r="AJ15" s="89" t="str">
        <f t="shared" ref="AJ15:AJ28" si="24">IFERROR(AI15*$BD$22*$BD$26,"")</f>
        <v/>
      </c>
      <c r="AK15" s="89" t="str">
        <f t="shared" si="9"/>
        <v/>
      </c>
      <c r="AL15" s="89" t="str">
        <f t="shared" si="10"/>
        <v/>
      </c>
      <c r="AM15" s="89" t="str">
        <f t="shared" ref="AM15:AM28" si="25">IF($W15="31",AK15+AL15,"")</f>
        <v/>
      </c>
      <c r="AN15" s="89" t="str">
        <f t="shared" ref="AN15:AN28" si="26">IFERROR(AM15*$BD$23*$BD$26,"")</f>
        <v/>
      </c>
      <c r="AO15" s="89" t="str">
        <f t="shared" si="11"/>
        <v/>
      </c>
      <c r="AP15" s="89" t="str">
        <f t="shared" si="12"/>
        <v/>
      </c>
      <c r="AQ15" s="89" t="str">
        <f t="shared" si="13"/>
        <v/>
      </c>
      <c r="AR15" s="89" t="str">
        <f t="shared" ref="AR15:AR28" si="27">IFERROR(AQ15*$BD$23*$BD$26,"")</f>
        <v/>
      </c>
      <c r="AS15" s="89" t="str">
        <f t="shared" si="14"/>
        <v/>
      </c>
      <c r="AT15" s="89" t="str">
        <f t="shared" si="15"/>
        <v/>
      </c>
      <c r="AU15" s="89" t="str">
        <f t="shared" ref="AU15:AU28" si="28">IF($W15="44",AS15+AT15,"")</f>
        <v/>
      </c>
      <c r="AV15" s="89" t="str">
        <f t="shared" ref="AV15:AV28" si="29">IFERROR(AU15*$BD$24*$BD$26,"")</f>
        <v/>
      </c>
      <c r="AX15" s="16" t="s">
        <v>125</v>
      </c>
      <c r="AY15" s="16">
        <v>1.36</v>
      </c>
      <c r="AZ15" s="16" t="s">
        <v>95</v>
      </c>
      <c r="BC15" s="12"/>
      <c r="BD15" s="12" t="s">
        <v>52</v>
      </c>
      <c r="BE15" s="12" t="s">
        <v>100</v>
      </c>
      <c r="BJ15" s="91"/>
      <c r="BK15" s="91"/>
      <c r="BL15" s="91"/>
      <c r="BM15" s="428"/>
      <c r="BN15" s="428"/>
      <c r="BO15" s="428"/>
      <c r="BP15" s="428"/>
    </row>
    <row r="16" spans="2:68" ht="18" customHeight="1" x14ac:dyDescent="0.45">
      <c r="B16" s="13">
        <v>3</v>
      </c>
      <c r="C16" s="233"/>
      <c r="D16" s="233"/>
      <c r="E16" s="233"/>
      <c r="F16" s="443"/>
      <c r="G16" s="443"/>
      <c r="H16" s="228"/>
      <c r="I16" s="443"/>
      <c r="J16" s="443"/>
      <c r="K16" s="234"/>
      <c r="L16" s="229"/>
      <c r="M16" s="227"/>
      <c r="N16" s="229"/>
      <c r="O16" s="227"/>
      <c r="P16" s="229"/>
      <c r="Q16" s="230" t="str">
        <f t="shared" si="0"/>
        <v/>
      </c>
      <c r="R16" s="231" t="str">
        <f t="shared" si="16"/>
        <v/>
      </c>
      <c r="S16" s="231" t="str">
        <f t="shared" si="17"/>
        <v/>
      </c>
      <c r="U16" s="12" t="str">
        <f t="shared" si="1"/>
        <v/>
      </c>
      <c r="V16" s="12" t="str">
        <f t="shared" si="2"/>
        <v/>
      </c>
      <c r="W16" s="12" t="str">
        <f t="shared" si="18"/>
        <v/>
      </c>
      <c r="Y16" s="89" t="str">
        <f t="shared" si="3"/>
        <v/>
      </c>
      <c r="Z16" s="89" t="str">
        <f t="shared" si="4"/>
        <v/>
      </c>
      <c r="AA16" s="89" t="str">
        <f t="shared" si="19"/>
        <v/>
      </c>
      <c r="AB16" s="243">
        <f t="shared" si="20"/>
        <v>0</v>
      </c>
      <c r="AC16" s="89" t="str">
        <f t="shared" si="5"/>
        <v/>
      </c>
      <c r="AD16" s="89" t="str">
        <f t="shared" si="6"/>
        <v/>
      </c>
      <c r="AE16" s="89" t="str">
        <f t="shared" si="21"/>
        <v/>
      </c>
      <c r="AF16" s="89" t="str">
        <f t="shared" si="22"/>
        <v/>
      </c>
      <c r="AG16" s="89" t="str">
        <f t="shared" si="7"/>
        <v/>
      </c>
      <c r="AH16" s="89" t="str">
        <f t="shared" si="8"/>
        <v/>
      </c>
      <c r="AI16" s="89" t="str">
        <f t="shared" si="23"/>
        <v/>
      </c>
      <c r="AJ16" s="89" t="str">
        <f t="shared" si="24"/>
        <v/>
      </c>
      <c r="AK16" s="89" t="str">
        <f t="shared" si="9"/>
        <v/>
      </c>
      <c r="AL16" s="89" t="str">
        <f t="shared" si="10"/>
        <v/>
      </c>
      <c r="AM16" s="89" t="str">
        <f t="shared" si="25"/>
        <v/>
      </c>
      <c r="AN16" s="89" t="str">
        <f t="shared" si="26"/>
        <v/>
      </c>
      <c r="AO16" s="89" t="str">
        <f t="shared" si="11"/>
        <v/>
      </c>
      <c r="AP16" s="89" t="str">
        <f t="shared" si="12"/>
        <v/>
      </c>
      <c r="AQ16" s="89" t="str">
        <f t="shared" si="13"/>
        <v/>
      </c>
      <c r="AR16" s="89" t="str">
        <f t="shared" si="27"/>
        <v/>
      </c>
      <c r="AS16" s="89" t="str">
        <f t="shared" si="14"/>
        <v/>
      </c>
      <c r="AT16" s="89" t="str">
        <f t="shared" si="15"/>
        <v/>
      </c>
      <c r="AU16" s="89" t="str">
        <f t="shared" si="28"/>
        <v/>
      </c>
      <c r="AV16" s="89" t="str">
        <f t="shared" si="29"/>
        <v/>
      </c>
      <c r="AX16" s="16" t="s">
        <v>126</v>
      </c>
      <c r="AY16" s="16">
        <v>1.02</v>
      </c>
      <c r="AZ16" s="16" t="s">
        <v>95</v>
      </c>
      <c r="BC16" s="12"/>
      <c r="BD16" s="12" t="s">
        <v>98</v>
      </c>
      <c r="BE16" s="12" t="s">
        <v>97</v>
      </c>
      <c r="BJ16" s="91"/>
      <c r="BK16" s="91"/>
      <c r="BL16" s="91"/>
      <c r="BM16" s="428"/>
      <c r="BN16" s="428"/>
      <c r="BO16" s="428"/>
      <c r="BP16" s="428"/>
    </row>
    <row r="17" spans="2:68" ht="18" customHeight="1" x14ac:dyDescent="0.45">
      <c r="B17" s="13">
        <v>4</v>
      </c>
      <c r="C17" s="233"/>
      <c r="D17" s="233"/>
      <c r="E17" s="233"/>
      <c r="F17" s="443"/>
      <c r="G17" s="443"/>
      <c r="H17" s="228"/>
      <c r="I17" s="443"/>
      <c r="J17" s="443"/>
      <c r="K17" s="234"/>
      <c r="L17" s="229"/>
      <c r="M17" s="227"/>
      <c r="N17" s="229"/>
      <c r="O17" s="227"/>
      <c r="P17" s="229"/>
      <c r="Q17" s="230" t="str">
        <f t="shared" si="0"/>
        <v/>
      </c>
      <c r="R17" s="231" t="str">
        <f t="shared" si="16"/>
        <v/>
      </c>
      <c r="S17" s="231" t="str">
        <f t="shared" si="17"/>
        <v/>
      </c>
      <c r="U17" s="12" t="str">
        <f t="shared" si="1"/>
        <v/>
      </c>
      <c r="V17" s="12" t="str">
        <f t="shared" si="2"/>
        <v/>
      </c>
      <c r="W17" s="12" t="str">
        <f t="shared" si="18"/>
        <v/>
      </c>
      <c r="Y17" s="89" t="str">
        <f t="shared" si="3"/>
        <v/>
      </c>
      <c r="Z17" s="89" t="str">
        <f t="shared" si="4"/>
        <v/>
      </c>
      <c r="AA17" s="89" t="str">
        <f t="shared" si="19"/>
        <v/>
      </c>
      <c r="AB17" s="243">
        <f t="shared" si="20"/>
        <v>0</v>
      </c>
      <c r="AC17" s="89" t="str">
        <f t="shared" si="5"/>
        <v/>
      </c>
      <c r="AD17" s="89" t="str">
        <f t="shared" si="6"/>
        <v/>
      </c>
      <c r="AE17" s="89" t="str">
        <f t="shared" si="21"/>
        <v/>
      </c>
      <c r="AF17" s="89" t="str">
        <f t="shared" si="22"/>
        <v/>
      </c>
      <c r="AG17" s="89" t="str">
        <f t="shared" si="7"/>
        <v/>
      </c>
      <c r="AH17" s="89" t="str">
        <f t="shared" si="8"/>
        <v/>
      </c>
      <c r="AI17" s="89" t="str">
        <f t="shared" si="23"/>
        <v/>
      </c>
      <c r="AJ17" s="89" t="str">
        <f t="shared" si="24"/>
        <v/>
      </c>
      <c r="AK17" s="89" t="str">
        <f t="shared" si="9"/>
        <v/>
      </c>
      <c r="AL17" s="89" t="str">
        <f t="shared" si="10"/>
        <v/>
      </c>
      <c r="AM17" s="89" t="str">
        <f t="shared" si="25"/>
        <v/>
      </c>
      <c r="AN17" s="89" t="str">
        <f t="shared" si="26"/>
        <v/>
      </c>
      <c r="AO17" s="89" t="str">
        <f t="shared" si="11"/>
        <v/>
      </c>
      <c r="AP17" s="89" t="str">
        <f t="shared" si="12"/>
        <v/>
      </c>
      <c r="AQ17" s="89" t="str">
        <f t="shared" si="13"/>
        <v/>
      </c>
      <c r="AR17" s="89" t="str">
        <f t="shared" si="27"/>
        <v/>
      </c>
      <c r="AS17" s="89" t="str">
        <f t="shared" si="14"/>
        <v/>
      </c>
      <c r="AT17" s="89" t="str">
        <f t="shared" si="15"/>
        <v/>
      </c>
      <c r="AU17" s="89" t="str">
        <f t="shared" si="28"/>
        <v/>
      </c>
      <c r="AV17" s="89" t="str">
        <f t="shared" si="29"/>
        <v/>
      </c>
      <c r="AX17" s="16" t="s">
        <v>127</v>
      </c>
      <c r="AY17" s="16">
        <v>1.36</v>
      </c>
      <c r="AZ17" s="16" t="s">
        <v>95</v>
      </c>
      <c r="BC17" s="12"/>
      <c r="BD17" s="12" t="s">
        <v>128</v>
      </c>
      <c r="BE17" s="12" t="s">
        <v>129</v>
      </c>
      <c r="BJ17" s="91"/>
      <c r="BK17" s="91"/>
      <c r="BL17" s="91"/>
      <c r="BM17" s="428"/>
      <c r="BN17" s="428"/>
      <c r="BO17" s="428"/>
      <c r="BP17" s="428"/>
    </row>
    <row r="18" spans="2:68" ht="18" customHeight="1" x14ac:dyDescent="0.45">
      <c r="B18" s="13">
        <v>5</v>
      </c>
      <c r="C18" s="233"/>
      <c r="D18" s="233"/>
      <c r="E18" s="233"/>
      <c r="F18" s="443"/>
      <c r="G18" s="443"/>
      <c r="H18" s="228"/>
      <c r="I18" s="443"/>
      <c r="J18" s="443"/>
      <c r="K18" s="234"/>
      <c r="L18" s="229"/>
      <c r="M18" s="227"/>
      <c r="N18" s="229"/>
      <c r="O18" s="227"/>
      <c r="P18" s="229"/>
      <c r="Q18" s="230" t="str">
        <f t="shared" si="0"/>
        <v/>
      </c>
      <c r="R18" s="231" t="str">
        <f t="shared" si="16"/>
        <v/>
      </c>
      <c r="S18" s="231" t="str">
        <f>IF(W18="11",AB18,IF(W18="21",AF18,IF(W18="22",AJ18,IF(W18="31",AN18,IF(W18="33",AR18,IF(W18="44",AV18,""))))))</f>
        <v/>
      </c>
      <c r="U18" s="12" t="str">
        <f t="shared" si="1"/>
        <v/>
      </c>
      <c r="V18" s="12" t="str">
        <f t="shared" si="2"/>
        <v/>
      </c>
      <c r="W18" s="12" t="str">
        <f t="shared" si="18"/>
        <v/>
      </c>
      <c r="Y18" s="89" t="str">
        <f t="shared" si="3"/>
        <v/>
      </c>
      <c r="Z18" s="89" t="str">
        <f t="shared" si="4"/>
        <v/>
      </c>
      <c r="AA18" s="89" t="str">
        <f t="shared" si="19"/>
        <v/>
      </c>
      <c r="AB18" s="243">
        <f t="shared" si="20"/>
        <v>0</v>
      </c>
      <c r="AC18" s="89" t="str">
        <f t="shared" si="5"/>
        <v/>
      </c>
      <c r="AD18" s="89" t="str">
        <f t="shared" si="6"/>
        <v/>
      </c>
      <c r="AE18" s="89" t="str">
        <f t="shared" si="21"/>
        <v/>
      </c>
      <c r="AF18" s="89" t="str">
        <f t="shared" si="22"/>
        <v/>
      </c>
      <c r="AG18" s="89" t="str">
        <f t="shared" si="7"/>
        <v/>
      </c>
      <c r="AH18" s="89" t="str">
        <f t="shared" si="8"/>
        <v/>
      </c>
      <c r="AI18" s="89" t="str">
        <f t="shared" si="23"/>
        <v/>
      </c>
      <c r="AJ18" s="89" t="str">
        <f t="shared" si="24"/>
        <v/>
      </c>
      <c r="AK18" s="89" t="str">
        <f t="shared" si="9"/>
        <v/>
      </c>
      <c r="AL18" s="89" t="str">
        <f t="shared" si="10"/>
        <v/>
      </c>
      <c r="AM18" s="89" t="str">
        <f t="shared" si="25"/>
        <v/>
      </c>
      <c r="AN18" s="89" t="str">
        <f t="shared" si="26"/>
        <v/>
      </c>
      <c r="AO18" s="89" t="str">
        <f t="shared" si="11"/>
        <v/>
      </c>
      <c r="AP18" s="89" t="str">
        <f t="shared" si="12"/>
        <v/>
      </c>
      <c r="AQ18" s="89" t="str">
        <f t="shared" si="13"/>
        <v/>
      </c>
      <c r="AR18" s="89" t="str">
        <f>IFERROR(AQ18*$BD$23*$BD$26,"")</f>
        <v/>
      </c>
      <c r="AS18" s="89" t="str">
        <f t="shared" si="14"/>
        <v/>
      </c>
      <c r="AT18" s="89" t="str">
        <f t="shared" si="15"/>
        <v/>
      </c>
      <c r="AU18" s="89" t="str">
        <f t="shared" si="28"/>
        <v/>
      </c>
      <c r="AV18" s="89" t="str">
        <f t="shared" si="29"/>
        <v/>
      </c>
      <c r="AX18" s="16" t="s">
        <v>130</v>
      </c>
      <c r="AY18" s="16">
        <v>2.58E-2</v>
      </c>
      <c r="AZ18" s="16" t="s">
        <v>93</v>
      </c>
      <c r="BC18" s="12"/>
      <c r="BD18" s="12"/>
      <c r="BE18" s="12"/>
      <c r="BJ18" s="91"/>
      <c r="BK18" s="91"/>
      <c r="BL18" s="91"/>
      <c r="BM18" s="428"/>
      <c r="BN18" s="428"/>
      <c r="BO18" s="428"/>
      <c r="BP18" s="428"/>
    </row>
    <row r="19" spans="2:68" ht="18" customHeight="1" x14ac:dyDescent="0.45">
      <c r="B19" s="13">
        <v>6</v>
      </c>
      <c r="C19" s="233"/>
      <c r="D19" s="233"/>
      <c r="E19" s="233"/>
      <c r="F19" s="443"/>
      <c r="G19" s="443"/>
      <c r="H19" s="228"/>
      <c r="I19" s="443"/>
      <c r="J19" s="443"/>
      <c r="K19" s="234"/>
      <c r="L19" s="229"/>
      <c r="M19" s="227"/>
      <c r="N19" s="229"/>
      <c r="O19" s="227"/>
      <c r="P19" s="229"/>
      <c r="Q19" s="230" t="str">
        <f t="shared" si="0"/>
        <v/>
      </c>
      <c r="R19" s="231" t="str">
        <f t="shared" si="16"/>
        <v/>
      </c>
      <c r="S19" s="231" t="str">
        <f t="shared" si="17"/>
        <v/>
      </c>
      <c r="U19" s="12" t="str">
        <f t="shared" si="1"/>
        <v/>
      </c>
      <c r="V19" s="12" t="str">
        <f t="shared" si="2"/>
        <v/>
      </c>
      <c r="W19" s="12" t="str">
        <f t="shared" si="18"/>
        <v/>
      </c>
      <c r="Y19" s="89" t="str">
        <f t="shared" si="3"/>
        <v/>
      </c>
      <c r="Z19" s="89" t="str">
        <f t="shared" si="4"/>
        <v/>
      </c>
      <c r="AA19" s="89" t="str">
        <f t="shared" si="19"/>
        <v/>
      </c>
      <c r="AB19" s="243">
        <f t="shared" si="20"/>
        <v>0</v>
      </c>
      <c r="AC19" s="89" t="str">
        <f t="shared" si="5"/>
        <v/>
      </c>
      <c r="AD19" s="89" t="str">
        <f t="shared" si="6"/>
        <v/>
      </c>
      <c r="AE19" s="89" t="str">
        <f t="shared" si="21"/>
        <v/>
      </c>
      <c r="AF19" s="89" t="str">
        <f t="shared" si="22"/>
        <v/>
      </c>
      <c r="AG19" s="89" t="str">
        <f t="shared" si="7"/>
        <v/>
      </c>
      <c r="AH19" s="89" t="str">
        <f t="shared" si="8"/>
        <v/>
      </c>
      <c r="AI19" s="89" t="str">
        <f t="shared" si="23"/>
        <v/>
      </c>
      <c r="AJ19" s="89" t="str">
        <f t="shared" si="24"/>
        <v/>
      </c>
      <c r="AK19" s="89" t="str">
        <f t="shared" si="9"/>
        <v/>
      </c>
      <c r="AL19" s="89" t="str">
        <f t="shared" si="10"/>
        <v/>
      </c>
      <c r="AM19" s="89" t="str">
        <f t="shared" si="25"/>
        <v/>
      </c>
      <c r="AN19" s="89" t="str">
        <f t="shared" si="26"/>
        <v/>
      </c>
      <c r="AO19" s="89" t="str">
        <f t="shared" si="11"/>
        <v/>
      </c>
      <c r="AP19" s="89" t="str">
        <f t="shared" si="12"/>
        <v/>
      </c>
      <c r="AQ19" s="89" t="str">
        <f t="shared" si="13"/>
        <v/>
      </c>
      <c r="AR19" s="89" t="str">
        <f t="shared" si="27"/>
        <v/>
      </c>
      <c r="AS19" s="89" t="str">
        <f t="shared" si="14"/>
        <v/>
      </c>
      <c r="AT19" s="89" t="str">
        <f t="shared" si="15"/>
        <v/>
      </c>
      <c r="AU19" s="89" t="str">
        <f t="shared" si="28"/>
        <v/>
      </c>
      <c r="AV19" s="89" t="str">
        <f t="shared" si="29"/>
        <v/>
      </c>
      <c r="AX19" s="16"/>
      <c r="AY19" s="16"/>
      <c r="AZ19" s="16"/>
      <c r="BJ19" s="91"/>
      <c r="BK19" s="91"/>
      <c r="BL19" s="91"/>
      <c r="BM19" s="428"/>
      <c r="BN19" s="428"/>
      <c r="BO19" s="428"/>
      <c r="BP19" s="428"/>
    </row>
    <row r="20" spans="2:68" ht="18" customHeight="1" x14ac:dyDescent="0.45">
      <c r="B20" s="13">
        <v>7</v>
      </c>
      <c r="C20" s="233"/>
      <c r="D20" s="233"/>
      <c r="E20" s="233"/>
      <c r="F20" s="443"/>
      <c r="G20" s="443"/>
      <c r="H20" s="228"/>
      <c r="I20" s="443"/>
      <c r="J20" s="443"/>
      <c r="K20" s="234"/>
      <c r="L20" s="229"/>
      <c r="M20" s="227"/>
      <c r="N20" s="229"/>
      <c r="O20" s="227"/>
      <c r="P20" s="229"/>
      <c r="Q20" s="230" t="str">
        <f t="shared" si="0"/>
        <v/>
      </c>
      <c r="R20" s="231" t="str">
        <f t="shared" si="16"/>
        <v/>
      </c>
      <c r="S20" s="231" t="str">
        <f t="shared" si="17"/>
        <v/>
      </c>
      <c r="U20" s="12" t="str">
        <f t="shared" si="1"/>
        <v/>
      </c>
      <c r="V20" s="12" t="str">
        <f t="shared" si="2"/>
        <v/>
      </c>
      <c r="W20" s="12" t="str">
        <f t="shared" si="18"/>
        <v/>
      </c>
      <c r="Y20" s="89" t="str">
        <f t="shared" si="3"/>
        <v/>
      </c>
      <c r="Z20" s="89" t="str">
        <f t="shared" si="4"/>
        <v/>
      </c>
      <c r="AA20" s="89" t="str">
        <f t="shared" si="19"/>
        <v/>
      </c>
      <c r="AB20" s="243">
        <f t="shared" si="20"/>
        <v>0</v>
      </c>
      <c r="AC20" s="89" t="str">
        <f t="shared" si="5"/>
        <v/>
      </c>
      <c r="AD20" s="89" t="str">
        <f t="shared" si="6"/>
        <v/>
      </c>
      <c r="AE20" s="89" t="str">
        <f t="shared" si="21"/>
        <v/>
      </c>
      <c r="AF20" s="89" t="str">
        <f t="shared" si="22"/>
        <v/>
      </c>
      <c r="AG20" s="89" t="str">
        <f t="shared" si="7"/>
        <v/>
      </c>
      <c r="AH20" s="89" t="str">
        <f t="shared" si="8"/>
        <v/>
      </c>
      <c r="AI20" s="89" t="str">
        <f t="shared" si="23"/>
        <v/>
      </c>
      <c r="AJ20" s="89" t="str">
        <f t="shared" si="24"/>
        <v/>
      </c>
      <c r="AK20" s="89" t="str">
        <f t="shared" si="9"/>
        <v/>
      </c>
      <c r="AL20" s="89" t="str">
        <f t="shared" si="10"/>
        <v/>
      </c>
      <c r="AM20" s="89" t="str">
        <f t="shared" si="25"/>
        <v/>
      </c>
      <c r="AN20" s="89" t="str">
        <f t="shared" si="26"/>
        <v/>
      </c>
      <c r="AO20" s="89" t="str">
        <f t="shared" si="11"/>
        <v/>
      </c>
      <c r="AP20" s="89" t="str">
        <f t="shared" si="12"/>
        <v/>
      </c>
      <c r="AQ20" s="89" t="str">
        <f t="shared" si="13"/>
        <v/>
      </c>
      <c r="AR20" s="89" t="str">
        <f t="shared" si="27"/>
        <v/>
      </c>
      <c r="AS20" s="89" t="str">
        <f t="shared" si="14"/>
        <v/>
      </c>
      <c r="AT20" s="89" t="str">
        <f t="shared" si="15"/>
        <v/>
      </c>
      <c r="AU20" s="89" t="str">
        <f t="shared" si="28"/>
        <v/>
      </c>
      <c r="AV20" s="89" t="str">
        <f t="shared" si="29"/>
        <v/>
      </c>
      <c r="AX20" s="16"/>
      <c r="AY20" s="16" t="s">
        <v>131</v>
      </c>
      <c r="AZ20" s="16"/>
      <c r="BC20" s="380" t="s">
        <v>419</v>
      </c>
      <c r="BD20" s="380"/>
      <c r="BE20" s="380"/>
      <c r="BJ20" s="91"/>
      <c r="BK20" s="91"/>
      <c r="BL20" s="91"/>
      <c r="BM20" s="428"/>
      <c r="BN20" s="428"/>
      <c r="BO20" s="428"/>
      <c r="BP20" s="428"/>
    </row>
    <row r="21" spans="2:68" ht="18" customHeight="1" x14ac:dyDescent="0.45">
      <c r="B21" s="13">
        <v>8</v>
      </c>
      <c r="C21" s="233"/>
      <c r="D21" s="233"/>
      <c r="E21" s="233"/>
      <c r="F21" s="443"/>
      <c r="G21" s="443"/>
      <c r="H21" s="228"/>
      <c r="I21" s="443"/>
      <c r="J21" s="443"/>
      <c r="K21" s="234"/>
      <c r="L21" s="229"/>
      <c r="M21" s="227"/>
      <c r="N21" s="229"/>
      <c r="O21" s="227"/>
      <c r="P21" s="229"/>
      <c r="Q21" s="230" t="str">
        <f t="shared" si="0"/>
        <v/>
      </c>
      <c r="R21" s="231" t="str">
        <f t="shared" si="16"/>
        <v/>
      </c>
      <c r="S21" s="231" t="str">
        <f t="shared" si="17"/>
        <v/>
      </c>
      <c r="U21" s="12" t="str">
        <f t="shared" si="1"/>
        <v/>
      </c>
      <c r="V21" s="12" t="str">
        <f t="shared" si="2"/>
        <v/>
      </c>
      <c r="W21" s="12" t="str">
        <f t="shared" si="18"/>
        <v/>
      </c>
      <c r="Y21" s="89" t="str">
        <f t="shared" si="3"/>
        <v/>
      </c>
      <c r="Z21" s="89" t="str">
        <f t="shared" si="4"/>
        <v/>
      </c>
      <c r="AA21" s="89" t="str">
        <f t="shared" si="19"/>
        <v/>
      </c>
      <c r="AB21" s="243">
        <f t="shared" si="20"/>
        <v>0</v>
      </c>
      <c r="AC21" s="89" t="str">
        <f t="shared" si="5"/>
        <v/>
      </c>
      <c r="AD21" s="89" t="str">
        <f t="shared" si="6"/>
        <v/>
      </c>
      <c r="AE21" s="89" t="str">
        <f t="shared" si="21"/>
        <v/>
      </c>
      <c r="AF21" s="89" t="str">
        <f t="shared" si="22"/>
        <v/>
      </c>
      <c r="AG21" s="89" t="str">
        <f t="shared" si="7"/>
        <v/>
      </c>
      <c r="AH21" s="89" t="str">
        <f t="shared" si="8"/>
        <v/>
      </c>
      <c r="AI21" s="89" t="str">
        <f t="shared" si="23"/>
        <v/>
      </c>
      <c r="AJ21" s="89" t="str">
        <f t="shared" si="24"/>
        <v/>
      </c>
      <c r="AK21" s="89" t="str">
        <f t="shared" si="9"/>
        <v/>
      </c>
      <c r="AL21" s="89" t="str">
        <f t="shared" si="10"/>
        <v/>
      </c>
      <c r="AM21" s="89" t="str">
        <f t="shared" si="25"/>
        <v/>
      </c>
      <c r="AN21" s="89" t="str">
        <f t="shared" si="26"/>
        <v/>
      </c>
      <c r="AO21" s="89" t="str">
        <f t="shared" si="11"/>
        <v/>
      </c>
      <c r="AP21" s="89" t="str">
        <f t="shared" si="12"/>
        <v/>
      </c>
      <c r="AQ21" s="89" t="str">
        <f t="shared" si="13"/>
        <v/>
      </c>
      <c r="AR21" s="89" t="str">
        <f t="shared" si="27"/>
        <v/>
      </c>
      <c r="AS21" s="89" t="str">
        <f t="shared" si="14"/>
        <v/>
      </c>
      <c r="AT21" s="89" t="str">
        <f t="shared" si="15"/>
        <v/>
      </c>
      <c r="AU21" s="89" t="str">
        <f t="shared" si="28"/>
        <v/>
      </c>
      <c r="AV21" s="89" t="str">
        <f t="shared" si="29"/>
        <v/>
      </c>
      <c r="AX21" s="16" t="s">
        <v>132</v>
      </c>
      <c r="AY21" s="16">
        <v>45</v>
      </c>
      <c r="AZ21" s="16" t="s">
        <v>85</v>
      </c>
      <c r="BC21" s="12" t="s">
        <v>53</v>
      </c>
      <c r="BD21" s="12">
        <v>0.48899999999999999</v>
      </c>
      <c r="BE21" s="12" t="s">
        <v>269</v>
      </c>
      <c r="BJ21" s="91"/>
      <c r="BK21" s="91"/>
      <c r="BL21" s="91"/>
      <c r="BM21" s="428"/>
      <c r="BN21" s="428"/>
      <c r="BO21" s="428"/>
      <c r="BP21" s="428"/>
    </row>
    <row r="22" spans="2:68" ht="18" customHeight="1" x14ac:dyDescent="0.45">
      <c r="B22" s="13">
        <v>9</v>
      </c>
      <c r="C22" s="233"/>
      <c r="D22" s="233"/>
      <c r="E22" s="233"/>
      <c r="F22" s="443"/>
      <c r="G22" s="443"/>
      <c r="H22" s="228"/>
      <c r="I22" s="443"/>
      <c r="J22" s="443"/>
      <c r="K22" s="234"/>
      <c r="L22" s="229"/>
      <c r="M22" s="227"/>
      <c r="N22" s="229"/>
      <c r="O22" s="227"/>
      <c r="P22" s="229"/>
      <c r="Q22" s="230" t="str">
        <f t="shared" si="0"/>
        <v/>
      </c>
      <c r="R22" s="231" t="str">
        <f t="shared" si="16"/>
        <v/>
      </c>
      <c r="S22" s="231" t="str">
        <f t="shared" si="17"/>
        <v/>
      </c>
      <c r="U22" s="12" t="str">
        <f t="shared" si="1"/>
        <v/>
      </c>
      <c r="V22" s="12" t="str">
        <f t="shared" si="2"/>
        <v/>
      </c>
      <c r="W22" s="12" t="str">
        <f t="shared" si="18"/>
        <v/>
      </c>
      <c r="Y22" s="89" t="str">
        <f t="shared" si="3"/>
        <v/>
      </c>
      <c r="Z22" s="89" t="str">
        <f t="shared" si="4"/>
        <v/>
      </c>
      <c r="AA22" s="89" t="str">
        <f t="shared" si="19"/>
        <v/>
      </c>
      <c r="AB22" s="243">
        <f t="shared" si="20"/>
        <v>0</v>
      </c>
      <c r="AC22" s="89" t="str">
        <f t="shared" si="5"/>
        <v/>
      </c>
      <c r="AD22" s="89" t="str">
        <f t="shared" si="6"/>
        <v/>
      </c>
      <c r="AE22" s="89" t="str">
        <f t="shared" si="21"/>
        <v/>
      </c>
      <c r="AF22" s="89" t="str">
        <f t="shared" si="22"/>
        <v/>
      </c>
      <c r="AG22" s="89" t="str">
        <f t="shared" si="7"/>
        <v/>
      </c>
      <c r="AH22" s="89" t="str">
        <f t="shared" si="8"/>
        <v/>
      </c>
      <c r="AI22" s="89" t="str">
        <f t="shared" si="23"/>
        <v/>
      </c>
      <c r="AJ22" s="89" t="str">
        <f t="shared" si="24"/>
        <v/>
      </c>
      <c r="AK22" s="89" t="str">
        <f t="shared" si="9"/>
        <v/>
      </c>
      <c r="AL22" s="89" t="str">
        <f t="shared" si="10"/>
        <v/>
      </c>
      <c r="AM22" s="89" t="str">
        <f t="shared" si="25"/>
        <v/>
      </c>
      <c r="AN22" s="89" t="str">
        <f t="shared" si="26"/>
        <v/>
      </c>
      <c r="AO22" s="89" t="str">
        <f t="shared" si="11"/>
        <v/>
      </c>
      <c r="AP22" s="89" t="str">
        <f t="shared" si="12"/>
        <v/>
      </c>
      <c r="AQ22" s="89" t="str">
        <f t="shared" si="13"/>
        <v/>
      </c>
      <c r="AR22" s="89" t="str">
        <f t="shared" si="27"/>
        <v/>
      </c>
      <c r="AS22" s="89" t="str">
        <f t="shared" si="14"/>
        <v/>
      </c>
      <c r="AT22" s="89" t="str">
        <f t="shared" si="15"/>
        <v/>
      </c>
      <c r="AU22" s="89" t="str">
        <f t="shared" si="28"/>
        <v/>
      </c>
      <c r="AV22" s="89" t="str">
        <f t="shared" si="29"/>
        <v/>
      </c>
      <c r="AX22" s="16" t="s">
        <v>90</v>
      </c>
      <c r="AY22" s="16">
        <v>50.8</v>
      </c>
      <c r="AZ22" s="16" t="s">
        <v>88</v>
      </c>
      <c r="BC22" s="12" t="s">
        <v>52</v>
      </c>
      <c r="BD22" s="12">
        <v>1.3599999999999999E-2</v>
      </c>
      <c r="BE22" s="12" t="s">
        <v>346</v>
      </c>
      <c r="BJ22" s="428"/>
      <c r="BK22" s="428"/>
      <c r="BL22" s="91"/>
    </row>
    <row r="23" spans="2:68" ht="18" customHeight="1" x14ac:dyDescent="0.45">
      <c r="B23" s="13">
        <v>10</v>
      </c>
      <c r="C23" s="233"/>
      <c r="D23" s="233"/>
      <c r="E23" s="233"/>
      <c r="F23" s="443"/>
      <c r="G23" s="443"/>
      <c r="H23" s="228"/>
      <c r="I23" s="443"/>
      <c r="J23" s="443"/>
      <c r="K23" s="234"/>
      <c r="L23" s="229"/>
      <c r="M23" s="227"/>
      <c r="N23" s="229"/>
      <c r="O23" s="227"/>
      <c r="P23" s="229"/>
      <c r="Q23" s="230" t="str">
        <f t="shared" si="0"/>
        <v/>
      </c>
      <c r="R23" s="231" t="str">
        <f t="shared" si="16"/>
        <v/>
      </c>
      <c r="S23" s="231" t="str">
        <f t="shared" si="17"/>
        <v/>
      </c>
      <c r="U23" s="12" t="str">
        <f t="shared" si="1"/>
        <v/>
      </c>
      <c r="V23" s="12" t="str">
        <f t="shared" si="2"/>
        <v/>
      </c>
      <c r="W23" s="12" t="str">
        <f t="shared" si="18"/>
        <v/>
      </c>
      <c r="Y23" s="89" t="str">
        <f t="shared" si="3"/>
        <v/>
      </c>
      <c r="Z23" s="89" t="str">
        <f t="shared" si="4"/>
        <v/>
      </c>
      <c r="AA23" s="89" t="str">
        <f t="shared" si="19"/>
        <v/>
      </c>
      <c r="AB23" s="243">
        <f t="shared" si="20"/>
        <v>0</v>
      </c>
      <c r="AC23" s="89" t="str">
        <f t="shared" si="5"/>
        <v/>
      </c>
      <c r="AD23" s="89" t="str">
        <f t="shared" si="6"/>
        <v/>
      </c>
      <c r="AE23" s="89" t="str">
        <f t="shared" si="21"/>
        <v/>
      </c>
      <c r="AF23" s="89" t="str">
        <f t="shared" si="22"/>
        <v/>
      </c>
      <c r="AG23" s="89" t="str">
        <f t="shared" si="7"/>
        <v/>
      </c>
      <c r="AH23" s="89" t="str">
        <f t="shared" si="8"/>
        <v/>
      </c>
      <c r="AI23" s="89" t="str">
        <f t="shared" si="23"/>
        <v/>
      </c>
      <c r="AJ23" s="89" t="str">
        <f t="shared" si="24"/>
        <v/>
      </c>
      <c r="AK23" s="89" t="str">
        <f t="shared" si="9"/>
        <v/>
      </c>
      <c r="AL23" s="89" t="str">
        <f t="shared" si="10"/>
        <v/>
      </c>
      <c r="AM23" s="89" t="str">
        <f t="shared" si="25"/>
        <v/>
      </c>
      <c r="AN23" s="89" t="str">
        <f t="shared" si="26"/>
        <v/>
      </c>
      <c r="AO23" s="89" t="str">
        <f t="shared" si="11"/>
        <v/>
      </c>
      <c r="AP23" s="89" t="str">
        <f t="shared" si="12"/>
        <v/>
      </c>
      <c r="AQ23" s="89" t="str">
        <f t="shared" si="13"/>
        <v/>
      </c>
      <c r="AR23" s="89" t="str">
        <f t="shared" si="27"/>
        <v/>
      </c>
      <c r="AS23" s="89" t="str">
        <f t="shared" si="14"/>
        <v/>
      </c>
      <c r="AT23" s="89" t="str">
        <f t="shared" si="15"/>
        <v/>
      </c>
      <c r="AU23" s="89" t="str">
        <f t="shared" si="28"/>
        <v/>
      </c>
      <c r="AV23" s="89" t="str">
        <f t="shared" si="29"/>
        <v/>
      </c>
      <c r="AX23" s="16" t="s">
        <v>89</v>
      </c>
      <c r="AY23" s="16">
        <v>54.6</v>
      </c>
      <c r="AZ23" s="16" t="s">
        <v>88</v>
      </c>
      <c r="BC23" s="12" t="s">
        <v>51</v>
      </c>
      <c r="BD23" s="12">
        <v>1.61E-2</v>
      </c>
      <c r="BE23" s="12" t="s">
        <v>346</v>
      </c>
    </row>
    <row r="24" spans="2:68" ht="18" customHeight="1" x14ac:dyDescent="0.45">
      <c r="B24" s="13">
        <v>11</v>
      </c>
      <c r="C24" s="233"/>
      <c r="D24" s="233"/>
      <c r="E24" s="233"/>
      <c r="F24" s="443"/>
      <c r="G24" s="443"/>
      <c r="H24" s="228"/>
      <c r="I24" s="443"/>
      <c r="J24" s="443"/>
      <c r="K24" s="234"/>
      <c r="L24" s="229"/>
      <c r="M24" s="227"/>
      <c r="N24" s="229"/>
      <c r="O24" s="227"/>
      <c r="P24" s="229"/>
      <c r="Q24" s="230" t="str">
        <f t="shared" si="0"/>
        <v/>
      </c>
      <c r="R24" s="231" t="str">
        <f t="shared" si="16"/>
        <v/>
      </c>
      <c r="S24" s="231" t="str">
        <f t="shared" si="17"/>
        <v/>
      </c>
      <c r="U24" s="12" t="str">
        <f t="shared" si="1"/>
        <v/>
      </c>
      <c r="V24" s="12" t="str">
        <f t="shared" si="2"/>
        <v/>
      </c>
      <c r="W24" s="12" t="str">
        <f t="shared" si="18"/>
        <v/>
      </c>
      <c r="Y24" s="89" t="str">
        <f t="shared" si="3"/>
        <v/>
      </c>
      <c r="Z24" s="89" t="str">
        <f t="shared" si="4"/>
        <v/>
      </c>
      <c r="AA24" s="89" t="str">
        <f t="shared" si="19"/>
        <v/>
      </c>
      <c r="AB24" s="243">
        <f t="shared" si="20"/>
        <v>0</v>
      </c>
      <c r="AC24" s="89" t="str">
        <f t="shared" si="5"/>
        <v/>
      </c>
      <c r="AD24" s="89" t="str">
        <f t="shared" si="6"/>
        <v/>
      </c>
      <c r="AE24" s="89" t="str">
        <f t="shared" si="21"/>
        <v/>
      </c>
      <c r="AF24" s="89" t="str">
        <f t="shared" si="22"/>
        <v/>
      </c>
      <c r="AG24" s="89" t="str">
        <f t="shared" si="7"/>
        <v/>
      </c>
      <c r="AH24" s="89" t="str">
        <f t="shared" si="8"/>
        <v/>
      </c>
      <c r="AI24" s="89" t="str">
        <f t="shared" si="23"/>
        <v/>
      </c>
      <c r="AJ24" s="89" t="str">
        <f t="shared" si="24"/>
        <v/>
      </c>
      <c r="AK24" s="89" t="str">
        <f t="shared" si="9"/>
        <v/>
      </c>
      <c r="AL24" s="89" t="str">
        <f t="shared" si="10"/>
        <v/>
      </c>
      <c r="AM24" s="89" t="str">
        <f t="shared" si="25"/>
        <v/>
      </c>
      <c r="AN24" s="89" t="str">
        <f t="shared" si="26"/>
        <v/>
      </c>
      <c r="AO24" s="89" t="str">
        <f t="shared" si="11"/>
        <v/>
      </c>
      <c r="AP24" s="89" t="str">
        <f t="shared" si="12"/>
        <v/>
      </c>
      <c r="AQ24" s="89" t="str">
        <f t="shared" si="13"/>
        <v/>
      </c>
      <c r="AR24" s="89" t="str">
        <f t="shared" si="27"/>
        <v/>
      </c>
      <c r="AS24" s="89" t="str">
        <f t="shared" si="14"/>
        <v/>
      </c>
      <c r="AT24" s="89" t="str">
        <f t="shared" si="15"/>
        <v/>
      </c>
      <c r="AU24" s="89" t="str">
        <f t="shared" si="28"/>
        <v/>
      </c>
      <c r="AV24" s="89" t="str">
        <f t="shared" si="29"/>
        <v/>
      </c>
      <c r="AX24" s="16" t="s">
        <v>87</v>
      </c>
      <c r="AY24" s="16">
        <v>44.9</v>
      </c>
      <c r="AZ24" s="16" t="s">
        <v>85</v>
      </c>
      <c r="BC24" s="12" t="s">
        <v>128</v>
      </c>
      <c r="BD24" s="12">
        <v>1.89E-2</v>
      </c>
      <c r="BE24" s="12" t="s">
        <v>346</v>
      </c>
    </row>
    <row r="25" spans="2:68" ht="18" customHeight="1" x14ac:dyDescent="0.45">
      <c r="B25" s="13">
        <v>12</v>
      </c>
      <c r="C25" s="233"/>
      <c r="D25" s="233"/>
      <c r="E25" s="233"/>
      <c r="F25" s="443"/>
      <c r="G25" s="443"/>
      <c r="H25" s="228"/>
      <c r="I25" s="443"/>
      <c r="J25" s="443"/>
      <c r="K25" s="234"/>
      <c r="L25" s="229"/>
      <c r="M25" s="227"/>
      <c r="N25" s="229"/>
      <c r="O25" s="227"/>
      <c r="P25" s="229"/>
      <c r="Q25" s="230" t="str">
        <f t="shared" si="0"/>
        <v/>
      </c>
      <c r="R25" s="231" t="str">
        <f t="shared" si="16"/>
        <v/>
      </c>
      <c r="S25" s="231" t="str">
        <f t="shared" si="17"/>
        <v/>
      </c>
      <c r="U25" s="12" t="str">
        <f t="shared" si="1"/>
        <v/>
      </c>
      <c r="V25" s="12" t="str">
        <f t="shared" si="2"/>
        <v/>
      </c>
      <c r="W25" s="12" t="str">
        <f t="shared" si="18"/>
        <v/>
      </c>
      <c r="Y25" s="89" t="str">
        <f t="shared" si="3"/>
        <v/>
      </c>
      <c r="Z25" s="89" t="str">
        <f t="shared" si="4"/>
        <v/>
      </c>
      <c r="AA25" s="89" t="str">
        <f t="shared" si="19"/>
        <v/>
      </c>
      <c r="AB25" s="243">
        <f t="shared" si="20"/>
        <v>0</v>
      </c>
      <c r="AC25" s="89" t="str">
        <f t="shared" si="5"/>
        <v/>
      </c>
      <c r="AD25" s="89" t="str">
        <f t="shared" si="6"/>
        <v/>
      </c>
      <c r="AE25" s="89" t="str">
        <f t="shared" si="21"/>
        <v/>
      </c>
      <c r="AF25" s="89" t="str">
        <f t="shared" si="22"/>
        <v/>
      </c>
      <c r="AG25" s="89" t="str">
        <f t="shared" si="7"/>
        <v/>
      </c>
      <c r="AH25" s="89" t="str">
        <f t="shared" si="8"/>
        <v/>
      </c>
      <c r="AI25" s="89" t="str">
        <f t="shared" si="23"/>
        <v/>
      </c>
      <c r="AJ25" s="89" t="str">
        <f t="shared" si="24"/>
        <v/>
      </c>
      <c r="AK25" s="89" t="str">
        <f t="shared" si="9"/>
        <v/>
      </c>
      <c r="AL25" s="89" t="str">
        <f t="shared" si="10"/>
        <v/>
      </c>
      <c r="AM25" s="89" t="str">
        <f t="shared" si="25"/>
        <v/>
      </c>
      <c r="AN25" s="89" t="str">
        <f t="shared" si="26"/>
        <v/>
      </c>
      <c r="AO25" s="89" t="str">
        <f t="shared" si="11"/>
        <v/>
      </c>
      <c r="AP25" s="89" t="str">
        <f t="shared" si="12"/>
        <v/>
      </c>
      <c r="AQ25" s="89" t="str">
        <f t="shared" si="13"/>
        <v/>
      </c>
      <c r="AR25" s="89" t="str">
        <f t="shared" si="27"/>
        <v/>
      </c>
      <c r="AS25" s="89" t="str">
        <f t="shared" si="14"/>
        <v/>
      </c>
      <c r="AT25" s="89" t="str">
        <f t="shared" si="15"/>
        <v/>
      </c>
      <c r="AU25" s="89" t="str">
        <f t="shared" si="28"/>
        <v/>
      </c>
      <c r="AV25" s="89" t="str">
        <f t="shared" si="29"/>
        <v/>
      </c>
      <c r="AX25" s="16" t="s">
        <v>133</v>
      </c>
      <c r="AY25" s="16">
        <v>43.5</v>
      </c>
      <c r="AZ25" s="16" t="s">
        <v>85</v>
      </c>
    </row>
    <row r="26" spans="2:68" ht="18" customHeight="1" x14ac:dyDescent="0.45">
      <c r="B26" s="13">
        <v>13</v>
      </c>
      <c r="C26" s="233"/>
      <c r="D26" s="233"/>
      <c r="E26" s="233"/>
      <c r="F26" s="443"/>
      <c r="G26" s="443"/>
      <c r="H26" s="228"/>
      <c r="I26" s="443"/>
      <c r="J26" s="443"/>
      <c r="K26" s="234"/>
      <c r="L26" s="229"/>
      <c r="M26" s="227"/>
      <c r="N26" s="229"/>
      <c r="O26" s="227"/>
      <c r="P26" s="229"/>
      <c r="Q26" s="230" t="str">
        <f t="shared" si="0"/>
        <v/>
      </c>
      <c r="R26" s="231" t="str">
        <f t="shared" si="16"/>
        <v/>
      </c>
      <c r="S26" s="231" t="str">
        <f t="shared" si="17"/>
        <v/>
      </c>
      <c r="U26" s="12" t="str">
        <f t="shared" si="1"/>
        <v/>
      </c>
      <c r="V26" s="12" t="str">
        <f t="shared" si="2"/>
        <v/>
      </c>
      <c r="W26" s="12" t="str">
        <f t="shared" si="18"/>
        <v/>
      </c>
      <c r="Y26" s="89" t="str">
        <f t="shared" si="3"/>
        <v/>
      </c>
      <c r="Z26" s="89" t="str">
        <f t="shared" si="4"/>
        <v/>
      </c>
      <c r="AA26" s="89" t="str">
        <f t="shared" si="19"/>
        <v/>
      </c>
      <c r="AB26" s="243">
        <f t="shared" si="20"/>
        <v>0</v>
      </c>
      <c r="AC26" s="89" t="str">
        <f t="shared" si="5"/>
        <v/>
      </c>
      <c r="AD26" s="89" t="str">
        <f t="shared" si="6"/>
        <v/>
      </c>
      <c r="AE26" s="89" t="str">
        <f t="shared" si="21"/>
        <v/>
      </c>
      <c r="AF26" s="89" t="str">
        <f t="shared" si="22"/>
        <v/>
      </c>
      <c r="AG26" s="89" t="str">
        <f t="shared" si="7"/>
        <v/>
      </c>
      <c r="AH26" s="89" t="str">
        <f t="shared" si="8"/>
        <v/>
      </c>
      <c r="AI26" s="89" t="str">
        <f t="shared" si="23"/>
        <v/>
      </c>
      <c r="AJ26" s="89" t="str">
        <f t="shared" si="24"/>
        <v/>
      </c>
      <c r="AK26" s="89" t="str">
        <f t="shared" si="9"/>
        <v/>
      </c>
      <c r="AL26" s="89" t="str">
        <f t="shared" si="10"/>
        <v/>
      </c>
      <c r="AM26" s="89" t="str">
        <f t="shared" si="25"/>
        <v/>
      </c>
      <c r="AN26" s="89" t="str">
        <f t="shared" si="26"/>
        <v/>
      </c>
      <c r="AO26" s="89" t="str">
        <f t="shared" si="11"/>
        <v/>
      </c>
      <c r="AP26" s="89" t="str">
        <f t="shared" si="12"/>
        <v/>
      </c>
      <c r="AQ26" s="89" t="str">
        <f t="shared" si="13"/>
        <v/>
      </c>
      <c r="AR26" s="89" t="str">
        <f t="shared" si="27"/>
        <v/>
      </c>
      <c r="AS26" s="89" t="str">
        <f t="shared" si="14"/>
        <v/>
      </c>
      <c r="AT26" s="89" t="str">
        <f t="shared" si="15"/>
        <v/>
      </c>
      <c r="AU26" s="89" t="str">
        <f t="shared" si="28"/>
        <v/>
      </c>
      <c r="AV26" s="89" t="str">
        <f t="shared" si="29"/>
        <v/>
      </c>
      <c r="AX26" s="16" t="s">
        <v>134</v>
      </c>
      <c r="AY26" s="16">
        <v>0.9666547347078589</v>
      </c>
      <c r="AZ26" s="16"/>
      <c r="BC26" s="12" t="s">
        <v>421</v>
      </c>
      <c r="BD26" s="12">
        <v>3.6666666666666665</v>
      </c>
      <c r="BE26" s="12"/>
    </row>
    <row r="27" spans="2:68" ht="18" customHeight="1" x14ac:dyDescent="0.45">
      <c r="B27" s="13">
        <v>14</v>
      </c>
      <c r="C27" s="233"/>
      <c r="D27" s="233"/>
      <c r="E27" s="233"/>
      <c r="F27" s="443"/>
      <c r="G27" s="443"/>
      <c r="H27" s="228"/>
      <c r="I27" s="443"/>
      <c r="J27" s="443"/>
      <c r="K27" s="234"/>
      <c r="L27" s="229"/>
      <c r="M27" s="227"/>
      <c r="N27" s="229"/>
      <c r="O27" s="227"/>
      <c r="P27" s="229"/>
      <c r="Q27" s="230" t="str">
        <f t="shared" si="0"/>
        <v/>
      </c>
      <c r="R27" s="231" t="str">
        <f t="shared" si="16"/>
        <v/>
      </c>
      <c r="S27" s="231" t="str">
        <f t="shared" si="17"/>
        <v/>
      </c>
      <c r="U27" s="12" t="str">
        <f t="shared" si="1"/>
        <v/>
      </c>
      <c r="V27" s="12" t="str">
        <f t="shared" si="2"/>
        <v/>
      </c>
      <c r="W27" s="12" t="str">
        <f t="shared" si="18"/>
        <v/>
      </c>
      <c r="Y27" s="89" t="str">
        <f t="shared" si="3"/>
        <v/>
      </c>
      <c r="Z27" s="89" t="str">
        <f t="shared" si="4"/>
        <v/>
      </c>
      <c r="AA27" s="89" t="str">
        <f t="shared" si="19"/>
        <v/>
      </c>
      <c r="AB27" s="243">
        <f t="shared" si="20"/>
        <v>0</v>
      </c>
      <c r="AC27" s="89" t="str">
        <f t="shared" si="5"/>
        <v/>
      </c>
      <c r="AD27" s="89" t="str">
        <f t="shared" si="6"/>
        <v/>
      </c>
      <c r="AE27" s="89" t="str">
        <f t="shared" si="21"/>
        <v/>
      </c>
      <c r="AF27" s="89" t="str">
        <f t="shared" si="22"/>
        <v/>
      </c>
      <c r="AG27" s="89" t="str">
        <f t="shared" si="7"/>
        <v/>
      </c>
      <c r="AH27" s="89" t="str">
        <f t="shared" si="8"/>
        <v/>
      </c>
      <c r="AI27" s="89" t="str">
        <f t="shared" si="23"/>
        <v/>
      </c>
      <c r="AJ27" s="89" t="str">
        <f t="shared" si="24"/>
        <v/>
      </c>
      <c r="AK27" s="89" t="str">
        <f t="shared" si="9"/>
        <v/>
      </c>
      <c r="AL27" s="89" t="str">
        <f t="shared" si="10"/>
        <v/>
      </c>
      <c r="AM27" s="89" t="str">
        <f t="shared" si="25"/>
        <v/>
      </c>
      <c r="AN27" s="89" t="str">
        <f t="shared" si="26"/>
        <v/>
      </c>
      <c r="AO27" s="89" t="str">
        <f t="shared" si="11"/>
        <v/>
      </c>
      <c r="AP27" s="89" t="str">
        <f t="shared" si="12"/>
        <v/>
      </c>
      <c r="AQ27" s="89" t="str">
        <f t="shared" si="13"/>
        <v/>
      </c>
      <c r="AR27" s="89" t="str">
        <f t="shared" si="27"/>
        <v/>
      </c>
      <c r="AS27" s="89" t="str">
        <f t="shared" si="14"/>
        <v/>
      </c>
      <c r="AT27" s="89" t="str">
        <f t="shared" si="15"/>
        <v/>
      </c>
      <c r="AU27" s="89" t="str">
        <f t="shared" si="28"/>
        <v/>
      </c>
      <c r="AV27" s="89" t="str">
        <f t="shared" si="29"/>
        <v/>
      </c>
      <c r="AX27" s="16"/>
      <c r="AY27" s="16"/>
      <c r="AZ27" s="16"/>
    </row>
    <row r="28" spans="2:68" ht="18" customHeight="1" x14ac:dyDescent="0.45">
      <c r="B28" s="13">
        <v>15</v>
      </c>
      <c r="C28" s="233"/>
      <c r="D28" s="233"/>
      <c r="E28" s="233"/>
      <c r="F28" s="443"/>
      <c r="G28" s="443"/>
      <c r="H28" s="228"/>
      <c r="I28" s="443"/>
      <c r="J28" s="443"/>
      <c r="K28" s="234"/>
      <c r="L28" s="229"/>
      <c r="M28" s="227"/>
      <c r="N28" s="229"/>
      <c r="O28" s="227"/>
      <c r="P28" s="229"/>
      <c r="Q28" s="230" t="str">
        <f t="shared" si="0"/>
        <v/>
      </c>
      <c r="R28" s="231" t="str">
        <f t="shared" si="16"/>
        <v/>
      </c>
      <c r="S28" s="231" t="str">
        <f>IF(W28="11",AB28,IF(W28="21",AF28,IF(W28="22",AJ28,IF(W28="31",AN28,IF(W28="33",AR28,IF(W28="44",AV28,""))))))</f>
        <v/>
      </c>
      <c r="U28" s="12" t="str">
        <f t="shared" si="1"/>
        <v/>
      </c>
      <c r="V28" s="12" t="str">
        <f t="shared" si="2"/>
        <v/>
      </c>
      <c r="W28" s="12" t="str">
        <f t="shared" si="18"/>
        <v/>
      </c>
      <c r="Y28" s="89" t="str">
        <f t="shared" si="3"/>
        <v/>
      </c>
      <c r="Z28" s="89" t="str">
        <f t="shared" si="4"/>
        <v/>
      </c>
      <c r="AA28" s="89" t="str">
        <f t="shared" si="19"/>
        <v/>
      </c>
      <c r="AB28" s="243">
        <f t="shared" si="20"/>
        <v>0</v>
      </c>
      <c r="AC28" s="89" t="str">
        <f t="shared" si="5"/>
        <v/>
      </c>
      <c r="AD28" s="89" t="str">
        <f t="shared" si="6"/>
        <v/>
      </c>
      <c r="AE28" s="89" t="str">
        <f t="shared" si="21"/>
        <v/>
      </c>
      <c r="AF28" s="89" t="str">
        <f t="shared" si="22"/>
        <v/>
      </c>
      <c r="AG28" s="89" t="str">
        <f t="shared" si="7"/>
        <v/>
      </c>
      <c r="AH28" s="89" t="str">
        <f t="shared" si="8"/>
        <v/>
      </c>
      <c r="AI28" s="89" t="str">
        <f t="shared" si="23"/>
        <v/>
      </c>
      <c r="AJ28" s="89" t="str">
        <f t="shared" si="24"/>
        <v/>
      </c>
      <c r="AK28" s="89" t="str">
        <f t="shared" si="9"/>
        <v/>
      </c>
      <c r="AL28" s="89" t="str">
        <f t="shared" si="10"/>
        <v/>
      </c>
      <c r="AM28" s="89" t="str">
        <f t="shared" si="25"/>
        <v/>
      </c>
      <c r="AN28" s="89" t="str">
        <f t="shared" si="26"/>
        <v/>
      </c>
      <c r="AO28" s="89" t="str">
        <f t="shared" si="11"/>
        <v/>
      </c>
      <c r="AP28" s="89" t="str">
        <f t="shared" si="12"/>
        <v/>
      </c>
      <c r="AQ28" s="89" t="str">
        <f t="shared" si="13"/>
        <v/>
      </c>
      <c r="AR28" s="89" t="str">
        <f t="shared" si="27"/>
        <v/>
      </c>
      <c r="AS28" s="89" t="str">
        <f t="shared" si="14"/>
        <v/>
      </c>
      <c r="AT28" s="89" t="str">
        <f t="shared" si="15"/>
        <v/>
      </c>
      <c r="AU28" s="89" t="str">
        <f t="shared" si="28"/>
        <v/>
      </c>
      <c r="AV28" s="89" t="str">
        <f t="shared" si="29"/>
        <v/>
      </c>
      <c r="AX28" s="16" t="s">
        <v>135</v>
      </c>
      <c r="AY28" s="16">
        <v>38.200000000000003</v>
      </c>
      <c r="AZ28" s="16" t="s">
        <v>54</v>
      </c>
      <c r="BC28" s="380" t="s">
        <v>423</v>
      </c>
      <c r="BD28" s="380"/>
      <c r="BE28" s="380"/>
    </row>
    <row r="29" spans="2:68" ht="18" customHeight="1" x14ac:dyDescent="0.45">
      <c r="AX29" s="16" t="s">
        <v>136</v>
      </c>
      <c r="AY29" s="16">
        <v>36.700000000000003</v>
      </c>
      <c r="AZ29" s="16" t="s">
        <v>54</v>
      </c>
      <c r="BC29" s="12" t="s">
        <v>98</v>
      </c>
      <c r="BD29" s="204">
        <v>482</v>
      </c>
      <c r="BE29" s="205" t="s">
        <v>326</v>
      </c>
    </row>
    <row r="30" spans="2:68" ht="18" customHeight="1" x14ac:dyDescent="0.45">
      <c r="B30" s="5" t="s">
        <v>440</v>
      </c>
      <c r="Y30" s="381" t="s">
        <v>81</v>
      </c>
      <c r="Z30" s="381"/>
      <c r="AA30" s="381"/>
      <c r="AB30" s="381"/>
      <c r="AC30" s="381"/>
      <c r="AD30" s="381"/>
      <c r="AE30" s="381"/>
      <c r="AF30" s="381"/>
      <c r="AG30" s="381"/>
      <c r="AH30" s="381"/>
      <c r="AI30" s="381"/>
      <c r="AJ30" s="381"/>
      <c r="AK30" s="381"/>
      <c r="AL30" s="381"/>
      <c r="AM30" s="381"/>
      <c r="AN30" s="381"/>
      <c r="AO30" s="381"/>
      <c r="AP30" s="381"/>
      <c r="AQ30" s="381"/>
      <c r="AR30" s="381"/>
      <c r="AS30" s="381"/>
      <c r="AT30" s="381"/>
      <c r="AU30" s="381"/>
      <c r="AV30" s="381"/>
      <c r="AX30" s="16" t="s">
        <v>137</v>
      </c>
      <c r="AY30" s="16">
        <v>37.700000000000003</v>
      </c>
      <c r="AZ30" s="16" t="s">
        <v>54</v>
      </c>
    </row>
    <row r="31" spans="2:68" ht="18" customHeight="1" x14ac:dyDescent="0.45">
      <c r="B31" s="395" t="s">
        <v>1</v>
      </c>
      <c r="C31" s="425" t="s">
        <v>429</v>
      </c>
      <c r="D31" s="396" t="s">
        <v>79</v>
      </c>
      <c r="E31" s="396" t="s">
        <v>490</v>
      </c>
      <c r="F31" s="395" t="s">
        <v>78</v>
      </c>
      <c r="G31" s="395" t="s">
        <v>77</v>
      </c>
      <c r="H31" s="395" t="s">
        <v>76</v>
      </c>
      <c r="I31" s="396" t="s">
        <v>75</v>
      </c>
      <c r="J31" s="396"/>
      <c r="K31" s="396"/>
      <c r="L31" s="395" t="s">
        <v>74</v>
      </c>
      <c r="M31" s="396" t="s">
        <v>63</v>
      </c>
      <c r="N31" s="396"/>
      <c r="O31" s="396" t="s">
        <v>62</v>
      </c>
      <c r="P31" s="396"/>
      <c r="Q31" s="395" t="s">
        <v>73</v>
      </c>
      <c r="R31" s="395" t="s">
        <v>108</v>
      </c>
      <c r="S31" s="395" t="s">
        <v>5</v>
      </c>
      <c r="U31" s="382" t="s">
        <v>72</v>
      </c>
      <c r="V31" s="382" t="s">
        <v>71</v>
      </c>
      <c r="W31" s="382" t="s">
        <v>70</v>
      </c>
      <c r="Y31" s="422" t="s">
        <v>69</v>
      </c>
      <c r="Z31" s="423"/>
      <c r="AA31" s="423"/>
      <c r="AB31" s="424"/>
      <c r="AC31" s="422" t="s">
        <v>68</v>
      </c>
      <c r="AD31" s="423"/>
      <c r="AE31" s="423"/>
      <c r="AF31" s="424"/>
      <c r="AG31" s="422" t="s">
        <v>67</v>
      </c>
      <c r="AH31" s="423"/>
      <c r="AI31" s="423"/>
      <c r="AJ31" s="424"/>
      <c r="AK31" s="422" t="s">
        <v>66</v>
      </c>
      <c r="AL31" s="423"/>
      <c r="AM31" s="423"/>
      <c r="AN31" s="424"/>
      <c r="AO31" s="422" t="s">
        <v>65</v>
      </c>
      <c r="AP31" s="423"/>
      <c r="AQ31" s="423"/>
      <c r="AR31" s="424"/>
      <c r="AS31" s="381" t="s">
        <v>121</v>
      </c>
      <c r="AT31" s="381"/>
      <c r="AU31" s="381"/>
      <c r="AV31" s="381"/>
      <c r="AX31" s="16" t="s">
        <v>138</v>
      </c>
      <c r="AY31" s="16">
        <v>39.1</v>
      </c>
      <c r="AZ31" s="16" t="s">
        <v>54</v>
      </c>
    </row>
    <row r="32" spans="2:68" ht="50.4" customHeight="1" x14ac:dyDescent="0.45">
      <c r="B32" s="395"/>
      <c r="C32" s="426"/>
      <c r="D32" s="396"/>
      <c r="E32" s="396"/>
      <c r="F32" s="395"/>
      <c r="G32" s="395"/>
      <c r="H32" s="395"/>
      <c r="I32" s="44" t="s">
        <v>63</v>
      </c>
      <c r="J32" s="44" t="s">
        <v>62</v>
      </c>
      <c r="K32" s="238" t="s">
        <v>61</v>
      </c>
      <c r="L32" s="395"/>
      <c r="M32" s="222" t="s">
        <v>60</v>
      </c>
      <c r="N32" s="222" t="s">
        <v>59</v>
      </c>
      <c r="O32" s="222" t="s">
        <v>60</v>
      </c>
      <c r="P32" s="222" t="s">
        <v>59</v>
      </c>
      <c r="Q32" s="395"/>
      <c r="R32" s="395"/>
      <c r="S32" s="395"/>
      <c r="T32" s="90"/>
      <c r="U32" s="382"/>
      <c r="V32" s="382"/>
      <c r="W32" s="382"/>
      <c r="X32" s="90"/>
      <c r="Y32" s="239" t="s">
        <v>441</v>
      </c>
      <c r="Z32" s="239" t="s">
        <v>442</v>
      </c>
      <c r="AA32" s="239" t="s">
        <v>443</v>
      </c>
      <c r="AB32" s="198" t="s">
        <v>425</v>
      </c>
      <c r="AC32" s="239" t="s">
        <v>441</v>
      </c>
      <c r="AD32" s="239" t="s">
        <v>442</v>
      </c>
      <c r="AE32" s="239" t="s">
        <v>443</v>
      </c>
      <c r="AF32" s="198" t="s">
        <v>425</v>
      </c>
      <c r="AG32" s="239" t="s">
        <v>441</v>
      </c>
      <c r="AH32" s="239" t="s">
        <v>442</v>
      </c>
      <c r="AI32" s="239" t="s">
        <v>443</v>
      </c>
      <c r="AJ32" s="198" t="s">
        <v>425</v>
      </c>
      <c r="AK32" s="239" t="s">
        <v>441</v>
      </c>
      <c r="AL32" s="239" t="s">
        <v>442</v>
      </c>
      <c r="AM32" s="239" t="s">
        <v>443</v>
      </c>
      <c r="AN32" s="198" t="s">
        <v>425</v>
      </c>
      <c r="AO32" s="239" t="s">
        <v>441</v>
      </c>
      <c r="AP32" s="239" t="s">
        <v>442</v>
      </c>
      <c r="AQ32" s="239" t="s">
        <v>443</v>
      </c>
      <c r="AR32" s="198" t="s">
        <v>425</v>
      </c>
      <c r="AS32" s="83" t="s">
        <v>58</v>
      </c>
      <c r="AT32" s="83" t="s">
        <v>57</v>
      </c>
      <c r="AU32" s="83" t="s">
        <v>56</v>
      </c>
      <c r="AV32" s="198" t="s">
        <v>425</v>
      </c>
      <c r="AX32" s="16" t="s">
        <v>139</v>
      </c>
      <c r="AY32" s="16">
        <v>41.9</v>
      </c>
      <c r="AZ32" s="16" t="s">
        <v>54</v>
      </c>
    </row>
    <row r="33" spans="2:52" ht="18" customHeight="1" x14ac:dyDescent="0.45">
      <c r="B33" s="13">
        <v>1</v>
      </c>
      <c r="C33" s="233"/>
      <c r="D33" s="233"/>
      <c r="E33" s="233"/>
      <c r="F33" s="443"/>
      <c r="G33" s="443"/>
      <c r="H33" s="228"/>
      <c r="I33" s="443"/>
      <c r="J33" s="443"/>
      <c r="K33" s="228"/>
      <c r="L33" s="229"/>
      <c r="M33" s="227"/>
      <c r="N33" s="229"/>
      <c r="O33" s="227"/>
      <c r="P33" s="229"/>
      <c r="Q33" s="230" t="str">
        <f t="shared" ref="Q33:Q47" si="30">IF(W33="11",AA33,IF(W33="21",AE33,IF(W33="22",AI33,IF(W33="31",AM33,IF(W33="33",AQ33,IF(W33="44",AU33,""))))))</f>
        <v/>
      </c>
      <c r="R33" s="231" t="str">
        <f>IF(Q33="","",Q33*0.0258)</f>
        <v/>
      </c>
      <c r="S33" s="231" t="str">
        <f>IF(W33="11",AB33,IF(W33="21",AF33,IF(W33="22",AJ33,IF(W33="31",AN33,IF(W33="33",AR33,IF(W33="44",AV33,""))))))</f>
        <v/>
      </c>
      <c r="U33" s="12" t="str">
        <f t="shared" ref="U33:U47" si="31">IF(H33="電気",1,(IF(H33="都市ガス",2,(IF(H33="LPG",3,(IF(H33="A重油",4,"")))))))</f>
        <v/>
      </c>
      <c r="V33" s="12" t="str">
        <f t="shared" ref="V33:V47" si="32">IF(K33="kW",1,(IF(K33="ｍ3N/h",2,(IF(K33="kg/h",3,(IF(K33="L",4,"")))))))</f>
        <v/>
      </c>
      <c r="W33" s="12" t="str">
        <f>U33&amp;V33</f>
        <v/>
      </c>
      <c r="Y33" s="89" t="str">
        <f t="shared" ref="Y33:Y47" si="33">IF($W33="11",$I33*($M33*$N33)*$L33*$AY$14/1000,"")</f>
        <v/>
      </c>
      <c r="Z33" s="89" t="str">
        <f t="shared" ref="Z33:Z47" si="34">IF($W33="11",$J33*($O33*$P33)*$L33*$AY$14/1000,"")</f>
        <v/>
      </c>
      <c r="AA33" s="89" t="str">
        <f>IF($W33="11",$Y33+$Z33,"")</f>
        <v/>
      </c>
      <c r="AB33" s="243">
        <f>IFERROR((I33*L33*M33*N33+J33*L33*O33*P33)/1000*$BD$21,"")</f>
        <v>0</v>
      </c>
      <c r="AC33" s="89" t="str">
        <f t="shared" ref="AC33:AC47" si="35">IF($W33="21",$I33*($M33*$N33)*L33*3.6/1000,"")</f>
        <v/>
      </c>
      <c r="AD33" s="89" t="str">
        <f t="shared" ref="AD33:AD47" si="36">IF($W33="21",$J33*($O33*$P33)*L33*3.6/1000,"")</f>
        <v/>
      </c>
      <c r="AE33" s="89" t="str">
        <f>IF($W33="21",AC33+AD33,"")</f>
        <v/>
      </c>
      <c r="AF33" s="89" t="str">
        <f>IFERROR(AE33*$BD$22*$BD$26,"")</f>
        <v/>
      </c>
      <c r="AG33" s="89" t="str">
        <f t="shared" ref="AG33:AG47" si="37">IF($W33="22",$I33*($M33*$N33)*L33*$AY$21/1000,"")</f>
        <v/>
      </c>
      <c r="AH33" s="89" t="str">
        <f t="shared" ref="AH33:AH47" si="38">IF($W33="22",$J33*($O33*$P33)*L33*$AY$21/1000,"")</f>
        <v/>
      </c>
      <c r="AI33" s="89" t="str">
        <f>IF($W33="22",AG33+AH33,"")</f>
        <v/>
      </c>
      <c r="AJ33" s="89" t="str">
        <f>IFERROR(AI33*$BD$22*$BD$26,"")</f>
        <v/>
      </c>
      <c r="AK33" s="89" t="str">
        <f t="shared" ref="AK33:AK47" si="39">IF($W33="31",$I33*($M33*$N33)*L33*3.6/1000,"")</f>
        <v/>
      </c>
      <c r="AL33" s="89" t="str">
        <f t="shared" ref="AL33:AL47" si="40">IF($W33="31",$J33*($O33*$P33)*L33*3.6/1000,"")</f>
        <v/>
      </c>
      <c r="AM33" s="89" t="str">
        <f>IF($W33="31",AK33+AL33,"")</f>
        <v/>
      </c>
      <c r="AN33" s="89" t="str">
        <f>IFERROR(AM33*$BD$23*$BD$26,"")</f>
        <v/>
      </c>
      <c r="AO33" s="89" t="str">
        <f t="shared" ref="AO33:AO47" si="41">IF($W33="33",$I33*($M33*$N33)*L33*$AY$22/1000,"")</f>
        <v/>
      </c>
      <c r="AP33" s="89" t="str">
        <f t="shared" ref="AP33:AP47" si="42">IF($W33="33",$J33*($O33*$P33)*L33*$AY$22/1000,"")</f>
        <v/>
      </c>
      <c r="AQ33" s="89" t="str">
        <f t="shared" ref="AQ33:AQ47" si="43">IF($W33="33",AO33+AP33,"")</f>
        <v/>
      </c>
      <c r="AR33" s="89" t="str">
        <f>IFERROR(AQ33*$BD$23*$BD$26,"")</f>
        <v/>
      </c>
      <c r="AS33" s="89" t="str">
        <f t="shared" ref="AS33:AS47" si="44">IF($W33="44",$I33*($M33*$N33)*L33*$AY$31/1000,"")</f>
        <v/>
      </c>
      <c r="AT33" s="89" t="str">
        <f t="shared" ref="AT33:AT47" si="45">IF($W33="44",$J33*($O33*$P33)*L33*$AY$31/1000,"")</f>
        <v/>
      </c>
      <c r="AU33" s="89" t="str">
        <f>IF($W33="44",AS33+AT33,"")</f>
        <v/>
      </c>
      <c r="AV33" s="89" t="str">
        <f>IFERROR(AU33*$BD$24*$BD$26,"")</f>
        <v/>
      </c>
      <c r="AX33" s="12"/>
      <c r="AY33" s="12"/>
      <c r="AZ33" s="12"/>
    </row>
    <row r="34" spans="2:52" ht="18" customHeight="1" x14ac:dyDescent="0.45">
      <c r="B34" s="13">
        <v>2</v>
      </c>
      <c r="C34" s="233"/>
      <c r="D34" s="233"/>
      <c r="E34" s="233"/>
      <c r="F34" s="443"/>
      <c r="G34" s="443"/>
      <c r="H34" s="228"/>
      <c r="I34" s="443"/>
      <c r="J34" s="443"/>
      <c r="K34" s="228"/>
      <c r="L34" s="229"/>
      <c r="M34" s="227"/>
      <c r="N34" s="229"/>
      <c r="O34" s="227"/>
      <c r="P34" s="229"/>
      <c r="Q34" s="230" t="str">
        <f t="shared" si="30"/>
        <v/>
      </c>
      <c r="R34" s="231" t="str">
        <f t="shared" ref="R34:R47" si="46">IF(Q34="","",Q34*0.0258)</f>
        <v/>
      </c>
      <c r="S34" s="231" t="str">
        <f>IF(W34="11",AB34,IF(W34="21",AF34,IF(W34="22",AJ34,IF(W34="31",AN34,IF(W34="33",AR34,IF(W34="44",AV34,""))))))</f>
        <v/>
      </c>
      <c r="U34" s="12" t="str">
        <f t="shared" si="31"/>
        <v/>
      </c>
      <c r="V34" s="12" t="str">
        <f t="shared" si="32"/>
        <v/>
      </c>
      <c r="W34" s="12" t="str">
        <f t="shared" ref="W34:W47" si="47">U34&amp;V34</f>
        <v/>
      </c>
      <c r="Y34" s="89" t="str">
        <f t="shared" si="33"/>
        <v/>
      </c>
      <c r="Z34" s="89" t="str">
        <f t="shared" si="34"/>
        <v/>
      </c>
      <c r="AA34" s="89" t="str">
        <f t="shared" ref="AA34:AA47" si="48">IF($W34="11",$Y34+$Z34,"")</f>
        <v/>
      </c>
      <c r="AB34" s="243">
        <f t="shared" ref="AB34:AB47" si="49">IFERROR((I34*L34*M34*N34+J34*L34*O34*P34)/1000*$BD$21,"")</f>
        <v>0</v>
      </c>
      <c r="AC34" s="89" t="str">
        <f t="shared" si="35"/>
        <v/>
      </c>
      <c r="AD34" s="89" t="str">
        <f t="shared" si="36"/>
        <v/>
      </c>
      <c r="AE34" s="89" t="str">
        <f t="shared" ref="AE34:AE47" si="50">IF($W34="21",AC34+AD34,"")</f>
        <v/>
      </c>
      <c r="AF34" s="89" t="str">
        <f t="shared" ref="AF34:AF47" si="51">IFERROR(AE34*$BD$22*$BD$26,"")</f>
        <v/>
      </c>
      <c r="AG34" s="89" t="str">
        <f t="shared" si="37"/>
        <v/>
      </c>
      <c r="AH34" s="89" t="str">
        <f t="shared" si="38"/>
        <v/>
      </c>
      <c r="AI34" s="89" t="str">
        <f t="shared" ref="AI34:AI47" si="52">IF($W34="22",AG34+AH34,"")</f>
        <v/>
      </c>
      <c r="AJ34" s="89" t="str">
        <f t="shared" ref="AJ34:AJ47" si="53">IFERROR(AI34*$BD$22*$BD$26,"")</f>
        <v/>
      </c>
      <c r="AK34" s="89" t="str">
        <f t="shared" si="39"/>
        <v/>
      </c>
      <c r="AL34" s="89" t="str">
        <f t="shared" si="40"/>
        <v/>
      </c>
      <c r="AM34" s="89" t="str">
        <f t="shared" ref="AM34:AM47" si="54">IF($W34="31",AK34+AL34,"")</f>
        <v/>
      </c>
      <c r="AN34" s="89" t="str">
        <f t="shared" ref="AN34:AN47" si="55">IFERROR(AM34*$BD$23*$BD$26,"")</f>
        <v/>
      </c>
      <c r="AO34" s="89" t="str">
        <f t="shared" si="41"/>
        <v/>
      </c>
      <c r="AP34" s="89" t="str">
        <f t="shared" si="42"/>
        <v/>
      </c>
      <c r="AQ34" s="89" t="str">
        <f t="shared" si="43"/>
        <v/>
      </c>
      <c r="AR34" s="89" t="str">
        <f t="shared" ref="AR34:AR47" si="56">IFERROR(AQ34*$BD$23*$BD$26,"")</f>
        <v/>
      </c>
      <c r="AS34" s="89" t="str">
        <f t="shared" si="44"/>
        <v/>
      </c>
      <c r="AT34" s="89" t="str">
        <f t="shared" si="45"/>
        <v/>
      </c>
      <c r="AU34" s="89" t="str">
        <f t="shared" ref="AU34:AU47" si="57">IF($W34="44",AS34+AT34,"")</f>
        <v/>
      </c>
      <c r="AV34" s="89" t="str">
        <f t="shared" ref="AV34:AV47" si="58">IFERROR(AU34*$BD$24*$BD$26,"")</f>
        <v/>
      </c>
    </row>
    <row r="35" spans="2:52" ht="18" customHeight="1" x14ac:dyDescent="0.45">
      <c r="B35" s="13">
        <v>3</v>
      </c>
      <c r="C35" s="233"/>
      <c r="D35" s="233"/>
      <c r="E35" s="233"/>
      <c r="F35" s="443"/>
      <c r="G35" s="443"/>
      <c r="H35" s="228"/>
      <c r="I35" s="443"/>
      <c r="J35" s="443"/>
      <c r="K35" s="228"/>
      <c r="L35" s="229"/>
      <c r="M35" s="227"/>
      <c r="N35" s="229"/>
      <c r="O35" s="227"/>
      <c r="P35" s="229"/>
      <c r="Q35" s="230" t="str">
        <f t="shared" si="30"/>
        <v/>
      </c>
      <c r="R35" s="231" t="str">
        <f t="shared" si="46"/>
        <v/>
      </c>
      <c r="S35" s="231" t="str">
        <f>IF(W35="11",AB35,IF(W35="21",AF35,IF(W35="22",AJ35,IF(W35="31",AN35,IF(W35="33",AR35,IF(W35="44",AV35,""))))))</f>
        <v/>
      </c>
      <c r="U35" s="12" t="str">
        <f t="shared" si="31"/>
        <v/>
      </c>
      <c r="V35" s="12" t="str">
        <f t="shared" si="32"/>
        <v/>
      </c>
      <c r="W35" s="12" t="str">
        <f t="shared" si="47"/>
        <v/>
      </c>
      <c r="Y35" s="89" t="str">
        <f t="shared" si="33"/>
        <v/>
      </c>
      <c r="Z35" s="89" t="str">
        <f t="shared" si="34"/>
        <v/>
      </c>
      <c r="AA35" s="89" t="str">
        <f t="shared" si="48"/>
        <v/>
      </c>
      <c r="AB35" s="243">
        <f t="shared" si="49"/>
        <v>0</v>
      </c>
      <c r="AC35" s="89" t="str">
        <f t="shared" si="35"/>
        <v/>
      </c>
      <c r="AD35" s="89" t="str">
        <f t="shared" si="36"/>
        <v/>
      </c>
      <c r="AE35" s="89" t="str">
        <f t="shared" si="50"/>
        <v/>
      </c>
      <c r="AF35" s="89" t="str">
        <f t="shared" si="51"/>
        <v/>
      </c>
      <c r="AG35" s="89" t="str">
        <f t="shared" si="37"/>
        <v/>
      </c>
      <c r="AH35" s="89" t="str">
        <f t="shared" si="38"/>
        <v/>
      </c>
      <c r="AI35" s="89" t="str">
        <f t="shared" si="52"/>
        <v/>
      </c>
      <c r="AJ35" s="89" t="str">
        <f t="shared" si="53"/>
        <v/>
      </c>
      <c r="AK35" s="89" t="str">
        <f t="shared" si="39"/>
        <v/>
      </c>
      <c r="AL35" s="89" t="str">
        <f t="shared" si="40"/>
        <v/>
      </c>
      <c r="AM35" s="89" t="str">
        <f t="shared" si="54"/>
        <v/>
      </c>
      <c r="AN35" s="89" t="str">
        <f t="shared" si="55"/>
        <v/>
      </c>
      <c r="AO35" s="89" t="str">
        <f t="shared" si="41"/>
        <v/>
      </c>
      <c r="AP35" s="89" t="str">
        <f t="shared" si="42"/>
        <v/>
      </c>
      <c r="AQ35" s="89" t="str">
        <f t="shared" si="43"/>
        <v/>
      </c>
      <c r="AR35" s="89" t="str">
        <f t="shared" si="56"/>
        <v/>
      </c>
      <c r="AS35" s="89" t="str">
        <f t="shared" si="44"/>
        <v/>
      </c>
      <c r="AT35" s="89" t="str">
        <f t="shared" si="45"/>
        <v/>
      </c>
      <c r="AU35" s="89" t="str">
        <f t="shared" si="57"/>
        <v/>
      </c>
      <c r="AV35" s="89" t="str">
        <f t="shared" si="58"/>
        <v/>
      </c>
    </row>
    <row r="36" spans="2:52" ht="18" customHeight="1" x14ac:dyDescent="0.45">
      <c r="B36" s="13">
        <v>4</v>
      </c>
      <c r="C36" s="233"/>
      <c r="D36" s="233"/>
      <c r="E36" s="233"/>
      <c r="F36" s="443"/>
      <c r="G36" s="443"/>
      <c r="H36" s="228"/>
      <c r="I36" s="443"/>
      <c r="J36" s="443"/>
      <c r="K36" s="228"/>
      <c r="L36" s="229"/>
      <c r="M36" s="227"/>
      <c r="N36" s="229"/>
      <c r="O36" s="227"/>
      <c r="P36" s="229"/>
      <c r="Q36" s="230" t="str">
        <f t="shared" si="30"/>
        <v/>
      </c>
      <c r="R36" s="231" t="str">
        <f t="shared" si="46"/>
        <v/>
      </c>
      <c r="S36" s="231" t="str">
        <f>IF(W36="11",AB36,IF(W36="21",AF36,IF(W36="22",AJ36,IF(W36="31",AN36,IF(W36="33",AR36,IF(W36="44",AV36,""))))))</f>
        <v/>
      </c>
      <c r="U36" s="12" t="str">
        <f t="shared" si="31"/>
        <v/>
      </c>
      <c r="V36" s="12" t="str">
        <f t="shared" si="32"/>
        <v/>
      </c>
      <c r="W36" s="12" t="str">
        <f t="shared" si="47"/>
        <v/>
      </c>
      <c r="Y36" s="89" t="str">
        <f t="shared" si="33"/>
        <v/>
      </c>
      <c r="Z36" s="89" t="str">
        <f t="shared" si="34"/>
        <v/>
      </c>
      <c r="AA36" s="89" t="str">
        <f t="shared" si="48"/>
        <v/>
      </c>
      <c r="AB36" s="243">
        <f t="shared" si="49"/>
        <v>0</v>
      </c>
      <c r="AC36" s="89" t="str">
        <f t="shared" si="35"/>
        <v/>
      </c>
      <c r="AD36" s="89" t="str">
        <f t="shared" si="36"/>
        <v/>
      </c>
      <c r="AE36" s="89" t="str">
        <f t="shared" si="50"/>
        <v/>
      </c>
      <c r="AF36" s="89" t="str">
        <f t="shared" si="51"/>
        <v/>
      </c>
      <c r="AG36" s="89" t="str">
        <f t="shared" si="37"/>
        <v/>
      </c>
      <c r="AH36" s="89" t="str">
        <f t="shared" si="38"/>
        <v/>
      </c>
      <c r="AI36" s="89" t="str">
        <f t="shared" si="52"/>
        <v/>
      </c>
      <c r="AJ36" s="89" t="str">
        <f t="shared" si="53"/>
        <v/>
      </c>
      <c r="AK36" s="89" t="str">
        <f t="shared" si="39"/>
        <v/>
      </c>
      <c r="AL36" s="89" t="str">
        <f t="shared" si="40"/>
        <v/>
      </c>
      <c r="AM36" s="89" t="str">
        <f t="shared" si="54"/>
        <v/>
      </c>
      <c r="AN36" s="89" t="str">
        <f t="shared" si="55"/>
        <v/>
      </c>
      <c r="AO36" s="89" t="str">
        <f t="shared" si="41"/>
        <v/>
      </c>
      <c r="AP36" s="89" t="str">
        <f t="shared" si="42"/>
        <v/>
      </c>
      <c r="AQ36" s="89" t="str">
        <f t="shared" si="43"/>
        <v/>
      </c>
      <c r="AR36" s="89" t="str">
        <f t="shared" si="56"/>
        <v/>
      </c>
      <c r="AS36" s="89" t="str">
        <f t="shared" si="44"/>
        <v/>
      </c>
      <c r="AT36" s="89" t="str">
        <f t="shared" si="45"/>
        <v/>
      </c>
      <c r="AU36" s="89" t="str">
        <f t="shared" si="57"/>
        <v/>
      </c>
      <c r="AV36" s="89" t="str">
        <f t="shared" si="58"/>
        <v/>
      </c>
    </row>
    <row r="37" spans="2:52" ht="18" customHeight="1" x14ac:dyDescent="0.45">
      <c r="B37" s="13">
        <v>5</v>
      </c>
      <c r="C37" s="233"/>
      <c r="D37" s="233"/>
      <c r="E37" s="233"/>
      <c r="F37" s="443"/>
      <c r="G37" s="443"/>
      <c r="H37" s="228"/>
      <c r="I37" s="443"/>
      <c r="J37" s="443"/>
      <c r="K37" s="228"/>
      <c r="L37" s="229"/>
      <c r="M37" s="227"/>
      <c r="N37" s="229"/>
      <c r="O37" s="227"/>
      <c r="P37" s="229"/>
      <c r="Q37" s="230" t="str">
        <f t="shared" si="30"/>
        <v/>
      </c>
      <c r="R37" s="231" t="str">
        <f t="shared" si="46"/>
        <v/>
      </c>
      <c r="S37" s="231" t="str">
        <f>IF(W37="11",AB37,IF(W37="21",AF37,IF(W37="22",AJ37,IF(W37="31",AN37,IF(W37="33",AR37,IF(W37="44",AV37,""))))))</f>
        <v/>
      </c>
      <c r="U37" s="12" t="str">
        <f t="shared" si="31"/>
        <v/>
      </c>
      <c r="V37" s="12" t="str">
        <f t="shared" si="32"/>
        <v/>
      </c>
      <c r="W37" s="12" t="str">
        <f t="shared" si="47"/>
        <v/>
      </c>
      <c r="Y37" s="89" t="str">
        <f t="shared" si="33"/>
        <v/>
      </c>
      <c r="Z37" s="89" t="str">
        <f t="shared" si="34"/>
        <v/>
      </c>
      <c r="AA37" s="89" t="str">
        <f t="shared" si="48"/>
        <v/>
      </c>
      <c r="AB37" s="243">
        <f t="shared" si="49"/>
        <v>0</v>
      </c>
      <c r="AC37" s="89" t="str">
        <f t="shared" si="35"/>
        <v/>
      </c>
      <c r="AD37" s="89" t="str">
        <f t="shared" si="36"/>
        <v/>
      </c>
      <c r="AE37" s="89" t="str">
        <f t="shared" si="50"/>
        <v/>
      </c>
      <c r="AF37" s="89" t="str">
        <f t="shared" si="51"/>
        <v/>
      </c>
      <c r="AG37" s="89" t="str">
        <f t="shared" si="37"/>
        <v/>
      </c>
      <c r="AH37" s="89" t="str">
        <f t="shared" si="38"/>
        <v/>
      </c>
      <c r="AI37" s="89" t="str">
        <f t="shared" si="52"/>
        <v/>
      </c>
      <c r="AJ37" s="89" t="str">
        <f t="shared" si="53"/>
        <v/>
      </c>
      <c r="AK37" s="89" t="str">
        <f t="shared" si="39"/>
        <v/>
      </c>
      <c r="AL37" s="89" t="str">
        <f t="shared" si="40"/>
        <v/>
      </c>
      <c r="AM37" s="89" t="str">
        <f t="shared" si="54"/>
        <v/>
      </c>
      <c r="AN37" s="89" t="str">
        <f t="shared" si="55"/>
        <v/>
      </c>
      <c r="AO37" s="89" t="str">
        <f t="shared" si="41"/>
        <v/>
      </c>
      <c r="AP37" s="89" t="str">
        <f t="shared" si="42"/>
        <v/>
      </c>
      <c r="AQ37" s="89" t="str">
        <f t="shared" si="43"/>
        <v/>
      </c>
      <c r="AR37" s="89" t="str">
        <f t="shared" si="56"/>
        <v/>
      </c>
      <c r="AS37" s="89" t="str">
        <f t="shared" si="44"/>
        <v/>
      </c>
      <c r="AT37" s="89" t="str">
        <f t="shared" si="45"/>
        <v/>
      </c>
      <c r="AU37" s="89" t="str">
        <f t="shared" si="57"/>
        <v/>
      </c>
      <c r="AV37" s="89" t="str">
        <f t="shared" si="58"/>
        <v/>
      </c>
    </row>
    <row r="38" spans="2:52" ht="18" customHeight="1" x14ac:dyDescent="0.45">
      <c r="B38" s="13">
        <v>6</v>
      </c>
      <c r="C38" s="233"/>
      <c r="D38" s="233"/>
      <c r="E38" s="233"/>
      <c r="F38" s="443"/>
      <c r="G38" s="443"/>
      <c r="H38" s="228"/>
      <c r="I38" s="443"/>
      <c r="J38" s="443"/>
      <c r="K38" s="228"/>
      <c r="L38" s="229"/>
      <c r="M38" s="227"/>
      <c r="N38" s="229"/>
      <c r="O38" s="227"/>
      <c r="P38" s="229"/>
      <c r="Q38" s="230" t="str">
        <f t="shared" si="30"/>
        <v/>
      </c>
      <c r="R38" s="231" t="str">
        <f t="shared" si="46"/>
        <v/>
      </c>
      <c r="S38" s="231" t="str">
        <f t="shared" ref="S38:S46" si="59">IF(W38="11",AB38,IF(W38="21",AF38,IF(W38="22",AJ38,IF(W38="31",AN38,IF(W38="33",AR38,IF(W38="44",AV38,""))))))</f>
        <v/>
      </c>
      <c r="U38" s="12" t="str">
        <f t="shared" si="31"/>
        <v/>
      </c>
      <c r="V38" s="12" t="str">
        <f t="shared" si="32"/>
        <v/>
      </c>
      <c r="W38" s="12" t="str">
        <f t="shared" si="47"/>
        <v/>
      </c>
      <c r="Y38" s="89" t="str">
        <f t="shared" si="33"/>
        <v/>
      </c>
      <c r="Z38" s="89" t="str">
        <f t="shared" si="34"/>
        <v/>
      </c>
      <c r="AA38" s="89" t="str">
        <f t="shared" si="48"/>
        <v/>
      </c>
      <c r="AB38" s="243">
        <f t="shared" si="49"/>
        <v>0</v>
      </c>
      <c r="AC38" s="89" t="str">
        <f t="shared" si="35"/>
        <v/>
      </c>
      <c r="AD38" s="89" t="str">
        <f t="shared" si="36"/>
        <v/>
      </c>
      <c r="AE38" s="89" t="str">
        <f t="shared" si="50"/>
        <v/>
      </c>
      <c r="AF38" s="89" t="str">
        <f t="shared" si="51"/>
        <v/>
      </c>
      <c r="AG38" s="89" t="str">
        <f t="shared" si="37"/>
        <v/>
      </c>
      <c r="AH38" s="89" t="str">
        <f t="shared" si="38"/>
        <v/>
      </c>
      <c r="AI38" s="89" t="str">
        <f t="shared" si="52"/>
        <v/>
      </c>
      <c r="AJ38" s="89" t="str">
        <f t="shared" si="53"/>
        <v/>
      </c>
      <c r="AK38" s="89" t="str">
        <f t="shared" si="39"/>
        <v/>
      </c>
      <c r="AL38" s="89" t="str">
        <f t="shared" si="40"/>
        <v/>
      </c>
      <c r="AM38" s="89" t="str">
        <f t="shared" si="54"/>
        <v/>
      </c>
      <c r="AN38" s="89" t="str">
        <f t="shared" si="55"/>
        <v/>
      </c>
      <c r="AO38" s="89" t="str">
        <f t="shared" si="41"/>
        <v/>
      </c>
      <c r="AP38" s="89" t="str">
        <f t="shared" si="42"/>
        <v/>
      </c>
      <c r="AQ38" s="89" t="str">
        <f t="shared" si="43"/>
        <v/>
      </c>
      <c r="AR38" s="89" t="str">
        <f t="shared" si="56"/>
        <v/>
      </c>
      <c r="AS38" s="89" t="str">
        <f t="shared" si="44"/>
        <v/>
      </c>
      <c r="AT38" s="89" t="str">
        <f t="shared" si="45"/>
        <v/>
      </c>
      <c r="AU38" s="89" t="str">
        <f t="shared" si="57"/>
        <v/>
      </c>
      <c r="AV38" s="89" t="str">
        <f t="shared" si="58"/>
        <v/>
      </c>
    </row>
    <row r="39" spans="2:52" ht="18" customHeight="1" x14ac:dyDescent="0.45">
      <c r="B39" s="13">
        <v>7</v>
      </c>
      <c r="C39" s="233"/>
      <c r="D39" s="233"/>
      <c r="E39" s="233"/>
      <c r="F39" s="443"/>
      <c r="G39" s="443"/>
      <c r="H39" s="228"/>
      <c r="I39" s="443"/>
      <c r="J39" s="443"/>
      <c r="K39" s="228"/>
      <c r="L39" s="229"/>
      <c r="M39" s="227"/>
      <c r="N39" s="229"/>
      <c r="O39" s="227"/>
      <c r="P39" s="229"/>
      <c r="Q39" s="230" t="str">
        <f t="shared" si="30"/>
        <v/>
      </c>
      <c r="R39" s="231" t="str">
        <f t="shared" si="46"/>
        <v/>
      </c>
      <c r="S39" s="231" t="str">
        <f t="shared" si="59"/>
        <v/>
      </c>
      <c r="U39" s="12" t="str">
        <f t="shared" si="31"/>
        <v/>
      </c>
      <c r="V39" s="12" t="str">
        <f t="shared" si="32"/>
        <v/>
      </c>
      <c r="W39" s="12" t="str">
        <f t="shared" si="47"/>
        <v/>
      </c>
      <c r="Y39" s="89" t="str">
        <f t="shared" si="33"/>
        <v/>
      </c>
      <c r="Z39" s="89" t="str">
        <f t="shared" si="34"/>
        <v/>
      </c>
      <c r="AA39" s="89" t="str">
        <f t="shared" si="48"/>
        <v/>
      </c>
      <c r="AB39" s="243">
        <f t="shared" si="49"/>
        <v>0</v>
      </c>
      <c r="AC39" s="89" t="str">
        <f t="shared" si="35"/>
        <v/>
      </c>
      <c r="AD39" s="89" t="str">
        <f t="shared" si="36"/>
        <v/>
      </c>
      <c r="AE39" s="89" t="str">
        <f t="shared" si="50"/>
        <v/>
      </c>
      <c r="AF39" s="89" t="str">
        <f t="shared" si="51"/>
        <v/>
      </c>
      <c r="AG39" s="89" t="str">
        <f t="shared" si="37"/>
        <v/>
      </c>
      <c r="AH39" s="89" t="str">
        <f t="shared" si="38"/>
        <v/>
      </c>
      <c r="AI39" s="89" t="str">
        <f t="shared" si="52"/>
        <v/>
      </c>
      <c r="AJ39" s="89" t="str">
        <f t="shared" si="53"/>
        <v/>
      </c>
      <c r="AK39" s="89" t="str">
        <f t="shared" si="39"/>
        <v/>
      </c>
      <c r="AL39" s="89" t="str">
        <f t="shared" si="40"/>
        <v/>
      </c>
      <c r="AM39" s="89" t="str">
        <f t="shared" si="54"/>
        <v/>
      </c>
      <c r="AN39" s="89" t="str">
        <f t="shared" si="55"/>
        <v/>
      </c>
      <c r="AO39" s="89" t="str">
        <f t="shared" si="41"/>
        <v/>
      </c>
      <c r="AP39" s="89" t="str">
        <f t="shared" si="42"/>
        <v/>
      </c>
      <c r="AQ39" s="89" t="str">
        <f t="shared" si="43"/>
        <v/>
      </c>
      <c r="AR39" s="89" t="str">
        <f t="shared" si="56"/>
        <v/>
      </c>
      <c r="AS39" s="89" t="str">
        <f t="shared" si="44"/>
        <v/>
      </c>
      <c r="AT39" s="89" t="str">
        <f t="shared" si="45"/>
        <v/>
      </c>
      <c r="AU39" s="89" t="str">
        <f t="shared" si="57"/>
        <v/>
      </c>
      <c r="AV39" s="89" t="str">
        <f t="shared" si="58"/>
        <v/>
      </c>
    </row>
    <row r="40" spans="2:52" ht="18" customHeight="1" x14ac:dyDescent="0.45">
      <c r="B40" s="13">
        <v>8</v>
      </c>
      <c r="C40" s="233"/>
      <c r="D40" s="233"/>
      <c r="E40" s="233"/>
      <c r="F40" s="443"/>
      <c r="G40" s="443"/>
      <c r="H40" s="228"/>
      <c r="I40" s="443"/>
      <c r="J40" s="443"/>
      <c r="K40" s="228"/>
      <c r="L40" s="229"/>
      <c r="M40" s="227"/>
      <c r="N40" s="229"/>
      <c r="O40" s="227"/>
      <c r="P40" s="229"/>
      <c r="Q40" s="230" t="str">
        <f t="shared" si="30"/>
        <v/>
      </c>
      <c r="R40" s="231" t="str">
        <f t="shared" si="46"/>
        <v/>
      </c>
      <c r="S40" s="231" t="str">
        <f t="shared" si="59"/>
        <v/>
      </c>
      <c r="U40" s="12" t="str">
        <f t="shared" si="31"/>
        <v/>
      </c>
      <c r="V40" s="12" t="str">
        <f t="shared" si="32"/>
        <v/>
      </c>
      <c r="W40" s="12" t="str">
        <f t="shared" si="47"/>
        <v/>
      </c>
      <c r="Y40" s="89" t="str">
        <f t="shared" si="33"/>
        <v/>
      </c>
      <c r="Z40" s="89" t="str">
        <f t="shared" si="34"/>
        <v/>
      </c>
      <c r="AA40" s="89" t="str">
        <f t="shared" si="48"/>
        <v/>
      </c>
      <c r="AB40" s="243">
        <f t="shared" si="49"/>
        <v>0</v>
      </c>
      <c r="AC40" s="89" t="str">
        <f t="shared" si="35"/>
        <v/>
      </c>
      <c r="AD40" s="89" t="str">
        <f t="shared" si="36"/>
        <v/>
      </c>
      <c r="AE40" s="89" t="str">
        <f t="shared" si="50"/>
        <v/>
      </c>
      <c r="AF40" s="89" t="str">
        <f t="shared" si="51"/>
        <v/>
      </c>
      <c r="AG40" s="89" t="str">
        <f t="shared" si="37"/>
        <v/>
      </c>
      <c r="AH40" s="89" t="str">
        <f t="shared" si="38"/>
        <v/>
      </c>
      <c r="AI40" s="89" t="str">
        <f t="shared" si="52"/>
        <v/>
      </c>
      <c r="AJ40" s="89" t="str">
        <f t="shared" si="53"/>
        <v/>
      </c>
      <c r="AK40" s="89" t="str">
        <f t="shared" si="39"/>
        <v/>
      </c>
      <c r="AL40" s="89" t="str">
        <f t="shared" si="40"/>
        <v/>
      </c>
      <c r="AM40" s="89" t="str">
        <f t="shared" si="54"/>
        <v/>
      </c>
      <c r="AN40" s="89" t="str">
        <f t="shared" si="55"/>
        <v/>
      </c>
      <c r="AO40" s="89" t="str">
        <f t="shared" si="41"/>
        <v/>
      </c>
      <c r="AP40" s="89" t="str">
        <f t="shared" si="42"/>
        <v/>
      </c>
      <c r="AQ40" s="89" t="str">
        <f t="shared" si="43"/>
        <v/>
      </c>
      <c r="AR40" s="89" t="str">
        <f t="shared" si="56"/>
        <v/>
      </c>
      <c r="AS40" s="89" t="str">
        <f t="shared" si="44"/>
        <v/>
      </c>
      <c r="AT40" s="89" t="str">
        <f t="shared" si="45"/>
        <v/>
      </c>
      <c r="AU40" s="89" t="str">
        <f t="shared" si="57"/>
        <v/>
      </c>
      <c r="AV40" s="89" t="str">
        <f t="shared" si="58"/>
        <v/>
      </c>
    </row>
    <row r="41" spans="2:52" ht="18" customHeight="1" x14ac:dyDescent="0.45">
      <c r="B41" s="13">
        <v>9</v>
      </c>
      <c r="C41" s="233"/>
      <c r="D41" s="233"/>
      <c r="E41" s="233"/>
      <c r="F41" s="443"/>
      <c r="G41" s="443"/>
      <c r="H41" s="228"/>
      <c r="I41" s="443"/>
      <c r="J41" s="443"/>
      <c r="K41" s="228"/>
      <c r="L41" s="229"/>
      <c r="M41" s="227"/>
      <c r="N41" s="229"/>
      <c r="O41" s="227"/>
      <c r="P41" s="229"/>
      <c r="Q41" s="230" t="str">
        <f t="shared" si="30"/>
        <v/>
      </c>
      <c r="R41" s="231" t="str">
        <f t="shared" si="46"/>
        <v/>
      </c>
      <c r="S41" s="231" t="str">
        <f t="shared" si="59"/>
        <v/>
      </c>
      <c r="U41" s="12" t="str">
        <f t="shared" si="31"/>
        <v/>
      </c>
      <c r="V41" s="12" t="str">
        <f t="shared" si="32"/>
        <v/>
      </c>
      <c r="W41" s="12" t="str">
        <f t="shared" si="47"/>
        <v/>
      </c>
      <c r="Y41" s="89" t="str">
        <f t="shared" si="33"/>
        <v/>
      </c>
      <c r="Z41" s="89" t="str">
        <f t="shared" si="34"/>
        <v/>
      </c>
      <c r="AA41" s="89" t="str">
        <f t="shared" si="48"/>
        <v/>
      </c>
      <c r="AB41" s="243">
        <f t="shared" si="49"/>
        <v>0</v>
      </c>
      <c r="AC41" s="89" t="str">
        <f t="shared" si="35"/>
        <v/>
      </c>
      <c r="AD41" s="89" t="str">
        <f t="shared" si="36"/>
        <v/>
      </c>
      <c r="AE41" s="89" t="str">
        <f t="shared" si="50"/>
        <v/>
      </c>
      <c r="AF41" s="89" t="str">
        <f t="shared" si="51"/>
        <v/>
      </c>
      <c r="AG41" s="89" t="str">
        <f t="shared" si="37"/>
        <v/>
      </c>
      <c r="AH41" s="89" t="str">
        <f t="shared" si="38"/>
        <v/>
      </c>
      <c r="AI41" s="89" t="str">
        <f t="shared" si="52"/>
        <v/>
      </c>
      <c r="AJ41" s="89" t="str">
        <f t="shared" si="53"/>
        <v/>
      </c>
      <c r="AK41" s="89" t="str">
        <f t="shared" si="39"/>
        <v/>
      </c>
      <c r="AL41" s="89" t="str">
        <f t="shared" si="40"/>
        <v/>
      </c>
      <c r="AM41" s="89" t="str">
        <f t="shared" si="54"/>
        <v/>
      </c>
      <c r="AN41" s="89" t="str">
        <f t="shared" si="55"/>
        <v/>
      </c>
      <c r="AO41" s="89" t="str">
        <f t="shared" si="41"/>
        <v/>
      </c>
      <c r="AP41" s="89" t="str">
        <f t="shared" si="42"/>
        <v/>
      </c>
      <c r="AQ41" s="89" t="str">
        <f t="shared" si="43"/>
        <v/>
      </c>
      <c r="AR41" s="89" t="str">
        <f t="shared" si="56"/>
        <v/>
      </c>
      <c r="AS41" s="89" t="str">
        <f t="shared" si="44"/>
        <v/>
      </c>
      <c r="AT41" s="89" t="str">
        <f t="shared" si="45"/>
        <v/>
      </c>
      <c r="AU41" s="89" t="str">
        <f t="shared" si="57"/>
        <v/>
      </c>
      <c r="AV41" s="89" t="str">
        <f t="shared" si="58"/>
        <v/>
      </c>
    </row>
    <row r="42" spans="2:52" ht="18" customHeight="1" x14ac:dyDescent="0.45">
      <c r="B42" s="13">
        <v>10</v>
      </c>
      <c r="C42" s="233"/>
      <c r="D42" s="233"/>
      <c r="E42" s="233"/>
      <c r="F42" s="443"/>
      <c r="G42" s="443"/>
      <c r="H42" s="228"/>
      <c r="I42" s="443"/>
      <c r="J42" s="443"/>
      <c r="K42" s="228"/>
      <c r="L42" s="229"/>
      <c r="M42" s="227"/>
      <c r="N42" s="229"/>
      <c r="O42" s="227"/>
      <c r="P42" s="229"/>
      <c r="Q42" s="230" t="str">
        <f t="shared" si="30"/>
        <v/>
      </c>
      <c r="R42" s="231" t="str">
        <f t="shared" si="46"/>
        <v/>
      </c>
      <c r="S42" s="231" t="str">
        <f t="shared" si="59"/>
        <v/>
      </c>
      <c r="U42" s="12" t="str">
        <f t="shared" si="31"/>
        <v/>
      </c>
      <c r="V42" s="12" t="str">
        <f t="shared" si="32"/>
        <v/>
      </c>
      <c r="W42" s="12" t="str">
        <f t="shared" si="47"/>
        <v/>
      </c>
      <c r="Y42" s="89" t="str">
        <f t="shared" si="33"/>
        <v/>
      </c>
      <c r="Z42" s="89" t="str">
        <f t="shared" si="34"/>
        <v/>
      </c>
      <c r="AA42" s="89" t="str">
        <f t="shared" si="48"/>
        <v/>
      </c>
      <c r="AB42" s="243">
        <f t="shared" si="49"/>
        <v>0</v>
      </c>
      <c r="AC42" s="89" t="str">
        <f t="shared" si="35"/>
        <v/>
      </c>
      <c r="AD42" s="89" t="str">
        <f t="shared" si="36"/>
        <v/>
      </c>
      <c r="AE42" s="89" t="str">
        <f t="shared" si="50"/>
        <v/>
      </c>
      <c r="AF42" s="89" t="str">
        <f t="shared" si="51"/>
        <v/>
      </c>
      <c r="AG42" s="89" t="str">
        <f t="shared" si="37"/>
        <v/>
      </c>
      <c r="AH42" s="89" t="str">
        <f t="shared" si="38"/>
        <v/>
      </c>
      <c r="AI42" s="89" t="str">
        <f t="shared" si="52"/>
        <v/>
      </c>
      <c r="AJ42" s="89" t="str">
        <f t="shared" si="53"/>
        <v/>
      </c>
      <c r="AK42" s="89" t="str">
        <f t="shared" si="39"/>
        <v/>
      </c>
      <c r="AL42" s="89" t="str">
        <f t="shared" si="40"/>
        <v/>
      </c>
      <c r="AM42" s="89" t="str">
        <f t="shared" si="54"/>
        <v/>
      </c>
      <c r="AN42" s="89" t="str">
        <f t="shared" si="55"/>
        <v/>
      </c>
      <c r="AO42" s="89" t="str">
        <f t="shared" si="41"/>
        <v/>
      </c>
      <c r="AP42" s="89" t="str">
        <f t="shared" si="42"/>
        <v/>
      </c>
      <c r="AQ42" s="89" t="str">
        <f t="shared" si="43"/>
        <v/>
      </c>
      <c r="AR42" s="89" t="str">
        <f t="shared" si="56"/>
        <v/>
      </c>
      <c r="AS42" s="89" t="str">
        <f t="shared" si="44"/>
        <v/>
      </c>
      <c r="AT42" s="89" t="str">
        <f t="shared" si="45"/>
        <v/>
      </c>
      <c r="AU42" s="89" t="str">
        <f t="shared" si="57"/>
        <v/>
      </c>
      <c r="AV42" s="89" t="str">
        <f t="shared" si="58"/>
        <v/>
      </c>
    </row>
    <row r="43" spans="2:52" ht="18" customHeight="1" x14ac:dyDescent="0.45">
      <c r="B43" s="13">
        <v>11</v>
      </c>
      <c r="C43" s="233"/>
      <c r="D43" s="233"/>
      <c r="E43" s="233"/>
      <c r="F43" s="443"/>
      <c r="G43" s="443"/>
      <c r="H43" s="228"/>
      <c r="I43" s="443"/>
      <c r="J43" s="443"/>
      <c r="K43" s="228"/>
      <c r="L43" s="229"/>
      <c r="M43" s="227"/>
      <c r="N43" s="229"/>
      <c r="O43" s="227"/>
      <c r="P43" s="229"/>
      <c r="Q43" s="230" t="str">
        <f t="shared" si="30"/>
        <v/>
      </c>
      <c r="R43" s="231" t="str">
        <f t="shared" si="46"/>
        <v/>
      </c>
      <c r="S43" s="231" t="str">
        <f t="shared" si="59"/>
        <v/>
      </c>
      <c r="U43" s="12" t="str">
        <f t="shared" si="31"/>
        <v/>
      </c>
      <c r="V43" s="12" t="str">
        <f t="shared" si="32"/>
        <v/>
      </c>
      <c r="W43" s="12" t="str">
        <f t="shared" si="47"/>
        <v/>
      </c>
      <c r="Y43" s="89" t="str">
        <f t="shared" si="33"/>
        <v/>
      </c>
      <c r="Z43" s="89" t="str">
        <f t="shared" si="34"/>
        <v/>
      </c>
      <c r="AA43" s="89" t="str">
        <f t="shared" si="48"/>
        <v/>
      </c>
      <c r="AB43" s="243">
        <f t="shared" si="49"/>
        <v>0</v>
      </c>
      <c r="AC43" s="89" t="str">
        <f t="shared" si="35"/>
        <v/>
      </c>
      <c r="AD43" s="89" t="str">
        <f t="shared" si="36"/>
        <v/>
      </c>
      <c r="AE43" s="89" t="str">
        <f t="shared" si="50"/>
        <v/>
      </c>
      <c r="AF43" s="89" t="str">
        <f t="shared" si="51"/>
        <v/>
      </c>
      <c r="AG43" s="89" t="str">
        <f t="shared" si="37"/>
        <v/>
      </c>
      <c r="AH43" s="89" t="str">
        <f t="shared" si="38"/>
        <v/>
      </c>
      <c r="AI43" s="89" t="str">
        <f t="shared" si="52"/>
        <v/>
      </c>
      <c r="AJ43" s="89" t="str">
        <f t="shared" si="53"/>
        <v/>
      </c>
      <c r="AK43" s="89" t="str">
        <f t="shared" si="39"/>
        <v/>
      </c>
      <c r="AL43" s="89" t="str">
        <f t="shared" si="40"/>
        <v/>
      </c>
      <c r="AM43" s="89" t="str">
        <f t="shared" si="54"/>
        <v/>
      </c>
      <c r="AN43" s="89" t="str">
        <f t="shared" si="55"/>
        <v/>
      </c>
      <c r="AO43" s="89" t="str">
        <f t="shared" si="41"/>
        <v/>
      </c>
      <c r="AP43" s="89" t="str">
        <f t="shared" si="42"/>
        <v/>
      </c>
      <c r="AQ43" s="89" t="str">
        <f t="shared" si="43"/>
        <v/>
      </c>
      <c r="AR43" s="89" t="str">
        <f t="shared" si="56"/>
        <v/>
      </c>
      <c r="AS43" s="89" t="str">
        <f t="shared" si="44"/>
        <v/>
      </c>
      <c r="AT43" s="89" t="str">
        <f t="shared" si="45"/>
        <v/>
      </c>
      <c r="AU43" s="89" t="str">
        <f t="shared" si="57"/>
        <v/>
      </c>
      <c r="AV43" s="89" t="str">
        <f t="shared" si="58"/>
        <v/>
      </c>
    </row>
    <row r="44" spans="2:52" ht="18" customHeight="1" x14ac:dyDescent="0.45">
      <c r="B44" s="13">
        <v>12</v>
      </c>
      <c r="C44" s="233"/>
      <c r="D44" s="233"/>
      <c r="E44" s="233"/>
      <c r="F44" s="443"/>
      <c r="G44" s="443"/>
      <c r="H44" s="228"/>
      <c r="I44" s="443"/>
      <c r="J44" s="443"/>
      <c r="K44" s="228"/>
      <c r="L44" s="229"/>
      <c r="M44" s="227"/>
      <c r="N44" s="229"/>
      <c r="O44" s="227"/>
      <c r="P44" s="229"/>
      <c r="Q44" s="230" t="str">
        <f t="shared" si="30"/>
        <v/>
      </c>
      <c r="R44" s="231" t="str">
        <f t="shared" si="46"/>
        <v/>
      </c>
      <c r="S44" s="231" t="str">
        <f t="shared" si="59"/>
        <v/>
      </c>
      <c r="U44" s="12" t="str">
        <f t="shared" si="31"/>
        <v/>
      </c>
      <c r="V44" s="12" t="str">
        <f t="shared" si="32"/>
        <v/>
      </c>
      <c r="W44" s="12" t="str">
        <f t="shared" si="47"/>
        <v/>
      </c>
      <c r="Y44" s="89" t="str">
        <f t="shared" si="33"/>
        <v/>
      </c>
      <c r="Z44" s="89" t="str">
        <f t="shared" si="34"/>
        <v/>
      </c>
      <c r="AA44" s="89" t="str">
        <f t="shared" si="48"/>
        <v/>
      </c>
      <c r="AB44" s="243">
        <f t="shared" si="49"/>
        <v>0</v>
      </c>
      <c r="AC44" s="89" t="str">
        <f t="shared" si="35"/>
        <v/>
      </c>
      <c r="AD44" s="89" t="str">
        <f t="shared" si="36"/>
        <v/>
      </c>
      <c r="AE44" s="89" t="str">
        <f t="shared" si="50"/>
        <v/>
      </c>
      <c r="AF44" s="89" t="str">
        <f t="shared" si="51"/>
        <v/>
      </c>
      <c r="AG44" s="89" t="str">
        <f t="shared" si="37"/>
        <v/>
      </c>
      <c r="AH44" s="89" t="str">
        <f t="shared" si="38"/>
        <v/>
      </c>
      <c r="AI44" s="89" t="str">
        <f t="shared" si="52"/>
        <v/>
      </c>
      <c r="AJ44" s="89" t="str">
        <f t="shared" si="53"/>
        <v/>
      </c>
      <c r="AK44" s="89" t="str">
        <f t="shared" si="39"/>
        <v/>
      </c>
      <c r="AL44" s="89" t="str">
        <f t="shared" si="40"/>
        <v/>
      </c>
      <c r="AM44" s="89" t="str">
        <f t="shared" si="54"/>
        <v/>
      </c>
      <c r="AN44" s="89" t="str">
        <f t="shared" si="55"/>
        <v/>
      </c>
      <c r="AO44" s="89" t="str">
        <f t="shared" si="41"/>
        <v/>
      </c>
      <c r="AP44" s="89" t="str">
        <f t="shared" si="42"/>
        <v/>
      </c>
      <c r="AQ44" s="89" t="str">
        <f t="shared" si="43"/>
        <v/>
      </c>
      <c r="AR44" s="89" t="str">
        <f t="shared" si="56"/>
        <v/>
      </c>
      <c r="AS44" s="89" t="str">
        <f t="shared" si="44"/>
        <v/>
      </c>
      <c r="AT44" s="89" t="str">
        <f t="shared" si="45"/>
        <v/>
      </c>
      <c r="AU44" s="89" t="str">
        <f t="shared" si="57"/>
        <v/>
      </c>
      <c r="AV44" s="89" t="str">
        <f t="shared" si="58"/>
        <v/>
      </c>
    </row>
    <row r="45" spans="2:52" ht="18" customHeight="1" x14ac:dyDescent="0.45">
      <c r="B45" s="13">
        <v>13</v>
      </c>
      <c r="C45" s="233"/>
      <c r="D45" s="233"/>
      <c r="E45" s="233"/>
      <c r="F45" s="443"/>
      <c r="G45" s="443"/>
      <c r="H45" s="228"/>
      <c r="I45" s="443"/>
      <c r="J45" s="443"/>
      <c r="K45" s="228"/>
      <c r="L45" s="229"/>
      <c r="M45" s="227"/>
      <c r="N45" s="229"/>
      <c r="O45" s="227"/>
      <c r="P45" s="229"/>
      <c r="Q45" s="230" t="str">
        <f t="shared" si="30"/>
        <v/>
      </c>
      <c r="R45" s="231" t="str">
        <f t="shared" si="46"/>
        <v/>
      </c>
      <c r="S45" s="231" t="str">
        <f t="shared" si="59"/>
        <v/>
      </c>
      <c r="U45" s="12" t="str">
        <f t="shared" si="31"/>
        <v/>
      </c>
      <c r="V45" s="12" t="str">
        <f t="shared" si="32"/>
        <v/>
      </c>
      <c r="W45" s="12" t="str">
        <f t="shared" si="47"/>
        <v/>
      </c>
      <c r="Y45" s="89" t="str">
        <f t="shared" si="33"/>
        <v/>
      </c>
      <c r="Z45" s="89" t="str">
        <f t="shared" si="34"/>
        <v/>
      </c>
      <c r="AA45" s="89" t="str">
        <f t="shared" si="48"/>
        <v/>
      </c>
      <c r="AB45" s="243">
        <f t="shared" si="49"/>
        <v>0</v>
      </c>
      <c r="AC45" s="89" t="str">
        <f t="shared" si="35"/>
        <v/>
      </c>
      <c r="AD45" s="89" t="str">
        <f t="shared" si="36"/>
        <v/>
      </c>
      <c r="AE45" s="89" t="str">
        <f t="shared" si="50"/>
        <v/>
      </c>
      <c r="AF45" s="89" t="str">
        <f t="shared" si="51"/>
        <v/>
      </c>
      <c r="AG45" s="89" t="str">
        <f t="shared" si="37"/>
        <v/>
      </c>
      <c r="AH45" s="89" t="str">
        <f t="shared" si="38"/>
        <v/>
      </c>
      <c r="AI45" s="89" t="str">
        <f t="shared" si="52"/>
        <v/>
      </c>
      <c r="AJ45" s="89" t="str">
        <f t="shared" si="53"/>
        <v/>
      </c>
      <c r="AK45" s="89" t="str">
        <f t="shared" si="39"/>
        <v/>
      </c>
      <c r="AL45" s="89" t="str">
        <f t="shared" si="40"/>
        <v/>
      </c>
      <c r="AM45" s="89" t="str">
        <f t="shared" si="54"/>
        <v/>
      </c>
      <c r="AN45" s="89" t="str">
        <f t="shared" si="55"/>
        <v/>
      </c>
      <c r="AO45" s="89" t="str">
        <f t="shared" si="41"/>
        <v/>
      </c>
      <c r="AP45" s="89" t="str">
        <f t="shared" si="42"/>
        <v/>
      </c>
      <c r="AQ45" s="89" t="str">
        <f t="shared" si="43"/>
        <v/>
      </c>
      <c r="AR45" s="89" t="str">
        <f t="shared" si="56"/>
        <v/>
      </c>
      <c r="AS45" s="89" t="str">
        <f t="shared" si="44"/>
        <v/>
      </c>
      <c r="AT45" s="89" t="str">
        <f t="shared" si="45"/>
        <v/>
      </c>
      <c r="AU45" s="89" t="str">
        <f t="shared" si="57"/>
        <v/>
      </c>
      <c r="AV45" s="89" t="str">
        <f t="shared" si="58"/>
        <v/>
      </c>
    </row>
    <row r="46" spans="2:52" ht="18" customHeight="1" x14ac:dyDescent="0.45">
      <c r="B46" s="13">
        <v>14</v>
      </c>
      <c r="C46" s="233"/>
      <c r="D46" s="233"/>
      <c r="E46" s="233"/>
      <c r="F46" s="443"/>
      <c r="G46" s="443"/>
      <c r="H46" s="228"/>
      <c r="I46" s="443"/>
      <c r="J46" s="443"/>
      <c r="K46" s="228"/>
      <c r="L46" s="229"/>
      <c r="M46" s="227"/>
      <c r="N46" s="229"/>
      <c r="O46" s="227"/>
      <c r="P46" s="229"/>
      <c r="Q46" s="230" t="str">
        <f t="shared" si="30"/>
        <v/>
      </c>
      <c r="R46" s="231" t="str">
        <f t="shared" si="46"/>
        <v/>
      </c>
      <c r="S46" s="231" t="str">
        <f t="shared" si="59"/>
        <v/>
      </c>
      <c r="U46" s="12" t="str">
        <f t="shared" si="31"/>
        <v/>
      </c>
      <c r="V46" s="12" t="str">
        <f t="shared" si="32"/>
        <v/>
      </c>
      <c r="W46" s="12" t="str">
        <f t="shared" si="47"/>
        <v/>
      </c>
      <c r="Y46" s="89" t="str">
        <f t="shared" si="33"/>
        <v/>
      </c>
      <c r="Z46" s="89" t="str">
        <f t="shared" si="34"/>
        <v/>
      </c>
      <c r="AA46" s="89" t="str">
        <f t="shared" si="48"/>
        <v/>
      </c>
      <c r="AB46" s="243">
        <f t="shared" si="49"/>
        <v>0</v>
      </c>
      <c r="AC46" s="89" t="str">
        <f t="shared" si="35"/>
        <v/>
      </c>
      <c r="AD46" s="89" t="str">
        <f t="shared" si="36"/>
        <v/>
      </c>
      <c r="AE46" s="89" t="str">
        <f t="shared" si="50"/>
        <v/>
      </c>
      <c r="AF46" s="89" t="str">
        <f t="shared" si="51"/>
        <v/>
      </c>
      <c r="AG46" s="89" t="str">
        <f t="shared" si="37"/>
        <v/>
      </c>
      <c r="AH46" s="89" t="str">
        <f t="shared" si="38"/>
        <v/>
      </c>
      <c r="AI46" s="89" t="str">
        <f t="shared" si="52"/>
        <v/>
      </c>
      <c r="AJ46" s="89" t="str">
        <f t="shared" si="53"/>
        <v/>
      </c>
      <c r="AK46" s="89" t="str">
        <f t="shared" si="39"/>
        <v/>
      </c>
      <c r="AL46" s="89" t="str">
        <f t="shared" si="40"/>
        <v/>
      </c>
      <c r="AM46" s="89" t="str">
        <f t="shared" si="54"/>
        <v/>
      </c>
      <c r="AN46" s="89" t="str">
        <f t="shared" si="55"/>
        <v/>
      </c>
      <c r="AO46" s="89" t="str">
        <f t="shared" si="41"/>
        <v/>
      </c>
      <c r="AP46" s="89" t="str">
        <f t="shared" si="42"/>
        <v/>
      </c>
      <c r="AQ46" s="89" t="str">
        <f t="shared" si="43"/>
        <v/>
      </c>
      <c r="AR46" s="89" t="str">
        <f t="shared" si="56"/>
        <v/>
      </c>
      <c r="AS46" s="89" t="str">
        <f t="shared" si="44"/>
        <v/>
      </c>
      <c r="AT46" s="89" t="str">
        <f t="shared" si="45"/>
        <v/>
      </c>
      <c r="AU46" s="89" t="str">
        <f t="shared" si="57"/>
        <v/>
      </c>
      <c r="AV46" s="89" t="str">
        <f t="shared" si="58"/>
        <v/>
      </c>
    </row>
    <row r="47" spans="2:52" ht="18" customHeight="1" x14ac:dyDescent="0.45">
      <c r="B47" s="13">
        <v>15</v>
      </c>
      <c r="C47" s="233"/>
      <c r="D47" s="233"/>
      <c r="E47" s="233"/>
      <c r="F47" s="443"/>
      <c r="G47" s="443"/>
      <c r="H47" s="228"/>
      <c r="I47" s="443"/>
      <c r="J47" s="443"/>
      <c r="K47" s="228"/>
      <c r="L47" s="229"/>
      <c r="M47" s="227"/>
      <c r="N47" s="229"/>
      <c r="O47" s="227"/>
      <c r="P47" s="229"/>
      <c r="Q47" s="230" t="str">
        <f t="shared" si="30"/>
        <v/>
      </c>
      <c r="R47" s="231" t="str">
        <f t="shared" si="46"/>
        <v/>
      </c>
      <c r="S47" s="231" t="str">
        <f>IF(W47="11",AB47,IF(W47="21",AF47,IF(W47="22",AJ47,IF(W47="31",AN47,IF(W47="33",AR47,IF(W47="44",AV47,""))))))</f>
        <v/>
      </c>
      <c r="U47" s="12" t="str">
        <f t="shared" si="31"/>
        <v/>
      </c>
      <c r="V47" s="12" t="str">
        <f t="shared" si="32"/>
        <v/>
      </c>
      <c r="W47" s="12" t="str">
        <f t="shared" si="47"/>
        <v/>
      </c>
      <c r="Y47" s="89" t="str">
        <f t="shared" si="33"/>
        <v/>
      </c>
      <c r="Z47" s="89" t="str">
        <f t="shared" si="34"/>
        <v/>
      </c>
      <c r="AA47" s="89" t="str">
        <f t="shared" si="48"/>
        <v/>
      </c>
      <c r="AB47" s="243">
        <f t="shared" si="49"/>
        <v>0</v>
      </c>
      <c r="AC47" s="89" t="str">
        <f t="shared" si="35"/>
        <v/>
      </c>
      <c r="AD47" s="89" t="str">
        <f t="shared" si="36"/>
        <v/>
      </c>
      <c r="AE47" s="89" t="str">
        <f t="shared" si="50"/>
        <v/>
      </c>
      <c r="AF47" s="89" t="str">
        <f t="shared" si="51"/>
        <v/>
      </c>
      <c r="AG47" s="89" t="str">
        <f t="shared" si="37"/>
        <v/>
      </c>
      <c r="AH47" s="89" t="str">
        <f t="shared" si="38"/>
        <v/>
      </c>
      <c r="AI47" s="89" t="str">
        <f t="shared" si="52"/>
        <v/>
      </c>
      <c r="AJ47" s="89" t="str">
        <f t="shared" si="53"/>
        <v/>
      </c>
      <c r="AK47" s="89" t="str">
        <f t="shared" si="39"/>
        <v/>
      </c>
      <c r="AL47" s="89" t="str">
        <f t="shared" si="40"/>
        <v/>
      </c>
      <c r="AM47" s="89" t="str">
        <f t="shared" si="54"/>
        <v/>
      </c>
      <c r="AN47" s="89" t="str">
        <f t="shared" si="55"/>
        <v/>
      </c>
      <c r="AO47" s="89" t="str">
        <f t="shared" si="41"/>
        <v/>
      </c>
      <c r="AP47" s="89" t="str">
        <f t="shared" si="42"/>
        <v/>
      </c>
      <c r="AQ47" s="89" t="str">
        <f t="shared" si="43"/>
        <v/>
      </c>
      <c r="AR47" s="89" t="str">
        <f t="shared" si="56"/>
        <v/>
      </c>
      <c r="AS47" s="89" t="str">
        <f t="shared" si="44"/>
        <v/>
      </c>
      <c r="AT47" s="89" t="str">
        <f t="shared" si="45"/>
        <v/>
      </c>
      <c r="AU47" s="89" t="str">
        <f t="shared" si="57"/>
        <v/>
      </c>
      <c r="AV47" s="89" t="str">
        <f t="shared" si="58"/>
        <v/>
      </c>
    </row>
    <row r="48" spans="2:52" ht="18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</sheetData>
  <sheetProtection algorithmName="SHA-512" hashValue="AX3xUyZKAYdYNkhxMHGaIJK0zsKlTWqxXRU7saVMRnv2H3DrwEyoJqsz5FJUKewCaGqc+oHS5ovIoTY40WDz8w==" saltValue="3tNWZL5e9KqXm/EwJ3n6Jg==" spinCount="100000" sheet="1" objects="1" scenarios="1" selectLockedCells="1"/>
  <mergeCells count="66">
    <mergeCell ref="F7:G8"/>
    <mergeCell ref="H7:I8"/>
    <mergeCell ref="J7:K9"/>
    <mergeCell ref="L7:M9"/>
    <mergeCell ref="F9:G9"/>
    <mergeCell ref="H9:I9"/>
    <mergeCell ref="Y30:AV30"/>
    <mergeCell ref="W12:W13"/>
    <mergeCell ref="V12:V13"/>
    <mergeCell ref="B12:B13"/>
    <mergeCell ref="C12:C13"/>
    <mergeCell ref="D12:D13"/>
    <mergeCell ref="E12:E13"/>
    <mergeCell ref="F12:F13"/>
    <mergeCell ref="G12:G13"/>
    <mergeCell ref="H12:H13"/>
    <mergeCell ref="I12:K12"/>
    <mergeCell ref="L12:L13"/>
    <mergeCell ref="M12:N12"/>
    <mergeCell ref="O12:P12"/>
    <mergeCell ref="Q12:Q13"/>
    <mergeCell ref="R12:R13"/>
    <mergeCell ref="BM18:BP18"/>
    <mergeCell ref="BM19:BP19"/>
    <mergeCell ref="BM20:BP20"/>
    <mergeCell ref="BM21:BP21"/>
    <mergeCell ref="BJ22:BK22"/>
    <mergeCell ref="BM13:BP13"/>
    <mergeCell ref="BM14:BP14"/>
    <mergeCell ref="BM15:BP15"/>
    <mergeCell ref="BM16:BP16"/>
    <mergeCell ref="BM17:BP17"/>
    <mergeCell ref="AS31:AV31"/>
    <mergeCell ref="Q31:Q32"/>
    <mergeCell ref="B31:B32"/>
    <mergeCell ref="C31:C32"/>
    <mergeCell ref="D31:D32"/>
    <mergeCell ref="E31:E32"/>
    <mergeCell ref="F31:F32"/>
    <mergeCell ref="G31:G32"/>
    <mergeCell ref="H31:H32"/>
    <mergeCell ref="I31:K31"/>
    <mergeCell ref="L31:L32"/>
    <mergeCell ref="M31:N31"/>
    <mergeCell ref="O31:P31"/>
    <mergeCell ref="Y31:AB31"/>
    <mergeCell ref="AC31:AF31"/>
    <mergeCell ref="AG31:AJ31"/>
    <mergeCell ref="AK31:AN31"/>
    <mergeCell ref="AO31:AR31"/>
    <mergeCell ref="S31:S32"/>
    <mergeCell ref="R31:R32"/>
    <mergeCell ref="U31:U32"/>
    <mergeCell ref="V31:V32"/>
    <mergeCell ref="W31:W32"/>
    <mergeCell ref="Y12:AB12"/>
    <mergeCell ref="Y11:AV11"/>
    <mergeCell ref="S12:S13"/>
    <mergeCell ref="BC20:BE20"/>
    <mergeCell ref="BC28:BE28"/>
    <mergeCell ref="U12:U13"/>
    <mergeCell ref="AS12:AV12"/>
    <mergeCell ref="AO12:AR12"/>
    <mergeCell ref="AK12:AN12"/>
    <mergeCell ref="AG12:AJ12"/>
    <mergeCell ref="AC12:AF12"/>
  </mergeCells>
  <phoneticPr fontId="6"/>
  <dataValidations count="2">
    <dataValidation type="list" allowBlank="1" showInputMessage="1" showErrorMessage="1" sqref="K14:K28 K33:K47">
      <formula1>$BE$14:$BE$17</formula1>
    </dataValidation>
    <dataValidation type="list" allowBlank="1" showInputMessage="1" showErrorMessage="1" sqref="H14:H28 H33:H47">
      <formula1>$BD$14:$BD$17</formula1>
    </dataValidation>
  </dataValidations>
  <pageMargins left="0.7" right="0.7" top="0.75" bottom="0.75" header="0.3" footer="0.3"/>
  <pageSetup paperSize="9" scale="71" orientation="landscape" r:id="rId1"/>
  <rowBreaks count="1" manualBreakCount="1">
    <brk id="29" max="16383" man="1"/>
  </rowBreaks>
  <colBreaks count="1" manualBreakCount="1">
    <brk id="19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S116"/>
  <sheetViews>
    <sheetView zoomScale="70" zoomScaleNormal="70" workbookViewId="0">
      <selection activeCell="C12" sqref="C12"/>
    </sheetView>
  </sheetViews>
  <sheetFormatPr defaultRowHeight="18" x14ac:dyDescent="0.45"/>
  <cols>
    <col min="1" max="1" width="1.59765625" customWidth="1"/>
    <col min="2" max="2" width="3.09765625" customWidth="1"/>
    <col min="3" max="3" width="11.19921875" customWidth="1"/>
    <col min="4" max="4" width="20.59765625" customWidth="1"/>
    <col min="5" max="6" width="7.59765625" customWidth="1"/>
    <col min="7" max="7" width="8" customWidth="1"/>
    <col min="8" max="8" width="7.59765625" customWidth="1"/>
    <col min="9" max="9" width="8.5" customWidth="1"/>
    <col min="10" max="16" width="9.59765625" customWidth="1"/>
    <col min="17" max="17" width="8.09765625" hidden="1" customWidth="1"/>
    <col min="18" max="20" width="9" hidden="1" customWidth="1"/>
    <col min="21" max="33" width="9" customWidth="1"/>
    <col min="34" max="125" width="9" style="1" customWidth="1"/>
    <col min="126" max="126" width="9.09765625" style="1" customWidth="1"/>
    <col min="127" max="142" width="9" style="1" customWidth="1"/>
    <col min="143" max="143" width="12.19921875" style="1" customWidth="1"/>
    <col min="144" max="175" width="9" style="1" customWidth="1"/>
    <col min="176" max="225" width="9" customWidth="1"/>
  </cols>
  <sheetData>
    <row r="1" spans="1:173" ht="18" customHeight="1" x14ac:dyDescent="0.45"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</row>
    <row r="2" spans="1:173" ht="18" customHeight="1" x14ac:dyDescent="0.45">
      <c r="C2" s="4"/>
      <c r="D2" s="2" t="s">
        <v>50</v>
      </c>
      <c r="R2" s="15"/>
      <c r="S2" s="23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</row>
    <row r="3" spans="1:173" ht="18" customHeight="1" x14ac:dyDescent="0.45">
      <c r="C3" s="72"/>
      <c r="D3" s="2" t="s">
        <v>0</v>
      </c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17"/>
      <c r="FQ3" s="1" ph="1"/>
    </row>
    <row r="4" spans="1:173" ht="18" customHeight="1" x14ac:dyDescent="0.45">
      <c r="C4" s="210" t="s">
        <v>427</v>
      </c>
      <c r="D4" s="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17"/>
      <c r="FQ4" s="1" ph="1"/>
    </row>
    <row r="5" spans="1:173" ht="18" customHeight="1" x14ac:dyDescent="0.45">
      <c r="C5" s="1"/>
      <c r="D5" s="3"/>
      <c r="F5" s="5" t="s">
        <v>47</v>
      </c>
      <c r="FQ5" s="1" ph="1"/>
    </row>
    <row r="6" spans="1:173" ht="18" customHeight="1" x14ac:dyDescent="0.45">
      <c r="C6" s="6"/>
      <c r="F6" s="397" t="s">
        <v>435</v>
      </c>
      <c r="G6" s="397"/>
      <c r="H6" s="397" t="s">
        <v>434</v>
      </c>
      <c r="I6" s="397"/>
      <c r="J6" s="398" t="s">
        <v>116</v>
      </c>
      <c r="K6" s="398"/>
      <c r="L6" s="399" t="str">
        <f>IF(F8&lt;H8,"可",IF(F8&gt;=H8,"不可",""))</f>
        <v>不可</v>
      </c>
      <c r="M6" s="399"/>
      <c r="R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N6" s="63"/>
      <c r="AO6" s="63"/>
      <c r="AP6" s="63"/>
      <c r="AQ6" s="63"/>
      <c r="AR6" s="63"/>
      <c r="AS6" s="63"/>
      <c r="AU6" s="63"/>
      <c r="AV6" s="63"/>
      <c r="AW6" s="63"/>
      <c r="AX6" s="63"/>
      <c r="AY6" s="63"/>
      <c r="AZ6" s="63"/>
      <c r="BA6" s="63"/>
      <c r="BB6" s="63"/>
      <c r="BC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FQ6" s="1" ph="1"/>
    </row>
    <row r="7" spans="1:173" ht="18" customHeight="1" x14ac:dyDescent="0.45">
      <c r="B7" s="5"/>
      <c r="F7" s="397"/>
      <c r="G7" s="397"/>
      <c r="H7" s="397"/>
      <c r="I7" s="397"/>
      <c r="J7" s="398"/>
      <c r="K7" s="398"/>
      <c r="L7" s="399"/>
      <c r="M7" s="399"/>
      <c r="R7" s="52" t="s">
        <v>39</v>
      </c>
      <c r="S7" s="53">
        <v>9.76</v>
      </c>
      <c r="T7" s="54" t="s">
        <v>40</v>
      </c>
      <c r="AC7" s="1"/>
      <c r="AD7" s="1"/>
      <c r="AE7" s="1"/>
      <c r="AF7" s="1"/>
      <c r="AG7" s="1"/>
      <c r="FQ7" s="1" ph="1"/>
    </row>
    <row r="8" spans="1:173" ht="18" customHeight="1" x14ac:dyDescent="0.45">
      <c r="B8" s="5"/>
      <c r="F8" s="394">
        <f>SUM(O12:O26)</f>
        <v>0</v>
      </c>
      <c r="G8" s="394"/>
      <c r="H8" s="394">
        <f>SUM(O30:O44)</f>
        <v>0</v>
      </c>
      <c r="I8" s="394"/>
      <c r="J8" s="398"/>
      <c r="K8" s="398"/>
      <c r="L8" s="399"/>
      <c r="M8" s="399"/>
      <c r="R8" s="52" t="s">
        <v>41</v>
      </c>
      <c r="S8" s="55">
        <v>2.58E-2</v>
      </c>
      <c r="T8" s="54" t="s">
        <v>42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FQ8" s="1" ph="1"/>
    </row>
    <row r="9" spans="1:173" ht="18" customHeight="1" x14ac:dyDescent="0.45">
      <c r="C9" s="21"/>
      <c r="D9" s="1"/>
      <c r="N9" s="6"/>
      <c r="O9" s="22"/>
      <c r="P9" s="22"/>
      <c r="Q9" s="22"/>
      <c r="R9" s="12" t="s">
        <v>418</v>
      </c>
      <c r="S9" s="200">
        <v>0.48899999999999999</v>
      </c>
      <c r="T9" s="12" t="s">
        <v>269</v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FQ9" s="1" ph="1"/>
    </row>
    <row r="10" spans="1:173" ht="18" customHeight="1" x14ac:dyDescent="0.45">
      <c r="B10" s="5" t="s">
        <v>376</v>
      </c>
      <c r="Z10" s="94"/>
      <c r="AA10" s="94"/>
      <c r="AB10" s="94"/>
      <c r="AC10" s="94"/>
      <c r="AD10" s="14"/>
      <c r="AE10" s="14"/>
      <c r="AF10" s="14"/>
      <c r="AG10" s="14"/>
      <c r="FQ10" s="1" ph="1"/>
    </row>
    <row r="11" spans="1:173" ht="50.1" customHeight="1" x14ac:dyDescent="0.45">
      <c r="A11" s="10"/>
      <c r="B11" s="78" t="s">
        <v>1</v>
      </c>
      <c r="C11" s="86" t="s">
        <v>429</v>
      </c>
      <c r="D11" s="87" t="s">
        <v>79</v>
      </c>
      <c r="E11" s="412" t="s">
        <v>109</v>
      </c>
      <c r="F11" s="413"/>
      <c r="G11" s="413"/>
      <c r="H11" s="414"/>
      <c r="I11" s="95" t="s">
        <v>120</v>
      </c>
      <c r="J11" s="85" t="s">
        <v>112</v>
      </c>
      <c r="K11" s="85" t="s">
        <v>3</v>
      </c>
      <c r="L11" s="84" t="s">
        <v>111</v>
      </c>
      <c r="M11" s="96" t="s">
        <v>115</v>
      </c>
      <c r="N11" s="85" t="s">
        <v>4</v>
      </c>
      <c r="O11" s="220" t="s">
        <v>433</v>
      </c>
      <c r="P11" s="199" t="s">
        <v>5</v>
      </c>
      <c r="Q11" s="64"/>
      <c r="Z11" s="23"/>
      <c r="AA11" s="23"/>
      <c r="AB11" s="23"/>
      <c r="FQ11" s="1" ph="1"/>
    </row>
    <row r="12" spans="1:173" ht="18" customHeight="1" x14ac:dyDescent="0.45">
      <c r="A12" s="10"/>
      <c r="B12" s="13">
        <v>1</v>
      </c>
      <c r="C12" s="216"/>
      <c r="D12" s="79"/>
      <c r="E12" s="431"/>
      <c r="F12" s="432"/>
      <c r="G12" s="432"/>
      <c r="H12" s="433"/>
      <c r="I12" s="444"/>
      <c r="J12" s="81"/>
      <c r="K12" s="26"/>
      <c r="L12" s="26"/>
      <c r="M12" s="80"/>
      <c r="N12" s="27" t="str">
        <f>IF((J12*K12*(L12*M12))=0,"",(J12*K12*(L12*M12)))</f>
        <v/>
      </c>
      <c r="O12" s="28" t="str">
        <f t="shared" ref="O12:O26" si="0">IFERROR((N12*$S$7*$S$8)/1000,"")</f>
        <v/>
      </c>
      <c r="P12" s="202" t="str">
        <f>IFERROR((N12/1000)*$S$9,"")</f>
        <v/>
      </c>
      <c r="Q12" s="70"/>
      <c r="Z12" s="1"/>
      <c r="AA12" s="6"/>
      <c r="AB12" s="6"/>
      <c r="DW12" s="25"/>
      <c r="DX12" s="25"/>
    </row>
    <row r="13" spans="1:173" ht="18" customHeight="1" x14ac:dyDescent="0.45">
      <c r="A13" s="10"/>
      <c r="B13" s="13">
        <v>2</v>
      </c>
      <c r="C13" s="216"/>
      <c r="D13" s="79"/>
      <c r="E13" s="431"/>
      <c r="F13" s="432"/>
      <c r="G13" s="432"/>
      <c r="H13" s="433"/>
      <c r="I13" s="444"/>
      <c r="J13" s="81"/>
      <c r="K13" s="26"/>
      <c r="L13" s="26"/>
      <c r="M13" s="80"/>
      <c r="N13" s="27" t="str">
        <f t="shared" ref="N13:N26" si="1">IF((J13*K13*(L13*M13))=0,"",(J13*K13*(L13*M13)))</f>
        <v/>
      </c>
      <c r="O13" s="28" t="str">
        <f t="shared" si="0"/>
        <v/>
      </c>
      <c r="P13" s="202" t="str">
        <f>IFERROR((N13/1000)*$S$9,"")</f>
        <v/>
      </c>
      <c r="Q13" s="70"/>
      <c r="Z13" s="1"/>
      <c r="AA13" s="6"/>
      <c r="AB13" s="6"/>
      <c r="DW13" s="25"/>
      <c r="DX13" s="25"/>
    </row>
    <row r="14" spans="1:173" ht="18" customHeight="1" x14ac:dyDescent="0.45">
      <c r="A14" s="10"/>
      <c r="B14" s="13">
        <v>3</v>
      </c>
      <c r="C14" s="216"/>
      <c r="D14" s="79"/>
      <c r="E14" s="431"/>
      <c r="F14" s="432"/>
      <c r="G14" s="432"/>
      <c r="H14" s="433"/>
      <c r="I14" s="444"/>
      <c r="J14" s="81"/>
      <c r="K14" s="26"/>
      <c r="L14" s="26"/>
      <c r="M14" s="80"/>
      <c r="N14" s="27" t="str">
        <f t="shared" si="1"/>
        <v/>
      </c>
      <c r="O14" s="28" t="str">
        <f t="shared" si="0"/>
        <v/>
      </c>
      <c r="P14" s="202" t="str">
        <f t="shared" ref="P14:P26" si="2">IFERROR((N14/1000)*$S$9,"")</f>
        <v/>
      </c>
      <c r="Q14" s="70"/>
      <c r="R14" s="25"/>
      <c r="S14" s="67"/>
      <c r="T14" s="66"/>
      <c r="U14" s="25"/>
      <c r="V14" s="67"/>
      <c r="W14" s="68"/>
      <c r="X14" s="69"/>
      <c r="Y14" s="69"/>
      <c r="Z14" s="1"/>
      <c r="AA14" s="6"/>
      <c r="AB14" s="6"/>
      <c r="DW14" s="25"/>
      <c r="DX14" s="25"/>
    </row>
    <row r="15" spans="1:173" ht="18" customHeight="1" x14ac:dyDescent="0.45">
      <c r="A15" s="10"/>
      <c r="B15" s="13">
        <v>4</v>
      </c>
      <c r="C15" s="216"/>
      <c r="D15" s="79"/>
      <c r="E15" s="431"/>
      <c r="F15" s="432"/>
      <c r="G15" s="432"/>
      <c r="H15" s="433"/>
      <c r="I15" s="444"/>
      <c r="J15" s="81"/>
      <c r="K15" s="26"/>
      <c r="L15" s="26"/>
      <c r="M15" s="80"/>
      <c r="N15" s="27" t="str">
        <f t="shared" si="1"/>
        <v/>
      </c>
      <c r="O15" s="28" t="str">
        <f t="shared" si="0"/>
        <v/>
      </c>
      <c r="P15" s="202" t="str">
        <f t="shared" si="2"/>
        <v/>
      </c>
      <c r="Q15" s="70"/>
      <c r="R15" s="25"/>
      <c r="S15" s="67"/>
      <c r="T15" s="66"/>
      <c r="U15" s="25"/>
      <c r="V15" s="67"/>
      <c r="W15" s="68"/>
      <c r="X15" s="69"/>
      <c r="Y15" s="69"/>
      <c r="Z15" s="1"/>
      <c r="AA15" s="6"/>
      <c r="AB15" s="6"/>
      <c r="DW15" s="25"/>
      <c r="DX15" s="25"/>
    </row>
    <row r="16" spans="1:173" ht="18" customHeight="1" x14ac:dyDescent="0.45">
      <c r="A16" s="10"/>
      <c r="B16" s="13">
        <v>5</v>
      </c>
      <c r="C16" s="216"/>
      <c r="D16" s="79"/>
      <c r="E16" s="431"/>
      <c r="F16" s="432"/>
      <c r="G16" s="432"/>
      <c r="H16" s="433"/>
      <c r="I16" s="444"/>
      <c r="J16" s="81"/>
      <c r="K16" s="26"/>
      <c r="L16" s="26"/>
      <c r="M16" s="80"/>
      <c r="N16" s="27" t="str">
        <f t="shared" si="1"/>
        <v/>
      </c>
      <c r="O16" s="28" t="str">
        <f t="shared" si="0"/>
        <v/>
      </c>
      <c r="P16" s="202" t="str">
        <f t="shared" si="2"/>
        <v/>
      </c>
      <c r="Q16" s="70"/>
      <c r="R16" s="25"/>
      <c r="S16" s="67"/>
      <c r="T16" s="66"/>
      <c r="U16" s="25"/>
      <c r="V16" s="67"/>
      <c r="W16" s="68"/>
      <c r="X16" s="69"/>
      <c r="Y16" s="69"/>
      <c r="Z16" s="1"/>
      <c r="AA16" s="6"/>
      <c r="AB16" s="6"/>
      <c r="DW16" s="25"/>
      <c r="DX16" s="25"/>
    </row>
    <row r="17" spans="1:173" ht="18" customHeight="1" x14ac:dyDescent="0.45">
      <c r="A17" s="10"/>
      <c r="B17" s="13">
        <v>6</v>
      </c>
      <c r="C17" s="216"/>
      <c r="D17" s="79"/>
      <c r="E17" s="431"/>
      <c r="F17" s="432"/>
      <c r="G17" s="432"/>
      <c r="H17" s="433"/>
      <c r="I17" s="444"/>
      <c r="J17" s="81"/>
      <c r="K17" s="26"/>
      <c r="L17" s="26"/>
      <c r="M17" s="80"/>
      <c r="N17" s="27" t="str">
        <f t="shared" si="1"/>
        <v/>
      </c>
      <c r="O17" s="28" t="str">
        <f t="shared" si="0"/>
        <v/>
      </c>
      <c r="P17" s="202" t="str">
        <f t="shared" si="2"/>
        <v/>
      </c>
      <c r="Q17" s="70"/>
      <c r="Z17" s="1"/>
      <c r="AA17" s="6"/>
      <c r="AB17" s="6"/>
      <c r="DW17" s="25"/>
      <c r="DX17" s="25"/>
    </row>
    <row r="18" spans="1:173" ht="18" customHeight="1" x14ac:dyDescent="0.45">
      <c r="A18" s="10"/>
      <c r="B18" s="13">
        <v>7</v>
      </c>
      <c r="C18" s="216"/>
      <c r="D18" s="79"/>
      <c r="E18" s="431"/>
      <c r="F18" s="432"/>
      <c r="G18" s="432"/>
      <c r="H18" s="433"/>
      <c r="I18" s="444"/>
      <c r="J18" s="81"/>
      <c r="K18" s="26"/>
      <c r="L18" s="26"/>
      <c r="M18" s="80"/>
      <c r="N18" s="27" t="str">
        <f t="shared" si="1"/>
        <v/>
      </c>
      <c r="O18" s="28" t="str">
        <f t="shared" si="0"/>
        <v/>
      </c>
      <c r="P18" s="202" t="str">
        <f t="shared" si="2"/>
        <v/>
      </c>
      <c r="Q18" s="70"/>
      <c r="Z18" s="1"/>
      <c r="AA18" s="6"/>
      <c r="AB18" s="6"/>
      <c r="DW18" s="25"/>
      <c r="DX18" s="25"/>
    </row>
    <row r="19" spans="1:173" ht="18" customHeight="1" x14ac:dyDescent="0.45">
      <c r="A19" s="10"/>
      <c r="B19" s="13">
        <v>8</v>
      </c>
      <c r="C19" s="216"/>
      <c r="D19" s="79"/>
      <c r="E19" s="431"/>
      <c r="F19" s="432"/>
      <c r="G19" s="432"/>
      <c r="H19" s="433"/>
      <c r="I19" s="444"/>
      <c r="J19" s="81"/>
      <c r="K19" s="26"/>
      <c r="L19" s="26"/>
      <c r="M19" s="80"/>
      <c r="N19" s="27" t="str">
        <f t="shared" si="1"/>
        <v/>
      </c>
      <c r="O19" s="28" t="str">
        <f t="shared" si="0"/>
        <v/>
      </c>
      <c r="P19" s="202" t="str">
        <f t="shared" si="2"/>
        <v/>
      </c>
      <c r="Q19" s="70"/>
      <c r="Z19" s="1"/>
      <c r="AA19" s="6"/>
      <c r="AB19" s="6"/>
      <c r="DW19" s="25"/>
      <c r="DX19" s="25"/>
    </row>
    <row r="20" spans="1:173" ht="18" customHeight="1" x14ac:dyDescent="0.45">
      <c r="A20" s="10"/>
      <c r="B20" s="13">
        <v>9</v>
      </c>
      <c r="C20" s="216"/>
      <c r="D20" s="79"/>
      <c r="E20" s="431"/>
      <c r="F20" s="432"/>
      <c r="G20" s="432"/>
      <c r="H20" s="433"/>
      <c r="I20" s="444"/>
      <c r="J20" s="81"/>
      <c r="K20" s="26"/>
      <c r="L20" s="26"/>
      <c r="M20" s="80"/>
      <c r="N20" s="27" t="str">
        <f t="shared" si="1"/>
        <v/>
      </c>
      <c r="O20" s="28" t="str">
        <f t="shared" si="0"/>
        <v/>
      </c>
      <c r="P20" s="202" t="str">
        <f t="shared" si="2"/>
        <v/>
      </c>
      <c r="Q20" s="70"/>
      <c r="Z20" s="1"/>
      <c r="AA20" s="6"/>
      <c r="AB20" s="6"/>
      <c r="DW20" s="25"/>
      <c r="DX20" s="25"/>
    </row>
    <row r="21" spans="1:173" ht="18" customHeight="1" x14ac:dyDescent="0.45">
      <c r="A21" s="10"/>
      <c r="B21" s="13">
        <v>10</v>
      </c>
      <c r="C21" s="216"/>
      <c r="D21" s="79"/>
      <c r="E21" s="431"/>
      <c r="F21" s="432"/>
      <c r="G21" s="432"/>
      <c r="H21" s="433"/>
      <c r="I21" s="444"/>
      <c r="J21" s="81"/>
      <c r="K21" s="26"/>
      <c r="L21" s="26"/>
      <c r="M21" s="80"/>
      <c r="N21" s="27" t="str">
        <f t="shared" si="1"/>
        <v/>
      </c>
      <c r="O21" s="28" t="str">
        <f t="shared" si="0"/>
        <v/>
      </c>
      <c r="P21" s="202" t="str">
        <f t="shared" si="2"/>
        <v/>
      </c>
      <c r="Q21" s="70"/>
      <c r="R21" s="25"/>
      <c r="S21" s="67"/>
      <c r="T21" s="66"/>
      <c r="U21" s="25"/>
      <c r="V21" s="67"/>
      <c r="W21" s="68"/>
      <c r="X21" s="69"/>
      <c r="Y21" s="69"/>
      <c r="Z21" s="1"/>
      <c r="AA21" s="6"/>
      <c r="AB21" s="6"/>
      <c r="DW21" s="25"/>
      <c r="DX21" s="25"/>
    </row>
    <row r="22" spans="1:173" ht="18" customHeight="1" x14ac:dyDescent="0.45">
      <c r="A22" s="10"/>
      <c r="B22" s="13">
        <v>11</v>
      </c>
      <c r="C22" s="216"/>
      <c r="D22" s="79"/>
      <c r="E22" s="431"/>
      <c r="F22" s="432"/>
      <c r="G22" s="432"/>
      <c r="H22" s="433"/>
      <c r="I22" s="444"/>
      <c r="J22" s="81"/>
      <c r="K22" s="26"/>
      <c r="L22" s="26"/>
      <c r="M22" s="80"/>
      <c r="N22" s="27" t="str">
        <f t="shared" si="1"/>
        <v/>
      </c>
      <c r="O22" s="28" t="str">
        <f t="shared" si="0"/>
        <v/>
      </c>
      <c r="P22" s="202" t="str">
        <f t="shared" si="2"/>
        <v/>
      </c>
      <c r="Q22" s="70"/>
      <c r="R22" s="25"/>
      <c r="S22" s="67"/>
      <c r="T22" s="66"/>
      <c r="U22" s="25"/>
      <c r="V22" s="67"/>
      <c r="W22" s="68"/>
      <c r="X22" s="69"/>
      <c r="Y22" s="69"/>
      <c r="Z22" s="1"/>
      <c r="AA22" s="6"/>
      <c r="AB22" s="6"/>
      <c r="DW22" s="25"/>
      <c r="DX22" s="25"/>
    </row>
    <row r="23" spans="1:173" ht="18" customHeight="1" x14ac:dyDescent="0.45">
      <c r="A23" s="10"/>
      <c r="B23" s="13">
        <v>12</v>
      </c>
      <c r="C23" s="216"/>
      <c r="D23" s="79"/>
      <c r="E23" s="431"/>
      <c r="F23" s="432"/>
      <c r="G23" s="432"/>
      <c r="H23" s="433"/>
      <c r="I23" s="444"/>
      <c r="J23" s="81"/>
      <c r="K23" s="26"/>
      <c r="L23" s="26"/>
      <c r="M23" s="80"/>
      <c r="N23" s="27" t="str">
        <f t="shared" si="1"/>
        <v/>
      </c>
      <c r="O23" s="28" t="str">
        <f t="shared" si="0"/>
        <v/>
      </c>
      <c r="P23" s="202" t="str">
        <f t="shared" si="2"/>
        <v/>
      </c>
      <c r="Q23" s="70"/>
      <c r="R23" s="25"/>
      <c r="S23" s="67"/>
      <c r="T23" s="66"/>
      <c r="U23" s="25"/>
      <c r="V23" s="67"/>
      <c r="W23" s="68"/>
      <c r="X23" s="69"/>
      <c r="Y23" s="69"/>
      <c r="Z23" s="1"/>
      <c r="AA23" s="6"/>
      <c r="AB23" s="6"/>
      <c r="DW23" s="25"/>
      <c r="DX23" s="25"/>
    </row>
    <row r="24" spans="1:173" ht="18" customHeight="1" x14ac:dyDescent="0.45">
      <c r="A24" s="10"/>
      <c r="B24" s="13">
        <v>13</v>
      </c>
      <c r="C24" s="216"/>
      <c r="D24" s="79"/>
      <c r="E24" s="431"/>
      <c r="F24" s="432"/>
      <c r="G24" s="432"/>
      <c r="H24" s="433"/>
      <c r="I24" s="444"/>
      <c r="J24" s="81"/>
      <c r="K24" s="26"/>
      <c r="L24" s="26"/>
      <c r="M24" s="80"/>
      <c r="N24" s="27" t="str">
        <f t="shared" si="1"/>
        <v/>
      </c>
      <c r="O24" s="28" t="str">
        <f t="shared" si="0"/>
        <v/>
      </c>
      <c r="P24" s="202" t="str">
        <f t="shared" si="2"/>
        <v/>
      </c>
      <c r="Q24" s="70"/>
      <c r="R24" s="25"/>
      <c r="S24" s="67"/>
      <c r="T24" s="66"/>
      <c r="U24" s="25"/>
      <c r="V24" s="67"/>
      <c r="W24" s="68"/>
      <c r="X24" s="69"/>
      <c r="Y24" s="69"/>
      <c r="Z24" s="1"/>
      <c r="AA24" s="6"/>
      <c r="AB24" s="6"/>
      <c r="DW24" s="25"/>
      <c r="DX24" s="25"/>
    </row>
    <row r="25" spans="1:173" ht="18" customHeight="1" x14ac:dyDescent="0.45">
      <c r="A25" s="10"/>
      <c r="B25" s="13">
        <v>14</v>
      </c>
      <c r="C25" s="216"/>
      <c r="D25" s="79"/>
      <c r="E25" s="431"/>
      <c r="F25" s="432"/>
      <c r="G25" s="432"/>
      <c r="H25" s="433"/>
      <c r="I25" s="444"/>
      <c r="J25" s="81"/>
      <c r="K25" s="26"/>
      <c r="L25" s="26"/>
      <c r="M25" s="80"/>
      <c r="N25" s="27" t="str">
        <f t="shared" si="1"/>
        <v/>
      </c>
      <c r="O25" s="28" t="str">
        <f t="shared" si="0"/>
        <v/>
      </c>
      <c r="P25" s="202" t="str">
        <f t="shared" si="2"/>
        <v/>
      </c>
      <c r="Q25" s="70"/>
      <c r="R25" s="25"/>
      <c r="S25" s="67"/>
      <c r="T25" s="66"/>
      <c r="U25" s="25"/>
      <c r="V25" s="67"/>
      <c r="W25" s="68"/>
      <c r="X25" s="69"/>
      <c r="Y25" s="69"/>
      <c r="Z25" s="1"/>
      <c r="AA25" s="6"/>
      <c r="AB25" s="6"/>
      <c r="DW25" s="25"/>
      <c r="DX25" s="25"/>
    </row>
    <row r="26" spans="1:173" ht="18" customHeight="1" x14ac:dyDescent="0.45">
      <c r="A26" s="10"/>
      <c r="B26" s="13">
        <v>15</v>
      </c>
      <c r="C26" s="216"/>
      <c r="D26" s="79"/>
      <c r="E26" s="431"/>
      <c r="F26" s="432"/>
      <c r="G26" s="432"/>
      <c r="H26" s="433"/>
      <c r="I26" s="444"/>
      <c r="J26" s="81"/>
      <c r="K26" s="26"/>
      <c r="L26" s="26"/>
      <c r="M26" s="80"/>
      <c r="N26" s="27" t="str">
        <f t="shared" si="1"/>
        <v/>
      </c>
      <c r="O26" s="28" t="str">
        <f t="shared" si="0"/>
        <v/>
      </c>
      <c r="P26" s="202" t="str">
        <f t="shared" si="2"/>
        <v/>
      </c>
      <c r="Q26" s="70"/>
      <c r="R26" s="25"/>
      <c r="S26" s="67"/>
      <c r="T26" s="66"/>
      <c r="U26" s="25"/>
      <c r="V26" s="67"/>
      <c r="W26" s="68"/>
      <c r="X26" s="69"/>
      <c r="Y26" s="69"/>
      <c r="Z26" s="1"/>
      <c r="AA26" s="6"/>
      <c r="AB26" s="6"/>
      <c r="DW26" s="25"/>
      <c r="DX26" s="25"/>
    </row>
    <row r="27" spans="1:173" ht="18" customHeight="1" x14ac:dyDescent="0.45"/>
    <row r="28" spans="1:173" ht="18" customHeight="1" x14ac:dyDescent="0.45">
      <c r="B28" s="5" t="s">
        <v>114</v>
      </c>
    </row>
    <row r="29" spans="1:173" ht="50.1" customHeight="1" x14ac:dyDescent="0.45">
      <c r="A29" s="10"/>
      <c r="B29" s="78" t="s">
        <v>1</v>
      </c>
      <c r="C29" s="226" t="s">
        <v>429</v>
      </c>
      <c r="D29" s="87" t="s">
        <v>23</v>
      </c>
      <c r="E29" s="412" t="s">
        <v>109</v>
      </c>
      <c r="F29" s="413"/>
      <c r="G29" s="413"/>
      <c r="H29" s="414"/>
      <c r="I29" s="95" t="s">
        <v>120</v>
      </c>
      <c r="J29" s="85" t="s">
        <v>112</v>
      </c>
      <c r="K29" s="85" t="s">
        <v>3</v>
      </c>
      <c r="L29" s="84" t="s">
        <v>111</v>
      </c>
      <c r="M29" s="96" t="s">
        <v>115</v>
      </c>
      <c r="N29" s="85" t="s">
        <v>4</v>
      </c>
      <c r="O29" s="220" t="s">
        <v>433</v>
      </c>
      <c r="P29" s="199" t="s">
        <v>5</v>
      </c>
      <c r="Q29" s="64"/>
      <c r="R29" s="65"/>
      <c r="S29" s="65"/>
      <c r="T29" s="65"/>
      <c r="U29" s="65"/>
      <c r="V29" s="65"/>
      <c r="W29" s="6"/>
      <c r="X29" s="23"/>
      <c r="Y29" s="23"/>
      <c r="Z29" s="23"/>
      <c r="AA29" s="23"/>
      <c r="AB29" s="23"/>
      <c r="FQ29" s="1" ph="1"/>
    </row>
    <row r="30" spans="1:173" ht="18" customHeight="1" x14ac:dyDescent="0.45">
      <c r="A30" s="10"/>
      <c r="B30" s="13">
        <v>1</v>
      </c>
      <c r="C30" s="216"/>
      <c r="D30" s="79"/>
      <c r="E30" s="431"/>
      <c r="F30" s="432"/>
      <c r="G30" s="432"/>
      <c r="H30" s="433"/>
      <c r="I30" s="444"/>
      <c r="J30" s="81"/>
      <c r="K30" s="26"/>
      <c r="L30" s="26"/>
      <c r="M30" s="80"/>
      <c r="N30" s="27" t="str">
        <f>IF((J30*K30*(L30*M30))=0,"",(J30*K30*(L30*M30)))</f>
        <v/>
      </c>
      <c r="O30" s="28" t="str">
        <f t="shared" ref="O30:O44" si="3">IFERROR((N30*$S$7*$S$8)/1000,"")</f>
        <v/>
      </c>
      <c r="P30" s="202" t="str">
        <f>IFERROR((N30/1000)*$S$9,"")</f>
        <v/>
      </c>
      <c r="Q30" s="70"/>
      <c r="R30" s="25"/>
      <c r="S30" s="67"/>
      <c r="T30" s="66"/>
      <c r="U30" s="25"/>
      <c r="V30" s="67"/>
      <c r="W30" s="68"/>
      <c r="X30" s="69"/>
      <c r="Y30" s="69"/>
      <c r="Z30" s="1"/>
      <c r="AA30" s="6"/>
      <c r="AB30" s="6"/>
      <c r="DW30" s="25"/>
      <c r="DX30" s="25"/>
    </row>
    <row r="31" spans="1:173" ht="18" customHeight="1" x14ac:dyDescent="0.45">
      <c r="A31" s="10"/>
      <c r="B31" s="13">
        <v>2</v>
      </c>
      <c r="C31" s="216"/>
      <c r="D31" s="79"/>
      <c r="E31" s="431"/>
      <c r="F31" s="432"/>
      <c r="G31" s="432"/>
      <c r="H31" s="433"/>
      <c r="I31" s="444"/>
      <c r="J31" s="81"/>
      <c r="K31" s="26"/>
      <c r="L31" s="26"/>
      <c r="M31" s="80"/>
      <c r="N31" s="27" t="str">
        <f t="shared" ref="N31:N44" si="4">IF((J31*K31*(L31*M31))=0,"",(J31*K31*(L31*M31)))</f>
        <v/>
      </c>
      <c r="O31" s="28" t="str">
        <f t="shared" si="3"/>
        <v/>
      </c>
      <c r="P31" s="202" t="str">
        <f t="shared" ref="P31:P44" si="5">IFERROR((N31/1000)*$S$9,"")</f>
        <v/>
      </c>
      <c r="Q31" s="70"/>
      <c r="R31" s="25"/>
      <c r="S31" s="67"/>
      <c r="T31" s="66"/>
      <c r="U31" s="25"/>
      <c r="V31" s="67"/>
      <c r="W31" s="68"/>
      <c r="X31" s="69"/>
      <c r="Y31" s="69"/>
      <c r="Z31" s="1"/>
      <c r="AA31" s="6"/>
      <c r="AB31" s="6"/>
      <c r="DW31" s="25"/>
      <c r="DX31" s="25"/>
    </row>
    <row r="32" spans="1:173" ht="18" customHeight="1" x14ac:dyDescent="0.45">
      <c r="A32" s="10"/>
      <c r="B32" s="13">
        <v>3</v>
      </c>
      <c r="C32" s="216"/>
      <c r="D32" s="79"/>
      <c r="E32" s="431"/>
      <c r="F32" s="432"/>
      <c r="G32" s="432"/>
      <c r="H32" s="433"/>
      <c r="I32" s="444"/>
      <c r="J32" s="81"/>
      <c r="K32" s="26"/>
      <c r="L32" s="26"/>
      <c r="M32" s="80"/>
      <c r="N32" s="27" t="str">
        <f t="shared" si="4"/>
        <v/>
      </c>
      <c r="O32" s="28" t="str">
        <f t="shared" si="3"/>
        <v/>
      </c>
      <c r="P32" s="202" t="str">
        <f t="shared" si="5"/>
        <v/>
      </c>
      <c r="Q32" s="70"/>
      <c r="R32" s="25"/>
      <c r="S32" s="67"/>
      <c r="T32" s="66"/>
      <c r="U32" s="25"/>
      <c r="V32" s="67"/>
      <c r="W32" s="68"/>
      <c r="X32" s="69"/>
      <c r="Y32" s="69"/>
      <c r="Z32" s="1"/>
      <c r="AA32" s="6"/>
      <c r="AB32" s="6"/>
      <c r="DW32" s="25"/>
      <c r="DX32" s="25"/>
    </row>
    <row r="33" spans="1:128" ht="18" customHeight="1" x14ac:dyDescent="0.45">
      <c r="A33" s="10"/>
      <c r="B33" s="13">
        <v>4</v>
      </c>
      <c r="C33" s="216"/>
      <c r="D33" s="79"/>
      <c r="E33" s="431"/>
      <c r="F33" s="432"/>
      <c r="G33" s="432"/>
      <c r="H33" s="433"/>
      <c r="I33" s="444"/>
      <c r="J33" s="81"/>
      <c r="K33" s="26"/>
      <c r="L33" s="26"/>
      <c r="M33" s="80"/>
      <c r="N33" s="27" t="str">
        <f t="shared" si="4"/>
        <v/>
      </c>
      <c r="O33" s="28" t="str">
        <f t="shared" si="3"/>
        <v/>
      </c>
      <c r="P33" s="202" t="str">
        <f t="shared" si="5"/>
        <v/>
      </c>
      <c r="Q33" s="70"/>
      <c r="R33" s="25"/>
      <c r="S33" s="67"/>
      <c r="T33" s="66"/>
      <c r="U33" s="25"/>
      <c r="V33" s="67"/>
      <c r="W33" s="68"/>
      <c r="X33" s="69"/>
      <c r="Y33" s="69"/>
      <c r="Z33" s="1"/>
      <c r="AA33" s="6"/>
      <c r="AB33" s="6"/>
      <c r="DW33" s="25"/>
      <c r="DX33" s="25"/>
    </row>
    <row r="34" spans="1:128" ht="18" customHeight="1" x14ac:dyDescent="0.45">
      <c r="A34" s="10"/>
      <c r="B34" s="13">
        <v>5</v>
      </c>
      <c r="C34" s="216"/>
      <c r="D34" s="79"/>
      <c r="E34" s="431"/>
      <c r="F34" s="432"/>
      <c r="G34" s="432"/>
      <c r="H34" s="433"/>
      <c r="I34" s="444"/>
      <c r="J34" s="81"/>
      <c r="K34" s="26"/>
      <c r="L34" s="26"/>
      <c r="M34" s="80"/>
      <c r="N34" s="27" t="str">
        <f t="shared" si="4"/>
        <v/>
      </c>
      <c r="O34" s="28" t="str">
        <f t="shared" si="3"/>
        <v/>
      </c>
      <c r="P34" s="202" t="str">
        <f t="shared" si="5"/>
        <v/>
      </c>
      <c r="Q34" s="70"/>
      <c r="R34" s="25"/>
      <c r="S34" s="67"/>
      <c r="T34" s="66"/>
      <c r="U34" s="25"/>
      <c r="V34" s="67"/>
      <c r="W34" s="68"/>
      <c r="X34" s="69"/>
      <c r="Y34" s="69"/>
      <c r="Z34" s="1"/>
      <c r="AA34" s="6"/>
      <c r="AB34" s="6"/>
      <c r="DW34" s="25"/>
      <c r="DX34" s="25"/>
    </row>
    <row r="35" spans="1:128" ht="18" customHeight="1" x14ac:dyDescent="0.45">
      <c r="A35" s="10"/>
      <c r="B35" s="13">
        <v>6</v>
      </c>
      <c r="C35" s="216"/>
      <c r="D35" s="79"/>
      <c r="E35" s="431"/>
      <c r="F35" s="432"/>
      <c r="G35" s="432"/>
      <c r="H35" s="433"/>
      <c r="I35" s="444"/>
      <c r="J35" s="81"/>
      <c r="K35" s="26"/>
      <c r="L35" s="26"/>
      <c r="M35" s="80"/>
      <c r="N35" s="27" t="str">
        <f t="shared" si="4"/>
        <v/>
      </c>
      <c r="O35" s="28" t="str">
        <f t="shared" si="3"/>
        <v/>
      </c>
      <c r="P35" s="202" t="str">
        <f t="shared" si="5"/>
        <v/>
      </c>
      <c r="Q35" s="70"/>
      <c r="Z35" s="1"/>
      <c r="AA35" s="6"/>
      <c r="AB35" s="6"/>
      <c r="DW35" s="25"/>
      <c r="DX35" s="25"/>
    </row>
    <row r="36" spans="1:128" ht="18" customHeight="1" x14ac:dyDescent="0.45">
      <c r="A36" s="10"/>
      <c r="B36" s="13">
        <v>7</v>
      </c>
      <c r="C36" s="216"/>
      <c r="D36" s="79"/>
      <c r="E36" s="431"/>
      <c r="F36" s="432"/>
      <c r="G36" s="432"/>
      <c r="H36" s="433"/>
      <c r="I36" s="444"/>
      <c r="J36" s="81"/>
      <c r="K36" s="26"/>
      <c r="L36" s="26"/>
      <c r="M36" s="80"/>
      <c r="N36" s="27" t="str">
        <f t="shared" si="4"/>
        <v/>
      </c>
      <c r="O36" s="28" t="str">
        <f t="shared" si="3"/>
        <v/>
      </c>
      <c r="P36" s="202" t="str">
        <f t="shared" si="5"/>
        <v/>
      </c>
      <c r="Q36" s="70"/>
      <c r="Z36" s="1"/>
      <c r="AA36" s="6"/>
      <c r="AB36" s="6"/>
      <c r="DW36" s="25"/>
      <c r="DX36" s="25"/>
    </row>
    <row r="37" spans="1:128" ht="18" customHeight="1" x14ac:dyDescent="0.45">
      <c r="A37" s="10"/>
      <c r="B37" s="13">
        <v>8</v>
      </c>
      <c r="C37" s="216"/>
      <c r="D37" s="79"/>
      <c r="E37" s="431"/>
      <c r="F37" s="432"/>
      <c r="G37" s="432"/>
      <c r="H37" s="433"/>
      <c r="I37" s="444"/>
      <c r="J37" s="81"/>
      <c r="K37" s="26"/>
      <c r="L37" s="26"/>
      <c r="M37" s="80"/>
      <c r="N37" s="27" t="str">
        <f t="shared" si="4"/>
        <v/>
      </c>
      <c r="O37" s="28" t="str">
        <f t="shared" si="3"/>
        <v/>
      </c>
      <c r="P37" s="202" t="str">
        <f t="shared" si="5"/>
        <v/>
      </c>
      <c r="Q37" s="70"/>
      <c r="Z37" s="1"/>
      <c r="AA37" s="6"/>
      <c r="AB37" s="6"/>
      <c r="DW37" s="25"/>
      <c r="DX37" s="25"/>
    </row>
    <row r="38" spans="1:128" ht="18" customHeight="1" x14ac:dyDescent="0.45">
      <c r="A38" s="10"/>
      <c r="B38" s="13">
        <v>9</v>
      </c>
      <c r="C38" s="216"/>
      <c r="D38" s="79"/>
      <c r="E38" s="431"/>
      <c r="F38" s="432"/>
      <c r="G38" s="432"/>
      <c r="H38" s="433"/>
      <c r="I38" s="444"/>
      <c r="J38" s="81"/>
      <c r="K38" s="26"/>
      <c r="L38" s="26"/>
      <c r="M38" s="80"/>
      <c r="N38" s="27" t="str">
        <f t="shared" si="4"/>
        <v/>
      </c>
      <c r="O38" s="28" t="str">
        <f t="shared" si="3"/>
        <v/>
      </c>
      <c r="P38" s="202" t="str">
        <f t="shared" si="5"/>
        <v/>
      </c>
      <c r="Q38" s="70"/>
      <c r="Z38" s="1"/>
      <c r="AA38" s="6"/>
      <c r="AB38" s="6"/>
      <c r="DW38" s="25"/>
      <c r="DX38" s="25"/>
    </row>
    <row r="39" spans="1:128" ht="18" customHeight="1" x14ac:dyDescent="0.45">
      <c r="A39" s="10"/>
      <c r="B39" s="13">
        <v>10</v>
      </c>
      <c r="C39" s="216"/>
      <c r="D39" s="79"/>
      <c r="E39" s="431"/>
      <c r="F39" s="432"/>
      <c r="G39" s="432"/>
      <c r="H39" s="433"/>
      <c r="I39" s="444"/>
      <c r="J39" s="81"/>
      <c r="K39" s="26"/>
      <c r="L39" s="26"/>
      <c r="M39" s="80"/>
      <c r="N39" s="27" t="str">
        <f t="shared" si="4"/>
        <v/>
      </c>
      <c r="O39" s="28" t="str">
        <f t="shared" si="3"/>
        <v/>
      </c>
      <c r="P39" s="202" t="str">
        <f t="shared" si="5"/>
        <v/>
      </c>
      <c r="Q39" s="70"/>
      <c r="R39" s="25"/>
      <c r="S39" s="67"/>
      <c r="T39" s="66"/>
      <c r="U39" s="25"/>
      <c r="V39" s="67"/>
      <c r="W39" s="68"/>
      <c r="X39" s="69"/>
      <c r="Y39" s="69"/>
      <c r="Z39" s="1"/>
      <c r="AA39" s="6"/>
      <c r="AB39" s="6"/>
      <c r="DW39" s="25"/>
      <c r="DX39" s="25"/>
    </row>
    <row r="40" spans="1:128" ht="18" customHeight="1" x14ac:dyDescent="0.45">
      <c r="A40" s="10"/>
      <c r="B40" s="13">
        <v>11</v>
      </c>
      <c r="C40" s="216"/>
      <c r="D40" s="79"/>
      <c r="E40" s="431"/>
      <c r="F40" s="432"/>
      <c r="G40" s="432"/>
      <c r="H40" s="433"/>
      <c r="I40" s="444"/>
      <c r="J40" s="81"/>
      <c r="K40" s="26"/>
      <c r="L40" s="26"/>
      <c r="M40" s="80"/>
      <c r="N40" s="27" t="str">
        <f t="shared" si="4"/>
        <v/>
      </c>
      <c r="O40" s="28" t="str">
        <f t="shared" si="3"/>
        <v/>
      </c>
      <c r="P40" s="202" t="str">
        <f t="shared" si="5"/>
        <v/>
      </c>
      <c r="Q40" s="70"/>
      <c r="R40" s="25"/>
      <c r="S40" s="67"/>
      <c r="T40" s="66"/>
      <c r="U40" s="25"/>
      <c r="V40" s="67"/>
      <c r="W40" s="68"/>
      <c r="X40" s="69"/>
      <c r="Y40" s="69"/>
      <c r="Z40" s="1"/>
      <c r="AA40" s="6"/>
      <c r="AB40" s="6"/>
      <c r="DW40" s="25"/>
      <c r="DX40" s="25"/>
    </row>
    <row r="41" spans="1:128" ht="18" customHeight="1" x14ac:dyDescent="0.45">
      <c r="A41" s="10"/>
      <c r="B41" s="13">
        <v>12</v>
      </c>
      <c r="C41" s="216"/>
      <c r="D41" s="79"/>
      <c r="E41" s="431"/>
      <c r="F41" s="432"/>
      <c r="G41" s="432"/>
      <c r="H41" s="433"/>
      <c r="I41" s="444"/>
      <c r="J41" s="81"/>
      <c r="K41" s="26"/>
      <c r="L41" s="26"/>
      <c r="M41" s="80"/>
      <c r="N41" s="27" t="str">
        <f t="shared" si="4"/>
        <v/>
      </c>
      <c r="O41" s="28" t="str">
        <f t="shared" si="3"/>
        <v/>
      </c>
      <c r="P41" s="202" t="str">
        <f t="shared" si="5"/>
        <v/>
      </c>
      <c r="Q41" s="70"/>
      <c r="R41" s="25"/>
      <c r="S41" s="67"/>
      <c r="T41" s="66"/>
      <c r="U41" s="25"/>
      <c r="V41" s="67"/>
      <c r="W41" s="68"/>
      <c r="X41" s="69"/>
      <c r="Y41" s="69"/>
      <c r="Z41" s="1"/>
      <c r="AA41" s="6"/>
      <c r="AB41" s="6"/>
      <c r="DW41" s="25"/>
      <c r="DX41" s="25"/>
    </row>
    <row r="42" spans="1:128" ht="18" customHeight="1" x14ac:dyDescent="0.45">
      <c r="A42" s="10"/>
      <c r="B42" s="13">
        <v>13</v>
      </c>
      <c r="C42" s="216"/>
      <c r="D42" s="79"/>
      <c r="E42" s="431"/>
      <c r="F42" s="432"/>
      <c r="G42" s="432"/>
      <c r="H42" s="433"/>
      <c r="I42" s="444"/>
      <c r="J42" s="81"/>
      <c r="K42" s="26"/>
      <c r="L42" s="26"/>
      <c r="M42" s="80"/>
      <c r="N42" s="27" t="str">
        <f t="shared" si="4"/>
        <v/>
      </c>
      <c r="O42" s="28" t="str">
        <f t="shared" si="3"/>
        <v/>
      </c>
      <c r="P42" s="202" t="str">
        <f t="shared" si="5"/>
        <v/>
      </c>
      <c r="Q42" s="70"/>
      <c r="R42" s="25"/>
      <c r="S42" s="67"/>
      <c r="T42" s="66"/>
      <c r="U42" s="25"/>
      <c r="V42" s="67"/>
      <c r="W42" s="68"/>
      <c r="X42" s="69"/>
      <c r="Y42" s="69"/>
      <c r="Z42" s="1"/>
      <c r="AA42" s="6"/>
      <c r="AB42" s="6"/>
      <c r="DW42" s="25"/>
      <c r="DX42" s="25"/>
    </row>
    <row r="43" spans="1:128" ht="18" customHeight="1" x14ac:dyDescent="0.45">
      <c r="A43" s="10"/>
      <c r="B43" s="13">
        <v>14</v>
      </c>
      <c r="C43" s="216"/>
      <c r="D43" s="79"/>
      <c r="E43" s="431"/>
      <c r="F43" s="432"/>
      <c r="G43" s="432"/>
      <c r="H43" s="433"/>
      <c r="I43" s="444"/>
      <c r="J43" s="81"/>
      <c r="K43" s="26"/>
      <c r="L43" s="26"/>
      <c r="M43" s="80"/>
      <c r="N43" s="27" t="str">
        <f t="shared" si="4"/>
        <v/>
      </c>
      <c r="O43" s="28" t="str">
        <f t="shared" si="3"/>
        <v/>
      </c>
      <c r="P43" s="202" t="str">
        <f t="shared" si="5"/>
        <v/>
      </c>
      <c r="Q43" s="70"/>
      <c r="R43" s="25"/>
      <c r="S43" s="67"/>
      <c r="T43" s="66"/>
      <c r="U43" s="25"/>
      <c r="V43" s="67"/>
      <c r="W43" s="68"/>
      <c r="X43" s="69"/>
      <c r="Y43" s="69"/>
      <c r="Z43" s="1"/>
      <c r="AA43" s="6"/>
      <c r="AB43" s="6"/>
      <c r="DW43" s="25"/>
      <c r="DX43" s="25"/>
    </row>
    <row r="44" spans="1:128" ht="18" customHeight="1" x14ac:dyDescent="0.45">
      <c r="A44" s="10"/>
      <c r="B44" s="13">
        <v>15</v>
      </c>
      <c r="C44" s="216"/>
      <c r="D44" s="79"/>
      <c r="E44" s="431"/>
      <c r="F44" s="432"/>
      <c r="G44" s="432"/>
      <c r="H44" s="433"/>
      <c r="I44" s="444"/>
      <c r="J44" s="81"/>
      <c r="K44" s="26"/>
      <c r="L44" s="26"/>
      <c r="M44" s="80"/>
      <c r="N44" s="27" t="str">
        <f t="shared" si="4"/>
        <v/>
      </c>
      <c r="O44" s="28" t="str">
        <f t="shared" si="3"/>
        <v/>
      </c>
      <c r="P44" s="202" t="str">
        <f t="shared" si="5"/>
        <v/>
      </c>
      <c r="Q44" s="70"/>
      <c r="R44" s="25"/>
      <c r="S44" s="67"/>
      <c r="T44" s="66"/>
      <c r="U44" s="25"/>
      <c r="V44" s="67"/>
      <c r="W44" s="68"/>
      <c r="X44" s="69"/>
      <c r="Y44" s="69"/>
      <c r="Z44" s="1"/>
      <c r="AA44" s="6"/>
      <c r="AB44" s="6"/>
      <c r="DW44" s="25"/>
      <c r="DX44" s="25"/>
    </row>
    <row r="45" spans="1:128" ht="18" customHeight="1" x14ac:dyDescent="0.45"/>
    <row r="46" spans="1:128" ht="18" customHeight="1" x14ac:dyDescent="0.45"/>
    <row r="47" spans="1:128" ht="18" customHeight="1" x14ac:dyDescent="0.45"/>
    <row r="48" spans="1:128" ht="18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  <row r="59" ht="18" customHeight="1" x14ac:dyDescent="0.45"/>
    <row r="60" ht="18" customHeight="1" x14ac:dyDescent="0.45"/>
    <row r="61" ht="18" customHeight="1" x14ac:dyDescent="0.45"/>
    <row r="62" ht="18" customHeight="1" x14ac:dyDescent="0.45"/>
    <row r="63" ht="18" customHeight="1" x14ac:dyDescent="0.45"/>
    <row r="64" ht="18" customHeight="1" x14ac:dyDescent="0.45"/>
    <row r="65" ht="18" customHeight="1" x14ac:dyDescent="0.45"/>
    <row r="66" ht="18" customHeight="1" x14ac:dyDescent="0.45"/>
    <row r="67" ht="18" customHeight="1" x14ac:dyDescent="0.45"/>
    <row r="68" ht="18" customHeight="1" x14ac:dyDescent="0.45"/>
    <row r="69" ht="18" customHeight="1" x14ac:dyDescent="0.45"/>
    <row r="70" ht="18" customHeight="1" x14ac:dyDescent="0.45"/>
    <row r="71" ht="18" customHeight="1" x14ac:dyDescent="0.45"/>
    <row r="72" ht="18" customHeight="1" x14ac:dyDescent="0.45"/>
    <row r="73" ht="18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</sheetData>
  <sheetProtection algorithmName="SHA-512" hashValue="beHojWONFyFhEGIYHEWlMitSyg+JHoXfkw0lXrbBgGTfNMtvyEBYYiYwqwR9ZetmGdJX7fb13mb6db5aSnfjkQ==" saltValue="Ds/v8Rha9iwWxHrWUX0LFA==" spinCount="100000" sheet="1" objects="1" scenarios="1" selectLockedCells="1"/>
  <dataConsolidate/>
  <mergeCells count="38">
    <mergeCell ref="F6:G7"/>
    <mergeCell ref="H6:I7"/>
    <mergeCell ref="J6:K8"/>
    <mergeCell ref="L6:M8"/>
    <mergeCell ref="F8:G8"/>
    <mergeCell ref="H8:I8"/>
    <mergeCell ref="E22:H22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36:H36"/>
    <mergeCell ref="E23:H23"/>
    <mergeCell ref="E24:H24"/>
    <mergeCell ref="E25:H25"/>
    <mergeCell ref="E26:H26"/>
    <mergeCell ref="E29:H29"/>
    <mergeCell ref="E30:H30"/>
    <mergeCell ref="E31:H31"/>
    <mergeCell ref="E32:H32"/>
    <mergeCell ref="E33:H33"/>
    <mergeCell ref="E34:H34"/>
    <mergeCell ref="E35:H35"/>
    <mergeCell ref="E43:H43"/>
    <mergeCell ref="E44:H44"/>
    <mergeCell ref="E37:H37"/>
    <mergeCell ref="E38:H38"/>
    <mergeCell ref="E39:H39"/>
    <mergeCell ref="E40:H40"/>
    <mergeCell ref="E41:H41"/>
    <mergeCell ref="E42:H42"/>
  </mergeCells>
  <phoneticPr fontId="6"/>
  <conditionalFormatting sqref="E12:I26">
    <cfRule type="expression" dxfId="134" priority="15">
      <formula>E12=""</formula>
    </cfRule>
  </conditionalFormatting>
  <conditionalFormatting sqref="K12:K26">
    <cfRule type="expression" dxfId="133" priority="14">
      <formula>K12=""</formula>
    </cfRule>
  </conditionalFormatting>
  <conditionalFormatting sqref="L12:L26">
    <cfRule type="expression" dxfId="132" priority="13">
      <formula>L12=""</formula>
    </cfRule>
  </conditionalFormatting>
  <conditionalFormatting sqref="M12:M26">
    <cfRule type="expression" dxfId="131" priority="12">
      <formula>M12=""</formula>
    </cfRule>
  </conditionalFormatting>
  <conditionalFormatting sqref="J12:J26">
    <cfRule type="expression" dxfId="130" priority="11">
      <formula>J12=""</formula>
    </cfRule>
  </conditionalFormatting>
  <conditionalFormatting sqref="E32:I44">
    <cfRule type="expression" dxfId="129" priority="10">
      <formula>E32=""</formula>
    </cfRule>
  </conditionalFormatting>
  <conditionalFormatting sqref="K32:K44">
    <cfRule type="expression" dxfId="128" priority="9">
      <formula>K32=""</formula>
    </cfRule>
  </conditionalFormatting>
  <conditionalFormatting sqref="L32:L44">
    <cfRule type="expression" dxfId="127" priority="8">
      <formula>L32=""</formula>
    </cfRule>
  </conditionalFormatting>
  <conditionalFormatting sqref="M32:M44">
    <cfRule type="expression" dxfId="126" priority="7">
      <formula>M32=""</formula>
    </cfRule>
  </conditionalFormatting>
  <conditionalFormatting sqref="J32:J44">
    <cfRule type="expression" dxfId="125" priority="6">
      <formula>J32=""</formula>
    </cfRule>
  </conditionalFormatting>
  <conditionalFormatting sqref="E30:I31">
    <cfRule type="expression" dxfId="124" priority="5">
      <formula>E30=""</formula>
    </cfRule>
  </conditionalFormatting>
  <conditionalFormatting sqref="K30:K31">
    <cfRule type="expression" dxfId="123" priority="4">
      <formula>K30=""</formula>
    </cfRule>
  </conditionalFormatting>
  <conditionalFormatting sqref="L30:L31">
    <cfRule type="expression" dxfId="122" priority="3">
      <formula>L30=""</formula>
    </cfRule>
  </conditionalFormatting>
  <conditionalFormatting sqref="M30:M31">
    <cfRule type="expression" dxfId="121" priority="2">
      <formula>M30=""</formula>
    </cfRule>
  </conditionalFormatting>
  <conditionalFormatting sqref="J30:J31">
    <cfRule type="expression" dxfId="120" priority="1">
      <formula>J30=""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rowBreaks count="1" manualBreakCount="1">
    <brk id="27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S116"/>
  <sheetViews>
    <sheetView zoomScale="70" zoomScaleNormal="70" workbookViewId="0">
      <selection activeCell="C22" sqref="C22"/>
    </sheetView>
  </sheetViews>
  <sheetFormatPr defaultRowHeight="18" x14ac:dyDescent="0.45"/>
  <cols>
    <col min="1" max="1" width="1.59765625" customWidth="1"/>
    <col min="2" max="2" width="3.09765625" customWidth="1"/>
    <col min="3" max="3" width="11.19921875" customWidth="1"/>
    <col min="4" max="4" width="20.59765625" customWidth="1"/>
    <col min="5" max="6" width="7.59765625" customWidth="1"/>
    <col min="7" max="7" width="8.296875" customWidth="1"/>
    <col min="8" max="8" width="7.59765625" customWidth="1"/>
    <col min="9" max="9" width="8.296875" customWidth="1"/>
    <col min="10" max="16" width="9.59765625" customWidth="1"/>
    <col min="17" max="17" width="8.09765625" hidden="1" customWidth="1"/>
    <col min="18" max="20" width="9" hidden="1" customWidth="1"/>
    <col min="21" max="33" width="9" customWidth="1"/>
    <col min="34" max="125" width="9" style="1" customWidth="1"/>
    <col min="126" max="126" width="9.09765625" style="1" customWidth="1"/>
    <col min="127" max="142" width="9" style="1" customWidth="1"/>
    <col min="143" max="143" width="12.19921875" style="1" customWidth="1"/>
    <col min="144" max="175" width="9" style="1" customWidth="1"/>
    <col min="176" max="225" width="9" customWidth="1"/>
  </cols>
  <sheetData>
    <row r="1" spans="1:173" ht="18" customHeight="1" x14ac:dyDescent="0.45"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</row>
    <row r="2" spans="1:173" ht="18" customHeight="1" x14ac:dyDescent="0.45">
      <c r="C2" s="4"/>
      <c r="D2" s="2" t="s">
        <v>50</v>
      </c>
      <c r="R2" s="15"/>
      <c r="S2" s="23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</row>
    <row r="3" spans="1:173" ht="18" customHeight="1" x14ac:dyDescent="0.45">
      <c r="C3" s="72"/>
      <c r="D3" s="2" t="s">
        <v>0</v>
      </c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17"/>
      <c r="FQ3" s="1" ph="1"/>
    </row>
    <row r="4" spans="1:173" ht="18" customHeight="1" x14ac:dyDescent="0.45">
      <c r="C4" s="210" t="s">
        <v>427</v>
      </c>
      <c r="D4" s="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17"/>
      <c r="FQ4" s="1" ph="1"/>
    </row>
    <row r="5" spans="1:173" ht="18" customHeight="1" x14ac:dyDescent="0.45">
      <c r="C5" s="1"/>
      <c r="D5" s="3"/>
      <c r="F5" s="5" t="s">
        <v>47</v>
      </c>
      <c r="FQ5" s="1" ph="1"/>
    </row>
    <row r="6" spans="1:173" ht="18" customHeight="1" x14ac:dyDescent="0.45">
      <c r="C6" s="6"/>
      <c r="F6" s="397" t="s">
        <v>435</v>
      </c>
      <c r="G6" s="397"/>
      <c r="H6" s="397" t="s">
        <v>434</v>
      </c>
      <c r="I6" s="397"/>
      <c r="J6" s="398" t="s">
        <v>116</v>
      </c>
      <c r="K6" s="398"/>
      <c r="L6" s="399" t="str">
        <f>IF(F8&lt;H8,"可",IF(F8&gt;=H8,"不可",""))</f>
        <v>不可</v>
      </c>
      <c r="M6" s="399"/>
      <c r="R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N6" s="63"/>
      <c r="AO6" s="63"/>
      <c r="AP6" s="63"/>
      <c r="AQ6" s="63"/>
      <c r="AR6" s="63"/>
      <c r="AS6" s="63"/>
      <c r="AU6" s="63"/>
      <c r="AV6" s="63"/>
      <c r="AW6" s="63"/>
      <c r="AX6" s="63"/>
      <c r="AY6" s="63"/>
      <c r="AZ6" s="63"/>
      <c r="BA6" s="63"/>
      <c r="BB6" s="63"/>
      <c r="BC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FQ6" s="1" ph="1"/>
    </row>
    <row r="7" spans="1:173" ht="18" customHeight="1" x14ac:dyDescent="0.45">
      <c r="B7" s="5"/>
      <c r="F7" s="397"/>
      <c r="G7" s="397"/>
      <c r="H7" s="397"/>
      <c r="I7" s="397"/>
      <c r="J7" s="398"/>
      <c r="K7" s="398"/>
      <c r="L7" s="399"/>
      <c r="M7" s="399"/>
      <c r="R7" s="52" t="s">
        <v>39</v>
      </c>
      <c r="S7" s="53">
        <v>9.76</v>
      </c>
      <c r="T7" s="54" t="s">
        <v>40</v>
      </c>
      <c r="AC7" s="1"/>
      <c r="AD7" s="1"/>
      <c r="AE7" s="1"/>
      <c r="AF7" s="1"/>
      <c r="AG7" s="1"/>
      <c r="FQ7" s="1" ph="1"/>
    </row>
    <row r="8" spans="1:173" ht="18" customHeight="1" x14ac:dyDescent="0.45">
      <c r="B8" s="5"/>
      <c r="F8" s="394">
        <f>SUM(O12:O26)</f>
        <v>0</v>
      </c>
      <c r="G8" s="394"/>
      <c r="H8" s="394">
        <f>SUM(O30:O44)</f>
        <v>0</v>
      </c>
      <c r="I8" s="394"/>
      <c r="J8" s="398"/>
      <c r="K8" s="398"/>
      <c r="L8" s="399"/>
      <c r="M8" s="399"/>
      <c r="R8" s="52" t="s">
        <v>41</v>
      </c>
      <c r="S8" s="55">
        <v>2.58E-2</v>
      </c>
      <c r="T8" s="54" t="s">
        <v>42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FQ8" s="1" ph="1"/>
    </row>
    <row r="9" spans="1:173" ht="18" customHeight="1" x14ac:dyDescent="0.45">
      <c r="C9" s="21"/>
      <c r="D9" s="1"/>
      <c r="N9" s="6"/>
      <c r="O9" s="22"/>
      <c r="P9" s="22"/>
      <c r="Q9" s="22"/>
      <c r="R9" s="12" t="s">
        <v>418</v>
      </c>
      <c r="S9" s="200">
        <v>0.48899999999999999</v>
      </c>
      <c r="T9" s="12" t="s">
        <v>269</v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FQ9" s="1" ph="1"/>
    </row>
    <row r="10" spans="1:173" ht="18" customHeight="1" x14ac:dyDescent="0.45">
      <c r="B10" s="5" t="s">
        <v>379</v>
      </c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14"/>
      <c r="AE10" s="14"/>
      <c r="AF10" s="14"/>
      <c r="AG10" s="14"/>
      <c r="FQ10" s="1" ph="1"/>
    </row>
    <row r="11" spans="1:173" ht="50.1" customHeight="1" x14ac:dyDescent="0.45">
      <c r="A11" s="10"/>
      <c r="B11" s="78" t="s">
        <v>1</v>
      </c>
      <c r="C11" s="86" t="s">
        <v>429</v>
      </c>
      <c r="D11" s="87" t="s">
        <v>79</v>
      </c>
      <c r="E11" s="412" t="s">
        <v>109</v>
      </c>
      <c r="F11" s="413"/>
      <c r="G11" s="413"/>
      <c r="H11" s="414"/>
      <c r="I11" s="95" t="s">
        <v>119</v>
      </c>
      <c r="J11" s="85" t="s">
        <v>112</v>
      </c>
      <c r="K11" s="85" t="s">
        <v>3</v>
      </c>
      <c r="L11" s="84" t="s">
        <v>111</v>
      </c>
      <c r="M11" s="96" t="s">
        <v>115</v>
      </c>
      <c r="N11" s="85" t="s">
        <v>4</v>
      </c>
      <c r="O11" s="220" t="s">
        <v>433</v>
      </c>
      <c r="P11" s="199" t="s">
        <v>5</v>
      </c>
      <c r="Q11" s="64"/>
      <c r="Z11" s="23"/>
      <c r="AA11" s="23"/>
      <c r="AB11" s="23"/>
      <c r="FQ11" s="1" ph="1"/>
    </row>
    <row r="12" spans="1:173" ht="18" customHeight="1" x14ac:dyDescent="0.45">
      <c r="A12" s="10"/>
      <c r="B12" s="13">
        <v>1</v>
      </c>
      <c r="C12" s="216"/>
      <c r="D12" s="79"/>
      <c r="E12" s="431"/>
      <c r="F12" s="432"/>
      <c r="G12" s="432"/>
      <c r="H12" s="433"/>
      <c r="I12" s="223"/>
      <c r="J12" s="81"/>
      <c r="K12" s="26"/>
      <c r="L12" s="26"/>
      <c r="M12" s="80"/>
      <c r="N12" s="27" t="str">
        <f>IF((J12*K12*(L12*M12))=0,"",(J12*K12*(L12*M12)))</f>
        <v/>
      </c>
      <c r="O12" s="28" t="str">
        <f>IFERROR((N12*$S$7*$S$8)/1000,"")</f>
        <v/>
      </c>
      <c r="P12" s="202" t="str">
        <f>IFERROR((N12/1000)*$S$9,"")</f>
        <v/>
      </c>
      <c r="Q12" s="70"/>
      <c r="Z12" s="1"/>
      <c r="AA12" s="6"/>
      <c r="AB12" s="6"/>
      <c r="DW12" s="25"/>
      <c r="DX12" s="25"/>
    </row>
    <row r="13" spans="1:173" ht="18" customHeight="1" x14ac:dyDescent="0.45">
      <c r="A13" s="10"/>
      <c r="B13" s="13">
        <v>2</v>
      </c>
      <c r="C13" s="216"/>
      <c r="D13" s="79"/>
      <c r="E13" s="431"/>
      <c r="F13" s="432"/>
      <c r="G13" s="432"/>
      <c r="H13" s="433"/>
      <c r="I13" s="223"/>
      <c r="J13" s="81"/>
      <c r="K13" s="26"/>
      <c r="L13" s="26"/>
      <c r="M13" s="80"/>
      <c r="N13" s="27" t="str">
        <f t="shared" ref="N13:N26" si="0">IF((J13*K13*(L13*M13))=0,"",(J13*K13*(L13*M13)))</f>
        <v/>
      </c>
      <c r="O13" s="28" t="str">
        <f t="shared" ref="O13:O26" si="1">IFERROR((N13*$S$7*$S$8)/1000,"")</f>
        <v/>
      </c>
      <c r="P13" s="202" t="str">
        <f>IFERROR((N13/1000)*$S$9,"")</f>
        <v/>
      </c>
      <c r="Q13" s="70"/>
      <c r="Z13" s="1"/>
      <c r="AA13" s="6"/>
      <c r="AB13" s="6"/>
      <c r="DW13" s="25"/>
      <c r="DX13" s="25"/>
    </row>
    <row r="14" spans="1:173" ht="18" customHeight="1" x14ac:dyDescent="0.45">
      <c r="A14" s="10"/>
      <c r="B14" s="13">
        <v>3</v>
      </c>
      <c r="C14" s="216"/>
      <c r="D14" s="79"/>
      <c r="E14" s="431"/>
      <c r="F14" s="432"/>
      <c r="G14" s="432"/>
      <c r="H14" s="433"/>
      <c r="I14" s="223"/>
      <c r="J14" s="81"/>
      <c r="K14" s="26"/>
      <c r="L14" s="26"/>
      <c r="M14" s="80"/>
      <c r="N14" s="27" t="str">
        <f t="shared" si="0"/>
        <v/>
      </c>
      <c r="O14" s="28" t="str">
        <f t="shared" si="1"/>
        <v/>
      </c>
      <c r="P14" s="202" t="str">
        <f>IFERROR((N14/1000)*$S$9,"")</f>
        <v/>
      </c>
      <c r="Q14" s="70"/>
      <c r="Z14" s="1"/>
      <c r="AA14" s="6"/>
      <c r="AB14" s="6"/>
      <c r="DW14" s="25"/>
      <c r="DX14" s="25"/>
    </row>
    <row r="15" spans="1:173" ht="18" customHeight="1" x14ac:dyDescent="0.45">
      <c r="A15" s="10"/>
      <c r="B15" s="13">
        <v>4</v>
      </c>
      <c r="C15" s="216"/>
      <c r="D15" s="79"/>
      <c r="E15" s="431"/>
      <c r="F15" s="432"/>
      <c r="G15" s="432"/>
      <c r="H15" s="433"/>
      <c r="I15" s="223"/>
      <c r="J15" s="81"/>
      <c r="K15" s="26"/>
      <c r="L15" s="26"/>
      <c r="M15" s="80"/>
      <c r="N15" s="27" t="str">
        <f t="shared" si="0"/>
        <v/>
      </c>
      <c r="O15" s="28" t="str">
        <f t="shared" si="1"/>
        <v/>
      </c>
      <c r="P15" s="202" t="str">
        <f t="shared" ref="P15:P26" si="2">IFERROR((N15/1000)*$S$9,"")</f>
        <v/>
      </c>
      <c r="Q15" s="70"/>
      <c r="R15" s="25"/>
      <c r="S15" s="67"/>
      <c r="T15" s="66"/>
      <c r="U15" s="25"/>
      <c r="V15" s="67"/>
      <c r="W15" s="68"/>
      <c r="X15" s="69"/>
      <c r="Y15" s="69"/>
      <c r="Z15" s="1"/>
      <c r="AA15" s="6"/>
      <c r="AB15" s="6"/>
      <c r="DW15" s="25"/>
      <c r="DX15" s="25"/>
    </row>
    <row r="16" spans="1:173" ht="18" customHeight="1" x14ac:dyDescent="0.45">
      <c r="A16" s="10"/>
      <c r="B16" s="13">
        <v>5</v>
      </c>
      <c r="C16" s="216"/>
      <c r="D16" s="79"/>
      <c r="E16" s="431"/>
      <c r="F16" s="432"/>
      <c r="G16" s="432"/>
      <c r="H16" s="433"/>
      <c r="I16" s="223"/>
      <c r="J16" s="81"/>
      <c r="K16" s="26"/>
      <c r="L16" s="26"/>
      <c r="M16" s="80"/>
      <c r="N16" s="27" t="str">
        <f t="shared" si="0"/>
        <v/>
      </c>
      <c r="O16" s="28" t="str">
        <f t="shared" si="1"/>
        <v/>
      </c>
      <c r="P16" s="202" t="str">
        <f t="shared" si="2"/>
        <v/>
      </c>
      <c r="Q16" s="70"/>
      <c r="R16" s="25"/>
      <c r="S16" s="67"/>
      <c r="T16" s="66"/>
      <c r="U16" s="25"/>
      <c r="V16" s="67"/>
      <c r="W16" s="68"/>
      <c r="X16" s="69"/>
      <c r="Y16" s="69"/>
      <c r="Z16" s="1"/>
      <c r="AA16" s="6"/>
      <c r="AB16" s="6"/>
      <c r="DW16" s="25"/>
      <c r="DX16" s="25"/>
    </row>
    <row r="17" spans="1:173" ht="18" customHeight="1" x14ac:dyDescent="0.45">
      <c r="A17" s="10"/>
      <c r="B17" s="13">
        <v>6</v>
      </c>
      <c r="C17" s="216"/>
      <c r="D17" s="79"/>
      <c r="E17" s="431"/>
      <c r="F17" s="432"/>
      <c r="G17" s="432"/>
      <c r="H17" s="433"/>
      <c r="I17" s="223"/>
      <c r="J17" s="81"/>
      <c r="K17" s="26"/>
      <c r="L17" s="26"/>
      <c r="M17" s="80"/>
      <c r="N17" s="27" t="str">
        <f t="shared" si="0"/>
        <v/>
      </c>
      <c r="O17" s="28" t="str">
        <f t="shared" si="1"/>
        <v/>
      </c>
      <c r="P17" s="202" t="str">
        <f t="shared" si="2"/>
        <v/>
      </c>
      <c r="Q17" s="70"/>
      <c r="Z17" s="1"/>
      <c r="AA17" s="6"/>
      <c r="AB17" s="6"/>
      <c r="DW17" s="25"/>
      <c r="DX17" s="25"/>
    </row>
    <row r="18" spans="1:173" ht="18" customHeight="1" x14ac:dyDescent="0.45">
      <c r="A18" s="10"/>
      <c r="B18" s="13">
        <v>7</v>
      </c>
      <c r="C18" s="216"/>
      <c r="D18" s="79"/>
      <c r="E18" s="431"/>
      <c r="F18" s="432"/>
      <c r="G18" s="432"/>
      <c r="H18" s="433"/>
      <c r="I18" s="223"/>
      <c r="J18" s="81"/>
      <c r="K18" s="26"/>
      <c r="L18" s="26"/>
      <c r="M18" s="80"/>
      <c r="N18" s="27" t="str">
        <f t="shared" si="0"/>
        <v/>
      </c>
      <c r="O18" s="28" t="str">
        <f t="shared" si="1"/>
        <v/>
      </c>
      <c r="P18" s="202" t="str">
        <f t="shared" si="2"/>
        <v/>
      </c>
      <c r="Q18" s="70"/>
      <c r="Z18" s="1"/>
      <c r="AA18" s="6"/>
      <c r="AB18" s="6"/>
      <c r="DW18" s="25"/>
      <c r="DX18" s="25"/>
    </row>
    <row r="19" spans="1:173" ht="18" customHeight="1" x14ac:dyDescent="0.45">
      <c r="A19" s="10"/>
      <c r="B19" s="13">
        <v>8</v>
      </c>
      <c r="C19" s="216"/>
      <c r="D19" s="79"/>
      <c r="E19" s="431"/>
      <c r="F19" s="432"/>
      <c r="G19" s="432"/>
      <c r="H19" s="433"/>
      <c r="I19" s="223"/>
      <c r="J19" s="81"/>
      <c r="K19" s="26"/>
      <c r="L19" s="26"/>
      <c r="M19" s="80"/>
      <c r="N19" s="27" t="str">
        <f t="shared" si="0"/>
        <v/>
      </c>
      <c r="O19" s="28" t="str">
        <f t="shared" si="1"/>
        <v/>
      </c>
      <c r="P19" s="202" t="str">
        <f t="shared" si="2"/>
        <v/>
      </c>
      <c r="Q19" s="70"/>
      <c r="Z19" s="1"/>
      <c r="AA19" s="6"/>
      <c r="AB19" s="6"/>
      <c r="DW19" s="25"/>
      <c r="DX19" s="25"/>
    </row>
    <row r="20" spans="1:173" ht="18" customHeight="1" x14ac:dyDescent="0.45">
      <c r="A20" s="10"/>
      <c r="B20" s="13">
        <v>9</v>
      </c>
      <c r="C20" s="216"/>
      <c r="D20" s="79"/>
      <c r="E20" s="431"/>
      <c r="F20" s="432"/>
      <c r="G20" s="432"/>
      <c r="H20" s="433"/>
      <c r="I20" s="223"/>
      <c r="J20" s="81"/>
      <c r="K20" s="26"/>
      <c r="L20" s="26"/>
      <c r="M20" s="80"/>
      <c r="N20" s="27" t="str">
        <f t="shared" si="0"/>
        <v/>
      </c>
      <c r="O20" s="28" t="str">
        <f t="shared" si="1"/>
        <v/>
      </c>
      <c r="P20" s="202" t="str">
        <f t="shared" si="2"/>
        <v/>
      </c>
      <c r="Q20" s="70"/>
      <c r="Z20" s="1"/>
      <c r="AA20" s="6"/>
      <c r="AB20" s="6"/>
      <c r="DW20" s="25"/>
      <c r="DX20" s="25"/>
    </row>
    <row r="21" spans="1:173" ht="18" customHeight="1" x14ac:dyDescent="0.45">
      <c r="A21" s="10"/>
      <c r="B21" s="13">
        <v>10</v>
      </c>
      <c r="C21" s="216"/>
      <c r="D21" s="79"/>
      <c r="E21" s="431"/>
      <c r="F21" s="432"/>
      <c r="G21" s="432"/>
      <c r="H21" s="433"/>
      <c r="I21" s="223"/>
      <c r="J21" s="81"/>
      <c r="K21" s="26"/>
      <c r="L21" s="26"/>
      <c r="M21" s="80"/>
      <c r="N21" s="27" t="str">
        <f t="shared" si="0"/>
        <v/>
      </c>
      <c r="O21" s="28" t="str">
        <f t="shared" si="1"/>
        <v/>
      </c>
      <c r="P21" s="202" t="str">
        <f t="shared" si="2"/>
        <v/>
      </c>
      <c r="Q21" s="70"/>
      <c r="R21" s="25"/>
      <c r="S21" s="67"/>
      <c r="T21" s="66"/>
      <c r="U21" s="25"/>
      <c r="V21" s="67"/>
      <c r="W21" s="68"/>
      <c r="X21" s="69"/>
      <c r="Y21" s="69"/>
      <c r="Z21" s="1"/>
      <c r="AA21" s="6"/>
      <c r="AB21" s="6"/>
      <c r="DW21" s="25"/>
      <c r="DX21" s="25"/>
    </row>
    <row r="22" spans="1:173" ht="18" customHeight="1" x14ac:dyDescent="0.45">
      <c r="A22" s="10"/>
      <c r="B22" s="13">
        <v>11</v>
      </c>
      <c r="C22" s="216"/>
      <c r="D22" s="79"/>
      <c r="E22" s="431"/>
      <c r="F22" s="432"/>
      <c r="G22" s="432"/>
      <c r="H22" s="433"/>
      <c r="I22" s="223"/>
      <c r="J22" s="81"/>
      <c r="K22" s="26"/>
      <c r="L22" s="26"/>
      <c r="M22" s="80"/>
      <c r="N22" s="27" t="str">
        <f t="shared" si="0"/>
        <v/>
      </c>
      <c r="O22" s="28" t="str">
        <f t="shared" si="1"/>
        <v/>
      </c>
      <c r="P22" s="202" t="str">
        <f t="shared" si="2"/>
        <v/>
      </c>
      <c r="Q22" s="70"/>
      <c r="R22" s="25"/>
      <c r="S22" s="67"/>
      <c r="T22" s="66"/>
      <c r="U22" s="25"/>
      <c r="V22" s="67"/>
      <c r="W22" s="68"/>
      <c r="X22" s="69"/>
      <c r="Y22" s="69"/>
      <c r="Z22" s="1"/>
      <c r="AA22" s="6"/>
      <c r="AB22" s="6"/>
      <c r="DW22" s="25"/>
      <c r="DX22" s="25"/>
    </row>
    <row r="23" spans="1:173" ht="18" customHeight="1" x14ac:dyDescent="0.45">
      <c r="A23" s="10"/>
      <c r="B23" s="13">
        <v>12</v>
      </c>
      <c r="C23" s="216"/>
      <c r="D23" s="79"/>
      <c r="E23" s="431"/>
      <c r="F23" s="432"/>
      <c r="G23" s="432"/>
      <c r="H23" s="433"/>
      <c r="I23" s="223"/>
      <c r="J23" s="81"/>
      <c r="K23" s="26"/>
      <c r="L23" s="26"/>
      <c r="M23" s="80"/>
      <c r="N23" s="27" t="str">
        <f t="shared" si="0"/>
        <v/>
      </c>
      <c r="O23" s="28" t="str">
        <f t="shared" si="1"/>
        <v/>
      </c>
      <c r="P23" s="202" t="str">
        <f t="shared" si="2"/>
        <v/>
      </c>
      <c r="Q23" s="70"/>
      <c r="R23" s="25"/>
      <c r="S23" s="67"/>
      <c r="T23" s="66"/>
      <c r="U23" s="25"/>
      <c r="V23" s="67"/>
      <c r="W23" s="68"/>
      <c r="X23" s="69"/>
      <c r="Y23" s="69"/>
      <c r="Z23" s="1"/>
      <c r="AA23" s="6"/>
      <c r="AB23" s="6"/>
      <c r="DW23" s="25"/>
      <c r="DX23" s="25"/>
    </row>
    <row r="24" spans="1:173" ht="18" customHeight="1" x14ac:dyDescent="0.45">
      <c r="A24" s="10"/>
      <c r="B24" s="13">
        <v>13</v>
      </c>
      <c r="C24" s="216"/>
      <c r="D24" s="79"/>
      <c r="E24" s="431"/>
      <c r="F24" s="432"/>
      <c r="G24" s="432"/>
      <c r="H24" s="433"/>
      <c r="I24" s="223"/>
      <c r="J24" s="81"/>
      <c r="K24" s="26"/>
      <c r="L24" s="26"/>
      <c r="M24" s="80"/>
      <c r="N24" s="27" t="str">
        <f t="shared" si="0"/>
        <v/>
      </c>
      <c r="O24" s="28" t="str">
        <f t="shared" si="1"/>
        <v/>
      </c>
      <c r="P24" s="202" t="str">
        <f t="shared" si="2"/>
        <v/>
      </c>
      <c r="Q24" s="70"/>
      <c r="R24" s="25"/>
      <c r="S24" s="67"/>
      <c r="T24" s="66"/>
      <c r="U24" s="25"/>
      <c r="V24" s="67"/>
      <c r="W24" s="68"/>
      <c r="X24" s="69"/>
      <c r="Y24" s="69"/>
      <c r="Z24" s="1"/>
      <c r="AA24" s="6"/>
      <c r="AB24" s="6"/>
      <c r="DW24" s="25"/>
      <c r="DX24" s="25"/>
    </row>
    <row r="25" spans="1:173" ht="18" customHeight="1" x14ac:dyDescent="0.45">
      <c r="A25" s="10"/>
      <c r="B25" s="13">
        <v>14</v>
      </c>
      <c r="C25" s="216"/>
      <c r="D25" s="79"/>
      <c r="E25" s="431"/>
      <c r="F25" s="432"/>
      <c r="G25" s="432"/>
      <c r="H25" s="433"/>
      <c r="I25" s="223"/>
      <c r="J25" s="81"/>
      <c r="K25" s="26"/>
      <c r="L25" s="26"/>
      <c r="M25" s="80"/>
      <c r="N25" s="27" t="str">
        <f t="shared" si="0"/>
        <v/>
      </c>
      <c r="O25" s="28" t="str">
        <f t="shared" si="1"/>
        <v/>
      </c>
      <c r="P25" s="202" t="str">
        <f t="shared" si="2"/>
        <v/>
      </c>
      <c r="Q25" s="70"/>
      <c r="R25" s="25"/>
      <c r="S25" s="67"/>
      <c r="T25" s="66"/>
      <c r="U25" s="25"/>
      <c r="V25" s="67"/>
      <c r="W25" s="68"/>
      <c r="X25" s="69"/>
      <c r="Y25" s="69"/>
      <c r="Z25" s="1"/>
      <c r="AA25" s="6"/>
      <c r="AB25" s="6"/>
      <c r="DW25" s="25"/>
      <c r="DX25" s="25"/>
    </row>
    <row r="26" spans="1:173" ht="18" customHeight="1" x14ac:dyDescent="0.45">
      <c r="A26" s="10"/>
      <c r="B26" s="13">
        <v>15</v>
      </c>
      <c r="C26" s="216"/>
      <c r="D26" s="79"/>
      <c r="E26" s="431"/>
      <c r="F26" s="432"/>
      <c r="G26" s="432"/>
      <c r="H26" s="433"/>
      <c r="I26" s="223"/>
      <c r="J26" s="81"/>
      <c r="K26" s="26"/>
      <c r="L26" s="26"/>
      <c r="M26" s="80"/>
      <c r="N26" s="27" t="str">
        <f t="shared" si="0"/>
        <v/>
      </c>
      <c r="O26" s="28" t="str">
        <f t="shared" si="1"/>
        <v/>
      </c>
      <c r="P26" s="202" t="str">
        <f t="shared" si="2"/>
        <v/>
      </c>
      <c r="Q26" s="70"/>
      <c r="R26" s="25"/>
      <c r="S26" s="67"/>
      <c r="T26" s="66"/>
      <c r="U26" s="25"/>
      <c r="V26" s="67"/>
      <c r="W26" s="68"/>
      <c r="X26" s="69"/>
      <c r="Y26" s="69"/>
      <c r="Z26" s="1"/>
      <c r="AA26" s="6"/>
      <c r="AB26" s="6"/>
      <c r="DW26" s="25"/>
      <c r="DX26" s="25"/>
    </row>
    <row r="27" spans="1:173" ht="18" customHeight="1" x14ac:dyDescent="0.45"/>
    <row r="28" spans="1:173" ht="18" customHeight="1" x14ac:dyDescent="0.45">
      <c r="B28" s="5" t="s">
        <v>113</v>
      </c>
    </row>
    <row r="29" spans="1:173" ht="50.1" customHeight="1" x14ac:dyDescent="0.45">
      <c r="A29" s="10"/>
      <c r="B29" s="78" t="s">
        <v>1</v>
      </c>
      <c r="C29" s="86" t="s">
        <v>429</v>
      </c>
      <c r="D29" s="87" t="s">
        <v>23</v>
      </c>
      <c r="E29" s="412" t="s">
        <v>109</v>
      </c>
      <c r="F29" s="413"/>
      <c r="G29" s="413"/>
      <c r="H29" s="414"/>
      <c r="I29" s="95" t="s">
        <v>119</v>
      </c>
      <c r="J29" s="85" t="s">
        <v>112</v>
      </c>
      <c r="K29" s="85" t="s">
        <v>3</v>
      </c>
      <c r="L29" s="84" t="s">
        <v>111</v>
      </c>
      <c r="M29" s="96" t="s">
        <v>115</v>
      </c>
      <c r="N29" s="85" t="s">
        <v>4</v>
      </c>
      <c r="O29" s="220" t="s">
        <v>433</v>
      </c>
      <c r="P29" s="199" t="s">
        <v>5</v>
      </c>
      <c r="Q29" s="64"/>
      <c r="R29" s="65"/>
      <c r="S29" s="65"/>
      <c r="T29" s="65"/>
      <c r="U29" s="65"/>
      <c r="V29" s="65"/>
      <c r="W29" s="6"/>
      <c r="X29" s="23"/>
      <c r="Y29" s="23"/>
      <c r="Z29" s="23"/>
      <c r="AA29" s="23"/>
      <c r="AB29" s="23"/>
      <c r="FQ29" s="1" ph="1"/>
    </row>
    <row r="30" spans="1:173" ht="18" customHeight="1" x14ac:dyDescent="0.45">
      <c r="A30" s="10"/>
      <c r="B30" s="13">
        <v>1</v>
      </c>
      <c r="C30" s="216"/>
      <c r="D30" s="79"/>
      <c r="E30" s="431"/>
      <c r="F30" s="432"/>
      <c r="G30" s="432"/>
      <c r="H30" s="433"/>
      <c r="I30" s="215"/>
      <c r="J30" s="81"/>
      <c r="K30" s="26"/>
      <c r="L30" s="26"/>
      <c r="M30" s="80"/>
      <c r="N30" s="27" t="str">
        <f>IF((J30*K30*(L30*M30))=0,"",(J30*K30*(L30*M30)))</f>
        <v/>
      </c>
      <c r="O30" s="28" t="str">
        <f>IFERROR((N30*$S$7*$S$8)/1000,"")</f>
        <v/>
      </c>
      <c r="P30" s="202" t="str">
        <f>IFERROR((N30/1000)*$S$9,"")</f>
        <v/>
      </c>
      <c r="Q30" s="70"/>
      <c r="R30" s="25"/>
      <c r="S30" s="67"/>
      <c r="T30" s="66"/>
      <c r="U30" s="25"/>
      <c r="V30" s="67"/>
      <c r="W30" s="68"/>
      <c r="X30" s="69"/>
      <c r="Y30" s="69"/>
      <c r="Z30" s="1"/>
      <c r="AA30" s="6"/>
      <c r="AB30" s="6"/>
      <c r="DW30" s="25"/>
      <c r="DX30" s="25"/>
    </row>
    <row r="31" spans="1:173" ht="18" customHeight="1" x14ac:dyDescent="0.45">
      <c r="A31" s="10"/>
      <c r="B31" s="13">
        <v>2</v>
      </c>
      <c r="C31" s="216"/>
      <c r="D31" s="79"/>
      <c r="E31" s="431"/>
      <c r="F31" s="432"/>
      <c r="G31" s="432"/>
      <c r="H31" s="433"/>
      <c r="I31" s="215"/>
      <c r="J31" s="81"/>
      <c r="K31" s="26"/>
      <c r="L31" s="26"/>
      <c r="M31" s="80"/>
      <c r="N31" s="27" t="str">
        <f t="shared" ref="N31:N44" si="3">IF((J31*K31*(L31*M31))=0,"",(J31*K31*(L31*M31)))</f>
        <v/>
      </c>
      <c r="O31" s="28" t="str">
        <f t="shared" ref="O31:O44" si="4">IFERROR((N31*$S$7*$S$8)/1000,"")</f>
        <v/>
      </c>
      <c r="P31" s="202" t="str">
        <f t="shared" ref="P31:P44" si="5">IFERROR((N31/1000)*$S$9,"")</f>
        <v/>
      </c>
      <c r="Q31" s="70"/>
      <c r="R31" s="25"/>
      <c r="S31" s="67"/>
      <c r="T31" s="66"/>
      <c r="U31" s="25"/>
      <c r="V31" s="67"/>
      <c r="W31" s="68"/>
      <c r="X31" s="69"/>
      <c r="Y31" s="69"/>
      <c r="Z31" s="1"/>
      <c r="AA31" s="6"/>
      <c r="AB31" s="6"/>
      <c r="DW31" s="25"/>
      <c r="DX31" s="25"/>
    </row>
    <row r="32" spans="1:173" ht="18" customHeight="1" x14ac:dyDescent="0.45">
      <c r="A32" s="10"/>
      <c r="B32" s="13">
        <v>3</v>
      </c>
      <c r="C32" s="71"/>
      <c r="D32" s="79"/>
      <c r="E32" s="434"/>
      <c r="F32" s="435"/>
      <c r="G32" s="435"/>
      <c r="H32" s="436"/>
      <c r="I32" s="88"/>
      <c r="J32" s="81"/>
      <c r="K32" s="26"/>
      <c r="L32" s="26"/>
      <c r="M32" s="80"/>
      <c r="N32" s="27" t="str">
        <f t="shared" si="3"/>
        <v/>
      </c>
      <c r="O32" s="28" t="str">
        <f t="shared" si="4"/>
        <v/>
      </c>
      <c r="P32" s="202" t="str">
        <f t="shared" si="5"/>
        <v/>
      </c>
      <c r="Q32" s="70"/>
      <c r="R32" s="25"/>
      <c r="S32" s="67"/>
      <c r="T32" s="66"/>
      <c r="U32" s="25"/>
      <c r="V32" s="67"/>
      <c r="W32" s="68"/>
      <c r="X32" s="69"/>
      <c r="Y32" s="69"/>
      <c r="Z32" s="1"/>
      <c r="AA32" s="6"/>
      <c r="AB32" s="6"/>
      <c r="DW32" s="25"/>
      <c r="DX32" s="25"/>
    </row>
    <row r="33" spans="1:128" ht="18" customHeight="1" x14ac:dyDescent="0.45">
      <c r="A33" s="10"/>
      <c r="B33" s="13">
        <v>4</v>
      </c>
      <c r="C33" s="71"/>
      <c r="D33" s="79"/>
      <c r="E33" s="434"/>
      <c r="F33" s="435"/>
      <c r="G33" s="435"/>
      <c r="H33" s="436"/>
      <c r="I33" s="88"/>
      <c r="J33" s="81"/>
      <c r="K33" s="26"/>
      <c r="L33" s="26"/>
      <c r="M33" s="80"/>
      <c r="N33" s="27" t="str">
        <f t="shared" si="3"/>
        <v/>
      </c>
      <c r="O33" s="28" t="str">
        <f t="shared" si="4"/>
        <v/>
      </c>
      <c r="P33" s="202" t="str">
        <f t="shared" si="5"/>
        <v/>
      </c>
      <c r="Q33" s="70"/>
      <c r="R33" s="25"/>
      <c r="S33" s="67"/>
      <c r="T33" s="66"/>
      <c r="U33" s="25"/>
      <c r="V33" s="67"/>
      <c r="W33" s="68"/>
      <c r="X33" s="69"/>
      <c r="Y33" s="69"/>
      <c r="Z33" s="1"/>
      <c r="AA33" s="6"/>
      <c r="AB33" s="6"/>
      <c r="DW33" s="25"/>
      <c r="DX33" s="25"/>
    </row>
    <row r="34" spans="1:128" ht="18" customHeight="1" x14ac:dyDescent="0.45">
      <c r="A34" s="10"/>
      <c r="B34" s="13">
        <v>5</v>
      </c>
      <c r="C34" s="71"/>
      <c r="D34" s="79"/>
      <c r="E34" s="434"/>
      <c r="F34" s="435"/>
      <c r="G34" s="435"/>
      <c r="H34" s="436"/>
      <c r="I34" s="88"/>
      <c r="J34" s="81"/>
      <c r="K34" s="26"/>
      <c r="L34" s="26"/>
      <c r="M34" s="80"/>
      <c r="N34" s="27" t="str">
        <f t="shared" si="3"/>
        <v/>
      </c>
      <c r="O34" s="28" t="str">
        <f t="shared" si="4"/>
        <v/>
      </c>
      <c r="P34" s="202" t="str">
        <f t="shared" si="5"/>
        <v/>
      </c>
      <c r="Q34" s="70"/>
      <c r="R34" s="25"/>
      <c r="S34" s="67"/>
      <c r="T34" s="66"/>
      <c r="U34" s="25"/>
      <c r="V34" s="67"/>
      <c r="W34" s="68"/>
      <c r="X34" s="69"/>
      <c r="Y34" s="69"/>
      <c r="Z34" s="1"/>
      <c r="AA34" s="6"/>
      <c r="AB34" s="6"/>
      <c r="DW34" s="25"/>
      <c r="DX34" s="25"/>
    </row>
    <row r="35" spans="1:128" ht="18" customHeight="1" x14ac:dyDescent="0.45">
      <c r="A35" s="10"/>
      <c r="B35" s="13">
        <v>6</v>
      </c>
      <c r="C35" s="71"/>
      <c r="D35" s="79"/>
      <c r="E35" s="434"/>
      <c r="F35" s="435"/>
      <c r="G35" s="435"/>
      <c r="H35" s="436"/>
      <c r="I35" s="88"/>
      <c r="J35" s="81"/>
      <c r="K35" s="26"/>
      <c r="L35" s="26"/>
      <c r="M35" s="80"/>
      <c r="N35" s="27" t="str">
        <f t="shared" si="3"/>
        <v/>
      </c>
      <c r="O35" s="28" t="str">
        <f t="shared" si="4"/>
        <v/>
      </c>
      <c r="P35" s="202" t="str">
        <f t="shared" si="5"/>
        <v/>
      </c>
      <c r="Q35" s="70"/>
      <c r="Z35" s="1"/>
      <c r="AA35" s="6"/>
      <c r="AB35" s="6"/>
      <c r="DW35" s="25"/>
      <c r="DX35" s="25"/>
    </row>
    <row r="36" spans="1:128" ht="18" customHeight="1" x14ac:dyDescent="0.45">
      <c r="A36" s="10"/>
      <c r="B36" s="13">
        <v>7</v>
      </c>
      <c r="C36" s="71"/>
      <c r="D36" s="79"/>
      <c r="E36" s="434"/>
      <c r="F36" s="435"/>
      <c r="G36" s="435"/>
      <c r="H36" s="436"/>
      <c r="I36" s="88"/>
      <c r="J36" s="81"/>
      <c r="K36" s="26"/>
      <c r="L36" s="26"/>
      <c r="M36" s="80"/>
      <c r="N36" s="27" t="str">
        <f t="shared" si="3"/>
        <v/>
      </c>
      <c r="O36" s="28" t="str">
        <f t="shared" si="4"/>
        <v/>
      </c>
      <c r="P36" s="202" t="str">
        <f t="shared" si="5"/>
        <v/>
      </c>
      <c r="Q36" s="70"/>
      <c r="Z36" s="1"/>
      <c r="AA36" s="6"/>
      <c r="AB36" s="6"/>
      <c r="DW36" s="25"/>
      <c r="DX36" s="25"/>
    </row>
    <row r="37" spans="1:128" ht="18" customHeight="1" x14ac:dyDescent="0.45">
      <c r="A37" s="10"/>
      <c r="B37" s="13">
        <v>8</v>
      </c>
      <c r="C37" s="71"/>
      <c r="D37" s="79"/>
      <c r="E37" s="434"/>
      <c r="F37" s="435"/>
      <c r="G37" s="435"/>
      <c r="H37" s="436"/>
      <c r="I37" s="88"/>
      <c r="J37" s="81"/>
      <c r="K37" s="26"/>
      <c r="L37" s="26"/>
      <c r="M37" s="80"/>
      <c r="N37" s="27" t="str">
        <f t="shared" si="3"/>
        <v/>
      </c>
      <c r="O37" s="28" t="str">
        <f t="shared" si="4"/>
        <v/>
      </c>
      <c r="P37" s="202" t="str">
        <f t="shared" si="5"/>
        <v/>
      </c>
      <c r="Q37" s="70"/>
      <c r="Z37" s="1"/>
      <c r="AA37" s="6"/>
      <c r="AB37" s="6"/>
      <c r="DW37" s="25"/>
      <c r="DX37" s="25"/>
    </row>
    <row r="38" spans="1:128" ht="18" customHeight="1" x14ac:dyDescent="0.45">
      <c r="A38" s="10"/>
      <c r="B38" s="13">
        <v>9</v>
      </c>
      <c r="C38" s="71"/>
      <c r="D38" s="79"/>
      <c r="E38" s="434"/>
      <c r="F38" s="435"/>
      <c r="G38" s="435"/>
      <c r="H38" s="436"/>
      <c r="I38" s="88"/>
      <c r="J38" s="81"/>
      <c r="K38" s="26"/>
      <c r="L38" s="26"/>
      <c r="M38" s="80"/>
      <c r="N38" s="27" t="str">
        <f t="shared" si="3"/>
        <v/>
      </c>
      <c r="O38" s="28" t="str">
        <f t="shared" si="4"/>
        <v/>
      </c>
      <c r="P38" s="202" t="str">
        <f t="shared" si="5"/>
        <v/>
      </c>
      <c r="Q38" s="70"/>
      <c r="Z38" s="1"/>
      <c r="AA38" s="6"/>
      <c r="AB38" s="6"/>
      <c r="DW38" s="25"/>
      <c r="DX38" s="25"/>
    </row>
    <row r="39" spans="1:128" ht="18" customHeight="1" x14ac:dyDescent="0.45">
      <c r="A39" s="10"/>
      <c r="B39" s="13">
        <v>10</v>
      </c>
      <c r="C39" s="71"/>
      <c r="D39" s="79"/>
      <c r="E39" s="434"/>
      <c r="F39" s="435"/>
      <c r="G39" s="435"/>
      <c r="H39" s="436"/>
      <c r="I39" s="88"/>
      <c r="J39" s="81"/>
      <c r="K39" s="26"/>
      <c r="L39" s="26"/>
      <c r="M39" s="80"/>
      <c r="N39" s="27" t="str">
        <f t="shared" si="3"/>
        <v/>
      </c>
      <c r="O39" s="28" t="str">
        <f t="shared" si="4"/>
        <v/>
      </c>
      <c r="P39" s="202" t="str">
        <f t="shared" si="5"/>
        <v/>
      </c>
      <c r="Q39" s="70"/>
      <c r="R39" s="25"/>
      <c r="S39" s="67"/>
      <c r="T39" s="66"/>
      <c r="U39" s="25"/>
      <c r="V39" s="67"/>
      <c r="W39" s="68"/>
      <c r="X39" s="69"/>
      <c r="Y39" s="69"/>
      <c r="Z39" s="1"/>
      <c r="AA39" s="6"/>
      <c r="AB39" s="6"/>
      <c r="DW39" s="25"/>
      <c r="DX39" s="25"/>
    </row>
    <row r="40" spans="1:128" ht="18" customHeight="1" x14ac:dyDescent="0.45">
      <c r="A40" s="10"/>
      <c r="B40" s="13">
        <v>11</v>
      </c>
      <c r="C40" s="71"/>
      <c r="D40" s="79"/>
      <c r="E40" s="434"/>
      <c r="F40" s="435"/>
      <c r="G40" s="435"/>
      <c r="H40" s="436"/>
      <c r="I40" s="88"/>
      <c r="J40" s="81"/>
      <c r="K40" s="26"/>
      <c r="L40" s="26"/>
      <c r="M40" s="80"/>
      <c r="N40" s="27" t="str">
        <f t="shared" si="3"/>
        <v/>
      </c>
      <c r="O40" s="28" t="str">
        <f t="shared" si="4"/>
        <v/>
      </c>
      <c r="P40" s="202" t="str">
        <f t="shared" si="5"/>
        <v/>
      </c>
      <c r="Q40" s="70"/>
      <c r="R40" s="25"/>
      <c r="S40" s="67"/>
      <c r="T40" s="66"/>
      <c r="U40" s="25"/>
      <c r="V40" s="67"/>
      <c r="W40" s="68"/>
      <c r="X40" s="69"/>
      <c r="Y40" s="69"/>
      <c r="Z40" s="1"/>
      <c r="AA40" s="6"/>
      <c r="AB40" s="6"/>
      <c r="DW40" s="25"/>
      <c r="DX40" s="25"/>
    </row>
    <row r="41" spans="1:128" ht="18" customHeight="1" x14ac:dyDescent="0.45">
      <c r="A41" s="10"/>
      <c r="B41" s="13">
        <v>12</v>
      </c>
      <c r="C41" s="71"/>
      <c r="D41" s="79"/>
      <c r="E41" s="434"/>
      <c r="F41" s="435"/>
      <c r="G41" s="435"/>
      <c r="H41" s="436"/>
      <c r="I41" s="88"/>
      <c r="J41" s="81"/>
      <c r="K41" s="26"/>
      <c r="L41" s="26"/>
      <c r="M41" s="80"/>
      <c r="N41" s="27" t="str">
        <f t="shared" si="3"/>
        <v/>
      </c>
      <c r="O41" s="28" t="str">
        <f t="shared" si="4"/>
        <v/>
      </c>
      <c r="P41" s="202" t="str">
        <f t="shared" si="5"/>
        <v/>
      </c>
      <c r="Q41" s="70"/>
      <c r="R41" s="25"/>
      <c r="S41" s="67"/>
      <c r="T41" s="66"/>
      <c r="U41" s="25"/>
      <c r="V41" s="67"/>
      <c r="W41" s="68"/>
      <c r="X41" s="69"/>
      <c r="Y41" s="69"/>
      <c r="Z41" s="1"/>
      <c r="AA41" s="6"/>
      <c r="AB41" s="6"/>
      <c r="DW41" s="25"/>
      <c r="DX41" s="25"/>
    </row>
    <row r="42" spans="1:128" ht="18" customHeight="1" x14ac:dyDescent="0.45">
      <c r="A42" s="10"/>
      <c r="B42" s="13">
        <v>13</v>
      </c>
      <c r="C42" s="71"/>
      <c r="D42" s="79"/>
      <c r="E42" s="434"/>
      <c r="F42" s="435"/>
      <c r="G42" s="435"/>
      <c r="H42" s="436"/>
      <c r="I42" s="88"/>
      <c r="J42" s="81"/>
      <c r="K42" s="26"/>
      <c r="L42" s="26"/>
      <c r="M42" s="80"/>
      <c r="N42" s="27" t="str">
        <f t="shared" si="3"/>
        <v/>
      </c>
      <c r="O42" s="28" t="str">
        <f t="shared" si="4"/>
        <v/>
      </c>
      <c r="P42" s="202" t="str">
        <f t="shared" si="5"/>
        <v/>
      </c>
      <c r="Q42" s="70"/>
      <c r="R42" s="25"/>
      <c r="S42" s="67"/>
      <c r="T42" s="66"/>
      <c r="U42" s="25"/>
      <c r="V42" s="67"/>
      <c r="W42" s="68"/>
      <c r="X42" s="69"/>
      <c r="Y42" s="69"/>
      <c r="Z42" s="1"/>
      <c r="AA42" s="6"/>
      <c r="AB42" s="6"/>
      <c r="DW42" s="25"/>
      <c r="DX42" s="25"/>
    </row>
    <row r="43" spans="1:128" ht="18" customHeight="1" x14ac:dyDescent="0.45">
      <c r="A43" s="10"/>
      <c r="B43" s="13">
        <v>14</v>
      </c>
      <c r="C43" s="71"/>
      <c r="D43" s="79"/>
      <c r="E43" s="434"/>
      <c r="F43" s="435"/>
      <c r="G43" s="435"/>
      <c r="H43" s="436"/>
      <c r="I43" s="88"/>
      <c r="J43" s="81"/>
      <c r="K43" s="26"/>
      <c r="L43" s="26"/>
      <c r="M43" s="80"/>
      <c r="N43" s="27" t="str">
        <f t="shared" si="3"/>
        <v/>
      </c>
      <c r="O43" s="28" t="str">
        <f t="shared" si="4"/>
        <v/>
      </c>
      <c r="P43" s="202" t="str">
        <f t="shared" si="5"/>
        <v/>
      </c>
      <c r="Q43" s="70"/>
      <c r="R43" s="25"/>
      <c r="S43" s="67"/>
      <c r="T43" s="66"/>
      <c r="U43" s="25"/>
      <c r="V43" s="67"/>
      <c r="W43" s="68"/>
      <c r="X43" s="69"/>
      <c r="Y43" s="69"/>
      <c r="Z43" s="1"/>
      <c r="AA43" s="6"/>
      <c r="AB43" s="6"/>
      <c r="DW43" s="25"/>
      <c r="DX43" s="25"/>
    </row>
    <row r="44" spans="1:128" ht="18" customHeight="1" x14ac:dyDescent="0.45">
      <c r="A44" s="10"/>
      <c r="B44" s="13">
        <v>15</v>
      </c>
      <c r="C44" s="71"/>
      <c r="D44" s="79"/>
      <c r="E44" s="434"/>
      <c r="F44" s="435"/>
      <c r="G44" s="435"/>
      <c r="H44" s="436"/>
      <c r="I44" s="88"/>
      <c r="J44" s="81"/>
      <c r="K44" s="26"/>
      <c r="L44" s="26"/>
      <c r="M44" s="80"/>
      <c r="N44" s="27" t="str">
        <f t="shared" si="3"/>
        <v/>
      </c>
      <c r="O44" s="28" t="str">
        <f t="shared" si="4"/>
        <v/>
      </c>
      <c r="P44" s="202" t="str">
        <f t="shared" si="5"/>
        <v/>
      </c>
      <c r="Q44" s="70"/>
      <c r="R44" s="25"/>
      <c r="S44" s="67"/>
      <c r="T44" s="66"/>
      <c r="U44" s="25"/>
      <c r="V44" s="67"/>
      <c r="W44" s="68"/>
      <c r="X44" s="69"/>
      <c r="Y44" s="69"/>
      <c r="Z44" s="1"/>
      <c r="AA44" s="6"/>
      <c r="AB44" s="6"/>
      <c r="DW44" s="25"/>
      <c r="DX44" s="25"/>
    </row>
    <row r="45" spans="1:128" ht="18" customHeight="1" x14ac:dyDescent="0.45"/>
    <row r="46" spans="1:128" ht="18" customHeight="1" x14ac:dyDescent="0.45"/>
    <row r="47" spans="1:128" ht="18" customHeight="1" x14ac:dyDescent="0.45"/>
    <row r="48" spans="1:128" ht="18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  <row r="59" ht="18" customHeight="1" x14ac:dyDescent="0.45"/>
    <row r="60" ht="18" customHeight="1" x14ac:dyDescent="0.45"/>
    <row r="61" ht="18" customHeight="1" x14ac:dyDescent="0.45"/>
    <row r="62" ht="18" customHeight="1" x14ac:dyDescent="0.45"/>
    <row r="63" ht="18" customHeight="1" x14ac:dyDescent="0.45"/>
    <row r="64" ht="18" customHeight="1" x14ac:dyDescent="0.45"/>
    <row r="65" ht="18" customHeight="1" x14ac:dyDescent="0.45"/>
    <row r="66" ht="18" customHeight="1" x14ac:dyDescent="0.45"/>
    <row r="67" ht="18" customHeight="1" x14ac:dyDescent="0.45"/>
    <row r="68" ht="18" customHeight="1" x14ac:dyDescent="0.45"/>
    <row r="69" ht="18" customHeight="1" x14ac:dyDescent="0.45"/>
    <row r="70" ht="18" customHeight="1" x14ac:dyDescent="0.45"/>
    <row r="71" ht="18" customHeight="1" x14ac:dyDescent="0.45"/>
    <row r="72" ht="18" customHeight="1" x14ac:dyDescent="0.45"/>
    <row r="73" ht="18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</sheetData>
  <sheetProtection algorithmName="SHA-512" hashValue="Q0PabkrU80szJwXsD48Jt0LeQnqGCNiRkYRYmVq5ydVnuYKv8r/ZOJ0Nm32+wh1LBYssEJmEkYmS+3BxIUqh7w==" saltValue="atDOlPruzhOvkp/HqRbANw==" spinCount="100000" sheet="1" objects="1" scenarios="1" selectLockedCells="1"/>
  <dataConsolidate/>
  <mergeCells count="38">
    <mergeCell ref="F6:G7"/>
    <mergeCell ref="H6:I7"/>
    <mergeCell ref="J6:K8"/>
    <mergeCell ref="L6:M8"/>
    <mergeCell ref="F8:G8"/>
    <mergeCell ref="H8:I8"/>
    <mergeCell ref="E22:H22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36:H36"/>
    <mergeCell ref="E23:H23"/>
    <mergeCell ref="E24:H24"/>
    <mergeCell ref="E25:H25"/>
    <mergeCell ref="E26:H26"/>
    <mergeCell ref="E29:H29"/>
    <mergeCell ref="E30:H30"/>
    <mergeCell ref="E31:H31"/>
    <mergeCell ref="E32:H32"/>
    <mergeCell ref="E33:H33"/>
    <mergeCell ref="E34:H34"/>
    <mergeCell ref="E35:H35"/>
    <mergeCell ref="E43:H43"/>
    <mergeCell ref="E44:H44"/>
    <mergeCell ref="E37:H37"/>
    <mergeCell ref="E38:H38"/>
    <mergeCell ref="E39:H39"/>
    <mergeCell ref="E40:H40"/>
    <mergeCell ref="E41:H41"/>
    <mergeCell ref="E42:H42"/>
  </mergeCells>
  <phoneticPr fontId="6"/>
  <conditionalFormatting sqref="E12:I12 E14:I26">
    <cfRule type="expression" dxfId="119" priority="25">
      <formula>E12=""</formula>
    </cfRule>
  </conditionalFormatting>
  <conditionalFormatting sqref="K12 K14:K26">
    <cfRule type="expression" dxfId="118" priority="24">
      <formula>K12=""</formula>
    </cfRule>
  </conditionalFormatting>
  <conditionalFormatting sqref="L12 L14:L26">
    <cfRule type="expression" dxfId="117" priority="23">
      <formula>L12=""</formula>
    </cfRule>
  </conditionalFormatting>
  <conditionalFormatting sqref="M12 M14:M26">
    <cfRule type="expression" dxfId="116" priority="22">
      <formula>M12=""</formula>
    </cfRule>
  </conditionalFormatting>
  <conditionalFormatting sqref="J12 J14:J26">
    <cfRule type="expression" dxfId="115" priority="21">
      <formula>J12=""</formula>
    </cfRule>
  </conditionalFormatting>
  <conditionalFormatting sqref="E32:I44">
    <cfRule type="expression" dxfId="114" priority="20">
      <formula>E32=""</formula>
    </cfRule>
  </conditionalFormatting>
  <conditionalFormatting sqref="K32:K44">
    <cfRule type="expression" dxfId="113" priority="19">
      <formula>K32=""</formula>
    </cfRule>
  </conditionalFormatting>
  <conditionalFormatting sqref="L32:L44">
    <cfRule type="expression" dxfId="112" priority="18">
      <formula>L32=""</formula>
    </cfRule>
  </conditionalFormatting>
  <conditionalFormatting sqref="M32:M44">
    <cfRule type="expression" dxfId="111" priority="17">
      <formula>M32=""</formula>
    </cfRule>
  </conditionalFormatting>
  <conditionalFormatting sqref="J32:J44">
    <cfRule type="expression" dxfId="110" priority="16">
      <formula>J32=""</formula>
    </cfRule>
  </conditionalFormatting>
  <conditionalFormatting sqref="E13:I13">
    <cfRule type="expression" dxfId="109" priority="15">
      <formula>E13=""</formula>
    </cfRule>
  </conditionalFormatting>
  <conditionalFormatting sqref="K13">
    <cfRule type="expression" dxfId="108" priority="14">
      <formula>K13=""</formula>
    </cfRule>
  </conditionalFormatting>
  <conditionalFormatting sqref="L13">
    <cfRule type="expression" dxfId="107" priority="13">
      <formula>L13=""</formula>
    </cfRule>
  </conditionalFormatting>
  <conditionalFormatting sqref="M13">
    <cfRule type="expression" dxfId="106" priority="12">
      <formula>M13=""</formula>
    </cfRule>
  </conditionalFormatting>
  <conditionalFormatting sqref="J13">
    <cfRule type="expression" dxfId="105" priority="11">
      <formula>J13=""</formula>
    </cfRule>
  </conditionalFormatting>
  <conditionalFormatting sqref="E30:I30">
    <cfRule type="expression" dxfId="104" priority="10">
      <formula>E30=""</formula>
    </cfRule>
  </conditionalFormatting>
  <conditionalFormatting sqref="K30">
    <cfRule type="expression" dxfId="103" priority="9">
      <formula>K30=""</formula>
    </cfRule>
  </conditionalFormatting>
  <conditionalFormatting sqref="L30">
    <cfRule type="expression" dxfId="102" priority="8">
      <formula>L30=""</formula>
    </cfRule>
  </conditionalFormatting>
  <conditionalFormatting sqref="M30">
    <cfRule type="expression" dxfId="101" priority="7">
      <formula>M30=""</formula>
    </cfRule>
  </conditionalFormatting>
  <conditionalFormatting sqref="J30">
    <cfRule type="expression" dxfId="100" priority="6">
      <formula>J30=""</formula>
    </cfRule>
  </conditionalFormatting>
  <conditionalFormatting sqref="E31:I31">
    <cfRule type="expression" dxfId="99" priority="5">
      <formula>E31=""</formula>
    </cfRule>
  </conditionalFormatting>
  <conditionalFormatting sqref="K31">
    <cfRule type="expression" dxfId="98" priority="4">
      <formula>K31=""</formula>
    </cfRule>
  </conditionalFormatting>
  <conditionalFormatting sqref="L31">
    <cfRule type="expression" dxfId="97" priority="3">
      <formula>L31=""</formula>
    </cfRule>
  </conditionalFormatting>
  <conditionalFormatting sqref="M31">
    <cfRule type="expression" dxfId="96" priority="2">
      <formula>M31=""</formula>
    </cfRule>
  </conditionalFormatting>
  <conditionalFormatting sqref="J31">
    <cfRule type="expression" dxfId="95" priority="1">
      <formula>J31=""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rowBreaks count="1" manualBreakCount="1">
    <brk id="2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00B050"/>
  </sheetPr>
  <dimension ref="A1:FT186"/>
  <sheetViews>
    <sheetView zoomScale="70" zoomScaleNormal="70" workbookViewId="0">
      <selection activeCell="C12" sqref="C12"/>
    </sheetView>
  </sheetViews>
  <sheetFormatPr defaultRowHeight="18" x14ac:dyDescent="0.45"/>
  <cols>
    <col min="1" max="1" width="1.59765625" customWidth="1"/>
    <col min="2" max="2" width="3.09765625" customWidth="1"/>
    <col min="3" max="3" width="11.19921875" customWidth="1"/>
    <col min="4" max="4" width="20.59765625" customWidth="1"/>
    <col min="5" max="5" width="23.69921875" customWidth="1"/>
    <col min="6" max="7" width="7.59765625" customWidth="1"/>
    <col min="8" max="8" width="8" customWidth="1"/>
    <col min="9" max="9" width="7.59765625" customWidth="1"/>
    <col min="10" max="10" width="8" customWidth="1"/>
    <col min="11" max="17" width="9.59765625" customWidth="1"/>
    <col min="18" max="18" width="8.09765625" hidden="1" customWidth="1"/>
    <col min="19" max="34" width="9" hidden="1" customWidth="1"/>
    <col min="35" max="35" width="9" style="1" hidden="1" customWidth="1"/>
    <col min="36" max="126" width="9" style="1" customWidth="1"/>
    <col min="127" max="127" width="9.09765625" style="1" customWidth="1"/>
    <col min="128" max="143" width="9" style="1" customWidth="1"/>
    <col min="144" max="144" width="12.19921875" style="1" customWidth="1"/>
    <col min="145" max="176" width="9" style="1" customWidth="1"/>
    <col min="177" max="226" width="9" customWidth="1"/>
  </cols>
  <sheetData>
    <row r="1" spans="1:174" ht="18" customHeight="1" x14ac:dyDescent="0.45"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</row>
    <row r="2" spans="1:174" ht="18" customHeight="1" x14ac:dyDescent="0.45">
      <c r="C2" s="4"/>
      <c r="D2" s="2" t="s">
        <v>50</v>
      </c>
      <c r="E2" s="2"/>
      <c r="S2" s="15"/>
      <c r="T2" s="23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</row>
    <row r="3" spans="1:174" ht="18" customHeight="1" x14ac:dyDescent="0.45">
      <c r="C3" s="72"/>
      <c r="D3" s="2" t="s">
        <v>0</v>
      </c>
      <c r="E3" s="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17"/>
      <c r="FR3" s="1" ph="1"/>
    </row>
    <row r="4" spans="1:174" ht="18" customHeight="1" x14ac:dyDescent="0.45">
      <c r="C4" s="210" t="s">
        <v>427</v>
      </c>
      <c r="D4" s="2"/>
      <c r="E4" s="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17"/>
      <c r="FR4" s="1" ph="1"/>
    </row>
    <row r="5" spans="1:174" ht="18" customHeight="1" x14ac:dyDescent="0.45">
      <c r="C5" s="1"/>
      <c r="D5" s="3"/>
      <c r="E5" s="3"/>
      <c r="G5" s="5" t="s">
        <v>47</v>
      </c>
      <c r="FR5" s="1" ph="1"/>
    </row>
    <row r="6" spans="1:174" ht="18" customHeight="1" x14ac:dyDescent="0.45">
      <c r="C6" s="6"/>
      <c r="G6" s="437" t="s">
        <v>435</v>
      </c>
      <c r="H6" s="438"/>
      <c r="I6" s="437" t="s">
        <v>434</v>
      </c>
      <c r="J6" s="438"/>
      <c r="K6" s="398" t="s">
        <v>116</v>
      </c>
      <c r="L6" s="398"/>
      <c r="M6" s="399" t="str">
        <f>IF(G8&lt;I8,"可",IF(G8&gt;=I8,"不可",""))</f>
        <v>不可</v>
      </c>
      <c r="N6" s="399"/>
      <c r="S6" s="52" t="s">
        <v>39</v>
      </c>
      <c r="T6" s="53">
        <v>9.76</v>
      </c>
      <c r="U6" s="54" t="s">
        <v>40</v>
      </c>
      <c r="AD6" s="63"/>
      <c r="AE6" s="63"/>
      <c r="AF6" s="63"/>
      <c r="AG6" s="63"/>
      <c r="AH6" s="63"/>
      <c r="AI6" s="63"/>
      <c r="AJ6" s="63"/>
      <c r="AK6" s="63"/>
      <c r="AL6" s="63"/>
      <c r="AM6" s="63"/>
      <c r="AO6" s="63"/>
      <c r="AP6" s="63"/>
      <c r="AQ6" s="63"/>
      <c r="AR6" s="63"/>
      <c r="AS6" s="63"/>
      <c r="AT6" s="63"/>
      <c r="AV6" s="63"/>
      <c r="AW6" s="63"/>
      <c r="AX6" s="63"/>
      <c r="AY6" s="63"/>
      <c r="AZ6" s="63"/>
      <c r="BA6" s="63"/>
      <c r="BB6" s="63"/>
      <c r="BC6" s="63"/>
      <c r="BD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FR6" s="1" ph="1"/>
    </row>
    <row r="7" spans="1:174" ht="18" customHeight="1" x14ac:dyDescent="0.45">
      <c r="B7" s="5"/>
      <c r="G7" s="439"/>
      <c r="H7" s="440"/>
      <c r="I7" s="439"/>
      <c r="J7" s="440"/>
      <c r="K7" s="398"/>
      <c r="L7" s="398"/>
      <c r="M7" s="399"/>
      <c r="N7" s="399"/>
      <c r="S7" s="52" t="s">
        <v>41</v>
      </c>
      <c r="T7" s="55">
        <v>2.58E-2</v>
      </c>
      <c r="U7" s="54" t="s">
        <v>42</v>
      </c>
      <c r="AD7" s="1"/>
      <c r="AE7" s="1"/>
      <c r="AF7" s="1"/>
      <c r="AG7" s="1"/>
      <c r="AH7" s="1"/>
      <c r="FR7" s="1" ph="1"/>
    </row>
    <row r="8" spans="1:174" ht="18" customHeight="1" x14ac:dyDescent="0.45">
      <c r="B8" s="5"/>
      <c r="G8" s="394">
        <f>SUM(P12:P61)</f>
        <v>0</v>
      </c>
      <c r="H8" s="394"/>
      <c r="I8" s="394">
        <f>SUM(P65:P114)</f>
        <v>0</v>
      </c>
      <c r="J8" s="394"/>
      <c r="K8" s="398"/>
      <c r="L8" s="398"/>
      <c r="M8" s="399"/>
      <c r="N8" s="399"/>
      <c r="S8" s="12" t="s">
        <v>418</v>
      </c>
      <c r="T8" s="200">
        <v>0.48899999999999999</v>
      </c>
      <c r="U8" s="12" t="s">
        <v>269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FR8" s="1" ph="1"/>
    </row>
    <row r="9" spans="1:174" ht="18" customHeight="1" x14ac:dyDescent="0.45">
      <c r="C9" s="21"/>
      <c r="D9" s="1"/>
      <c r="E9" s="1"/>
      <c r="N9" s="6"/>
      <c r="O9" s="22"/>
      <c r="P9" s="22"/>
      <c r="Q9" s="22"/>
      <c r="R9" s="22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FR9" s="1" ph="1"/>
    </row>
    <row r="10" spans="1:174" ht="18" customHeight="1" x14ac:dyDescent="0.45">
      <c r="B10" s="5" t="s">
        <v>383</v>
      </c>
      <c r="S10" s="20" t="s">
        <v>21</v>
      </c>
      <c r="T10" s="20" t="s">
        <v>6</v>
      </c>
      <c r="U10" s="20" t="s">
        <v>7</v>
      </c>
      <c r="V10" s="20" t="s">
        <v>8</v>
      </c>
      <c r="W10" s="20" t="s">
        <v>9</v>
      </c>
      <c r="X10" s="20" t="s">
        <v>10</v>
      </c>
      <c r="Y10" s="20" t="s">
        <v>11</v>
      </c>
      <c r="Z10" s="20" t="s">
        <v>12</v>
      </c>
      <c r="AA10" s="20" t="s">
        <v>13</v>
      </c>
      <c r="AB10" s="20" t="s">
        <v>14</v>
      </c>
      <c r="AC10" s="20" t="s">
        <v>15</v>
      </c>
      <c r="AD10" s="20" t="s">
        <v>16</v>
      </c>
      <c r="AE10" s="12" t="s">
        <v>17</v>
      </c>
      <c r="AF10" s="12" t="s">
        <v>18</v>
      </c>
      <c r="AG10" s="12" t="s">
        <v>19</v>
      </c>
      <c r="AH10" s="12" t="s">
        <v>20</v>
      </c>
      <c r="FR10" s="1" ph="1"/>
    </row>
    <row r="11" spans="1:174" ht="50.1" customHeight="1" x14ac:dyDescent="0.45">
      <c r="A11" s="10"/>
      <c r="B11" s="78" t="s">
        <v>1</v>
      </c>
      <c r="C11" s="86" t="s">
        <v>22</v>
      </c>
      <c r="D11" s="87" t="s">
        <v>23</v>
      </c>
      <c r="E11" s="87" t="s">
        <v>491</v>
      </c>
      <c r="F11" s="412" t="s">
        <v>24</v>
      </c>
      <c r="G11" s="413"/>
      <c r="H11" s="413"/>
      <c r="I11" s="414"/>
      <c r="J11" s="58" t="s">
        <v>25</v>
      </c>
      <c r="K11" s="58" t="s">
        <v>26</v>
      </c>
      <c r="L11" s="58" t="s">
        <v>3</v>
      </c>
      <c r="M11" s="59" t="s">
        <v>48</v>
      </c>
      <c r="N11" s="96" t="s">
        <v>49</v>
      </c>
      <c r="O11" s="58" t="s">
        <v>4</v>
      </c>
      <c r="P11" s="220" t="s">
        <v>433</v>
      </c>
      <c r="Q11" s="199" t="s">
        <v>5</v>
      </c>
      <c r="R11" s="8"/>
      <c r="S11" s="65"/>
      <c r="T11" s="65"/>
      <c r="U11" s="65"/>
      <c r="V11" s="65"/>
      <c r="W11" s="65"/>
      <c r="X11" s="6"/>
      <c r="Y11" s="23"/>
      <c r="Z11" s="23"/>
      <c r="AA11" s="23"/>
      <c r="AB11" s="23"/>
      <c r="AC11" s="23"/>
      <c r="FR11" s="1" ph="1"/>
    </row>
    <row r="12" spans="1:174" ht="18" customHeight="1" x14ac:dyDescent="0.45">
      <c r="A12" s="10"/>
      <c r="B12" s="13">
        <v>1</v>
      </c>
      <c r="C12" s="216"/>
      <c r="D12" s="79"/>
      <c r="E12" s="79"/>
      <c r="F12" s="431"/>
      <c r="G12" s="432"/>
      <c r="H12" s="432"/>
      <c r="I12" s="433"/>
      <c r="J12" s="26"/>
      <c r="K12" s="81"/>
      <c r="L12" s="26"/>
      <c r="M12" s="26"/>
      <c r="N12" s="80"/>
      <c r="O12" s="27" t="str">
        <f>IF((K12*L12*(M12*N12)/1000)&lt;&gt;0,(K12*L12*(M12*N12)/1000),"")</f>
        <v/>
      </c>
      <c r="P12" s="217" t="str">
        <f t="shared" ref="P12:P26" si="0">IFERROR(O12/1000*$T$6*$T$7,"")</f>
        <v/>
      </c>
      <c r="Q12" s="217" t="str">
        <f>IFERROR((O12/1000)*$T$8,"")</f>
        <v/>
      </c>
      <c r="R12" s="70"/>
      <c r="S12" s="25"/>
      <c r="T12" s="67"/>
      <c r="U12" s="9"/>
      <c r="V12" s="25"/>
      <c r="W12" s="67"/>
      <c r="X12" s="68"/>
      <c r="Y12" s="69"/>
      <c r="Z12" s="69"/>
      <c r="AA12" s="1"/>
      <c r="AB12" s="6"/>
      <c r="AC12" s="6"/>
      <c r="DX12" s="25"/>
      <c r="DY12" s="25"/>
    </row>
    <row r="13" spans="1:174" ht="18" customHeight="1" x14ac:dyDescent="0.45">
      <c r="A13" s="10"/>
      <c r="B13" s="13">
        <v>2</v>
      </c>
      <c r="C13" s="216"/>
      <c r="D13" s="79"/>
      <c r="E13" s="79"/>
      <c r="F13" s="431"/>
      <c r="G13" s="432"/>
      <c r="H13" s="432"/>
      <c r="I13" s="433"/>
      <c r="J13" s="26"/>
      <c r="K13" s="81"/>
      <c r="L13" s="26"/>
      <c r="M13" s="26"/>
      <c r="N13" s="80"/>
      <c r="O13" s="27" t="str">
        <f>IF((K13*L13*(M13*N13)/1000)&lt;&gt;0,(K13*L13*(M13*N13)/1000),"")</f>
        <v/>
      </c>
      <c r="P13" s="217" t="str">
        <f t="shared" si="0"/>
        <v/>
      </c>
      <c r="Q13" s="217" t="str">
        <f t="shared" ref="Q13:Q26" si="1">IFERROR((O13/1000)*$T$8,"")</f>
        <v/>
      </c>
      <c r="R13" s="70"/>
      <c r="S13" s="25"/>
      <c r="T13" s="67"/>
      <c r="U13" s="9"/>
      <c r="V13" s="25"/>
      <c r="W13" s="67"/>
      <c r="X13" s="68"/>
      <c r="Y13" s="69"/>
      <c r="Z13" s="69"/>
      <c r="AA13" s="1"/>
      <c r="AB13" s="6"/>
      <c r="AC13" s="6"/>
      <c r="DX13" s="25"/>
      <c r="DY13" s="25"/>
    </row>
    <row r="14" spans="1:174" ht="18" customHeight="1" x14ac:dyDescent="0.45">
      <c r="A14" s="10"/>
      <c r="B14" s="13">
        <v>3</v>
      </c>
      <c r="C14" s="216"/>
      <c r="D14" s="79"/>
      <c r="E14" s="79"/>
      <c r="F14" s="431"/>
      <c r="G14" s="432"/>
      <c r="H14" s="432"/>
      <c r="I14" s="433"/>
      <c r="J14" s="26"/>
      <c r="K14" s="81"/>
      <c r="L14" s="26"/>
      <c r="M14" s="26"/>
      <c r="N14" s="80"/>
      <c r="O14" s="27" t="str">
        <f t="shared" ref="O14:O26" si="2">IF((K14*L14*(M14*N14)/1000)&lt;&gt;0,(K14*L14*(M14*N14)/1000),"")</f>
        <v/>
      </c>
      <c r="P14" s="217" t="str">
        <f t="shared" si="0"/>
        <v/>
      </c>
      <c r="Q14" s="217" t="str">
        <f t="shared" si="1"/>
        <v/>
      </c>
      <c r="R14" s="70"/>
      <c r="S14" s="25"/>
      <c r="T14" s="67"/>
      <c r="U14" s="9"/>
      <c r="V14" s="25"/>
      <c r="W14" s="67"/>
      <c r="X14" s="68"/>
      <c r="Y14" s="69"/>
      <c r="Z14" s="69"/>
      <c r="AA14" s="1"/>
      <c r="AB14" s="6"/>
      <c r="AC14" s="6"/>
      <c r="DX14" s="25"/>
      <c r="DY14" s="25"/>
    </row>
    <row r="15" spans="1:174" ht="18" customHeight="1" x14ac:dyDescent="0.45">
      <c r="A15" s="10"/>
      <c r="B15" s="13">
        <v>4</v>
      </c>
      <c r="C15" s="216"/>
      <c r="D15" s="79"/>
      <c r="E15" s="79"/>
      <c r="F15" s="431"/>
      <c r="G15" s="432"/>
      <c r="H15" s="432"/>
      <c r="I15" s="433"/>
      <c r="J15" s="26"/>
      <c r="K15" s="81"/>
      <c r="L15" s="26"/>
      <c r="M15" s="26"/>
      <c r="N15" s="80"/>
      <c r="O15" s="27" t="str">
        <f t="shared" si="2"/>
        <v/>
      </c>
      <c r="P15" s="217" t="str">
        <f t="shared" si="0"/>
        <v/>
      </c>
      <c r="Q15" s="217" t="str">
        <f t="shared" si="1"/>
        <v/>
      </c>
      <c r="R15" s="70"/>
      <c r="S15" s="25"/>
      <c r="T15" s="67"/>
      <c r="U15" s="9"/>
      <c r="V15" s="25"/>
      <c r="W15" s="67"/>
      <c r="X15" s="68"/>
      <c r="Y15" s="69"/>
      <c r="Z15" s="69"/>
      <c r="AA15" s="1"/>
      <c r="AB15" s="6"/>
      <c r="AC15" s="6"/>
      <c r="DX15" s="25"/>
      <c r="DY15" s="25"/>
    </row>
    <row r="16" spans="1:174" ht="18" customHeight="1" x14ac:dyDescent="0.45">
      <c r="A16" s="10"/>
      <c r="B16" s="13">
        <v>5</v>
      </c>
      <c r="C16" s="216"/>
      <c r="D16" s="79"/>
      <c r="E16" s="79"/>
      <c r="F16" s="431"/>
      <c r="G16" s="432"/>
      <c r="H16" s="432"/>
      <c r="I16" s="433"/>
      <c r="J16" s="26"/>
      <c r="K16" s="81"/>
      <c r="L16" s="26"/>
      <c r="M16" s="26"/>
      <c r="N16" s="80"/>
      <c r="O16" s="27" t="str">
        <f t="shared" si="2"/>
        <v/>
      </c>
      <c r="P16" s="217" t="str">
        <f t="shared" si="0"/>
        <v/>
      </c>
      <c r="Q16" s="217" t="str">
        <f t="shared" si="1"/>
        <v/>
      </c>
      <c r="R16" s="70"/>
      <c r="S16" s="25"/>
      <c r="T16" s="67"/>
      <c r="AC16" s="6"/>
      <c r="DX16" s="25"/>
      <c r="DY16" s="25"/>
    </row>
    <row r="17" spans="1:129" ht="18" customHeight="1" x14ac:dyDescent="0.45">
      <c r="A17" s="10"/>
      <c r="B17" s="13">
        <v>6</v>
      </c>
      <c r="C17" s="216"/>
      <c r="D17" s="79"/>
      <c r="E17" s="79"/>
      <c r="F17" s="431"/>
      <c r="G17" s="432"/>
      <c r="H17" s="432"/>
      <c r="I17" s="433"/>
      <c r="J17" s="26"/>
      <c r="K17" s="81"/>
      <c r="L17" s="26"/>
      <c r="M17" s="26"/>
      <c r="N17" s="80"/>
      <c r="O17" s="27" t="str">
        <f t="shared" si="2"/>
        <v/>
      </c>
      <c r="P17" s="217" t="str">
        <f t="shared" si="0"/>
        <v/>
      </c>
      <c r="Q17" s="217" t="str">
        <f t="shared" si="1"/>
        <v/>
      </c>
      <c r="R17" s="70"/>
      <c r="AC17" s="6"/>
      <c r="DX17" s="25"/>
      <c r="DY17" s="25"/>
    </row>
    <row r="18" spans="1:129" ht="18" customHeight="1" x14ac:dyDescent="0.45">
      <c r="A18" s="10"/>
      <c r="B18" s="13">
        <v>7</v>
      </c>
      <c r="C18" s="216"/>
      <c r="D18" s="79"/>
      <c r="E18" s="79"/>
      <c r="F18" s="431"/>
      <c r="G18" s="432"/>
      <c r="H18" s="432"/>
      <c r="I18" s="433"/>
      <c r="J18" s="26"/>
      <c r="K18" s="81"/>
      <c r="L18" s="26"/>
      <c r="M18" s="26"/>
      <c r="N18" s="80"/>
      <c r="O18" s="27" t="str">
        <f t="shared" si="2"/>
        <v/>
      </c>
      <c r="P18" s="217" t="str">
        <f t="shared" si="0"/>
        <v/>
      </c>
      <c r="Q18" s="217" t="str">
        <f t="shared" si="1"/>
        <v/>
      </c>
      <c r="R18" s="70"/>
      <c r="AC18" s="6"/>
      <c r="DX18" s="25"/>
      <c r="DY18" s="25"/>
    </row>
    <row r="19" spans="1:129" ht="18" customHeight="1" x14ac:dyDescent="0.45">
      <c r="A19" s="10"/>
      <c r="B19" s="13">
        <v>8</v>
      </c>
      <c r="C19" s="216"/>
      <c r="D19" s="79"/>
      <c r="E19" s="79"/>
      <c r="F19" s="431"/>
      <c r="G19" s="432"/>
      <c r="H19" s="432"/>
      <c r="I19" s="433"/>
      <c r="J19" s="26"/>
      <c r="K19" s="81"/>
      <c r="L19" s="26"/>
      <c r="M19" s="26"/>
      <c r="N19" s="80"/>
      <c r="O19" s="27" t="str">
        <f t="shared" si="2"/>
        <v/>
      </c>
      <c r="P19" s="217" t="str">
        <f t="shared" si="0"/>
        <v/>
      </c>
      <c r="Q19" s="217" t="str">
        <f t="shared" si="1"/>
        <v/>
      </c>
      <c r="R19" s="70"/>
      <c r="AC19" s="6"/>
      <c r="DX19" s="25"/>
      <c r="DY19" s="25"/>
    </row>
    <row r="20" spans="1:129" ht="18" customHeight="1" x14ac:dyDescent="0.45">
      <c r="A20" s="10"/>
      <c r="B20" s="13">
        <v>9</v>
      </c>
      <c r="C20" s="216"/>
      <c r="D20" s="79"/>
      <c r="E20" s="79"/>
      <c r="F20" s="431"/>
      <c r="G20" s="432"/>
      <c r="H20" s="432"/>
      <c r="I20" s="433"/>
      <c r="J20" s="26"/>
      <c r="K20" s="81"/>
      <c r="L20" s="26"/>
      <c r="M20" s="26"/>
      <c r="N20" s="80"/>
      <c r="O20" s="27" t="str">
        <f t="shared" si="2"/>
        <v/>
      </c>
      <c r="P20" s="217" t="str">
        <f t="shared" si="0"/>
        <v/>
      </c>
      <c r="Q20" s="217" t="str">
        <f t="shared" si="1"/>
        <v/>
      </c>
      <c r="R20" s="70"/>
      <c r="AA20" s="1"/>
      <c r="AB20" s="6"/>
      <c r="AC20" s="6"/>
      <c r="DX20" s="25"/>
      <c r="DY20" s="25"/>
    </row>
    <row r="21" spans="1:129" ht="18" customHeight="1" x14ac:dyDescent="0.45">
      <c r="A21" s="10"/>
      <c r="B21" s="13">
        <v>10</v>
      </c>
      <c r="C21" s="216"/>
      <c r="D21" s="79"/>
      <c r="E21" s="79"/>
      <c r="F21" s="431"/>
      <c r="G21" s="432"/>
      <c r="H21" s="432"/>
      <c r="I21" s="433"/>
      <c r="J21" s="26"/>
      <c r="K21" s="81"/>
      <c r="L21" s="26"/>
      <c r="M21" s="26"/>
      <c r="N21" s="80"/>
      <c r="O21" s="27" t="str">
        <f t="shared" si="2"/>
        <v/>
      </c>
      <c r="P21" s="217" t="str">
        <f t="shared" si="0"/>
        <v/>
      </c>
      <c r="Q21" s="217" t="str">
        <f t="shared" si="1"/>
        <v/>
      </c>
      <c r="R21" s="70"/>
      <c r="S21" s="25"/>
      <c r="T21" s="67"/>
      <c r="U21" s="9"/>
      <c r="V21" s="25"/>
      <c r="W21" s="67"/>
      <c r="X21" s="68"/>
      <c r="Y21" s="69"/>
      <c r="Z21" s="69"/>
      <c r="AA21" s="1"/>
      <c r="AB21" s="6"/>
      <c r="AC21" s="6"/>
      <c r="DX21" s="25"/>
      <c r="DY21" s="25"/>
    </row>
    <row r="22" spans="1:129" ht="18" customHeight="1" x14ac:dyDescent="0.45">
      <c r="A22" s="10"/>
      <c r="B22" s="13">
        <v>11</v>
      </c>
      <c r="C22" s="216"/>
      <c r="D22" s="79"/>
      <c r="E22" s="79"/>
      <c r="F22" s="431"/>
      <c r="G22" s="432"/>
      <c r="H22" s="432"/>
      <c r="I22" s="433"/>
      <c r="J22" s="26"/>
      <c r="K22" s="81"/>
      <c r="L22" s="26"/>
      <c r="M22" s="26"/>
      <c r="N22" s="80"/>
      <c r="O22" s="27" t="str">
        <f t="shared" si="2"/>
        <v/>
      </c>
      <c r="P22" s="217" t="str">
        <f t="shared" si="0"/>
        <v/>
      </c>
      <c r="Q22" s="217" t="str">
        <f t="shared" si="1"/>
        <v/>
      </c>
      <c r="R22" s="70"/>
      <c r="S22" s="25"/>
      <c r="T22" s="67"/>
      <c r="U22" s="9"/>
      <c r="V22" s="25"/>
      <c r="W22" s="67"/>
      <c r="X22" s="68"/>
      <c r="Y22" s="69"/>
      <c r="Z22" s="69"/>
      <c r="AA22" s="1"/>
      <c r="AB22" s="6"/>
      <c r="AC22" s="6"/>
      <c r="DX22" s="25"/>
      <c r="DY22" s="25"/>
    </row>
    <row r="23" spans="1:129" ht="18" customHeight="1" x14ac:dyDescent="0.45">
      <c r="A23" s="10"/>
      <c r="B23" s="13">
        <v>12</v>
      </c>
      <c r="C23" s="216"/>
      <c r="D23" s="79"/>
      <c r="E23" s="79"/>
      <c r="F23" s="431"/>
      <c r="G23" s="432"/>
      <c r="H23" s="432"/>
      <c r="I23" s="433"/>
      <c r="J23" s="26"/>
      <c r="K23" s="81"/>
      <c r="L23" s="26"/>
      <c r="M23" s="26"/>
      <c r="N23" s="80"/>
      <c r="O23" s="27" t="str">
        <f t="shared" si="2"/>
        <v/>
      </c>
      <c r="P23" s="217" t="str">
        <f t="shared" si="0"/>
        <v/>
      </c>
      <c r="Q23" s="217" t="str">
        <f t="shared" si="1"/>
        <v/>
      </c>
      <c r="R23" s="70"/>
      <c r="S23" s="25"/>
      <c r="T23" s="67"/>
      <c r="U23" s="9"/>
      <c r="V23" s="25"/>
      <c r="W23" s="67"/>
      <c r="X23" s="68"/>
      <c r="Y23" s="69"/>
      <c r="Z23" s="69"/>
      <c r="AA23" s="1"/>
      <c r="AB23" s="6"/>
      <c r="AC23" s="6"/>
      <c r="DX23" s="25"/>
      <c r="DY23" s="25"/>
    </row>
    <row r="24" spans="1:129" ht="18" customHeight="1" x14ac:dyDescent="0.45">
      <c r="A24" s="10"/>
      <c r="B24" s="13">
        <v>13</v>
      </c>
      <c r="C24" s="216"/>
      <c r="D24" s="79"/>
      <c r="E24" s="79"/>
      <c r="F24" s="431"/>
      <c r="G24" s="432"/>
      <c r="H24" s="432"/>
      <c r="I24" s="433"/>
      <c r="J24" s="26"/>
      <c r="K24" s="81"/>
      <c r="L24" s="26"/>
      <c r="M24" s="26"/>
      <c r="N24" s="80"/>
      <c r="O24" s="27" t="str">
        <f t="shared" si="2"/>
        <v/>
      </c>
      <c r="P24" s="217" t="str">
        <f t="shared" si="0"/>
        <v/>
      </c>
      <c r="Q24" s="217" t="str">
        <f t="shared" si="1"/>
        <v/>
      </c>
      <c r="R24" s="70"/>
      <c r="S24" s="25"/>
      <c r="T24" s="67"/>
      <c r="U24" s="9"/>
      <c r="V24" s="25"/>
      <c r="W24" s="67"/>
      <c r="X24" s="68"/>
      <c r="Y24" s="69"/>
      <c r="Z24" s="69"/>
      <c r="AA24" s="1"/>
      <c r="AB24" s="6"/>
      <c r="AC24" s="6"/>
      <c r="DX24" s="25"/>
      <c r="DY24" s="25"/>
    </row>
    <row r="25" spans="1:129" ht="18" customHeight="1" x14ac:dyDescent="0.45">
      <c r="A25" s="10"/>
      <c r="B25" s="13">
        <v>14</v>
      </c>
      <c r="C25" s="216"/>
      <c r="D25" s="79"/>
      <c r="E25" s="79"/>
      <c r="F25" s="431"/>
      <c r="G25" s="432"/>
      <c r="H25" s="432"/>
      <c r="I25" s="433"/>
      <c r="J25" s="26"/>
      <c r="K25" s="81"/>
      <c r="L25" s="26"/>
      <c r="M25" s="26"/>
      <c r="N25" s="80"/>
      <c r="O25" s="27" t="str">
        <f t="shared" si="2"/>
        <v/>
      </c>
      <c r="P25" s="217" t="str">
        <f t="shared" si="0"/>
        <v/>
      </c>
      <c r="Q25" s="217" t="str">
        <f t="shared" si="1"/>
        <v/>
      </c>
      <c r="R25" s="70"/>
      <c r="S25" s="25"/>
      <c r="T25" s="67"/>
      <c r="U25" s="9"/>
      <c r="V25" s="25"/>
      <c r="W25" s="67"/>
      <c r="X25" s="68"/>
      <c r="Y25" s="69"/>
      <c r="Z25" s="69"/>
      <c r="AA25" s="1"/>
      <c r="AB25" s="6"/>
      <c r="AC25" s="6"/>
      <c r="DX25" s="25"/>
      <c r="DY25" s="25"/>
    </row>
    <row r="26" spans="1:129" ht="18" customHeight="1" x14ac:dyDescent="0.45">
      <c r="A26" s="10"/>
      <c r="B26" s="13">
        <v>15</v>
      </c>
      <c r="C26" s="216"/>
      <c r="D26" s="79"/>
      <c r="E26" s="79"/>
      <c r="F26" s="431"/>
      <c r="G26" s="432"/>
      <c r="H26" s="432"/>
      <c r="I26" s="433"/>
      <c r="J26" s="26"/>
      <c r="K26" s="81"/>
      <c r="L26" s="26"/>
      <c r="M26" s="26"/>
      <c r="N26" s="80"/>
      <c r="O26" s="27" t="str">
        <f t="shared" si="2"/>
        <v/>
      </c>
      <c r="P26" s="217" t="str">
        <f t="shared" si="0"/>
        <v/>
      </c>
      <c r="Q26" s="217" t="str">
        <f t="shared" si="1"/>
        <v/>
      </c>
      <c r="R26" s="70"/>
      <c r="S26" s="25"/>
      <c r="T26" s="67"/>
      <c r="U26" s="9"/>
      <c r="V26" s="25"/>
      <c r="W26" s="67"/>
      <c r="X26" s="68"/>
      <c r="Y26" s="69"/>
      <c r="Z26" s="69"/>
      <c r="AA26" s="1"/>
      <c r="AB26" s="6"/>
      <c r="AC26" s="6"/>
      <c r="DX26" s="25"/>
      <c r="DY26" s="25"/>
    </row>
    <row r="27" spans="1:129" ht="18" customHeight="1" x14ac:dyDescent="0.45">
      <c r="A27" s="10"/>
      <c r="B27" s="13">
        <v>16</v>
      </c>
      <c r="C27" s="216"/>
      <c r="D27" s="79"/>
      <c r="E27" s="79"/>
      <c r="F27" s="431"/>
      <c r="G27" s="432"/>
      <c r="H27" s="432"/>
      <c r="I27" s="433"/>
      <c r="J27" s="26"/>
      <c r="K27" s="81"/>
      <c r="L27" s="26"/>
      <c r="M27" s="26"/>
      <c r="N27" s="80"/>
      <c r="O27" s="27" t="str">
        <f>IF((K27*L27*(M27*N27)/1000)&lt;&gt;0,(K27*L27*(M27*N27)/1000),"")</f>
        <v/>
      </c>
      <c r="P27" s="217" t="str">
        <f t="shared" ref="P27:P56" si="3">IFERROR(O27/1000*$T$6*$T$7,"")</f>
        <v/>
      </c>
      <c r="Q27" s="217" t="str">
        <f>IFERROR((O27/1000)*$T$8,"")</f>
        <v/>
      </c>
      <c r="R27" s="70"/>
      <c r="S27" s="25"/>
      <c r="T27" s="67"/>
      <c r="U27" s="66"/>
      <c r="V27" s="25"/>
      <c r="W27" s="67"/>
      <c r="X27" s="68"/>
      <c r="Y27" s="69"/>
      <c r="Z27" s="69"/>
      <c r="AA27" s="1"/>
      <c r="AB27" s="6"/>
      <c r="AC27" s="6"/>
      <c r="DX27" s="25"/>
      <c r="DY27" s="25"/>
    </row>
    <row r="28" spans="1:129" ht="18" customHeight="1" x14ac:dyDescent="0.45">
      <c r="A28" s="10"/>
      <c r="B28" s="13">
        <v>17</v>
      </c>
      <c r="C28" s="216"/>
      <c r="D28" s="79"/>
      <c r="E28" s="79"/>
      <c r="F28" s="431"/>
      <c r="G28" s="432"/>
      <c r="H28" s="432"/>
      <c r="I28" s="433"/>
      <c r="J28" s="26"/>
      <c r="K28" s="81"/>
      <c r="L28" s="26"/>
      <c r="M28" s="26"/>
      <c r="N28" s="80"/>
      <c r="O28" s="27" t="str">
        <f>IF((K28*L28*(M28*N28)/1000)&lt;&gt;0,(K28*L28*(M28*N28)/1000),"")</f>
        <v/>
      </c>
      <c r="P28" s="217" t="str">
        <f t="shared" si="3"/>
        <v/>
      </c>
      <c r="Q28" s="217" t="str">
        <f t="shared" ref="Q28:Q41" si="4">IFERROR((O28/1000)*$T$8,"")</f>
        <v/>
      </c>
      <c r="R28" s="70"/>
      <c r="S28" s="25"/>
      <c r="T28" s="67"/>
      <c r="U28" s="66"/>
      <c r="V28" s="25"/>
      <c r="W28" s="67"/>
      <c r="X28" s="68"/>
      <c r="Y28" s="69"/>
      <c r="Z28" s="69"/>
      <c r="AA28" s="1"/>
      <c r="AB28" s="6"/>
      <c r="AC28" s="6"/>
      <c r="DX28" s="25"/>
      <c r="DY28" s="25"/>
    </row>
    <row r="29" spans="1:129" ht="18" customHeight="1" x14ac:dyDescent="0.45">
      <c r="A29" s="10"/>
      <c r="B29" s="13">
        <v>18</v>
      </c>
      <c r="C29" s="216"/>
      <c r="D29" s="79"/>
      <c r="E29" s="79"/>
      <c r="F29" s="431"/>
      <c r="G29" s="432"/>
      <c r="H29" s="432"/>
      <c r="I29" s="433"/>
      <c r="J29" s="26"/>
      <c r="K29" s="81"/>
      <c r="L29" s="26"/>
      <c r="M29" s="26"/>
      <c r="N29" s="80"/>
      <c r="O29" s="27" t="str">
        <f t="shared" ref="O29:O41" si="5">IF((K29*L29*(M29*N29)/1000)&lt;&gt;0,(K29*L29*(M29*N29)/1000),"")</f>
        <v/>
      </c>
      <c r="P29" s="217" t="str">
        <f t="shared" si="3"/>
        <v/>
      </c>
      <c r="Q29" s="217" t="str">
        <f t="shared" si="4"/>
        <v/>
      </c>
      <c r="R29" s="70"/>
      <c r="S29" s="25"/>
      <c r="T29" s="67"/>
      <c r="U29" s="66"/>
      <c r="V29" s="25"/>
      <c r="W29" s="67"/>
      <c r="X29" s="68"/>
      <c r="Y29" s="69"/>
      <c r="Z29" s="69"/>
      <c r="AA29" s="1"/>
      <c r="AB29" s="6"/>
      <c r="AC29" s="6"/>
      <c r="DX29" s="25"/>
      <c r="DY29" s="25"/>
    </row>
    <row r="30" spans="1:129" ht="18" customHeight="1" x14ac:dyDescent="0.45">
      <c r="A30" s="10"/>
      <c r="B30" s="13">
        <v>19</v>
      </c>
      <c r="C30" s="216"/>
      <c r="D30" s="79"/>
      <c r="E30" s="79"/>
      <c r="F30" s="431"/>
      <c r="G30" s="432"/>
      <c r="H30" s="432"/>
      <c r="I30" s="433"/>
      <c r="J30" s="26"/>
      <c r="K30" s="81"/>
      <c r="L30" s="26"/>
      <c r="M30" s="26"/>
      <c r="N30" s="80"/>
      <c r="O30" s="27" t="str">
        <f t="shared" si="5"/>
        <v/>
      </c>
      <c r="P30" s="217" t="str">
        <f t="shared" si="3"/>
        <v/>
      </c>
      <c r="Q30" s="217" t="str">
        <f t="shared" si="4"/>
        <v/>
      </c>
      <c r="R30" s="70"/>
      <c r="S30" s="25"/>
      <c r="T30" s="67"/>
      <c r="U30" s="66"/>
      <c r="V30" s="25"/>
      <c r="W30" s="67"/>
      <c r="X30" s="68"/>
      <c r="Y30" s="69"/>
      <c r="Z30" s="69"/>
      <c r="AA30" s="1"/>
      <c r="AB30" s="6"/>
      <c r="AC30" s="6"/>
      <c r="DX30" s="25"/>
      <c r="DY30" s="25"/>
    </row>
    <row r="31" spans="1:129" ht="18" customHeight="1" x14ac:dyDescent="0.45">
      <c r="A31" s="10"/>
      <c r="B31" s="13">
        <v>20</v>
      </c>
      <c r="C31" s="216"/>
      <c r="D31" s="79"/>
      <c r="E31" s="79"/>
      <c r="F31" s="431"/>
      <c r="G31" s="432"/>
      <c r="H31" s="432"/>
      <c r="I31" s="433"/>
      <c r="J31" s="26"/>
      <c r="K31" s="81"/>
      <c r="L31" s="26"/>
      <c r="M31" s="26"/>
      <c r="N31" s="80"/>
      <c r="O31" s="27" t="str">
        <f t="shared" si="5"/>
        <v/>
      </c>
      <c r="P31" s="217" t="str">
        <f t="shared" si="3"/>
        <v/>
      </c>
      <c r="Q31" s="217" t="str">
        <f t="shared" si="4"/>
        <v/>
      </c>
      <c r="R31" s="70"/>
      <c r="S31" s="25"/>
      <c r="T31" s="67"/>
      <c r="AC31" s="6"/>
      <c r="DX31" s="25"/>
      <c r="DY31" s="25"/>
    </row>
    <row r="32" spans="1:129" ht="18" customHeight="1" x14ac:dyDescent="0.45">
      <c r="A32" s="10"/>
      <c r="B32" s="13">
        <v>21</v>
      </c>
      <c r="C32" s="216"/>
      <c r="D32" s="79"/>
      <c r="E32" s="79"/>
      <c r="F32" s="431"/>
      <c r="G32" s="432"/>
      <c r="H32" s="432"/>
      <c r="I32" s="433"/>
      <c r="J32" s="26"/>
      <c r="K32" s="81"/>
      <c r="L32" s="26"/>
      <c r="M32" s="26"/>
      <c r="N32" s="80"/>
      <c r="O32" s="27" t="str">
        <f t="shared" si="5"/>
        <v/>
      </c>
      <c r="P32" s="217" t="str">
        <f t="shared" si="3"/>
        <v/>
      </c>
      <c r="Q32" s="217" t="str">
        <f t="shared" si="4"/>
        <v/>
      </c>
      <c r="R32" s="70"/>
      <c r="AC32" s="6"/>
      <c r="DX32" s="25"/>
      <c r="DY32" s="25"/>
    </row>
    <row r="33" spans="1:129" ht="18" customHeight="1" x14ac:dyDescent="0.45">
      <c r="A33" s="10"/>
      <c r="B33" s="13">
        <v>22</v>
      </c>
      <c r="C33" s="216"/>
      <c r="D33" s="79"/>
      <c r="E33" s="79"/>
      <c r="F33" s="431"/>
      <c r="G33" s="432"/>
      <c r="H33" s="432"/>
      <c r="I33" s="433"/>
      <c r="J33" s="26"/>
      <c r="K33" s="81"/>
      <c r="L33" s="26"/>
      <c r="M33" s="26"/>
      <c r="N33" s="80"/>
      <c r="O33" s="27" t="str">
        <f t="shared" si="5"/>
        <v/>
      </c>
      <c r="P33" s="217" t="str">
        <f t="shared" si="3"/>
        <v/>
      </c>
      <c r="Q33" s="217" t="str">
        <f t="shared" si="4"/>
        <v/>
      </c>
      <c r="R33" s="70"/>
      <c r="AC33" s="6"/>
      <c r="DX33" s="25"/>
      <c r="DY33" s="25"/>
    </row>
    <row r="34" spans="1:129" ht="18" customHeight="1" x14ac:dyDescent="0.45">
      <c r="A34" s="10"/>
      <c r="B34" s="13">
        <v>23</v>
      </c>
      <c r="C34" s="216"/>
      <c r="D34" s="79"/>
      <c r="E34" s="79"/>
      <c r="F34" s="431"/>
      <c r="G34" s="432"/>
      <c r="H34" s="432"/>
      <c r="I34" s="433"/>
      <c r="J34" s="26"/>
      <c r="K34" s="81"/>
      <c r="L34" s="26"/>
      <c r="M34" s="26"/>
      <c r="N34" s="80"/>
      <c r="O34" s="27" t="str">
        <f t="shared" si="5"/>
        <v/>
      </c>
      <c r="P34" s="217" t="str">
        <f t="shared" si="3"/>
        <v/>
      </c>
      <c r="Q34" s="217" t="str">
        <f t="shared" si="4"/>
        <v/>
      </c>
      <c r="R34" s="70"/>
      <c r="AC34" s="6"/>
      <c r="DX34" s="25"/>
      <c r="DY34" s="25"/>
    </row>
    <row r="35" spans="1:129" ht="18" customHeight="1" x14ac:dyDescent="0.45">
      <c r="A35" s="10"/>
      <c r="B35" s="13">
        <v>24</v>
      </c>
      <c r="C35" s="216"/>
      <c r="D35" s="79"/>
      <c r="E35" s="79"/>
      <c r="F35" s="431"/>
      <c r="G35" s="432"/>
      <c r="H35" s="432"/>
      <c r="I35" s="433"/>
      <c r="J35" s="26"/>
      <c r="K35" s="81"/>
      <c r="L35" s="26"/>
      <c r="M35" s="26"/>
      <c r="N35" s="80"/>
      <c r="O35" s="27" t="str">
        <f t="shared" si="5"/>
        <v/>
      </c>
      <c r="P35" s="217" t="str">
        <f t="shared" si="3"/>
        <v/>
      </c>
      <c r="Q35" s="217" t="str">
        <f t="shared" si="4"/>
        <v/>
      </c>
      <c r="R35" s="70"/>
      <c r="AA35" s="1"/>
      <c r="AB35" s="6"/>
      <c r="AC35" s="6"/>
      <c r="DX35" s="25"/>
      <c r="DY35" s="25"/>
    </row>
    <row r="36" spans="1:129" ht="18" customHeight="1" x14ac:dyDescent="0.45">
      <c r="A36" s="10"/>
      <c r="B36" s="13">
        <v>25</v>
      </c>
      <c r="C36" s="216"/>
      <c r="D36" s="79"/>
      <c r="E36" s="79"/>
      <c r="F36" s="431"/>
      <c r="G36" s="432"/>
      <c r="H36" s="432"/>
      <c r="I36" s="433"/>
      <c r="J36" s="26"/>
      <c r="K36" s="81"/>
      <c r="L36" s="26"/>
      <c r="M36" s="26"/>
      <c r="N36" s="80"/>
      <c r="O36" s="27" t="str">
        <f t="shared" si="5"/>
        <v/>
      </c>
      <c r="P36" s="217" t="str">
        <f t="shared" si="3"/>
        <v/>
      </c>
      <c r="Q36" s="217" t="str">
        <f t="shared" si="4"/>
        <v/>
      </c>
      <c r="R36" s="70"/>
      <c r="S36" s="25"/>
      <c r="T36" s="67"/>
      <c r="U36" s="66"/>
      <c r="V36" s="25"/>
      <c r="W36" s="67"/>
      <c r="X36" s="68"/>
      <c r="Y36" s="69"/>
      <c r="Z36" s="69"/>
      <c r="AA36" s="1"/>
      <c r="AB36" s="6"/>
      <c r="AC36" s="6"/>
      <c r="DX36" s="25"/>
      <c r="DY36" s="25"/>
    </row>
    <row r="37" spans="1:129" ht="18" customHeight="1" x14ac:dyDescent="0.45">
      <c r="A37" s="10"/>
      <c r="B37" s="13">
        <v>26</v>
      </c>
      <c r="C37" s="216"/>
      <c r="D37" s="79"/>
      <c r="E37" s="79"/>
      <c r="F37" s="431"/>
      <c r="G37" s="432"/>
      <c r="H37" s="432"/>
      <c r="I37" s="433"/>
      <c r="J37" s="26"/>
      <c r="K37" s="81"/>
      <c r="L37" s="26"/>
      <c r="M37" s="26"/>
      <c r="N37" s="80"/>
      <c r="O37" s="27" t="str">
        <f t="shared" si="5"/>
        <v/>
      </c>
      <c r="P37" s="217" t="str">
        <f t="shared" si="3"/>
        <v/>
      </c>
      <c r="Q37" s="217" t="str">
        <f t="shared" si="4"/>
        <v/>
      </c>
      <c r="R37" s="70"/>
      <c r="S37" s="25"/>
      <c r="T37" s="67"/>
      <c r="U37" s="66"/>
      <c r="V37" s="25"/>
      <c r="W37" s="67"/>
      <c r="X37" s="68"/>
      <c r="Y37" s="69"/>
      <c r="Z37" s="69"/>
      <c r="AA37" s="1"/>
      <c r="AB37" s="6"/>
      <c r="AC37" s="6"/>
      <c r="DX37" s="25"/>
      <c r="DY37" s="25"/>
    </row>
    <row r="38" spans="1:129" ht="18" customHeight="1" x14ac:dyDescent="0.45">
      <c r="A38" s="10"/>
      <c r="B38" s="13">
        <v>27</v>
      </c>
      <c r="C38" s="216"/>
      <c r="D38" s="79"/>
      <c r="E38" s="79"/>
      <c r="F38" s="431"/>
      <c r="G38" s="432"/>
      <c r="H38" s="432"/>
      <c r="I38" s="433"/>
      <c r="J38" s="26"/>
      <c r="K38" s="81"/>
      <c r="L38" s="26"/>
      <c r="M38" s="26"/>
      <c r="N38" s="80"/>
      <c r="O38" s="27" t="str">
        <f t="shared" si="5"/>
        <v/>
      </c>
      <c r="P38" s="217" t="str">
        <f t="shared" si="3"/>
        <v/>
      </c>
      <c r="Q38" s="217" t="str">
        <f t="shared" si="4"/>
        <v/>
      </c>
      <c r="R38" s="70"/>
      <c r="S38" s="25"/>
      <c r="T38" s="67"/>
      <c r="U38" s="66"/>
      <c r="V38" s="25"/>
      <c r="W38" s="67"/>
      <c r="X38" s="68"/>
      <c r="Y38" s="69"/>
      <c r="Z38" s="69"/>
      <c r="AA38" s="1"/>
      <c r="AB38" s="6"/>
      <c r="AC38" s="6"/>
      <c r="DX38" s="25"/>
      <c r="DY38" s="25"/>
    </row>
    <row r="39" spans="1:129" ht="18" customHeight="1" x14ac:dyDescent="0.45">
      <c r="A39" s="10"/>
      <c r="B39" s="13">
        <v>28</v>
      </c>
      <c r="C39" s="216"/>
      <c r="D39" s="79"/>
      <c r="E39" s="79"/>
      <c r="F39" s="431"/>
      <c r="G39" s="432"/>
      <c r="H39" s="432"/>
      <c r="I39" s="433"/>
      <c r="J39" s="26"/>
      <c r="K39" s="81"/>
      <c r="L39" s="26"/>
      <c r="M39" s="26"/>
      <c r="N39" s="80"/>
      <c r="O39" s="27" t="str">
        <f t="shared" si="5"/>
        <v/>
      </c>
      <c r="P39" s="217" t="str">
        <f t="shared" si="3"/>
        <v/>
      </c>
      <c r="Q39" s="217" t="str">
        <f t="shared" si="4"/>
        <v/>
      </c>
      <c r="R39" s="70"/>
      <c r="S39" s="25"/>
      <c r="T39" s="67"/>
      <c r="U39" s="66"/>
      <c r="V39" s="25"/>
      <c r="W39" s="67"/>
      <c r="X39" s="68"/>
      <c r="Y39" s="69"/>
      <c r="Z39" s="69"/>
      <c r="AA39" s="1"/>
      <c r="AB39" s="6"/>
      <c r="AC39" s="6"/>
      <c r="DX39" s="25"/>
      <c r="DY39" s="25"/>
    </row>
    <row r="40" spans="1:129" ht="18" customHeight="1" x14ac:dyDescent="0.45">
      <c r="A40" s="10"/>
      <c r="B40" s="13">
        <v>29</v>
      </c>
      <c r="C40" s="216"/>
      <c r="D40" s="79"/>
      <c r="E40" s="79"/>
      <c r="F40" s="431"/>
      <c r="G40" s="432"/>
      <c r="H40" s="432"/>
      <c r="I40" s="433"/>
      <c r="J40" s="26"/>
      <c r="K40" s="81"/>
      <c r="L40" s="26"/>
      <c r="M40" s="26"/>
      <c r="N40" s="80"/>
      <c r="O40" s="27" t="str">
        <f t="shared" si="5"/>
        <v/>
      </c>
      <c r="P40" s="217" t="str">
        <f t="shared" si="3"/>
        <v/>
      </c>
      <c r="Q40" s="217" t="str">
        <f t="shared" si="4"/>
        <v/>
      </c>
      <c r="R40" s="70"/>
      <c r="S40" s="25"/>
      <c r="T40" s="67"/>
      <c r="U40" s="66"/>
      <c r="V40" s="25"/>
      <c r="W40" s="67"/>
      <c r="X40" s="68"/>
      <c r="Y40" s="69"/>
      <c r="Z40" s="69"/>
      <c r="AA40" s="1"/>
      <c r="AB40" s="6"/>
      <c r="AC40" s="6"/>
      <c r="DX40" s="25"/>
      <c r="DY40" s="25"/>
    </row>
    <row r="41" spans="1:129" ht="18" customHeight="1" x14ac:dyDescent="0.45">
      <c r="A41" s="10"/>
      <c r="B41" s="13">
        <v>30</v>
      </c>
      <c r="C41" s="216"/>
      <c r="D41" s="79"/>
      <c r="E41" s="79"/>
      <c r="F41" s="431"/>
      <c r="G41" s="432"/>
      <c r="H41" s="432"/>
      <c r="I41" s="433"/>
      <c r="J41" s="26"/>
      <c r="K41" s="81"/>
      <c r="L41" s="26"/>
      <c r="M41" s="26"/>
      <c r="N41" s="80"/>
      <c r="O41" s="27" t="str">
        <f t="shared" si="5"/>
        <v/>
      </c>
      <c r="P41" s="217" t="str">
        <f t="shared" si="3"/>
        <v/>
      </c>
      <c r="Q41" s="217" t="str">
        <f t="shared" si="4"/>
        <v/>
      </c>
      <c r="R41" s="70"/>
      <c r="S41" s="25"/>
      <c r="T41" s="67"/>
      <c r="U41" s="66"/>
      <c r="V41" s="25"/>
      <c r="W41" s="67"/>
      <c r="X41" s="68"/>
      <c r="Y41" s="69"/>
      <c r="Z41" s="69"/>
      <c r="AA41" s="1"/>
      <c r="AB41" s="6"/>
      <c r="AC41" s="6"/>
      <c r="DX41" s="25"/>
      <c r="DY41" s="25"/>
    </row>
    <row r="42" spans="1:129" ht="18" customHeight="1" x14ac:dyDescent="0.45">
      <c r="A42" s="10"/>
      <c r="B42" s="13">
        <v>31</v>
      </c>
      <c r="C42" s="216"/>
      <c r="D42" s="79"/>
      <c r="E42" s="79"/>
      <c r="F42" s="431"/>
      <c r="G42" s="432"/>
      <c r="H42" s="432"/>
      <c r="I42" s="433"/>
      <c r="J42" s="26"/>
      <c r="K42" s="81"/>
      <c r="L42" s="26"/>
      <c r="M42" s="26"/>
      <c r="N42" s="80"/>
      <c r="O42" s="27" t="str">
        <f>IF((K42*L42*(M42*N42)/1000)&lt;&gt;0,(K42*L42*(M42*N42)/1000),"")</f>
        <v/>
      </c>
      <c r="P42" s="217" t="str">
        <f t="shared" si="3"/>
        <v/>
      </c>
      <c r="Q42" s="217" t="str">
        <f>IFERROR((O42/1000)*$T$8,"")</f>
        <v/>
      </c>
      <c r="R42" s="70"/>
      <c r="S42" s="25"/>
      <c r="T42" s="67"/>
      <c r="U42" s="66"/>
      <c r="V42" s="25"/>
      <c r="W42" s="67"/>
      <c r="X42" s="68"/>
      <c r="Y42" s="69"/>
      <c r="Z42" s="69"/>
      <c r="AA42" s="1"/>
      <c r="AB42" s="6"/>
      <c r="AC42" s="6"/>
      <c r="DX42" s="25"/>
      <c r="DY42" s="25"/>
    </row>
    <row r="43" spans="1:129" ht="18" customHeight="1" x14ac:dyDescent="0.45">
      <c r="A43" s="10"/>
      <c r="B43" s="13">
        <v>32</v>
      </c>
      <c r="C43" s="216"/>
      <c r="D43" s="79"/>
      <c r="E43" s="79"/>
      <c r="F43" s="431"/>
      <c r="G43" s="432"/>
      <c r="H43" s="432"/>
      <c r="I43" s="433"/>
      <c r="J43" s="26"/>
      <c r="K43" s="81"/>
      <c r="L43" s="26"/>
      <c r="M43" s="26"/>
      <c r="N43" s="80"/>
      <c r="O43" s="27" t="str">
        <f>IF((K43*L43*(M43*N43)/1000)&lt;&gt;0,(K43*L43*(M43*N43)/1000),"")</f>
        <v/>
      </c>
      <c r="P43" s="217" t="str">
        <f t="shared" si="3"/>
        <v/>
      </c>
      <c r="Q43" s="217" t="str">
        <f t="shared" ref="Q43:Q56" si="6">IFERROR((O43/1000)*$T$8,"")</f>
        <v/>
      </c>
      <c r="R43" s="70"/>
      <c r="S43" s="25"/>
      <c r="T43" s="67"/>
      <c r="U43" s="66"/>
      <c r="V43" s="25"/>
      <c r="W43" s="67"/>
      <c r="X43" s="68"/>
      <c r="Y43" s="69"/>
      <c r="Z43" s="69"/>
      <c r="AA43" s="1"/>
      <c r="AB43" s="6"/>
      <c r="AC43" s="6"/>
      <c r="DX43" s="25"/>
      <c r="DY43" s="25"/>
    </row>
    <row r="44" spans="1:129" ht="18" customHeight="1" x14ac:dyDescent="0.45">
      <c r="A44" s="10"/>
      <c r="B44" s="13">
        <v>33</v>
      </c>
      <c r="C44" s="216"/>
      <c r="D44" s="79"/>
      <c r="E44" s="79"/>
      <c r="F44" s="431"/>
      <c r="G44" s="432"/>
      <c r="H44" s="432"/>
      <c r="I44" s="433"/>
      <c r="J44" s="26"/>
      <c r="K44" s="81"/>
      <c r="L44" s="26"/>
      <c r="M44" s="26"/>
      <c r="N44" s="80"/>
      <c r="O44" s="27" t="str">
        <f t="shared" ref="O44:O56" si="7">IF((K44*L44*(M44*N44)/1000)&lt;&gt;0,(K44*L44*(M44*N44)/1000),"")</f>
        <v/>
      </c>
      <c r="P44" s="217" t="str">
        <f t="shared" si="3"/>
        <v/>
      </c>
      <c r="Q44" s="217" t="str">
        <f t="shared" si="6"/>
        <v/>
      </c>
      <c r="R44" s="70"/>
      <c r="S44" s="25"/>
      <c r="T44" s="67"/>
      <c r="U44" s="66"/>
      <c r="V44" s="25"/>
      <c r="W44" s="67"/>
      <c r="X44" s="68"/>
      <c r="Y44" s="69"/>
      <c r="Z44" s="69"/>
      <c r="AA44" s="1"/>
      <c r="AB44" s="6"/>
      <c r="AC44" s="6"/>
      <c r="DX44" s="25"/>
      <c r="DY44" s="25"/>
    </row>
    <row r="45" spans="1:129" ht="18" customHeight="1" x14ac:dyDescent="0.45">
      <c r="A45" s="10"/>
      <c r="B45" s="13">
        <v>34</v>
      </c>
      <c r="C45" s="216"/>
      <c r="D45" s="79"/>
      <c r="E45" s="79"/>
      <c r="F45" s="431"/>
      <c r="G45" s="432"/>
      <c r="H45" s="432"/>
      <c r="I45" s="433"/>
      <c r="J45" s="26"/>
      <c r="K45" s="81"/>
      <c r="L45" s="26"/>
      <c r="M45" s="26"/>
      <c r="N45" s="80"/>
      <c r="O45" s="27" t="str">
        <f t="shared" si="7"/>
        <v/>
      </c>
      <c r="P45" s="217" t="str">
        <f t="shared" si="3"/>
        <v/>
      </c>
      <c r="Q45" s="217" t="str">
        <f t="shared" si="6"/>
        <v/>
      </c>
      <c r="R45" s="70"/>
      <c r="S45" s="25"/>
      <c r="T45" s="67"/>
      <c r="U45" s="66"/>
      <c r="V45" s="25"/>
      <c r="W45" s="67"/>
      <c r="X45" s="68"/>
      <c r="Y45" s="69"/>
      <c r="Z45" s="69"/>
      <c r="AA45" s="1"/>
      <c r="AB45" s="6"/>
      <c r="AC45" s="6"/>
      <c r="DX45" s="25"/>
      <c r="DY45" s="25"/>
    </row>
    <row r="46" spans="1:129" ht="18" customHeight="1" x14ac:dyDescent="0.45">
      <c r="A46" s="10"/>
      <c r="B46" s="13">
        <v>35</v>
      </c>
      <c r="C46" s="216"/>
      <c r="D46" s="79"/>
      <c r="E46" s="79"/>
      <c r="F46" s="431"/>
      <c r="G46" s="432"/>
      <c r="H46" s="432"/>
      <c r="I46" s="433"/>
      <c r="J46" s="26"/>
      <c r="K46" s="81"/>
      <c r="L46" s="26"/>
      <c r="M46" s="26"/>
      <c r="N46" s="80"/>
      <c r="O46" s="27" t="str">
        <f t="shared" si="7"/>
        <v/>
      </c>
      <c r="P46" s="217" t="str">
        <f t="shared" si="3"/>
        <v/>
      </c>
      <c r="Q46" s="217" t="str">
        <f t="shared" si="6"/>
        <v/>
      </c>
      <c r="R46" s="70"/>
      <c r="S46" s="25"/>
      <c r="T46" s="67"/>
      <c r="AC46" s="6"/>
      <c r="DX46" s="25"/>
      <c r="DY46" s="25"/>
    </row>
    <row r="47" spans="1:129" ht="18" customHeight="1" x14ac:dyDescent="0.45">
      <c r="A47" s="10"/>
      <c r="B47" s="13">
        <v>36</v>
      </c>
      <c r="C47" s="216"/>
      <c r="D47" s="79"/>
      <c r="E47" s="79"/>
      <c r="F47" s="431"/>
      <c r="G47" s="432"/>
      <c r="H47" s="432"/>
      <c r="I47" s="433"/>
      <c r="J47" s="26"/>
      <c r="K47" s="81"/>
      <c r="L47" s="26"/>
      <c r="M47" s="26"/>
      <c r="N47" s="80"/>
      <c r="O47" s="27" t="str">
        <f t="shared" si="7"/>
        <v/>
      </c>
      <c r="P47" s="217" t="str">
        <f t="shared" si="3"/>
        <v/>
      </c>
      <c r="Q47" s="217" t="str">
        <f t="shared" si="6"/>
        <v/>
      </c>
      <c r="R47" s="70"/>
      <c r="AC47" s="6"/>
      <c r="DX47" s="25"/>
      <c r="DY47" s="25"/>
    </row>
    <row r="48" spans="1:129" ht="18" customHeight="1" x14ac:dyDescent="0.45">
      <c r="A48" s="10"/>
      <c r="B48" s="13">
        <v>37</v>
      </c>
      <c r="C48" s="216"/>
      <c r="D48" s="79"/>
      <c r="E48" s="79"/>
      <c r="F48" s="431"/>
      <c r="G48" s="432"/>
      <c r="H48" s="432"/>
      <c r="I48" s="433"/>
      <c r="J48" s="26"/>
      <c r="K48" s="81"/>
      <c r="L48" s="26"/>
      <c r="M48" s="26"/>
      <c r="N48" s="80"/>
      <c r="O48" s="27" t="str">
        <f t="shared" si="7"/>
        <v/>
      </c>
      <c r="P48" s="217" t="str">
        <f t="shared" si="3"/>
        <v/>
      </c>
      <c r="Q48" s="217" t="str">
        <f t="shared" si="6"/>
        <v/>
      </c>
      <c r="R48" s="70"/>
      <c r="AC48" s="6"/>
      <c r="DX48" s="25"/>
      <c r="DY48" s="25"/>
    </row>
    <row r="49" spans="1:174" ht="18" customHeight="1" x14ac:dyDescent="0.45">
      <c r="A49" s="10"/>
      <c r="B49" s="13">
        <v>38</v>
      </c>
      <c r="C49" s="216"/>
      <c r="D49" s="79"/>
      <c r="E49" s="79"/>
      <c r="F49" s="431"/>
      <c r="G49" s="432"/>
      <c r="H49" s="432"/>
      <c r="I49" s="433"/>
      <c r="J49" s="26"/>
      <c r="K49" s="81"/>
      <c r="L49" s="26"/>
      <c r="M49" s="26"/>
      <c r="N49" s="80"/>
      <c r="O49" s="27" t="str">
        <f t="shared" si="7"/>
        <v/>
      </c>
      <c r="P49" s="217" t="str">
        <f t="shared" si="3"/>
        <v/>
      </c>
      <c r="Q49" s="217" t="str">
        <f t="shared" si="6"/>
        <v/>
      </c>
      <c r="R49" s="70"/>
      <c r="AC49" s="6"/>
      <c r="DX49" s="25"/>
      <c r="DY49" s="25"/>
    </row>
    <row r="50" spans="1:174" ht="18" customHeight="1" x14ac:dyDescent="0.45">
      <c r="A50" s="10"/>
      <c r="B50" s="13">
        <v>39</v>
      </c>
      <c r="C50" s="216"/>
      <c r="D50" s="79"/>
      <c r="E50" s="79"/>
      <c r="F50" s="431"/>
      <c r="G50" s="432"/>
      <c r="H50" s="432"/>
      <c r="I50" s="433"/>
      <c r="J50" s="26"/>
      <c r="K50" s="81"/>
      <c r="L50" s="26"/>
      <c r="M50" s="26"/>
      <c r="N50" s="80"/>
      <c r="O50" s="27" t="str">
        <f t="shared" si="7"/>
        <v/>
      </c>
      <c r="P50" s="217" t="str">
        <f t="shared" si="3"/>
        <v/>
      </c>
      <c r="Q50" s="217" t="str">
        <f t="shared" si="6"/>
        <v/>
      </c>
      <c r="R50" s="70"/>
      <c r="AA50" s="1"/>
      <c r="AB50" s="6"/>
      <c r="AC50" s="6"/>
      <c r="DX50" s="25"/>
      <c r="DY50" s="25"/>
    </row>
    <row r="51" spans="1:174" ht="18" customHeight="1" x14ac:dyDescent="0.45">
      <c r="A51" s="10"/>
      <c r="B51" s="13">
        <v>40</v>
      </c>
      <c r="C51" s="216"/>
      <c r="D51" s="79"/>
      <c r="E51" s="79"/>
      <c r="F51" s="431"/>
      <c r="G51" s="432"/>
      <c r="H51" s="432"/>
      <c r="I51" s="433"/>
      <c r="J51" s="26"/>
      <c r="K51" s="81"/>
      <c r="L51" s="26"/>
      <c r="M51" s="26"/>
      <c r="N51" s="80"/>
      <c r="O51" s="27" t="str">
        <f t="shared" si="7"/>
        <v/>
      </c>
      <c r="P51" s="217" t="str">
        <f t="shared" si="3"/>
        <v/>
      </c>
      <c r="Q51" s="217" t="str">
        <f t="shared" si="6"/>
        <v/>
      </c>
      <c r="R51" s="70"/>
      <c r="S51" s="25"/>
      <c r="T51" s="67"/>
      <c r="U51" s="66"/>
      <c r="V51" s="25"/>
      <c r="W51" s="67"/>
      <c r="X51" s="68"/>
      <c r="Y51" s="69"/>
      <c r="Z51" s="69"/>
      <c r="AA51" s="1"/>
      <c r="AB51" s="6"/>
      <c r="AC51" s="6"/>
      <c r="DX51" s="25"/>
      <c r="DY51" s="25"/>
    </row>
    <row r="52" spans="1:174" ht="18" customHeight="1" x14ac:dyDescent="0.45">
      <c r="A52" s="10"/>
      <c r="B52" s="13">
        <v>41</v>
      </c>
      <c r="C52" s="216"/>
      <c r="D52" s="79"/>
      <c r="E52" s="79"/>
      <c r="F52" s="431"/>
      <c r="G52" s="432"/>
      <c r="H52" s="432"/>
      <c r="I52" s="433"/>
      <c r="J52" s="26"/>
      <c r="K52" s="81"/>
      <c r="L52" s="26"/>
      <c r="M52" s="26"/>
      <c r="N52" s="80"/>
      <c r="O52" s="27" t="str">
        <f t="shared" si="7"/>
        <v/>
      </c>
      <c r="P52" s="217" t="str">
        <f t="shared" si="3"/>
        <v/>
      </c>
      <c r="Q52" s="217" t="str">
        <f t="shared" si="6"/>
        <v/>
      </c>
      <c r="R52" s="70"/>
      <c r="S52" s="25"/>
      <c r="T52" s="67"/>
      <c r="U52" s="66"/>
      <c r="V52" s="25"/>
      <c r="W52" s="67"/>
      <c r="X52" s="68"/>
      <c r="Y52" s="69"/>
      <c r="Z52" s="69"/>
      <c r="AA52" s="1"/>
      <c r="AB52" s="6"/>
      <c r="AC52" s="6"/>
      <c r="DX52" s="25"/>
      <c r="DY52" s="25"/>
    </row>
    <row r="53" spans="1:174" ht="18" customHeight="1" x14ac:dyDescent="0.45">
      <c r="A53" s="10"/>
      <c r="B53" s="13">
        <v>42</v>
      </c>
      <c r="C53" s="216"/>
      <c r="D53" s="79"/>
      <c r="E53" s="79"/>
      <c r="F53" s="431"/>
      <c r="G53" s="432"/>
      <c r="H53" s="432"/>
      <c r="I53" s="433"/>
      <c r="J53" s="26"/>
      <c r="K53" s="81"/>
      <c r="L53" s="26"/>
      <c r="M53" s="26"/>
      <c r="N53" s="80"/>
      <c r="O53" s="27" t="str">
        <f t="shared" si="7"/>
        <v/>
      </c>
      <c r="P53" s="217" t="str">
        <f t="shared" si="3"/>
        <v/>
      </c>
      <c r="Q53" s="217" t="str">
        <f t="shared" si="6"/>
        <v/>
      </c>
      <c r="R53" s="70"/>
      <c r="S53" s="25"/>
      <c r="T53" s="67"/>
      <c r="U53" s="66"/>
      <c r="V53" s="25"/>
      <c r="W53" s="67"/>
      <c r="X53" s="68"/>
      <c r="Y53" s="69"/>
      <c r="Z53" s="69"/>
      <c r="AA53" s="1"/>
      <c r="AB53" s="6"/>
      <c r="AC53" s="6"/>
      <c r="DX53" s="25"/>
      <c r="DY53" s="25"/>
    </row>
    <row r="54" spans="1:174" ht="18" customHeight="1" x14ac:dyDescent="0.45">
      <c r="A54" s="10"/>
      <c r="B54" s="13">
        <v>43</v>
      </c>
      <c r="C54" s="216"/>
      <c r="D54" s="79"/>
      <c r="E54" s="79"/>
      <c r="F54" s="431"/>
      <c r="G54" s="432"/>
      <c r="H54" s="432"/>
      <c r="I54" s="433"/>
      <c r="J54" s="26"/>
      <c r="K54" s="81"/>
      <c r="L54" s="26"/>
      <c r="M54" s="26"/>
      <c r="N54" s="80"/>
      <c r="O54" s="27" t="str">
        <f t="shared" si="7"/>
        <v/>
      </c>
      <c r="P54" s="217" t="str">
        <f t="shared" si="3"/>
        <v/>
      </c>
      <c r="Q54" s="217" t="str">
        <f t="shared" si="6"/>
        <v/>
      </c>
      <c r="R54" s="70"/>
      <c r="S54" s="25"/>
      <c r="T54" s="67"/>
      <c r="U54" s="66"/>
      <c r="V54" s="25"/>
      <c r="W54" s="67"/>
      <c r="X54" s="68"/>
      <c r="Y54" s="69"/>
      <c r="Z54" s="69"/>
      <c r="AA54" s="1"/>
      <c r="AB54" s="6"/>
      <c r="AC54" s="6"/>
      <c r="DX54" s="25"/>
      <c r="DY54" s="25"/>
    </row>
    <row r="55" spans="1:174" ht="18" customHeight="1" x14ac:dyDescent="0.45">
      <c r="A55" s="10"/>
      <c r="B55" s="13">
        <v>44</v>
      </c>
      <c r="C55" s="216"/>
      <c r="D55" s="79"/>
      <c r="E55" s="79"/>
      <c r="F55" s="431"/>
      <c r="G55" s="432"/>
      <c r="H55" s="432"/>
      <c r="I55" s="433"/>
      <c r="J55" s="26"/>
      <c r="K55" s="81"/>
      <c r="L55" s="26"/>
      <c r="M55" s="26"/>
      <c r="N55" s="80"/>
      <c r="O55" s="27" t="str">
        <f t="shared" si="7"/>
        <v/>
      </c>
      <c r="P55" s="217" t="str">
        <f t="shared" si="3"/>
        <v/>
      </c>
      <c r="Q55" s="217" t="str">
        <f t="shared" si="6"/>
        <v/>
      </c>
      <c r="R55" s="70"/>
      <c r="S55" s="25"/>
      <c r="T55" s="67"/>
      <c r="U55" s="66"/>
      <c r="V55" s="25"/>
      <c r="W55" s="67"/>
      <c r="X55" s="68"/>
      <c r="Y55" s="69"/>
      <c r="Z55" s="69"/>
      <c r="AA55" s="1"/>
      <c r="AB55" s="6"/>
      <c r="AC55" s="6"/>
      <c r="DX55" s="25"/>
      <c r="DY55" s="25"/>
    </row>
    <row r="56" spans="1:174" ht="18" customHeight="1" x14ac:dyDescent="0.45">
      <c r="A56" s="10"/>
      <c r="B56" s="13">
        <v>45</v>
      </c>
      <c r="C56" s="216"/>
      <c r="D56" s="79"/>
      <c r="E56" s="79"/>
      <c r="F56" s="431"/>
      <c r="G56" s="432"/>
      <c r="H56" s="432"/>
      <c r="I56" s="433"/>
      <c r="J56" s="26"/>
      <c r="K56" s="81"/>
      <c r="L56" s="26"/>
      <c r="M56" s="26"/>
      <c r="N56" s="80"/>
      <c r="O56" s="27" t="str">
        <f t="shared" si="7"/>
        <v/>
      </c>
      <c r="P56" s="217" t="str">
        <f t="shared" si="3"/>
        <v/>
      </c>
      <c r="Q56" s="217" t="str">
        <f t="shared" si="6"/>
        <v/>
      </c>
      <c r="R56" s="70"/>
      <c r="S56" s="25"/>
      <c r="T56" s="67"/>
      <c r="U56" s="66"/>
      <c r="V56" s="25"/>
      <c r="W56" s="67"/>
      <c r="X56" s="68"/>
      <c r="Y56" s="69"/>
      <c r="Z56" s="69"/>
      <c r="AA56" s="1"/>
      <c r="AB56" s="6"/>
      <c r="AC56" s="6"/>
      <c r="DX56" s="25"/>
      <c r="DY56" s="25"/>
    </row>
    <row r="57" spans="1:174" ht="18" customHeight="1" x14ac:dyDescent="0.45">
      <c r="A57" s="10"/>
      <c r="B57" s="13">
        <v>46</v>
      </c>
      <c r="C57" s="216"/>
      <c r="D57" s="79"/>
      <c r="E57" s="79"/>
      <c r="F57" s="431"/>
      <c r="G57" s="432"/>
      <c r="H57" s="432"/>
      <c r="I57" s="433"/>
      <c r="J57" s="26"/>
      <c r="K57" s="81"/>
      <c r="L57" s="26"/>
      <c r="M57" s="26"/>
      <c r="N57" s="80"/>
      <c r="O57" s="27" t="str">
        <f>IF((K57*L57*(M57*N57)/1000)&lt;&gt;0,(K57*L57*(M57*N57)/1000),"")</f>
        <v/>
      </c>
      <c r="P57" s="217" t="str">
        <f t="shared" ref="P57:P61" si="8">IFERROR(O57/1000*$T$6*$T$7,"")</f>
        <v/>
      </c>
      <c r="Q57" s="217" t="str">
        <f>IFERROR((O57/1000)*$T$8,"")</f>
        <v/>
      </c>
      <c r="R57" s="70"/>
      <c r="S57" s="25"/>
      <c r="T57" s="67"/>
      <c r="U57" s="66"/>
      <c r="V57" s="25"/>
      <c r="W57" s="67"/>
      <c r="X57" s="68"/>
      <c r="Y57" s="69"/>
      <c r="Z57" s="69"/>
      <c r="AA57" s="1"/>
      <c r="AB57" s="6"/>
      <c r="AC57" s="6"/>
      <c r="DX57" s="25"/>
      <c r="DY57" s="25"/>
    </row>
    <row r="58" spans="1:174" ht="18" customHeight="1" x14ac:dyDescent="0.45">
      <c r="A58" s="10"/>
      <c r="B58" s="13">
        <v>47</v>
      </c>
      <c r="C58" s="216"/>
      <c r="D58" s="79"/>
      <c r="E58" s="79"/>
      <c r="F58" s="431"/>
      <c r="G58" s="432"/>
      <c r="H58" s="432"/>
      <c r="I58" s="433"/>
      <c r="J58" s="26"/>
      <c r="K58" s="81"/>
      <c r="L58" s="26"/>
      <c r="M58" s="26"/>
      <c r="N58" s="80"/>
      <c r="O58" s="27" t="str">
        <f>IF((K58*L58*(M58*N58)/1000)&lt;&gt;0,(K58*L58*(M58*N58)/1000),"")</f>
        <v/>
      </c>
      <c r="P58" s="217" t="str">
        <f t="shared" si="8"/>
        <v/>
      </c>
      <c r="Q58" s="217" t="str">
        <f t="shared" ref="Q58:Q61" si="9">IFERROR((O58/1000)*$T$8,"")</f>
        <v/>
      </c>
      <c r="R58" s="70"/>
      <c r="S58" s="25"/>
      <c r="T58" s="67"/>
      <c r="U58" s="66"/>
      <c r="V58" s="25"/>
      <c r="W58" s="67"/>
      <c r="X58" s="68"/>
      <c r="Y58" s="69"/>
      <c r="Z58" s="69"/>
      <c r="AA58" s="1"/>
      <c r="AB58" s="6"/>
      <c r="AC58" s="6"/>
      <c r="DX58" s="25"/>
      <c r="DY58" s="25"/>
    </row>
    <row r="59" spans="1:174" ht="18" customHeight="1" x14ac:dyDescent="0.45">
      <c r="A59" s="10"/>
      <c r="B59" s="13">
        <v>48</v>
      </c>
      <c r="C59" s="216"/>
      <c r="D59" s="79"/>
      <c r="E59" s="79"/>
      <c r="F59" s="431"/>
      <c r="G59" s="432"/>
      <c r="H59" s="432"/>
      <c r="I59" s="433"/>
      <c r="J59" s="26"/>
      <c r="K59" s="81"/>
      <c r="L59" s="26"/>
      <c r="M59" s="26"/>
      <c r="N59" s="80"/>
      <c r="O59" s="27" t="str">
        <f t="shared" ref="O59:O61" si="10">IF((K59*L59*(M59*N59)/1000)&lt;&gt;0,(K59*L59*(M59*N59)/1000),"")</f>
        <v/>
      </c>
      <c r="P59" s="217" t="str">
        <f t="shared" si="8"/>
        <v/>
      </c>
      <c r="Q59" s="217" t="str">
        <f t="shared" si="9"/>
        <v/>
      </c>
      <c r="R59" s="70"/>
      <c r="S59" s="25"/>
      <c r="T59" s="67"/>
      <c r="U59" s="66"/>
      <c r="V59" s="25"/>
      <c r="W59" s="67"/>
      <c r="X59" s="68"/>
      <c r="Y59" s="69"/>
      <c r="Z59" s="69"/>
      <c r="AA59" s="1"/>
      <c r="AB59" s="6"/>
      <c r="AC59" s="6"/>
      <c r="DX59" s="25"/>
      <c r="DY59" s="25"/>
    </row>
    <row r="60" spans="1:174" ht="18" customHeight="1" x14ac:dyDescent="0.45">
      <c r="A60" s="10"/>
      <c r="B60" s="13">
        <v>49</v>
      </c>
      <c r="C60" s="216"/>
      <c r="D60" s="79"/>
      <c r="E60" s="79"/>
      <c r="F60" s="431"/>
      <c r="G60" s="432"/>
      <c r="H60" s="432"/>
      <c r="I60" s="433"/>
      <c r="J60" s="26"/>
      <c r="K60" s="81"/>
      <c r="L60" s="26"/>
      <c r="M60" s="26"/>
      <c r="N60" s="80"/>
      <c r="O60" s="27" t="str">
        <f t="shared" si="10"/>
        <v/>
      </c>
      <c r="P60" s="217" t="str">
        <f t="shared" si="8"/>
        <v/>
      </c>
      <c r="Q60" s="217" t="str">
        <f t="shared" si="9"/>
        <v/>
      </c>
      <c r="R60" s="70"/>
      <c r="S60" s="25"/>
      <c r="T60" s="67"/>
      <c r="U60" s="66"/>
      <c r="V60" s="25"/>
      <c r="W60" s="67"/>
      <c r="X60" s="68"/>
      <c r="Y60" s="69"/>
      <c r="Z60" s="69"/>
      <c r="AA60" s="1"/>
      <c r="AB60" s="6"/>
      <c r="AC60" s="6"/>
      <c r="DX60" s="25"/>
      <c r="DY60" s="25"/>
    </row>
    <row r="61" spans="1:174" ht="18" customHeight="1" x14ac:dyDescent="0.45">
      <c r="A61" s="10"/>
      <c r="B61" s="13">
        <v>50</v>
      </c>
      <c r="C61" s="216"/>
      <c r="D61" s="79"/>
      <c r="E61" s="79"/>
      <c r="F61" s="431"/>
      <c r="G61" s="432"/>
      <c r="H61" s="432"/>
      <c r="I61" s="433"/>
      <c r="J61" s="26"/>
      <c r="K61" s="81"/>
      <c r="L61" s="26"/>
      <c r="M61" s="26"/>
      <c r="N61" s="80"/>
      <c r="O61" s="27" t="str">
        <f t="shared" si="10"/>
        <v/>
      </c>
      <c r="P61" s="217" t="str">
        <f t="shared" si="8"/>
        <v/>
      </c>
      <c r="Q61" s="217" t="str">
        <f t="shared" si="9"/>
        <v/>
      </c>
      <c r="R61" s="70"/>
      <c r="S61" s="25"/>
      <c r="T61" s="67"/>
      <c r="AC61" s="6"/>
      <c r="DX61" s="25"/>
      <c r="DY61" s="25"/>
    </row>
    <row r="62" spans="1:174" ht="18" customHeight="1" x14ac:dyDescent="0.45"/>
    <row r="63" spans="1:174" ht="18" customHeight="1" x14ac:dyDescent="0.45">
      <c r="B63" s="5" t="s">
        <v>384</v>
      </c>
    </row>
    <row r="64" spans="1:174" ht="50.1" customHeight="1" x14ac:dyDescent="0.45">
      <c r="A64" s="10"/>
      <c r="B64" s="78" t="s">
        <v>1</v>
      </c>
      <c r="C64" s="242" t="s">
        <v>22</v>
      </c>
      <c r="D64" s="87" t="s">
        <v>23</v>
      </c>
      <c r="E64" s="87" t="s">
        <v>491</v>
      </c>
      <c r="F64" s="412" t="s">
        <v>24</v>
      </c>
      <c r="G64" s="413"/>
      <c r="H64" s="413"/>
      <c r="I64" s="414"/>
      <c r="J64" s="241" t="s">
        <v>25</v>
      </c>
      <c r="K64" s="241" t="s">
        <v>26</v>
      </c>
      <c r="L64" s="241" t="s">
        <v>3</v>
      </c>
      <c r="M64" s="240" t="s">
        <v>48</v>
      </c>
      <c r="N64" s="96" t="s">
        <v>49</v>
      </c>
      <c r="O64" s="241" t="s">
        <v>4</v>
      </c>
      <c r="P64" s="220" t="s">
        <v>433</v>
      </c>
      <c r="Q64" s="240" t="s">
        <v>5</v>
      </c>
      <c r="R64" s="64"/>
      <c r="S64" s="65"/>
      <c r="T64" s="65"/>
      <c r="U64" s="65"/>
      <c r="V64" s="65"/>
      <c r="W64" s="65"/>
      <c r="X64" s="6"/>
      <c r="Y64" s="23"/>
      <c r="Z64" s="23"/>
      <c r="AA64" s="23"/>
      <c r="AB64" s="23"/>
      <c r="AC64" s="23"/>
      <c r="FR64" s="1" ph="1"/>
    </row>
    <row r="65" spans="1:129" ht="18" customHeight="1" x14ac:dyDescent="0.45">
      <c r="A65" s="10"/>
      <c r="B65" s="13">
        <v>1</v>
      </c>
      <c r="C65" s="216"/>
      <c r="D65" s="79"/>
      <c r="E65" s="79"/>
      <c r="F65" s="431"/>
      <c r="G65" s="432"/>
      <c r="H65" s="432"/>
      <c r="I65" s="433"/>
      <c r="J65" s="26"/>
      <c r="K65" s="81"/>
      <c r="L65" s="26"/>
      <c r="M65" s="26"/>
      <c r="N65" s="80"/>
      <c r="O65" s="27" t="str">
        <f>IF((K65*L65*(M65*N65)/1000)&lt;&gt;0,(K65*L65*(M65*N65)/1000),"")</f>
        <v/>
      </c>
      <c r="P65" s="217" t="str">
        <f t="shared" ref="P65:P79" si="11">IFERROR(O65/1000*$T$6*$T$7,"")</f>
        <v/>
      </c>
      <c r="Q65" s="217" t="str">
        <f>IFERROR((O65/1000)*$T$8,"")</f>
        <v/>
      </c>
      <c r="R65" s="70"/>
      <c r="S65" s="25"/>
      <c r="T65" s="67"/>
      <c r="U65" s="66"/>
      <c r="V65" s="25"/>
      <c r="W65" s="67"/>
      <c r="X65" s="68"/>
      <c r="Y65" s="69"/>
      <c r="Z65" s="69"/>
      <c r="AA65" s="1"/>
      <c r="AB65" s="6"/>
      <c r="AC65" s="6"/>
      <c r="DX65" s="25"/>
      <c r="DY65" s="25"/>
    </row>
    <row r="66" spans="1:129" ht="18" customHeight="1" x14ac:dyDescent="0.45">
      <c r="A66" s="10"/>
      <c r="B66" s="13">
        <v>2</v>
      </c>
      <c r="C66" s="216"/>
      <c r="D66" s="79"/>
      <c r="E66" s="79"/>
      <c r="F66" s="431"/>
      <c r="G66" s="432"/>
      <c r="H66" s="432"/>
      <c r="I66" s="433"/>
      <c r="J66" s="26"/>
      <c r="K66" s="81"/>
      <c r="L66" s="26"/>
      <c r="M66" s="26"/>
      <c r="N66" s="80"/>
      <c r="O66" s="27" t="str">
        <f>IF((K66*L66*(M66*N66)/1000)&lt;&gt;0,(K66*L66*(M66*N66)/1000),"")</f>
        <v/>
      </c>
      <c r="P66" s="217" t="str">
        <f t="shared" si="11"/>
        <v/>
      </c>
      <c r="Q66" s="217" t="str">
        <f t="shared" ref="Q66:Q79" si="12">IFERROR((O66/1000)*$T$8,"")</f>
        <v/>
      </c>
      <c r="R66" s="70"/>
      <c r="S66" s="25"/>
      <c r="T66" s="67"/>
      <c r="U66" s="66"/>
      <c r="V66" s="25"/>
      <c r="W66" s="67"/>
      <c r="X66" s="68"/>
      <c r="Y66" s="69"/>
      <c r="Z66" s="69"/>
      <c r="AA66" s="1"/>
      <c r="AB66" s="6"/>
      <c r="AC66" s="6"/>
      <c r="DX66" s="25"/>
      <c r="DY66" s="25"/>
    </row>
    <row r="67" spans="1:129" ht="18" customHeight="1" x14ac:dyDescent="0.45">
      <c r="A67" s="10"/>
      <c r="B67" s="13">
        <v>3</v>
      </c>
      <c r="C67" s="216"/>
      <c r="D67" s="79"/>
      <c r="E67" s="79"/>
      <c r="F67" s="431"/>
      <c r="G67" s="432"/>
      <c r="H67" s="432"/>
      <c r="I67" s="433"/>
      <c r="J67" s="26"/>
      <c r="K67" s="81"/>
      <c r="L67" s="26"/>
      <c r="M67" s="26"/>
      <c r="N67" s="80"/>
      <c r="O67" s="27" t="str">
        <f t="shared" ref="O67:O79" si="13">IF((K67*L67*(M67*N67)/1000)&lt;&gt;0,(K67*L67*(M67*N67)/1000),"")</f>
        <v/>
      </c>
      <c r="P67" s="217" t="str">
        <f t="shared" si="11"/>
        <v/>
      </c>
      <c r="Q67" s="217" t="str">
        <f t="shared" si="12"/>
        <v/>
      </c>
      <c r="R67" s="70"/>
      <c r="S67" s="25"/>
      <c r="T67" s="67"/>
      <c r="U67" s="66"/>
      <c r="V67" s="25"/>
      <c r="W67" s="67"/>
      <c r="X67" s="68"/>
      <c r="Y67" s="69"/>
      <c r="Z67" s="69"/>
      <c r="AA67" s="1"/>
      <c r="AB67" s="6"/>
      <c r="AC67" s="6"/>
      <c r="DX67" s="25"/>
      <c r="DY67" s="25"/>
    </row>
    <row r="68" spans="1:129" ht="18" customHeight="1" x14ac:dyDescent="0.45">
      <c r="A68" s="10"/>
      <c r="B68" s="13">
        <v>4</v>
      </c>
      <c r="C68" s="216"/>
      <c r="D68" s="79"/>
      <c r="E68" s="79"/>
      <c r="F68" s="431"/>
      <c r="G68" s="432"/>
      <c r="H68" s="432"/>
      <c r="I68" s="433"/>
      <c r="J68" s="26"/>
      <c r="K68" s="81"/>
      <c r="L68" s="26"/>
      <c r="M68" s="26"/>
      <c r="N68" s="80"/>
      <c r="O68" s="27" t="str">
        <f t="shared" si="13"/>
        <v/>
      </c>
      <c r="P68" s="217" t="str">
        <f t="shared" si="11"/>
        <v/>
      </c>
      <c r="Q68" s="217" t="str">
        <f t="shared" si="12"/>
        <v/>
      </c>
      <c r="R68" s="70"/>
      <c r="S68" s="25"/>
      <c r="T68" s="67"/>
      <c r="U68" s="66"/>
      <c r="V68" s="25"/>
      <c r="W68" s="67"/>
      <c r="X68" s="68"/>
      <c r="Y68" s="69"/>
      <c r="Z68" s="69"/>
      <c r="AA68" s="1"/>
      <c r="AB68" s="6"/>
      <c r="AC68" s="6"/>
      <c r="DX68" s="25"/>
      <c r="DY68" s="25"/>
    </row>
    <row r="69" spans="1:129" ht="18" customHeight="1" x14ac:dyDescent="0.45">
      <c r="A69" s="10"/>
      <c r="B69" s="13">
        <v>5</v>
      </c>
      <c r="C69" s="216"/>
      <c r="D69" s="79"/>
      <c r="E69" s="79"/>
      <c r="F69" s="431"/>
      <c r="G69" s="432"/>
      <c r="H69" s="432"/>
      <c r="I69" s="433"/>
      <c r="J69" s="26"/>
      <c r="K69" s="81"/>
      <c r="L69" s="26"/>
      <c r="M69" s="26"/>
      <c r="N69" s="80"/>
      <c r="O69" s="27" t="str">
        <f t="shared" si="13"/>
        <v/>
      </c>
      <c r="P69" s="217" t="str">
        <f t="shared" si="11"/>
        <v/>
      </c>
      <c r="Q69" s="217" t="str">
        <f t="shared" si="12"/>
        <v/>
      </c>
      <c r="R69" s="70"/>
      <c r="S69" s="25"/>
      <c r="T69" s="67"/>
      <c r="U69" s="66"/>
      <c r="V69" s="25"/>
      <c r="W69" s="67"/>
      <c r="X69" s="68"/>
      <c r="Y69" s="69"/>
      <c r="Z69" s="69"/>
      <c r="AA69" s="1"/>
      <c r="AB69" s="6"/>
      <c r="AC69" s="6"/>
      <c r="DX69" s="25"/>
      <c r="DY69" s="25"/>
    </row>
    <row r="70" spans="1:129" ht="18" customHeight="1" x14ac:dyDescent="0.45">
      <c r="A70" s="10"/>
      <c r="B70" s="13">
        <v>6</v>
      </c>
      <c r="C70" s="216"/>
      <c r="D70" s="79"/>
      <c r="E70" s="79"/>
      <c r="F70" s="431"/>
      <c r="G70" s="432"/>
      <c r="H70" s="432"/>
      <c r="I70" s="433"/>
      <c r="J70" s="26"/>
      <c r="K70" s="81"/>
      <c r="L70" s="26"/>
      <c r="M70" s="26"/>
      <c r="N70" s="80"/>
      <c r="O70" s="27" t="str">
        <f t="shared" si="13"/>
        <v/>
      </c>
      <c r="P70" s="217" t="str">
        <f t="shared" si="11"/>
        <v/>
      </c>
      <c r="Q70" s="217" t="str">
        <f t="shared" si="12"/>
        <v/>
      </c>
      <c r="R70" s="70"/>
      <c r="AA70" s="1"/>
      <c r="AB70" s="6"/>
      <c r="AC70" s="6"/>
      <c r="DX70" s="25"/>
      <c r="DY70" s="25"/>
    </row>
    <row r="71" spans="1:129" ht="18" customHeight="1" x14ac:dyDescent="0.45">
      <c r="A71" s="10"/>
      <c r="B71" s="13">
        <v>7</v>
      </c>
      <c r="C71" s="216"/>
      <c r="D71" s="79"/>
      <c r="E71" s="79"/>
      <c r="F71" s="431"/>
      <c r="G71" s="432"/>
      <c r="H71" s="432"/>
      <c r="I71" s="433"/>
      <c r="J71" s="26"/>
      <c r="K71" s="81"/>
      <c r="L71" s="26"/>
      <c r="M71" s="26"/>
      <c r="N71" s="80"/>
      <c r="O71" s="27" t="str">
        <f t="shared" si="13"/>
        <v/>
      </c>
      <c r="P71" s="217" t="str">
        <f t="shared" si="11"/>
        <v/>
      </c>
      <c r="Q71" s="217" t="str">
        <f t="shared" si="12"/>
        <v/>
      </c>
      <c r="R71" s="70"/>
      <c r="AA71" s="1"/>
      <c r="AB71" s="6"/>
      <c r="AC71" s="6"/>
      <c r="DX71" s="25"/>
      <c r="DY71" s="25"/>
    </row>
    <row r="72" spans="1:129" ht="18" customHeight="1" x14ac:dyDescent="0.45">
      <c r="A72" s="10"/>
      <c r="B72" s="13">
        <v>8</v>
      </c>
      <c r="C72" s="216"/>
      <c r="D72" s="79"/>
      <c r="E72" s="79"/>
      <c r="F72" s="431"/>
      <c r="G72" s="432"/>
      <c r="H72" s="432"/>
      <c r="I72" s="433"/>
      <c r="J72" s="26"/>
      <c r="K72" s="81"/>
      <c r="L72" s="26"/>
      <c r="M72" s="26"/>
      <c r="N72" s="80"/>
      <c r="O72" s="27" t="str">
        <f t="shared" si="13"/>
        <v/>
      </c>
      <c r="P72" s="217" t="str">
        <f t="shared" si="11"/>
        <v/>
      </c>
      <c r="Q72" s="217" t="str">
        <f t="shared" si="12"/>
        <v/>
      </c>
      <c r="R72" s="70"/>
      <c r="AA72" s="1"/>
      <c r="AB72" s="6"/>
      <c r="AC72" s="6"/>
      <c r="DX72" s="25"/>
      <c r="DY72" s="25"/>
    </row>
    <row r="73" spans="1:129" ht="18" customHeight="1" x14ac:dyDescent="0.45">
      <c r="A73" s="10"/>
      <c r="B73" s="13">
        <v>9</v>
      </c>
      <c r="C73" s="216"/>
      <c r="D73" s="79"/>
      <c r="E73" s="79"/>
      <c r="F73" s="431"/>
      <c r="G73" s="432"/>
      <c r="H73" s="432"/>
      <c r="I73" s="433"/>
      <c r="J73" s="26"/>
      <c r="K73" s="81"/>
      <c r="L73" s="26"/>
      <c r="M73" s="26"/>
      <c r="N73" s="80"/>
      <c r="O73" s="27" t="str">
        <f t="shared" si="13"/>
        <v/>
      </c>
      <c r="P73" s="217" t="str">
        <f t="shared" si="11"/>
        <v/>
      </c>
      <c r="Q73" s="217" t="str">
        <f t="shared" si="12"/>
        <v/>
      </c>
      <c r="R73" s="70"/>
      <c r="AA73" s="1"/>
      <c r="AB73" s="6"/>
      <c r="AC73" s="6"/>
      <c r="DX73" s="25"/>
      <c r="DY73" s="25"/>
    </row>
    <row r="74" spans="1:129" ht="18" customHeight="1" x14ac:dyDescent="0.45">
      <c r="A74" s="10"/>
      <c r="B74" s="13">
        <v>10</v>
      </c>
      <c r="C74" s="216"/>
      <c r="D74" s="79"/>
      <c r="E74" s="79"/>
      <c r="F74" s="431"/>
      <c r="G74" s="432"/>
      <c r="H74" s="432"/>
      <c r="I74" s="433"/>
      <c r="J74" s="26"/>
      <c r="K74" s="81"/>
      <c r="L74" s="26"/>
      <c r="M74" s="26"/>
      <c r="N74" s="80"/>
      <c r="O74" s="27" t="str">
        <f t="shared" si="13"/>
        <v/>
      </c>
      <c r="P74" s="217" t="str">
        <f t="shared" si="11"/>
        <v/>
      </c>
      <c r="Q74" s="217" t="str">
        <f t="shared" si="12"/>
        <v/>
      </c>
      <c r="R74" s="70"/>
      <c r="S74" s="25"/>
      <c r="T74" s="67"/>
      <c r="U74" s="66"/>
      <c r="V74" s="25"/>
      <c r="W74" s="67"/>
      <c r="X74" s="68"/>
      <c r="Y74" s="69"/>
      <c r="Z74" s="69"/>
      <c r="AA74" s="1"/>
      <c r="AB74" s="6"/>
      <c r="AC74" s="6"/>
      <c r="DX74" s="25"/>
      <c r="DY74" s="25"/>
    </row>
    <row r="75" spans="1:129" ht="18" customHeight="1" x14ac:dyDescent="0.45">
      <c r="A75" s="10"/>
      <c r="B75" s="13">
        <v>11</v>
      </c>
      <c r="C75" s="216"/>
      <c r="D75" s="79"/>
      <c r="E75" s="79"/>
      <c r="F75" s="431"/>
      <c r="G75" s="432"/>
      <c r="H75" s="432"/>
      <c r="I75" s="433"/>
      <c r="J75" s="26"/>
      <c r="K75" s="81"/>
      <c r="L75" s="26"/>
      <c r="M75" s="26"/>
      <c r="N75" s="80"/>
      <c r="O75" s="27" t="str">
        <f t="shared" si="13"/>
        <v/>
      </c>
      <c r="P75" s="217" t="str">
        <f t="shared" si="11"/>
        <v/>
      </c>
      <c r="Q75" s="217" t="str">
        <f t="shared" si="12"/>
        <v/>
      </c>
      <c r="R75" s="70"/>
      <c r="S75" s="25"/>
      <c r="T75" s="67"/>
      <c r="U75" s="66"/>
      <c r="V75" s="25"/>
      <c r="W75" s="67"/>
      <c r="X75" s="68"/>
      <c r="Y75" s="69"/>
      <c r="Z75" s="69"/>
      <c r="AA75" s="1"/>
      <c r="AB75" s="6"/>
      <c r="AC75" s="6"/>
      <c r="DX75" s="25"/>
      <c r="DY75" s="25"/>
    </row>
    <row r="76" spans="1:129" ht="18" customHeight="1" x14ac:dyDescent="0.45">
      <c r="A76" s="10"/>
      <c r="B76" s="13">
        <v>12</v>
      </c>
      <c r="C76" s="216"/>
      <c r="D76" s="79"/>
      <c r="E76" s="79"/>
      <c r="F76" s="431"/>
      <c r="G76" s="432"/>
      <c r="H76" s="432"/>
      <c r="I76" s="433"/>
      <c r="J76" s="26"/>
      <c r="K76" s="81"/>
      <c r="L76" s="26"/>
      <c r="M76" s="26"/>
      <c r="N76" s="80"/>
      <c r="O76" s="27" t="str">
        <f t="shared" si="13"/>
        <v/>
      </c>
      <c r="P76" s="217" t="str">
        <f t="shared" si="11"/>
        <v/>
      </c>
      <c r="Q76" s="217" t="str">
        <f t="shared" si="12"/>
        <v/>
      </c>
      <c r="R76" s="70"/>
      <c r="S76" s="25"/>
      <c r="T76" s="67"/>
      <c r="U76" s="66"/>
      <c r="V76" s="25"/>
      <c r="W76" s="67"/>
      <c r="X76" s="68"/>
      <c r="Y76" s="69"/>
      <c r="Z76" s="69"/>
      <c r="AA76" s="1"/>
      <c r="AB76" s="6"/>
      <c r="AC76" s="6"/>
      <c r="DX76" s="25"/>
      <c r="DY76" s="25"/>
    </row>
    <row r="77" spans="1:129" ht="18" customHeight="1" x14ac:dyDescent="0.45">
      <c r="A77" s="10"/>
      <c r="B77" s="13">
        <v>13</v>
      </c>
      <c r="C77" s="216"/>
      <c r="D77" s="79"/>
      <c r="E77" s="79"/>
      <c r="F77" s="431"/>
      <c r="G77" s="432"/>
      <c r="H77" s="432"/>
      <c r="I77" s="433"/>
      <c r="J77" s="26"/>
      <c r="K77" s="81"/>
      <c r="L77" s="26"/>
      <c r="M77" s="26"/>
      <c r="N77" s="80"/>
      <c r="O77" s="27" t="str">
        <f t="shared" si="13"/>
        <v/>
      </c>
      <c r="P77" s="217" t="str">
        <f t="shared" si="11"/>
        <v/>
      </c>
      <c r="Q77" s="217" t="str">
        <f t="shared" si="12"/>
        <v/>
      </c>
      <c r="R77" s="70"/>
      <c r="S77" s="25"/>
      <c r="T77" s="67"/>
      <c r="U77" s="66"/>
      <c r="V77" s="25"/>
      <c r="W77" s="67"/>
      <c r="X77" s="68"/>
      <c r="Y77" s="69"/>
      <c r="Z77" s="69"/>
      <c r="AA77" s="1"/>
      <c r="AB77" s="6"/>
      <c r="AC77" s="6"/>
      <c r="DX77" s="25"/>
      <c r="DY77" s="25"/>
    </row>
    <row r="78" spans="1:129" ht="18" customHeight="1" x14ac:dyDescent="0.45">
      <c r="A78" s="10"/>
      <c r="B78" s="13">
        <v>14</v>
      </c>
      <c r="C78" s="216"/>
      <c r="D78" s="79"/>
      <c r="E78" s="79"/>
      <c r="F78" s="431"/>
      <c r="G78" s="432"/>
      <c r="H78" s="432"/>
      <c r="I78" s="433"/>
      <c r="J78" s="26"/>
      <c r="K78" s="81"/>
      <c r="L78" s="26"/>
      <c r="M78" s="26"/>
      <c r="N78" s="80"/>
      <c r="O78" s="27" t="str">
        <f t="shared" si="13"/>
        <v/>
      </c>
      <c r="P78" s="217" t="str">
        <f t="shared" si="11"/>
        <v/>
      </c>
      <c r="Q78" s="217" t="str">
        <f t="shared" si="12"/>
        <v/>
      </c>
      <c r="R78" s="70"/>
      <c r="S78" s="25"/>
      <c r="T78" s="67"/>
      <c r="U78" s="66"/>
      <c r="V78" s="25"/>
      <c r="W78" s="67"/>
      <c r="X78" s="68"/>
      <c r="Y78" s="69"/>
      <c r="Z78" s="69"/>
      <c r="AA78" s="1"/>
      <c r="AB78" s="6"/>
      <c r="AC78" s="6"/>
      <c r="DX78" s="25"/>
      <c r="DY78" s="25"/>
    </row>
    <row r="79" spans="1:129" ht="18" customHeight="1" x14ac:dyDescent="0.45">
      <c r="A79" s="10"/>
      <c r="B79" s="13">
        <v>15</v>
      </c>
      <c r="C79" s="216"/>
      <c r="D79" s="79"/>
      <c r="E79" s="79"/>
      <c r="F79" s="431"/>
      <c r="G79" s="432"/>
      <c r="H79" s="432"/>
      <c r="I79" s="433"/>
      <c r="J79" s="26"/>
      <c r="K79" s="81"/>
      <c r="L79" s="26"/>
      <c r="M79" s="26"/>
      <c r="N79" s="80"/>
      <c r="O79" s="27" t="str">
        <f t="shared" si="13"/>
        <v/>
      </c>
      <c r="P79" s="217" t="str">
        <f t="shared" si="11"/>
        <v/>
      </c>
      <c r="Q79" s="217" t="str">
        <f t="shared" si="12"/>
        <v/>
      </c>
      <c r="R79" s="70"/>
      <c r="S79" s="25"/>
      <c r="T79" s="67"/>
      <c r="U79" s="66"/>
      <c r="V79" s="25"/>
      <c r="W79" s="67"/>
      <c r="X79" s="68"/>
      <c r="Y79" s="69"/>
      <c r="Z79" s="69"/>
      <c r="AA79" s="1"/>
      <c r="AB79" s="6"/>
      <c r="AC79" s="6"/>
      <c r="DX79" s="25"/>
      <c r="DY79" s="25"/>
    </row>
    <row r="80" spans="1:129" ht="18" customHeight="1" x14ac:dyDescent="0.45">
      <c r="A80" s="10"/>
      <c r="B80" s="13">
        <v>16</v>
      </c>
      <c r="C80" s="216"/>
      <c r="D80" s="79"/>
      <c r="E80" s="79"/>
      <c r="F80" s="431"/>
      <c r="G80" s="432"/>
      <c r="H80" s="432"/>
      <c r="I80" s="433"/>
      <c r="J80" s="26"/>
      <c r="K80" s="81"/>
      <c r="L80" s="26"/>
      <c r="M80" s="26"/>
      <c r="N80" s="80"/>
      <c r="O80" s="27" t="str">
        <f>IF((K80*L80*(M80*N80)/1000)&lt;&gt;0,(K80*L80*(M80*N80)/1000),"")</f>
        <v/>
      </c>
      <c r="P80" s="217" t="str">
        <f t="shared" ref="P80:P100" si="14">IFERROR(O80/1000*$T$6*$T$7,"")</f>
        <v/>
      </c>
      <c r="Q80" s="217" t="str">
        <f>IFERROR((O80/1000)*$T$8,"")</f>
        <v/>
      </c>
      <c r="R80" s="70"/>
      <c r="S80" s="25"/>
      <c r="T80" s="67"/>
      <c r="U80" s="66"/>
      <c r="V80" s="25"/>
      <c r="W80" s="67"/>
      <c r="X80" s="68"/>
      <c r="Y80" s="69"/>
      <c r="Z80" s="69"/>
      <c r="AA80" s="1"/>
      <c r="AB80" s="6"/>
      <c r="AC80" s="6"/>
      <c r="DX80" s="25"/>
      <c r="DY80" s="25"/>
    </row>
    <row r="81" spans="1:129" ht="18" customHeight="1" x14ac:dyDescent="0.45">
      <c r="A81" s="10"/>
      <c r="B81" s="13">
        <v>17</v>
      </c>
      <c r="C81" s="216"/>
      <c r="D81" s="79"/>
      <c r="E81" s="79"/>
      <c r="F81" s="431"/>
      <c r="G81" s="432"/>
      <c r="H81" s="432"/>
      <c r="I81" s="433"/>
      <c r="J81" s="26"/>
      <c r="K81" s="81"/>
      <c r="L81" s="26"/>
      <c r="M81" s="26"/>
      <c r="N81" s="80"/>
      <c r="O81" s="27" t="str">
        <f>IF((K81*L81*(M81*N81)/1000)&lt;&gt;0,(K81*L81*(M81*N81)/1000),"")</f>
        <v/>
      </c>
      <c r="P81" s="217" t="str">
        <f t="shared" si="14"/>
        <v/>
      </c>
      <c r="Q81" s="217" t="str">
        <f t="shared" ref="Q81:Q100" si="15">IFERROR((O81/1000)*$T$8,"")</f>
        <v/>
      </c>
      <c r="R81" s="70"/>
      <c r="S81" s="25"/>
      <c r="T81" s="67"/>
      <c r="U81" s="66"/>
      <c r="V81" s="25"/>
      <c r="W81" s="67"/>
      <c r="X81" s="68"/>
      <c r="Y81" s="69"/>
      <c r="Z81" s="69"/>
      <c r="AA81" s="1"/>
      <c r="AB81" s="6"/>
      <c r="AC81" s="6"/>
      <c r="DX81" s="25"/>
      <c r="DY81" s="25"/>
    </row>
    <row r="82" spans="1:129" ht="18" customHeight="1" x14ac:dyDescent="0.45">
      <c r="A82" s="10"/>
      <c r="B82" s="13">
        <v>18</v>
      </c>
      <c r="C82" s="216"/>
      <c r="D82" s="79"/>
      <c r="E82" s="79"/>
      <c r="F82" s="431"/>
      <c r="G82" s="432"/>
      <c r="H82" s="432"/>
      <c r="I82" s="433"/>
      <c r="J82" s="26"/>
      <c r="K82" s="81"/>
      <c r="L82" s="26"/>
      <c r="M82" s="26"/>
      <c r="N82" s="80"/>
      <c r="O82" s="27" t="str">
        <f t="shared" ref="O82:O100" si="16">IF((K82*L82*(M82*N82)/1000)&lt;&gt;0,(K82*L82*(M82*N82)/1000),"")</f>
        <v/>
      </c>
      <c r="P82" s="217" t="str">
        <f t="shared" si="14"/>
        <v/>
      </c>
      <c r="Q82" s="217" t="str">
        <f t="shared" si="15"/>
        <v/>
      </c>
      <c r="R82" s="70"/>
      <c r="S82" s="25"/>
      <c r="T82" s="67"/>
      <c r="U82" s="66"/>
      <c r="V82" s="25"/>
      <c r="W82" s="67"/>
      <c r="X82" s="68"/>
      <c r="Y82" s="69"/>
      <c r="Z82" s="69"/>
      <c r="AA82" s="1"/>
      <c r="AB82" s="6"/>
      <c r="AC82" s="6"/>
      <c r="DX82" s="25"/>
      <c r="DY82" s="25"/>
    </row>
    <row r="83" spans="1:129" ht="18" customHeight="1" x14ac:dyDescent="0.45">
      <c r="A83" s="10"/>
      <c r="B83" s="13">
        <v>19</v>
      </c>
      <c r="C83" s="216"/>
      <c r="D83" s="79"/>
      <c r="E83" s="79"/>
      <c r="F83" s="431"/>
      <c r="G83" s="432"/>
      <c r="H83" s="432"/>
      <c r="I83" s="433"/>
      <c r="J83" s="26"/>
      <c r="K83" s="81"/>
      <c r="L83" s="26"/>
      <c r="M83" s="26"/>
      <c r="N83" s="80"/>
      <c r="O83" s="27" t="str">
        <f t="shared" si="16"/>
        <v/>
      </c>
      <c r="P83" s="217" t="str">
        <f t="shared" si="14"/>
        <v/>
      </c>
      <c r="Q83" s="217" t="str">
        <f t="shared" si="15"/>
        <v/>
      </c>
      <c r="R83" s="70"/>
      <c r="S83" s="25"/>
      <c r="T83" s="67"/>
      <c r="U83" s="66"/>
      <c r="V83" s="25"/>
      <c r="W83" s="67"/>
      <c r="X83" s="68"/>
      <c r="Y83" s="69"/>
      <c r="Z83" s="69"/>
      <c r="AA83" s="1"/>
      <c r="AB83" s="6"/>
      <c r="AC83" s="6"/>
      <c r="DX83" s="25"/>
      <c r="DY83" s="25"/>
    </row>
    <row r="84" spans="1:129" ht="18" customHeight="1" x14ac:dyDescent="0.45">
      <c r="A84" s="10"/>
      <c r="B84" s="13">
        <v>20</v>
      </c>
      <c r="C84" s="216"/>
      <c r="D84" s="79"/>
      <c r="E84" s="79"/>
      <c r="F84" s="431"/>
      <c r="G84" s="432"/>
      <c r="H84" s="432"/>
      <c r="I84" s="433"/>
      <c r="J84" s="26"/>
      <c r="K84" s="81"/>
      <c r="L84" s="26"/>
      <c r="M84" s="26"/>
      <c r="N84" s="80"/>
      <c r="O84" s="27" t="str">
        <f t="shared" si="16"/>
        <v/>
      </c>
      <c r="P84" s="217" t="str">
        <f t="shared" si="14"/>
        <v/>
      </c>
      <c r="Q84" s="217" t="str">
        <f t="shared" si="15"/>
        <v/>
      </c>
      <c r="R84" s="70"/>
      <c r="S84" s="25"/>
      <c r="T84" s="67"/>
      <c r="U84" s="66"/>
      <c r="V84" s="25"/>
      <c r="W84" s="67"/>
      <c r="X84" s="68"/>
      <c r="Y84" s="69"/>
      <c r="Z84" s="69"/>
      <c r="AA84" s="1"/>
      <c r="AB84" s="6"/>
      <c r="AC84" s="6"/>
      <c r="DX84" s="25"/>
      <c r="DY84" s="25"/>
    </row>
    <row r="85" spans="1:129" ht="18" customHeight="1" x14ac:dyDescent="0.45">
      <c r="A85" s="10"/>
      <c r="B85" s="13">
        <v>21</v>
      </c>
      <c r="C85" s="216"/>
      <c r="D85" s="79"/>
      <c r="E85" s="79"/>
      <c r="F85" s="431"/>
      <c r="G85" s="432"/>
      <c r="H85" s="432"/>
      <c r="I85" s="433"/>
      <c r="J85" s="26"/>
      <c r="K85" s="81"/>
      <c r="L85" s="26"/>
      <c r="M85" s="26"/>
      <c r="N85" s="80"/>
      <c r="O85" s="27" t="str">
        <f t="shared" si="16"/>
        <v/>
      </c>
      <c r="P85" s="217" t="str">
        <f t="shared" si="14"/>
        <v/>
      </c>
      <c r="Q85" s="217" t="str">
        <f t="shared" si="15"/>
        <v/>
      </c>
      <c r="R85" s="70"/>
      <c r="AA85" s="1"/>
      <c r="AB85" s="6"/>
      <c r="AC85" s="6"/>
      <c r="DX85" s="25"/>
      <c r="DY85" s="25"/>
    </row>
    <row r="86" spans="1:129" ht="18" customHeight="1" x14ac:dyDescent="0.45">
      <c r="A86" s="10"/>
      <c r="B86" s="13">
        <v>22</v>
      </c>
      <c r="C86" s="216"/>
      <c r="D86" s="79"/>
      <c r="E86" s="79"/>
      <c r="F86" s="431"/>
      <c r="G86" s="432"/>
      <c r="H86" s="432"/>
      <c r="I86" s="433"/>
      <c r="J86" s="26"/>
      <c r="K86" s="81"/>
      <c r="L86" s="26"/>
      <c r="M86" s="26"/>
      <c r="N86" s="80"/>
      <c r="O86" s="27" t="str">
        <f t="shared" si="16"/>
        <v/>
      </c>
      <c r="P86" s="217" t="str">
        <f t="shared" si="14"/>
        <v/>
      </c>
      <c r="Q86" s="217" t="str">
        <f t="shared" si="15"/>
        <v/>
      </c>
      <c r="R86" s="70"/>
      <c r="AA86" s="1"/>
      <c r="AB86" s="6"/>
      <c r="AC86" s="6"/>
      <c r="DX86" s="25"/>
      <c r="DY86" s="25"/>
    </row>
    <row r="87" spans="1:129" ht="18" customHeight="1" x14ac:dyDescent="0.45">
      <c r="A87" s="10"/>
      <c r="B87" s="13">
        <v>23</v>
      </c>
      <c r="C87" s="216"/>
      <c r="D87" s="79"/>
      <c r="E87" s="79"/>
      <c r="F87" s="431"/>
      <c r="G87" s="432"/>
      <c r="H87" s="432"/>
      <c r="I87" s="433"/>
      <c r="J87" s="26"/>
      <c r="K87" s="81"/>
      <c r="L87" s="26"/>
      <c r="M87" s="26"/>
      <c r="N87" s="80"/>
      <c r="O87" s="27" t="str">
        <f t="shared" si="16"/>
        <v/>
      </c>
      <c r="P87" s="217" t="str">
        <f t="shared" si="14"/>
        <v/>
      </c>
      <c r="Q87" s="217" t="str">
        <f t="shared" si="15"/>
        <v/>
      </c>
      <c r="R87" s="70"/>
      <c r="AA87" s="1"/>
      <c r="AB87" s="6"/>
      <c r="AC87" s="6"/>
      <c r="DX87" s="25"/>
      <c r="DY87" s="25"/>
    </row>
    <row r="88" spans="1:129" ht="18" customHeight="1" x14ac:dyDescent="0.45">
      <c r="A88" s="10"/>
      <c r="B88" s="13">
        <v>24</v>
      </c>
      <c r="C88" s="216"/>
      <c r="D88" s="79"/>
      <c r="E88" s="79"/>
      <c r="F88" s="431"/>
      <c r="G88" s="432"/>
      <c r="H88" s="432"/>
      <c r="I88" s="433"/>
      <c r="J88" s="26"/>
      <c r="K88" s="81"/>
      <c r="L88" s="26"/>
      <c r="M88" s="26"/>
      <c r="N88" s="80"/>
      <c r="O88" s="27" t="str">
        <f t="shared" si="16"/>
        <v/>
      </c>
      <c r="P88" s="217" t="str">
        <f t="shared" si="14"/>
        <v/>
      </c>
      <c r="Q88" s="217" t="str">
        <f t="shared" si="15"/>
        <v/>
      </c>
      <c r="R88" s="70"/>
      <c r="AA88" s="1"/>
      <c r="AB88" s="6"/>
      <c r="AC88" s="6"/>
      <c r="DX88" s="25"/>
      <c r="DY88" s="25"/>
    </row>
    <row r="89" spans="1:129" ht="18" customHeight="1" x14ac:dyDescent="0.45">
      <c r="A89" s="10"/>
      <c r="B89" s="13">
        <v>25</v>
      </c>
      <c r="C89" s="216"/>
      <c r="D89" s="79"/>
      <c r="E89" s="79"/>
      <c r="F89" s="431"/>
      <c r="G89" s="432"/>
      <c r="H89" s="432"/>
      <c r="I89" s="433"/>
      <c r="J89" s="26"/>
      <c r="K89" s="81"/>
      <c r="L89" s="26"/>
      <c r="M89" s="26"/>
      <c r="N89" s="80"/>
      <c r="O89" s="27" t="str">
        <f t="shared" si="16"/>
        <v/>
      </c>
      <c r="P89" s="217" t="str">
        <f t="shared" si="14"/>
        <v/>
      </c>
      <c r="Q89" s="217" t="str">
        <f t="shared" si="15"/>
        <v/>
      </c>
      <c r="R89" s="70"/>
      <c r="S89" s="25"/>
      <c r="T89" s="67"/>
      <c r="U89" s="66"/>
      <c r="V89" s="25"/>
      <c r="W89" s="67"/>
      <c r="X89" s="68"/>
      <c r="Y89" s="69"/>
      <c r="Z89" s="69"/>
      <c r="AA89" s="1"/>
      <c r="AB89" s="6"/>
      <c r="AC89" s="6"/>
      <c r="DX89" s="25"/>
      <c r="DY89" s="25"/>
    </row>
    <row r="90" spans="1:129" ht="18" customHeight="1" x14ac:dyDescent="0.45">
      <c r="A90" s="10"/>
      <c r="B90" s="13">
        <v>26</v>
      </c>
      <c r="C90" s="216"/>
      <c r="D90" s="79"/>
      <c r="E90" s="79"/>
      <c r="F90" s="431"/>
      <c r="G90" s="432"/>
      <c r="H90" s="432"/>
      <c r="I90" s="433"/>
      <c r="J90" s="26"/>
      <c r="K90" s="81"/>
      <c r="L90" s="26"/>
      <c r="M90" s="26"/>
      <c r="N90" s="80"/>
      <c r="O90" s="27" t="str">
        <f t="shared" si="16"/>
        <v/>
      </c>
      <c r="P90" s="217" t="str">
        <f t="shared" si="14"/>
        <v/>
      </c>
      <c r="Q90" s="217" t="str">
        <f t="shared" si="15"/>
        <v/>
      </c>
      <c r="R90" s="70"/>
      <c r="S90" s="25"/>
      <c r="T90" s="67"/>
      <c r="U90" s="66"/>
      <c r="V90" s="25"/>
      <c r="W90" s="67"/>
      <c r="X90" s="68"/>
      <c r="Y90" s="69"/>
      <c r="Z90" s="69"/>
      <c r="AA90" s="1"/>
      <c r="AB90" s="6"/>
      <c r="AC90" s="6"/>
      <c r="DX90" s="25"/>
      <c r="DY90" s="25"/>
    </row>
    <row r="91" spans="1:129" ht="18" customHeight="1" x14ac:dyDescent="0.45">
      <c r="A91" s="10"/>
      <c r="B91" s="13">
        <v>27</v>
      </c>
      <c r="C91" s="216"/>
      <c r="D91" s="79"/>
      <c r="E91" s="79"/>
      <c r="F91" s="431"/>
      <c r="G91" s="432"/>
      <c r="H91" s="432"/>
      <c r="I91" s="433"/>
      <c r="J91" s="26"/>
      <c r="K91" s="81"/>
      <c r="L91" s="26"/>
      <c r="M91" s="26"/>
      <c r="N91" s="80"/>
      <c r="O91" s="27" t="str">
        <f t="shared" si="16"/>
        <v/>
      </c>
      <c r="P91" s="217" t="str">
        <f t="shared" si="14"/>
        <v/>
      </c>
      <c r="Q91" s="217" t="str">
        <f t="shared" si="15"/>
        <v/>
      </c>
      <c r="R91" s="70"/>
      <c r="S91" s="25"/>
      <c r="T91" s="67"/>
      <c r="U91" s="66"/>
      <c r="V91" s="25"/>
      <c r="W91" s="67"/>
      <c r="X91" s="68"/>
      <c r="Y91" s="69"/>
      <c r="Z91" s="69"/>
      <c r="AA91" s="1"/>
      <c r="AB91" s="6"/>
      <c r="AC91" s="6"/>
      <c r="DX91" s="25"/>
      <c r="DY91" s="25"/>
    </row>
    <row r="92" spans="1:129" ht="18" customHeight="1" x14ac:dyDescent="0.45">
      <c r="A92" s="10"/>
      <c r="B92" s="13">
        <v>28</v>
      </c>
      <c r="C92" s="216"/>
      <c r="D92" s="79"/>
      <c r="E92" s="79"/>
      <c r="F92" s="431"/>
      <c r="G92" s="432"/>
      <c r="H92" s="432"/>
      <c r="I92" s="433"/>
      <c r="J92" s="26"/>
      <c r="K92" s="81"/>
      <c r="L92" s="26"/>
      <c r="M92" s="26"/>
      <c r="N92" s="80"/>
      <c r="O92" s="27" t="str">
        <f t="shared" si="16"/>
        <v/>
      </c>
      <c r="P92" s="217" t="str">
        <f t="shared" si="14"/>
        <v/>
      </c>
      <c r="Q92" s="217" t="str">
        <f t="shared" si="15"/>
        <v/>
      </c>
      <c r="R92" s="70"/>
      <c r="S92" s="25"/>
      <c r="T92" s="67"/>
      <c r="U92" s="66"/>
      <c r="V92" s="25"/>
      <c r="W92" s="67"/>
      <c r="X92" s="68"/>
      <c r="Y92" s="69"/>
      <c r="Z92" s="69"/>
      <c r="AA92" s="1"/>
      <c r="AB92" s="6"/>
      <c r="AC92" s="6"/>
      <c r="DX92" s="25"/>
      <c r="DY92" s="25"/>
    </row>
    <row r="93" spans="1:129" ht="18" customHeight="1" x14ac:dyDescent="0.45">
      <c r="A93" s="10"/>
      <c r="B93" s="13">
        <v>29</v>
      </c>
      <c r="C93" s="216"/>
      <c r="D93" s="79"/>
      <c r="E93" s="79"/>
      <c r="F93" s="431"/>
      <c r="G93" s="432"/>
      <c r="H93" s="432"/>
      <c r="I93" s="433"/>
      <c r="J93" s="26"/>
      <c r="K93" s="81"/>
      <c r="L93" s="26"/>
      <c r="M93" s="26"/>
      <c r="N93" s="80"/>
      <c r="O93" s="27" t="str">
        <f t="shared" si="16"/>
        <v/>
      </c>
      <c r="P93" s="217" t="str">
        <f t="shared" si="14"/>
        <v/>
      </c>
      <c r="Q93" s="217" t="str">
        <f t="shared" si="15"/>
        <v/>
      </c>
      <c r="R93" s="70"/>
      <c r="S93" s="25"/>
      <c r="T93" s="67"/>
      <c r="U93" s="66"/>
      <c r="V93" s="25"/>
      <c r="W93" s="67"/>
      <c r="X93" s="68"/>
      <c r="Y93" s="69"/>
      <c r="Z93" s="69"/>
      <c r="AA93" s="1"/>
      <c r="AB93" s="6"/>
      <c r="AC93" s="6"/>
      <c r="DX93" s="25"/>
      <c r="DY93" s="25"/>
    </row>
    <row r="94" spans="1:129" ht="18" customHeight="1" x14ac:dyDescent="0.45">
      <c r="A94" s="10"/>
      <c r="B94" s="13">
        <v>30</v>
      </c>
      <c r="C94" s="216"/>
      <c r="D94" s="79"/>
      <c r="E94" s="79"/>
      <c r="F94" s="431"/>
      <c r="G94" s="432"/>
      <c r="H94" s="432"/>
      <c r="I94" s="433"/>
      <c r="J94" s="26"/>
      <c r="K94" s="81"/>
      <c r="L94" s="26"/>
      <c r="M94" s="26"/>
      <c r="N94" s="80"/>
      <c r="O94" s="27" t="str">
        <f t="shared" si="16"/>
        <v/>
      </c>
      <c r="P94" s="217" t="str">
        <f t="shared" si="14"/>
        <v/>
      </c>
      <c r="Q94" s="217" t="str">
        <f t="shared" si="15"/>
        <v/>
      </c>
      <c r="R94" s="70"/>
      <c r="S94" s="25"/>
      <c r="T94" s="67"/>
      <c r="U94" s="66"/>
      <c r="V94" s="25"/>
      <c r="W94" s="67"/>
      <c r="X94" s="68"/>
      <c r="Y94" s="69"/>
      <c r="Z94" s="69"/>
      <c r="AA94" s="1"/>
      <c r="AB94" s="6"/>
      <c r="AC94" s="6"/>
      <c r="DX94" s="25"/>
      <c r="DY94" s="25"/>
    </row>
    <row r="95" spans="1:129" ht="18" customHeight="1" x14ac:dyDescent="0.45">
      <c r="A95" s="10"/>
      <c r="B95" s="13">
        <v>31</v>
      </c>
      <c r="C95" s="216"/>
      <c r="D95" s="79"/>
      <c r="E95" s="79"/>
      <c r="F95" s="431"/>
      <c r="G95" s="432"/>
      <c r="H95" s="432"/>
      <c r="I95" s="433"/>
      <c r="J95" s="26"/>
      <c r="K95" s="81"/>
      <c r="L95" s="26"/>
      <c r="M95" s="26"/>
      <c r="N95" s="80"/>
      <c r="O95" s="27" t="str">
        <f t="shared" si="16"/>
        <v/>
      </c>
      <c r="P95" s="217" t="str">
        <f t="shared" si="14"/>
        <v/>
      </c>
      <c r="Q95" s="217" t="str">
        <f t="shared" si="15"/>
        <v/>
      </c>
      <c r="R95" s="70"/>
      <c r="S95" s="25"/>
      <c r="T95" s="67"/>
      <c r="U95" s="66"/>
      <c r="V95" s="25"/>
      <c r="W95" s="67"/>
      <c r="X95" s="68"/>
      <c r="Y95" s="69"/>
      <c r="Z95" s="69"/>
      <c r="AA95" s="1"/>
      <c r="AB95" s="6"/>
      <c r="AC95" s="6"/>
      <c r="DX95" s="25"/>
      <c r="DY95" s="25"/>
    </row>
    <row r="96" spans="1:129" ht="18" customHeight="1" x14ac:dyDescent="0.45">
      <c r="A96" s="10"/>
      <c r="B96" s="13">
        <v>32</v>
      </c>
      <c r="C96" s="216"/>
      <c r="D96" s="79"/>
      <c r="E96" s="79"/>
      <c r="F96" s="431"/>
      <c r="G96" s="432"/>
      <c r="H96" s="432"/>
      <c r="I96" s="433"/>
      <c r="J96" s="26"/>
      <c r="K96" s="81"/>
      <c r="L96" s="26"/>
      <c r="M96" s="26"/>
      <c r="N96" s="80"/>
      <c r="O96" s="27" t="str">
        <f t="shared" si="16"/>
        <v/>
      </c>
      <c r="P96" s="217" t="str">
        <f t="shared" si="14"/>
        <v/>
      </c>
      <c r="Q96" s="217" t="str">
        <f t="shared" si="15"/>
        <v/>
      </c>
      <c r="R96" s="70"/>
      <c r="S96" s="25"/>
      <c r="T96" s="67"/>
      <c r="U96" s="66"/>
      <c r="V96" s="25"/>
      <c r="W96" s="67"/>
      <c r="X96" s="68"/>
      <c r="Y96" s="69"/>
      <c r="Z96" s="69"/>
      <c r="AA96" s="1"/>
      <c r="AB96" s="6"/>
      <c r="AC96" s="6"/>
      <c r="DX96" s="25"/>
      <c r="DY96" s="25"/>
    </row>
    <row r="97" spans="1:129" ht="18" customHeight="1" x14ac:dyDescent="0.45">
      <c r="A97" s="10"/>
      <c r="B97" s="13">
        <v>33</v>
      </c>
      <c r="C97" s="216"/>
      <c r="D97" s="79"/>
      <c r="E97" s="79"/>
      <c r="F97" s="431"/>
      <c r="G97" s="432"/>
      <c r="H97" s="432"/>
      <c r="I97" s="433"/>
      <c r="J97" s="26"/>
      <c r="K97" s="81"/>
      <c r="L97" s="26"/>
      <c r="M97" s="26"/>
      <c r="N97" s="80"/>
      <c r="O97" s="27" t="str">
        <f t="shared" si="16"/>
        <v/>
      </c>
      <c r="P97" s="217" t="str">
        <f t="shared" si="14"/>
        <v/>
      </c>
      <c r="Q97" s="217" t="str">
        <f t="shared" si="15"/>
        <v/>
      </c>
      <c r="R97" s="70"/>
      <c r="S97" s="25"/>
      <c r="T97" s="67"/>
      <c r="U97" s="66"/>
      <c r="V97" s="25"/>
      <c r="W97" s="67"/>
      <c r="X97" s="68"/>
      <c r="Y97" s="69"/>
      <c r="Z97" s="69"/>
      <c r="AA97" s="1"/>
      <c r="AB97" s="6"/>
      <c r="AC97" s="6"/>
      <c r="DX97" s="25"/>
      <c r="DY97" s="25"/>
    </row>
    <row r="98" spans="1:129" ht="18" customHeight="1" x14ac:dyDescent="0.45">
      <c r="A98" s="10"/>
      <c r="B98" s="13">
        <v>34</v>
      </c>
      <c r="C98" s="216"/>
      <c r="D98" s="79"/>
      <c r="E98" s="79"/>
      <c r="F98" s="431"/>
      <c r="G98" s="432"/>
      <c r="H98" s="432"/>
      <c r="I98" s="433"/>
      <c r="J98" s="26"/>
      <c r="K98" s="81"/>
      <c r="L98" s="26"/>
      <c r="M98" s="26"/>
      <c r="N98" s="80"/>
      <c r="O98" s="27" t="str">
        <f t="shared" si="16"/>
        <v/>
      </c>
      <c r="P98" s="217" t="str">
        <f t="shared" si="14"/>
        <v/>
      </c>
      <c r="Q98" s="217" t="str">
        <f t="shared" si="15"/>
        <v/>
      </c>
      <c r="R98" s="70"/>
      <c r="S98" s="25"/>
      <c r="T98" s="67"/>
      <c r="U98" s="66"/>
      <c r="V98" s="25"/>
      <c r="W98" s="67"/>
      <c r="X98" s="68"/>
      <c r="Y98" s="69"/>
      <c r="Z98" s="69"/>
      <c r="AA98" s="1"/>
      <c r="AB98" s="6"/>
      <c r="AC98" s="6"/>
      <c r="DX98" s="25"/>
      <c r="DY98" s="25"/>
    </row>
    <row r="99" spans="1:129" ht="18" customHeight="1" x14ac:dyDescent="0.45">
      <c r="A99" s="10"/>
      <c r="B99" s="13">
        <v>35</v>
      </c>
      <c r="C99" s="216"/>
      <c r="D99" s="79"/>
      <c r="E99" s="79"/>
      <c r="F99" s="431"/>
      <c r="G99" s="432"/>
      <c r="H99" s="432"/>
      <c r="I99" s="433"/>
      <c r="J99" s="26"/>
      <c r="K99" s="81"/>
      <c r="L99" s="26"/>
      <c r="M99" s="26"/>
      <c r="N99" s="80"/>
      <c r="O99" s="27" t="str">
        <f t="shared" si="16"/>
        <v/>
      </c>
      <c r="P99" s="217" t="str">
        <f t="shared" si="14"/>
        <v/>
      </c>
      <c r="Q99" s="217" t="str">
        <f t="shared" si="15"/>
        <v/>
      </c>
      <c r="R99" s="70"/>
      <c r="S99" s="25"/>
      <c r="T99" s="67"/>
      <c r="U99" s="66"/>
      <c r="V99" s="25"/>
      <c r="W99" s="67"/>
      <c r="X99" s="68"/>
      <c r="Y99" s="69"/>
      <c r="Z99" s="69"/>
      <c r="AA99" s="1"/>
      <c r="AB99" s="6"/>
      <c r="AC99" s="6"/>
      <c r="DX99" s="25"/>
      <c r="DY99" s="25"/>
    </row>
    <row r="100" spans="1:129" ht="18" customHeight="1" x14ac:dyDescent="0.45">
      <c r="A100" s="10"/>
      <c r="B100" s="13">
        <v>36</v>
      </c>
      <c r="C100" s="216"/>
      <c r="D100" s="79"/>
      <c r="E100" s="79"/>
      <c r="F100" s="431"/>
      <c r="G100" s="432"/>
      <c r="H100" s="432"/>
      <c r="I100" s="433"/>
      <c r="J100" s="26"/>
      <c r="K100" s="81"/>
      <c r="L100" s="26"/>
      <c r="M100" s="26"/>
      <c r="N100" s="80"/>
      <c r="O100" s="27" t="str">
        <f t="shared" si="16"/>
        <v/>
      </c>
      <c r="P100" s="217" t="str">
        <f t="shared" si="14"/>
        <v/>
      </c>
      <c r="Q100" s="217" t="str">
        <f t="shared" si="15"/>
        <v/>
      </c>
      <c r="R100" s="70"/>
      <c r="S100" s="25"/>
      <c r="T100" s="67"/>
      <c r="U100" s="66"/>
      <c r="V100" s="25"/>
      <c r="W100" s="67"/>
      <c r="X100" s="68"/>
      <c r="Y100" s="69"/>
      <c r="Z100" s="69"/>
      <c r="AA100" s="1"/>
      <c r="AB100" s="6"/>
      <c r="AC100" s="6"/>
      <c r="DX100" s="25"/>
      <c r="DY100" s="25"/>
    </row>
    <row r="101" spans="1:129" ht="18" customHeight="1" x14ac:dyDescent="0.45">
      <c r="A101" s="10"/>
      <c r="B101" s="13">
        <v>37</v>
      </c>
      <c r="C101" s="216"/>
      <c r="D101" s="79"/>
      <c r="E101" s="79"/>
      <c r="F101" s="431"/>
      <c r="G101" s="432"/>
      <c r="H101" s="432"/>
      <c r="I101" s="433"/>
      <c r="J101" s="26"/>
      <c r="K101" s="81"/>
      <c r="L101" s="26"/>
      <c r="M101" s="26"/>
      <c r="N101" s="80"/>
      <c r="O101" s="27" t="str">
        <f>IF((K101*L101*(M101*N101)/1000)&lt;&gt;0,(K101*L101*(M101*N101)/1000),"")</f>
        <v/>
      </c>
      <c r="P101" s="217" t="str">
        <f t="shared" ref="P101:P114" si="17">IFERROR(O101/1000*$T$6*$T$7,"")</f>
        <v/>
      </c>
      <c r="Q101" s="217" t="str">
        <f>IFERROR((O101/1000)*$T$8,"")</f>
        <v/>
      </c>
      <c r="R101" s="70"/>
      <c r="S101" s="25"/>
      <c r="T101" s="67"/>
      <c r="U101" s="66"/>
      <c r="V101" s="25"/>
      <c r="W101" s="67"/>
      <c r="X101" s="68"/>
      <c r="Y101" s="69"/>
      <c r="Z101" s="69"/>
      <c r="AA101" s="1"/>
      <c r="AB101" s="6"/>
      <c r="AC101" s="6"/>
      <c r="DX101" s="25"/>
      <c r="DY101" s="25"/>
    </row>
    <row r="102" spans="1:129" ht="18" customHeight="1" x14ac:dyDescent="0.45">
      <c r="A102" s="10"/>
      <c r="B102" s="13">
        <v>38</v>
      </c>
      <c r="C102" s="216"/>
      <c r="D102" s="79"/>
      <c r="E102" s="79"/>
      <c r="F102" s="431"/>
      <c r="G102" s="432"/>
      <c r="H102" s="432"/>
      <c r="I102" s="433"/>
      <c r="J102" s="26"/>
      <c r="K102" s="81"/>
      <c r="L102" s="26"/>
      <c r="M102" s="26"/>
      <c r="N102" s="80"/>
      <c r="O102" s="27" t="str">
        <f>IF((K102*L102*(M102*N102)/1000)&lt;&gt;0,(K102*L102*(M102*N102)/1000),"")</f>
        <v/>
      </c>
      <c r="P102" s="217" t="str">
        <f t="shared" si="17"/>
        <v/>
      </c>
      <c r="Q102" s="217" t="str">
        <f t="shared" ref="Q102:Q114" si="18">IFERROR((O102/1000)*$T$8,"")</f>
        <v/>
      </c>
      <c r="R102" s="70"/>
      <c r="S102" s="25"/>
      <c r="T102" s="67"/>
      <c r="U102" s="66"/>
      <c r="V102" s="25"/>
      <c r="W102" s="67"/>
      <c r="X102" s="68"/>
      <c r="Y102" s="69"/>
      <c r="Z102" s="69"/>
      <c r="AA102" s="1"/>
      <c r="AB102" s="6"/>
      <c r="AC102" s="6"/>
      <c r="DX102" s="25"/>
      <c r="DY102" s="25"/>
    </row>
    <row r="103" spans="1:129" ht="18" customHeight="1" x14ac:dyDescent="0.45">
      <c r="A103" s="10"/>
      <c r="B103" s="13">
        <v>39</v>
      </c>
      <c r="C103" s="216"/>
      <c r="D103" s="79"/>
      <c r="E103" s="79"/>
      <c r="F103" s="431"/>
      <c r="G103" s="432"/>
      <c r="H103" s="432"/>
      <c r="I103" s="433"/>
      <c r="J103" s="26"/>
      <c r="K103" s="81"/>
      <c r="L103" s="26"/>
      <c r="M103" s="26"/>
      <c r="N103" s="80"/>
      <c r="O103" s="27" t="str">
        <f t="shared" ref="O103:O114" si="19">IF((K103*L103*(M103*N103)/1000)&lt;&gt;0,(K103*L103*(M103*N103)/1000),"")</f>
        <v/>
      </c>
      <c r="P103" s="217" t="str">
        <f t="shared" si="17"/>
        <v/>
      </c>
      <c r="Q103" s="217" t="str">
        <f t="shared" si="18"/>
        <v/>
      </c>
      <c r="R103" s="70"/>
      <c r="S103" s="25"/>
      <c r="T103" s="67"/>
      <c r="U103" s="66"/>
      <c r="V103" s="25"/>
      <c r="W103" s="67"/>
      <c r="X103" s="68"/>
      <c r="Y103" s="69"/>
      <c r="Z103" s="69"/>
      <c r="AA103" s="1"/>
      <c r="AB103" s="6"/>
      <c r="AC103" s="6"/>
      <c r="DX103" s="25"/>
      <c r="DY103" s="25"/>
    </row>
    <row r="104" spans="1:129" ht="18" customHeight="1" x14ac:dyDescent="0.45">
      <c r="A104" s="10"/>
      <c r="B104" s="13">
        <v>40</v>
      </c>
      <c r="C104" s="216"/>
      <c r="D104" s="79"/>
      <c r="E104" s="79"/>
      <c r="F104" s="431"/>
      <c r="G104" s="432"/>
      <c r="H104" s="432"/>
      <c r="I104" s="433"/>
      <c r="J104" s="26"/>
      <c r="K104" s="81"/>
      <c r="L104" s="26"/>
      <c r="M104" s="26"/>
      <c r="N104" s="80"/>
      <c r="O104" s="27" t="str">
        <f t="shared" si="19"/>
        <v/>
      </c>
      <c r="P104" s="217" t="str">
        <f t="shared" si="17"/>
        <v/>
      </c>
      <c r="Q104" s="217" t="str">
        <f t="shared" si="18"/>
        <v/>
      </c>
      <c r="R104" s="70"/>
      <c r="S104" s="25"/>
      <c r="T104" s="67"/>
      <c r="U104" s="66"/>
      <c r="V104" s="25"/>
      <c r="W104" s="67"/>
      <c r="X104" s="68"/>
      <c r="Y104" s="69"/>
      <c r="Z104" s="69"/>
      <c r="AA104" s="1"/>
      <c r="AB104" s="6"/>
      <c r="AC104" s="6"/>
      <c r="DX104" s="25"/>
      <c r="DY104" s="25"/>
    </row>
    <row r="105" spans="1:129" ht="18" customHeight="1" x14ac:dyDescent="0.45">
      <c r="A105" s="10"/>
      <c r="B105" s="13">
        <v>41</v>
      </c>
      <c r="C105" s="216"/>
      <c r="D105" s="79"/>
      <c r="E105" s="79"/>
      <c r="F105" s="431"/>
      <c r="G105" s="432"/>
      <c r="H105" s="432"/>
      <c r="I105" s="433"/>
      <c r="J105" s="26"/>
      <c r="K105" s="81"/>
      <c r="L105" s="26"/>
      <c r="M105" s="26"/>
      <c r="N105" s="80"/>
      <c r="O105" s="27" t="str">
        <f t="shared" si="19"/>
        <v/>
      </c>
      <c r="P105" s="217" t="str">
        <f t="shared" si="17"/>
        <v/>
      </c>
      <c r="Q105" s="217" t="str">
        <f t="shared" si="18"/>
        <v/>
      </c>
      <c r="R105" s="70"/>
      <c r="S105" s="25"/>
      <c r="T105" s="67"/>
      <c r="U105" s="66"/>
      <c r="V105" s="25"/>
      <c r="W105" s="67"/>
      <c r="X105" s="68"/>
      <c r="Y105" s="69"/>
      <c r="Z105" s="69"/>
      <c r="AA105" s="1"/>
      <c r="AB105" s="6"/>
      <c r="AC105" s="6"/>
      <c r="DX105" s="25"/>
      <c r="DY105" s="25"/>
    </row>
    <row r="106" spans="1:129" ht="18" customHeight="1" x14ac:dyDescent="0.45">
      <c r="A106" s="10"/>
      <c r="B106" s="13">
        <v>42</v>
      </c>
      <c r="C106" s="216"/>
      <c r="D106" s="79"/>
      <c r="E106" s="79"/>
      <c r="F106" s="431"/>
      <c r="G106" s="432"/>
      <c r="H106" s="432"/>
      <c r="I106" s="433"/>
      <c r="J106" s="26"/>
      <c r="K106" s="81"/>
      <c r="L106" s="26"/>
      <c r="M106" s="26"/>
      <c r="N106" s="80"/>
      <c r="O106" s="27" t="str">
        <f t="shared" si="19"/>
        <v/>
      </c>
      <c r="P106" s="217" t="str">
        <f t="shared" si="17"/>
        <v/>
      </c>
      <c r="Q106" s="217" t="str">
        <f t="shared" si="18"/>
        <v/>
      </c>
      <c r="R106" s="70"/>
      <c r="AA106" s="1"/>
      <c r="AB106" s="6"/>
      <c r="AC106" s="6"/>
      <c r="DX106" s="25"/>
      <c r="DY106" s="25"/>
    </row>
    <row r="107" spans="1:129" ht="18" customHeight="1" x14ac:dyDescent="0.45">
      <c r="A107" s="10"/>
      <c r="B107" s="13">
        <v>43</v>
      </c>
      <c r="C107" s="216"/>
      <c r="D107" s="79"/>
      <c r="E107" s="79"/>
      <c r="F107" s="431"/>
      <c r="G107" s="432"/>
      <c r="H107" s="432"/>
      <c r="I107" s="433"/>
      <c r="J107" s="26"/>
      <c r="K107" s="81"/>
      <c r="L107" s="26"/>
      <c r="M107" s="26"/>
      <c r="N107" s="80"/>
      <c r="O107" s="27" t="str">
        <f t="shared" si="19"/>
        <v/>
      </c>
      <c r="P107" s="217" t="str">
        <f t="shared" si="17"/>
        <v/>
      </c>
      <c r="Q107" s="217" t="str">
        <f t="shared" si="18"/>
        <v/>
      </c>
      <c r="R107" s="70"/>
      <c r="AA107" s="1"/>
      <c r="AB107" s="6"/>
      <c r="AC107" s="6"/>
      <c r="DX107" s="25"/>
      <c r="DY107" s="25"/>
    </row>
    <row r="108" spans="1:129" ht="18" customHeight="1" x14ac:dyDescent="0.45">
      <c r="A108" s="10"/>
      <c r="B108" s="13">
        <v>44</v>
      </c>
      <c r="C108" s="216"/>
      <c r="D108" s="79"/>
      <c r="E108" s="79"/>
      <c r="F108" s="431"/>
      <c r="G108" s="432"/>
      <c r="H108" s="432"/>
      <c r="I108" s="433"/>
      <c r="J108" s="26"/>
      <c r="K108" s="81"/>
      <c r="L108" s="26"/>
      <c r="M108" s="26"/>
      <c r="N108" s="80"/>
      <c r="O108" s="27" t="str">
        <f t="shared" si="19"/>
        <v/>
      </c>
      <c r="P108" s="217" t="str">
        <f t="shared" si="17"/>
        <v/>
      </c>
      <c r="Q108" s="217" t="str">
        <f t="shared" si="18"/>
        <v/>
      </c>
      <c r="R108" s="70"/>
      <c r="AA108" s="1"/>
      <c r="AB108" s="6"/>
      <c r="AC108" s="6"/>
      <c r="DX108" s="25"/>
      <c r="DY108" s="25"/>
    </row>
    <row r="109" spans="1:129" ht="18" customHeight="1" x14ac:dyDescent="0.45">
      <c r="A109" s="10"/>
      <c r="B109" s="13">
        <v>45</v>
      </c>
      <c r="C109" s="216"/>
      <c r="D109" s="79"/>
      <c r="E109" s="79"/>
      <c r="F109" s="431"/>
      <c r="G109" s="432"/>
      <c r="H109" s="432"/>
      <c r="I109" s="433"/>
      <c r="J109" s="26"/>
      <c r="K109" s="81"/>
      <c r="L109" s="26"/>
      <c r="M109" s="26"/>
      <c r="N109" s="80"/>
      <c r="O109" s="27" t="str">
        <f t="shared" si="19"/>
        <v/>
      </c>
      <c r="P109" s="217" t="str">
        <f t="shared" si="17"/>
        <v/>
      </c>
      <c r="Q109" s="217" t="str">
        <f t="shared" si="18"/>
        <v/>
      </c>
      <c r="R109" s="70"/>
      <c r="AA109" s="1"/>
      <c r="AB109" s="6"/>
      <c r="AC109" s="6"/>
      <c r="DX109" s="25"/>
      <c r="DY109" s="25"/>
    </row>
    <row r="110" spans="1:129" ht="18" customHeight="1" x14ac:dyDescent="0.45">
      <c r="A110" s="10"/>
      <c r="B110" s="13">
        <v>46</v>
      </c>
      <c r="C110" s="216"/>
      <c r="D110" s="79"/>
      <c r="E110" s="79"/>
      <c r="F110" s="431"/>
      <c r="G110" s="432"/>
      <c r="H110" s="432"/>
      <c r="I110" s="433"/>
      <c r="J110" s="26"/>
      <c r="K110" s="81"/>
      <c r="L110" s="26"/>
      <c r="M110" s="26"/>
      <c r="N110" s="80"/>
      <c r="O110" s="27" t="str">
        <f t="shared" si="19"/>
        <v/>
      </c>
      <c r="P110" s="217" t="str">
        <f t="shared" si="17"/>
        <v/>
      </c>
      <c r="Q110" s="217" t="str">
        <f t="shared" si="18"/>
        <v/>
      </c>
      <c r="R110" s="70"/>
      <c r="S110" s="25"/>
      <c r="T110" s="67"/>
      <c r="U110" s="66"/>
      <c r="V110" s="25"/>
      <c r="W110" s="67"/>
      <c r="X110" s="68"/>
      <c r="Y110" s="69"/>
      <c r="Z110" s="69"/>
      <c r="AA110" s="1"/>
      <c r="AB110" s="6"/>
      <c r="AC110" s="6"/>
      <c r="DX110" s="25"/>
      <c r="DY110" s="25"/>
    </row>
    <row r="111" spans="1:129" ht="18" customHeight="1" x14ac:dyDescent="0.45">
      <c r="A111" s="10"/>
      <c r="B111" s="13">
        <v>47</v>
      </c>
      <c r="C111" s="216"/>
      <c r="D111" s="79"/>
      <c r="E111" s="79"/>
      <c r="F111" s="431"/>
      <c r="G111" s="432"/>
      <c r="H111" s="432"/>
      <c r="I111" s="433"/>
      <c r="J111" s="26"/>
      <c r="K111" s="81"/>
      <c r="L111" s="26"/>
      <c r="M111" s="26"/>
      <c r="N111" s="80"/>
      <c r="O111" s="27" t="str">
        <f t="shared" si="19"/>
        <v/>
      </c>
      <c r="P111" s="217" t="str">
        <f t="shared" si="17"/>
        <v/>
      </c>
      <c r="Q111" s="217" t="str">
        <f t="shared" si="18"/>
        <v/>
      </c>
      <c r="R111" s="70"/>
      <c r="S111" s="25"/>
      <c r="T111" s="67"/>
      <c r="U111" s="66"/>
      <c r="V111" s="25"/>
      <c r="W111" s="67"/>
      <c r="X111" s="68"/>
      <c r="Y111" s="69"/>
      <c r="Z111" s="69"/>
      <c r="AA111" s="1"/>
      <c r="AB111" s="6"/>
      <c r="AC111" s="6"/>
      <c r="DX111" s="25"/>
      <c r="DY111" s="25"/>
    </row>
    <row r="112" spans="1:129" ht="18" customHeight="1" x14ac:dyDescent="0.45">
      <c r="A112" s="10"/>
      <c r="B112" s="13">
        <v>48</v>
      </c>
      <c r="C112" s="216"/>
      <c r="D112" s="79"/>
      <c r="E112" s="79"/>
      <c r="F112" s="431"/>
      <c r="G112" s="432"/>
      <c r="H112" s="432"/>
      <c r="I112" s="433"/>
      <c r="J112" s="26"/>
      <c r="K112" s="81"/>
      <c r="L112" s="26"/>
      <c r="M112" s="26"/>
      <c r="N112" s="80"/>
      <c r="O112" s="27" t="str">
        <f t="shared" si="19"/>
        <v/>
      </c>
      <c r="P112" s="217" t="str">
        <f t="shared" si="17"/>
        <v/>
      </c>
      <c r="Q112" s="217" t="str">
        <f t="shared" si="18"/>
        <v/>
      </c>
      <c r="R112" s="70"/>
      <c r="S112" s="25"/>
      <c r="T112" s="67"/>
      <c r="U112" s="66"/>
      <c r="V112" s="25"/>
      <c r="W112" s="67"/>
      <c r="X112" s="68"/>
      <c r="Y112" s="69"/>
      <c r="Z112" s="69"/>
      <c r="AA112" s="1"/>
      <c r="AB112" s="6"/>
      <c r="AC112" s="6"/>
      <c r="DX112" s="25"/>
      <c r="DY112" s="25"/>
    </row>
    <row r="113" spans="1:129" ht="18" customHeight="1" x14ac:dyDescent="0.45">
      <c r="A113" s="10"/>
      <c r="B113" s="13">
        <v>49</v>
      </c>
      <c r="C113" s="216"/>
      <c r="D113" s="79"/>
      <c r="E113" s="79"/>
      <c r="F113" s="431"/>
      <c r="G113" s="432"/>
      <c r="H113" s="432"/>
      <c r="I113" s="433"/>
      <c r="J113" s="26"/>
      <c r="K113" s="81"/>
      <c r="L113" s="26"/>
      <c r="M113" s="26"/>
      <c r="N113" s="80"/>
      <c r="O113" s="27" t="str">
        <f t="shared" si="19"/>
        <v/>
      </c>
      <c r="P113" s="217" t="str">
        <f t="shared" si="17"/>
        <v/>
      </c>
      <c r="Q113" s="217" t="str">
        <f t="shared" si="18"/>
        <v/>
      </c>
      <c r="R113" s="70"/>
      <c r="S113" s="25"/>
      <c r="T113" s="67"/>
      <c r="U113" s="66"/>
      <c r="V113" s="25"/>
      <c r="W113" s="67"/>
      <c r="X113" s="68"/>
      <c r="Y113" s="69"/>
      <c r="Z113" s="69"/>
      <c r="AA113" s="1"/>
      <c r="AB113" s="6"/>
      <c r="AC113" s="6"/>
      <c r="DX113" s="25"/>
      <c r="DY113" s="25"/>
    </row>
    <row r="114" spans="1:129" ht="18" customHeight="1" x14ac:dyDescent="0.45">
      <c r="A114" s="10"/>
      <c r="B114" s="13">
        <v>50</v>
      </c>
      <c r="C114" s="216"/>
      <c r="D114" s="79"/>
      <c r="E114" s="79"/>
      <c r="F114" s="431"/>
      <c r="G114" s="432"/>
      <c r="H114" s="432"/>
      <c r="I114" s="433"/>
      <c r="J114" s="26"/>
      <c r="K114" s="81"/>
      <c r="L114" s="26"/>
      <c r="M114" s="26"/>
      <c r="N114" s="80"/>
      <c r="O114" s="27" t="str">
        <f t="shared" si="19"/>
        <v/>
      </c>
      <c r="P114" s="217" t="str">
        <f t="shared" si="17"/>
        <v/>
      </c>
      <c r="Q114" s="217" t="str">
        <f t="shared" si="18"/>
        <v/>
      </c>
      <c r="R114" s="70"/>
      <c r="S114" s="25"/>
      <c r="T114" s="67"/>
      <c r="U114" s="66"/>
      <c r="V114" s="25"/>
      <c r="W114" s="67"/>
      <c r="X114" s="68"/>
      <c r="Y114" s="69"/>
      <c r="Z114" s="69"/>
      <c r="AA114" s="1"/>
      <c r="AB114" s="6"/>
      <c r="AC114" s="6"/>
      <c r="DX114" s="25"/>
      <c r="DY114" s="25"/>
    </row>
    <row r="115" spans="1:129" ht="18" customHeight="1" x14ac:dyDescent="0.45"/>
    <row r="116" spans="1:129" ht="18" customHeight="1" x14ac:dyDescent="0.45"/>
    <row r="117" spans="1:129" ht="18" customHeight="1" x14ac:dyDescent="0.45"/>
    <row r="118" spans="1:129" ht="18" customHeight="1" x14ac:dyDescent="0.45"/>
    <row r="119" spans="1:129" ht="18" customHeight="1" x14ac:dyDescent="0.45"/>
    <row r="120" spans="1:129" ht="18" customHeight="1" x14ac:dyDescent="0.45"/>
    <row r="121" spans="1:129" ht="18" customHeight="1" x14ac:dyDescent="0.45"/>
    <row r="122" spans="1:129" ht="18" customHeight="1" x14ac:dyDescent="0.45"/>
    <row r="123" spans="1:129" ht="18" customHeight="1" x14ac:dyDescent="0.45"/>
    <row r="124" spans="1:129" ht="18" customHeight="1" x14ac:dyDescent="0.45"/>
    <row r="125" spans="1:129" ht="18" customHeight="1" x14ac:dyDescent="0.45"/>
    <row r="126" spans="1:129" ht="18" customHeight="1" x14ac:dyDescent="0.45"/>
    <row r="127" spans="1:129" ht="18" customHeight="1" x14ac:dyDescent="0.45"/>
    <row r="128" spans="1:129" ht="18" customHeight="1" x14ac:dyDescent="0.45"/>
    <row r="129" ht="18" customHeight="1" x14ac:dyDescent="0.45"/>
    <row r="130" ht="18" customHeight="1" x14ac:dyDescent="0.45"/>
    <row r="131" ht="18" customHeight="1" x14ac:dyDescent="0.45"/>
    <row r="132" ht="18" customHeight="1" x14ac:dyDescent="0.45"/>
    <row r="133" ht="18" customHeight="1" x14ac:dyDescent="0.45"/>
    <row r="134" ht="18" customHeight="1" x14ac:dyDescent="0.45"/>
    <row r="135" ht="18" customHeight="1" x14ac:dyDescent="0.45"/>
    <row r="136" ht="18" customHeight="1" x14ac:dyDescent="0.45"/>
    <row r="137" ht="18" customHeight="1" x14ac:dyDescent="0.45"/>
    <row r="138" ht="18" customHeight="1" x14ac:dyDescent="0.45"/>
    <row r="139" ht="18" customHeight="1" x14ac:dyDescent="0.45"/>
    <row r="140" ht="18" customHeight="1" x14ac:dyDescent="0.45"/>
    <row r="141" ht="18" customHeight="1" x14ac:dyDescent="0.45"/>
    <row r="142" ht="18" customHeight="1" x14ac:dyDescent="0.45"/>
    <row r="143" ht="18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</sheetData>
  <sheetProtection algorithmName="SHA-512" hashValue="CScPZirQ9T1oqzgaYmnfj2FQOn/MJA0KLpgClKJ3CqNpuTkfUurDz5Vn3Vi2XYruJfXgINIP0eLn8gVH/JGj9w==" saltValue="uxP6KjY5zjPx1iToeOYtSw==" spinCount="100000" sheet="1" objects="1" scenarios="1" selectLockedCells="1"/>
  <dataConsolidate/>
  <mergeCells count="108">
    <mergeCell ref="F110:I110"/>
    <mergeCell ref="F111:I111"/>
    <mergeCell ref="F112:I112"/>
    <mergeCell ref="F113:I113"/>
    <mergeCell ref="F114:I114"/>
    <mergeCell ref="F105:I105"/>
    <mergeCell ref="F106:I106"/>
    <mergeCell ref="F107:I107"/>
    <mergeCell ref="F108:I108"/>
    <mergeCell ref="F109:I109"/>
    <mergeCell ref="F100:I100"/>
    <mergeCell ref="F101:I101"/>
    <mergeCell ref="F102:I102"/>
    <mergeCell ref="F103:I103"/>
    <mergeCell ref="F104:I104"/>
    <mergeCell ref="F95:I95"/>
    <mergeCell ref="F96:I96"/>
    <mergeCell ref="F97:I97"/>
    <mergeCell ref="F98:I98"/>
    <mergeCell ref="F99:I99"/>
    <mergeCell ref="F90:I90"/>
    <mergeCell ref="F91:I91"/>
    <mergeCell ref="F92:I92"/>
    <mergeCell ref="F93:I93"/>
    <mergeCell ref="F94:I94"/>
    <mergeCell ref="F85:I85"/>
    <mergeCell ref="F86:I86"/>
    <mergeCell ref="F87:I87"/>
    <mergeCell ref="F88:I88"/>
    <mergeCell ref="F89:I89"/>
    <mergeCell ref="F81:I81"/>
    <mergeCell ref="F82:I82"/>
    <mergeCell ref="F83:I83"/>
    <mergeCell ref="F84:I84"/>
    <mergeCell ref="F57:I57"/>
    <mergeCell ref="F58:I58"/>
    <mergeCell ref="F59:I59"/>
    <mergeCell ref="F60:I60"/>
    <mergeCell ref="F61:I61"/>
    <mergeCell ref="F64:I64"/>
    <mergeCell ref="F65:I65"/>
    <mergeCell ref="F66:I66"/>
    <mergeCell ref="F67:I67"/>
    <mergeCell ref="F68:I68"/>
    <mergeCell ref="F69:I69"/>
    <mergeCell ref="F70:I70"/>
    <mergeCell ref="F71:I71"/>
    <mergeCell ref="F72:I72"/>
    <mergeCell ref="F54:I54"/>
    <mergeCell ref="F55:I55"/>
    <mergeCell ref="F56:I56"/>
    <mergeCell ref="F47:I47"/>
    <mergeCell ref="F48:I48"/>
    <mergeCell ref="F49:I49"/>
    <mergeCell ref="F50:I50"/>
    <mergeCell ref="F51:I51"/>
    <mergeCell ref="F80:I80"/>
    <mergeCell ref="F45:I45"/>
    <mergeCell ref="F46:I46"/>
    <mergeCell ref="F37:I37"/>
    <mergeCell ref="F38:I38"/>
    <mergeCell ref="F39:I39"/>
    <mergeCell ref="F40:I40"/>
    <mergeCell ref="F41:I41"/>
    <mergeCell ref="F52:I52"/>
    <mergeCell ref="F53:I53"/>
    <mergeCell ref="F19:I19"/>
    <mergeCell ref="F20:I20"/>
    <mergeCell ref="F21:I21"/>
    <mergeCell ref="K6:L8"/>
    <mergeCell ref="M6:N8"/>
    <mergeCell ref="G8:H8"/>
    <mergeCell ref="I8:J8"/>
    <mergeCell ref="F11:I11"/>
    <mergeCell ref="F22:I22"/>
    <mergeCell ref="G6:H7"/>
    <mergeCell ref="I6:J7"/>
    <mergeCell ref="F12:I12"/>
    <mergeCell ref="F13:I13"/>
    <mergeCell ref="F14:I14"/>
    <mergeCell ref="F15:I15"/>
    <mergeCell ref="F16:I16"/>
    <mergeCell ref="F17:I17"/>
    <mergeCell ref="F18:I18"/>
    <mergeCell ref="F23:I23"/>
    <mergeCell ref="F24:I24"/>
    <mergeCell ref="F25:I25"/>
    <mergeCell ref="F26:I26"/>
    <mergeCell ref="F78:I78"/>
    <mergeCell ref="F79:I79"/>
    <mergeCell ref="F73:I73"/>
    <mergeCell ref="F74:I74"/>
    <mergeCell ref="F75:I75"/>
    <mergeCell ref="F76:I76"/>
    <mergeCell ref="F77:I77"/>
    <mergeCell ref="F32:I32"/>
    <mergeCell ref="F33:I33"/>
    <mergeCell ref="F34:I34"/>
    <mergeCell ref="F35:I35"/>
    <mergeCell ref="F36:I36"/>
    <mergeCell ref="F27:I27"/>
    <mergeCell ref="F28:I28"/>
    <mergeCell ref="F29:I29"/>
    <mergeCell ref="F30:I30"/>
    <mergeCell ref="F31:I31"/>
    <mergeCell ref="F42:I42"/>
    <mergeCell ref="F43:I43"/>
    <mergeCell ref="F44:I44"/>
  </mergeCells>
  <phoneticPr fontId="6"/>
  <conditionalFormatting sqref="F12:I26">
    <cfRule type="expression" dxfId="94" priority="50">
      <formula>F12=""</formula>
    </cfRule>
  </conditionalFormatting>
  <conditionalFormatting sqref="J12:J26">
    <cfRule type="expression" dxfId="93" priority="48">
      <formula>J12=""</formula>
    </cfRule>
  </conditionalFormatting>
  <conditionalFormatting sqref="L12:L26">
    <cfRule type="expression" dxfId="92" priority="47">
      <formula>L12=""</formula>
    </cfRule>
  </conditionalFormatting>
  <conditionalFormatting sqref="M12:M26">
    <cfRule type="expression" dxfId="91" priority="46">
      <formula>M12=""</formula>
    </cfRule>
  </conditionalFormatting>
  <conditionalFormatting sqref="N12:N26">
    <cfRule type="expression" dxfId="90" priority="45">
      <formula>N12=""</formula>
    </cfRule>
  </conditionalFormatting>
  <conditionalFormatting sqref="K12:K26">
    <cfRule type="expression" dxfId="89" priority="44">
      <formula>K12=""</formula>
    </cfRule>
  </conditionalFormatting>
  <conditionalFormatting sqref="J65:J79">
    <cfRule type="expression" dxfId="88" priority="42">
      <formula>J65=""</formula>
    </cfRule>
  </conditionalFormatting>
  <conditionalFormatting sqref="F27:I41">
    <cfRule type="expression" dxfId="87" priority="36">
      <formula>F27=""</formula>
    </cfRule>
  </conditionalFormatting>
  <conditionalFormatting sqref="L65:L79">
    <cfRule type="expression" dxfId="86" priority="41">
      <formula>L65=""</formula>
    </cfRule>
  </conditionalFormatting>
  <conditionalFormatting sqref="M65:M79">
    <cfRule type="expression" dxfId="85" priority="40">
      <formula>M65=""</formula>
    </cfRule>
  </conditionalFormatting>
  <conditionalFormatting sqref="N65:N79">
    <cfRule type="expression" dxfId="84" priority="39">
      <formula>N65=""</formula>
    </cfRule>
  </conditionalFormatting>
  <conditionalFormatting sqref="K65:K79">
    <cfRule type="expression" dxfId="83" priority="38">
      <formula>K65=""</formula>
    </cfRule>
  </conditionalFormatting>
  <conditionalFormatting sqref="F65:I79">
    <cfRule type="expression" dxfId="82" priority="37">
      <formula>F65=""</formula>
    </cfRule>
  </conditionalFormatting>
  <conditionalFormatting sqref="K27:K41">
    <cfRule type="expression" dxfId="81" priority="31">
      <formula>K27=""</formula>
    </cfRule>
  </conditionalFormatting>
  <conditionalFormatting sqref="K57:K61">
    <cfRule type="expression" dxfId="80" priority="19">
      <formula>K57=""</formula>
    </cfRule>
  </conditionalFormatting>
  <conditionalFormatting sqref="F80:I94">
    <cfRule type="expression" dxfId="79" priority="13">
      <formula>F80=""</formula>
    </cfRule>
  </conditionalFormatting>
  <conditionalFormatting sqref="F101:I114">
    <cfRule type="expression" dxfId="78" priority="1">
      <formula>F101=""</formula>
    </cfRule>
  </conditionalFormatting>
  <conditionalFormatting sqref="F57:I61">
    <cfRule type="expression" dxfId="77" priority="24">
      <formula>F57=""</formula>
    </cfRule>
  </conditionalFormatting>
  <conditionalFormatting sqref="J27:J41">
    <cfRule type="expression" dxfId="76" priority="35">
      <formula>J27=""</formula>
    </cfRule>
  </conditionalFormatting>
  <conditionalFormatting sqref="L27:L41">
    <cfRule type="expression" dxfId="75" priority="34">
      <formula>L27=""</formula>
    </cfRule>
  </conditionalFormatting>
  <conditionalFormatting sqref="M27:M41">
    <cfRule type="expression" dxfId="74" priority="33">
      <formula>M27=""</formula>
    </cfRule>
  </conditionalFormatting>
  <conditionalFormatting sqref="N27:N41">
    <cfRule type="expression" dxfId="73" priority="32">
      <formula>N27=""</formula>
    </cfRule>
  </conditionalFormatting>
  <conditionalFormatting sqref="F42:I56">
    <cfRule type="expression" dxfId="72" priority="30">
      <formula>F42=""</formula>
    </cfRule>
  </conditionalFormatting>
  <conditionalFormatting sqref="J42:J56">
    <cfRule type="expression" dxfId="71" priority="29">
      <formula>J42=""</formula>
    </cfRule>
  </conditionalFormatting>
  <conditionalFormatting sqref="L42:L56">
    <cfRule type="expression" dxfId="70" priority="28">
      <formula>L42=""</formula>
    </cfRule>
  </conditionalFormatting>
  <conditionalFormatting sqref="M42:M56">
    <cfRule type="expression" dxfId="69" priority="27">
      <formula>M42=""</formula>
    </cfRule>
  </conditionalFormatting>
  <conditionalFormatting sqref="N42:N56">
    <cfRule type="expression" dxfId="68" priority="26">
      <formula>N42=""</formula>
    </cfRule>
  </conditionalFormatting>
  <conditionalFormatting sqref="K42:K56">
    <cfRule type="expression" dxfId="67" priority="25">
      <formula>K42=""</formula>
    </cfRule>
  </conditionalFormatting>
  <conditionalFormatting sqref="J80:J94">
    <cfRule type="expression" dxfId="66" priority="18">
      <formula>J80=""</formula>
    </cfRule>
  </conditionalFormatting>
  <conditionalFormatting sqref="J57:J61">
    <cfRule type="expression" dxfId="65" priority="23">
      <formula>J57=""</formula>
    </cfRule>
  </conditionalFormatting>
  <conditionalFormatting sqref="L57:L61">
    <cfRule type="expression" dxfId="64" priority="22">
      <formula>L57=""</formula>
    </cfRule>
  </conditionalFormatting>
  <conditionalFormatting sqref="M57:M61">
    <cfRule type="expression" dxfId="63" priority="21">
      <formula>M57=""</formula>
    </cfRule>
  </conditionalFormatting>
  <conditionalFormatting sqref="N57:N61">
    <cfRule type="expression" dxfId="62" priority="20">
      <formula>N57=""</formula>
    </cfRule>
  </conditionalFormatting>
  <conditionalFormatting sqref="J101:J114">
    <cfRule type="expression" dxfId="61" priority="6">
      <formula>J101=""</formula>
    </cfRule>
  </conditionalFormatting>
  <conditionalFormatting sqref="L80:L94">
    <cfRule type="expression" dxfId="60" priority="17">
      <formula>L80=""</formula>
    </cfRule>
  </conditionalFormatting>
  <conditionalFormatting sqref="M80:M94">
    <cfRule type="expression" dxfId="59" priority="16">
      <formula>M80=""</formula>
    </cfRule>
  </conditionalFormatting>
  <conditionalFormatting sqref="N80:N94">
    <cfRule type="expression" dxfId="58" priority="15">
      <formula>N80=""</formula>
    </cfRule>
  </conditionalFormatting>
  <conditionalFormatting sqref="K80:K94">
    <cfRule type="expression" dxfId="57" priority="14">
      <formula>K80=""</formula>
    </cfRule>
  </conditionalFormatting>
  <conditionalFormatting sqref="J95:J100">
    <cfRule type="expression" dxfId="56" priority="12">
      <formula>J95=""</formula>
    </cfRule>
  </conditionalFormatting>
  <conditionalFormatting sqref="L95:L100">
    <cfRule type="expression" dxfId="55" priority="11">
      <formula>L95=""</formula>
    </cfRule>
  </conditionalFormatting>
  <conditionalFormatting sqref="M95:M100">
    <cfRule type="expression" dxfId="54" priority="10">
      <formula>M95=""</formula>
    </cfRule>
  </conditionalFormatting>
  <conditionalFormatting sqref="N95:N100">
    <cfRule type="expression" dxfId="53" priority="9">
      <formula>N95=""</formula>
    </cfRule>
  </conditionalFormatting>
  <conditionalFormatting sqref="K95:K100">
    <cfRule type="expression" dxfId="52" priority="8">
      <formula>K95=""</formula>
    </cfRule>
  </conditionalFormatting>
  <conditionalFormatting sqref="F95:I100">
    <cfRule type="expression" dxfId="51" priority="7">
      <formula>F95=""</formula>
    </cfRule>
  </conditionalFormatting>
  <conditionalFormatting sqref="L101:L114">
    <cfRule type="expression" dxfId="50" priority="5">
      <formula>L101=""</formula>
    </cfRule>
  </conditionalFormatting>
  <conditionalFormatting sqref="M101:M114">
    <cfRule type="expression" dxfId="49" priority="4">
      <formula>M101=""</formula>
    </cfRule>
  </conditionalFormatting>
  <conditionalFormatting sqref="N101:N114">
    <cfRule type="expression" dxfId="48" priority="3">
      <formula>N101=""</formula>
    </cfRule>
  </conditionalFormatting>
  <conditionalFormatting sqref="K101:K114">
    <cfRule type="expression" dxfId="47" priority="2">
      <formula>K101=""</formula>
    </cfRule>
  </conditionalFormatting>
  <dataValidations count="1">
    <dataValidation type="list" allowBlank="1" showInputMessage="1" sqref="F12:I61 F65:I114">
      <formula1>$S$10:$AH$10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rowBreaks count="1" manualBreakCount="1">
    <brk id="62" max="16383" man="1"/>
  </rowBreaks>
  <colBreaks count="1" manualBreakCount="1">
    <brk id="3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15</vt:i4>
      </vt:variant>
    </vt:vector>
  </HeadingPairs>
  <TitlesOfParts>
    <vt:vector size="27" baseType="lpstr">
      <vt:lpstr>【必ずお読みください】計算シートの作成方法について</vt:lpstr>
      <vt:lpstr>エネルギー使用量</vt:lpstr>
      <vt:lpstr>年間エネルギー使用量（概算）</vt:lpstr>
      <vt:lpstr>パッケージ型空調機</vt:lpstr>
      <vt:lpstr>換気設備</vt:lpstr>
      <vt:lpstr>熱源機器</vt:lpstr>
      <vt:lpstr>冷却塔</vt:lpstr>
      <vt:lpstr>空調用ポンプ</vt:lpstr>
      <vt:lpstr>照明設備</vt:lpstr>
      <vt:lpstr>変圧器</vt:lpstr>
      <vt:lpstr>冷凍冷蔵設備</vt:lpstr>
      <vt:lpstr>計算</vt:lpstr>
      <vt:lpstr>LPG</vt:lpstr>
      <vt:lpstr>【必ずお読みください】計算シートの作成方法について!Print_Area</vt:lpstr>
      <vt:lpstr>エネルギー使用量!Print_Area</vt:lpstr>
      <vt:lpstr>パッケージ型空調機!Print_Area</vt:lpstr>
      <vt:lpstr>換気設備!Print_Area</vt:lpstr>
      <vt:lpstr>空調用ポンプ!Print_Area</vt:lpstr>
      <vt:lpstr>照明設備!Print_Area</vt:lpstr>
      <vt:lpstr>熱源機器!Print_Area</vt:lpstr>
      <vt:lpstr>'年間エネルギー使用量（概算）'!Print_Area</vt:lpstr>
      <vt:lpstr>変圧器!Print_Area</vt:lpstr>
      <vt:lpstr>冷却塔!Print_Area</vt:lpstr>
      <vt:lpstr>冷凍冷蔵設備!Print_Area</vt:lpstr>
      <vt:lpstr>エネルギー使用量!Print_Titles</vt:lpstr>
      <vt:lpstr>'年間エネルギー使用量（概算）'!Print_Titles</vt:lpstr>
      <vt:lpstr>都市ガス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2023-05-22T01:47:17Z</cp:lastPrinted>
  <dcterms:created xsi:type="dcterms:W3CDTF">2023-04-05T10:11:34Z</dcterms:created>
  <dcterms:modified xsi:type="dcterms:W3CDTF">2023-05-29T02:30:44Z</dcterms:modified>
</cp:coreProperties>
</file>