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drawings/drawing2.xml" ContentType="application/vnd.openxmlformats-officedocument.drawing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/>
  <mc:AlternateContent xmlns:mc="http://schemas.openxmlformats.org/markup-compatibility/2006">
    <mc:Choice Requires="x15">
      <x15ac:absPath xmlns:x15ac="http://schemas.microsoft.com/office/spreadsheetml/2010/11/ac" url="Y:\温暖化対策推進課\スマートエネルギー都市推進担当\Ｒ５\07_家庭における太陽光発電導入促進事業\00_制度設計\作業フォルダ\04_R５年度\04_様式\設置概要書\"/>
    </mc:Choice>
  </mc:AlternateContent>
  <xr:revisionPtr revIDLastSave="0" documentId="13_ncr:1_{240822FC-691D-4381-9CED-A8503FF240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設置概要書 " sheetId="64" r:id="rId1"/>
    <sheet name="※複数系列 (2)" sheetId="60" r:id="rId2"/>
    <sheet name="※複数系列 (3)" sheetId="62" r:id="rId3"/>
    <sheet name="形状一覧" sheetId="63" r:id="rId4"/>
    <sheet name="変更履歴" sheetId="65" r:id="rId5"/>
  </sheets>
  <definedNames>
    <definedName name="_xlnm.Print_Area" localSheetId="1">'※複数系列 (2)'!$A$1:$R$50</definedName>
    <definedName name="_xlnm.Print_Area" localSheetId="2">'※複数系列 (3)'!$A$1:$R$57</definedName>
    <definedName name="_xlnm.Print_Area" localSheetId="0">'設置概要書 '!$A$1:$Q$94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41" i="62" l="1"/>
  <c r="P40" i="62"/>
  <c r="P39" i="62"/>
  <c r="P38" i="62"/>
  <c r="P37" i="62"/>
  <c r="P41" i="60"/>
  <c r="P40" i="60"/>
  <c r="P39" i="60"/>
  <c r="P38" i="60"/>
  <c r="P37" i="60"/>
  <c r="P65" i="64"/>
  <c r="P64" i="64"/>
  <c r="P63" i="64"/>
  <c r="P62" i="64"/>
  <c r="L38" i="64"/>
  <c r="L37" i="64"/>
  <c r="Z28" i="62"/>
  <c r="AF28" i="62" s="1"/>
  <c r="Z29" i="62"/>
  <c r="AF29" i="62" s="1"/>
  <c r="Z30" i="62"/>
  <c r="AF30" i="62" s="1"/>
  <c r="Z31" i="62"/>
  <c r="AF31" i="62" s="1"/>
  <c r="Z32" i="62"/>
  <c r="AF32" i="62" s="1"/>
  <c r="K47" i="64"/>
  <c r="AF33" i="62" l="1"/>
  <c r="X34" i="62" s="1"/>
  <c r="A1" i="62"/>
  <c r="A1" i="60"/>
  <c r="Z90" i="64"/>
  <c r="W90" i="64"/>
  <c r="AF90" i="64" s="1"/>
  <c r="Z86" i="64"/>
  <c r="AK46" i="64"/>
  <c r="AK47" i="64" s="1"/>
  <c r="AH43" i="64"/>
  <c r="AH46" i="64" s="1"/>
  <c r="AH47" i="64" s="1"/>
  <c r="AD43" i="64"/>
  <c r="AD46" i="64" s="1"/>
  <c r="AB43" i="64"/>
  <c r="AB46" i="64" s="1"/>
  <c r="AB47" i="64" s="1"/>
  <c r="AF37" i="60"/>
  <c r="Z37" i="60"/>
  <c r="AC35" i="62" l="1"/>
  <c r="E90" i="64"/>
  <c r="B90" i="64"/>
  <c r="AJ80" i="64"/>
  <c r="AE77" i="64"/>
  <c r="AE75" i="64"/>
  <c r="AC65" i="64"/>
  <c r="AJ65" i="64" s="1"/>
  <c r="I65" i="64"/>
  <c r="AC64" i="64"/>
  <c r="AJ64" i="64" s="1"/>
  <c r="I64" i="64"/>
  <c r="AC63" i="64"/>
  <c r="AJ63" i="64" s="1"/>
  <c r="I63" i="64"/>
  <c r="AC62" i="64"/>
  <c r="AJ62" i="64" s="1"/>
  <c r="I62" i="64"/>
  <c r="AC61" i="64"/>
  <c r="AJ61" i="64" s="1"/>
  <c r="I61" i="64"/>
  <c r="P61" i="64" s="1"/>
  <c r="AC56" i="64"/>
  <c r="AJ56" i="64" s="1"/>
  <c r="I56" i="64"/>
  <c r="P56" i="64" s="1"/>
  <c r="AC55" i="64"/>
  <c r="AJ55" i="64" s="1"/>
  <c r="I55" i="64"/>
  <c r="P55" i="64" s="1"/>
  <c r="AC54" i="64"/>
  <c r="AJ54" i="64" s="1"/>
  <c r="I54" i="64"/>
  <c r="P54" i="64" s="1"/>
  <c r="AC53" i="64"/>
  <c r="AJ53" i="64" s="1"/>
  <c r="I53" i="64"/>
  <c r="P53" i="64" s="1"/>
  <c r="AC52" i="64"/>
  <c r="AJ52" i="64" s="1"/>
  <c r="I52" i="64"/>
  <c r="P52" i="64" s="1"/>
  <c r="AF38" i="64"/>
  <c r="AJ28" i="64"/>
  <c r="P28" i="64"/>
  <c r="AJ27" i="64"/>
  <c r="P27" i="64"/>
  <c r="AJ26" i="64"/>
  <c r="P26" i="64"/>
  <c r="AJ25" i="64"/>
  <c r="P25" i="64"/>
  <c r="AJ24" i="64"/>
  <c r="P24" i="64"/>
  <c r="AJ23" i="64"/>
  <c r="P23" i="64"/>
  <c r="AJ22" i="64"/>
  <c r="P22" i="64"/>
  <c r="AJ21" i="64"/>
  <c r="P21" i="64"/>
  <c r="AJ20" i="64"/>
  <c r="P20" i="64"/>
  <c r="AJ19" i="64"/>
  <c r="P19" i="64"/>
  <c r="K90" i="64" l="1"/>
  <c r="AJ66" i="64"/>
  <c r="Z67" i="64" s="1"/>
  <c r="P66" i="64"/>
  <c r="E67" i="64" s="1"/>
  <c r="P29" i="64"/>
  <c r="E30" i="64" s="1"/>
  <c r="E34" i="64" s="1"/>
  <c r="AJ29" i="64"/>
  <c r="Z30" i="64" s="1"/>
  <c r="Z34" i="64" s="1"/>
  <c r="P57" i="64"/>
  <c r="E58" i="64" s="1"/>
  <c r="AJ57" i="64"/>
  <c r="Z58" i="64" s="1"/>
  <c r="AB80" i="64" l="1"/>
  <c r="AA79" i="64" s="1"/>
  <c r="Z48" i="64" a="1"/>
  <c r="Z48" i="64" s="1"/>
  <c r="W86" i="64" s="1"/>
  <c r="AC86" i="64" s="1"/>
  <c r="L36" i="64"/>
  <c r="M68" i="64"/>
  <c r="H78" i="64" s="1"/>
  <c r="AG68" i="64"/>
  <c r="AB78" i="64" s="1"/>
  <c r="M59" i="64"/>
  <c r="H76" i="64" s="1"/>
  <c r="H80" i="64"/>
  <c r="AG59" i="64"/>
  <c r="Y55" i="62"/>
  <c r="AC55" i="62" s="1"/>
  <c r="Y52" i="62"/>
  <c r="AC52" i="62" s="1"/>
  <c r="Y51" i="62"/>
  <c r="AC51" i="62" s="1"/>
  <c r="AF41" i="62"/>
  <c r="Z41" i="62"/>
  <c r="AF40" i="62"/>
  <c r="Z40" i="62"/>
  <c r="AF39" i="62"/>
  <c r="Z39" i="62"/>
  <c r="AF38" i="62"/>
  <c r="Z38" i="62"/>
  <c r="Z37" i="62"/>
  <c r="AF37" i="62" s="1"/>
  <c r="AF18" i="62"/>
  <c r="AF17" i="62"/>
  <c r="AF16" i="62"/>
  <c r="AF15" i="62"/>
  <c r="AF14" i="62"/>
  <c r="AF13" i="62"/>
  <c r="AF12" i="62"/>
  <c r="AF11" i="62"/>
  <c r="AF10" i="62"/>
  <c r="AF9" i="62"/>
  <c r="Z28" i="60"/>
  <c r="AF28" i="60" s="1"/>
  <c r="Y56" i="60"/>
  <c r="AC56" i="60" s="1"/>
  <c r="Y53" i="60"/>
  <c r="AC53" i="60" s="1"/>
  <c r="Y52" i="60"/>
  <c r="AC52" i="60" s="1"/>
  <c r="Z41" i="60"/>
  <c r="AF41" i="60" s="1"/>
  <c r="Z40" i="60"/>
  <c r="AF40" i="60" s="1"/>
  <c r="Z39" i="60"/>
  <c r="AF39" i="60" s="1"/>
  <c r="Z38" i="60"/>
  <c r="AF38" i="60" s="1"/>
  <c r="Z32" i="60"/>
  <c r="AF32" i="60" s="1"/>
  <c r="Z31" i="60"/>
  <c r="AF31" i="60" s="1"/>
  <c r="Z30" i="60"/>
  <c r="AF30" i="60" s="1"/>
  <c r="Z29" i="60"/>
  <c r="AF29" i="60" s="1"/>
  <c r="AF18" i="60"/>
  <c r="AF17" i="60"/>
  <c r="AF16" i="60"/>
  <c r="AF15" i="60"/>
  <c r="AF14" i="60"/>
  <c r="AF13" i="60"/>
  <c r="AF12" i="60"/>
  <c r="AF11" i="60"/>
  <c r="AF10" i="60"/>
  <c r="AF9" i="60"/>
  <c r="AF42" i="60" l="1"/>
  <c r="AF19" i="62"/>
  <c r="X20" i="62" s="1"/>
  <c r="X24" i="62" s="1"/>
  <c r="AC61" i="62" s="1"/>
  <c r="AF42" i="62"/>
  <c r="X43" i="62" s="1"/>
  <c r="AF19" i="60"/>
  <c r="X20" i="60" s="1"/>
  <c r="X24" i="60" s="1"/>
  <c r="AF33" i="60"/>
  <c r="X34" i="60" s="1"/>
  <c r="X43" i="60" l="1"/>
  <c r="AC44" i="60"/>
  <c r="AC59" i="60" s="1"/>
  <c r="AC44" i="62"/>
  <c r="AC60" i="62" s="1"/>
  <c r="AC59" i="62"/>
  <c r="AC35" i="60"/>
  <c r="AC58" i="60" s="1"/>
  <c r="AC60" i="60"/>
  <c r="H53" i="60"/>
  <c r="I41" i="62"/>
  <c r="I40" i="62"/>
  <c r="I39" i="62"/>
  <c r="I38" i="62"/>
  <c r="I37" i="62"/>
  <c r="I32" i="62"/>
  <c r="I31" i="62"/>
  <c r="I30" i="62"/>
  <c r="I29" i="62"/>
  <c r="I28" i="62"/>
  <c r="I41" i="60"/>
  <c r="I40" i="60"/>
  <c r="I39" i="60"/>
  <c r="I38" i="60"/>
  <c r="I37" i="60"/>
  <c r="I32" i="60"/>
  <c r="I31" i="60"/>
  <c r="I30" i="60"/>
  <c r="I29" i="60"/>
  <c r="I28" i="60"/>
  <c r="P42" i="60" l="1"/>
  <c r="X63" i="62"/>
  <c r="E43" i="60" l="1"/>
  <c r="P9" i="62" l="1"/>
  <c r="P31" i="60"/>
  <c r="P30" i="60"/>
  <c r="P29" i="60"/>
  <c r="P15" i="62" l="1"/>
  <c r="P14" i="62"/>
  <c r="P28" i="62" l="1"/>
  <c r="P28" i="60"/>
  <c r="P9" i="60"/>
  <c r="P31" i="62" l="1"/>
  <c r="P32" i="62"/>
  <c r="P16" i="62"/>
  <c r="P17" i="62"/>
  <c r="P18" i="62"/>
  <c r="P32" i="60"/>
  <c r="P33" i="60" s="1"/>
  <c r="P14" i="60"/>
  <c r="P15" i="60"/>
  <c r="P16" i="60"/>
  <c r="P17" i="60"/>
  <c r="P18" i="60"/>
  <c r="E34" i="60" l="1"/>
  <c r="P30" i="62" l="1"/>
  <c r="P29" i="62"/>
  <c r="P13" i="62"/>
  <c r="P12" i="62"/>
  <c r="P11" i="62"/>
  <c r="P10" i="62"/>
  <c r="P13" i="60"/>
  <c r="P12" i="60"/>
  <c r="P11" i="60"/>
  <c r="P10" i="60"/>
  <c r="P42" i="62" l="1"/>
  <c r="P19" i="60"/>
  <c r="P33" i="62"/>
  <c r="P19" i="62"/>
  <c r="E20" i="62" s="1"/>
  <c r="E43" i="62" l="1"/>
  <c r="M44" i="62" s="1"/>
  <c r="P78" i="64" s="1"/>
  <c r="E34" i="62"/>
  <c r="M35" i="62" s="1"/>
  <c r="P76" i="64" s="1"/>
  <c r="E20" i="60"/>
  <c r="H56" i="60"/>
  <c r="M56" i="60" s="1"/>
  <c r="H52" i="60"/>
  <c r="M52" i="60" s="1"/>
  <c r="M53" i="60"/>
  <c r="E24" i="62"/>
  <c r="P80" i="64" l="1"/>
  <c r="E24" i="60"/>
  <c r="H51" i="62"/>
  <c r="H55" i="62"/>
  <c r="M55" i="62" s="1"/>
  <c r="H52" i="62"/>
  <c r="M52" i="62" s="1"/>
  <c r="M61" i="62"/>
  <c r="E36" i="64" l="1"/>
  <c r="P43" i="64" s="1"/>
  <c r="L80" i="64"/>
  <c r="M35" i="60"/>
  <c r="L76" i="64" s="1"/>
  <c r="G75" i="64" s="1"/>
  <c r="M44" i="60"/>
  <c r="L78" i="64" s="1"/>
  <c r="M60" i="60"/>
  <c r="M60" i="62"/>
  <c r="M59" i="62"/>
  <c r="M51" i="62"/>
  <c r="P46" i="64" l="1"/>
  <c r="P47" i="64" s="1"/>
  <c r="K75" i="64"/>
  <c r="G79" i="64"/>
  <c r="K79" i="64" s="1"/>
  <c r="G77" i="64"/>
  <c r="K77" i="64" s="1"/>
  <c r="M58" i="60"/>
  <c r="M59" i="60"/>
  <c r="M43" i="64"/>
  <c r="G43" i="64"/>
  <c r="I43" i="64"/>
  <c r="E63" i="62"/>
  <c r="M46" i="64" l="1"/>
  <c r="M47" i="64" s="1"/>
  <c r="G46" i="64"/>
  <c r="G47" i="64" s="1"/>
  <c r="I46" i="64"/>
  <c r="I47" i="64" s="1"/>
  <c r="E81" i="64"/>
  <c r="E82" i="64" s="1"/>
  <c r="E86" i="64" s="1"/>
  <c r="E61" i="60"/>
  <c r="E48" i="64" l="1"/>
  <c r="B86" i="64" s="1"/>
  <c r="I86" i="64" s="1"/>
  <c r="E92" i="64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CE565C6-31C6-472C-BEB6-7EBD4B39FF8B}" keepAlive="1" name="クエリ - Table001 (Page 1-5)" description="ブック内の 'Table001 (Page 1-5)' クエリへの接続です。" type="5" refreshedVersion="0" background="1">
    <dbPr connection="Provider=Microsoft.Mashup.OleDb.1;Data Source=$Workbook$;Location=&quot;Table001 (Page 1-5)&quot;;Extended Properties=&quot;&quot;" command="SELECT * FROM [Table001 (Page 1-5)]"/>
  </connection>
</connections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2">
    <metadataType name="XLDAPR" minSupportedVersion="120000" copy="1" pasteAll="1" pasteValues="1" merge="1" splitFirst="1" rowColShift="1" clearFormats="1" clearComments="1" assign="1" coerce="1" cellMeta="1"/>
    <metadataType name="XLRICHVALUE" minSupportedVersion="120000" copy="1" pasteAll="1" pasteValues="1" merge="1" splitFirst="1" rowColShift="1" clearFormats="1" clearComments="1" assign="1" coerce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futureMetadata name="XLRICHVALUE" count="1">
    <bk>
      <extLst>
        <ext uri="{3e2802c4-a4d2-4d8b-9148-e3be6c30e623}">
          <xlrd:rvb i="0"/>
        </ext>
      </extLst>
    </bk>
  </futureMetadata>
  <cellMetadata count="1">
    <bk>
      <rc t="1" v="0"/>
    </bk>
  </cellMetadata>
  <valueMetadata count="1">
    <bk>
      <rc t="2" v="0"/>
    </bk>
  </valueMetadata>
</metadata>
</file>

<file path=xl/sharedStrings.xml><?xml version="1.0" encoding="utf-8"?>
<sst xmlns="http://schemas.openxmlformats.org/spreadsheetml/2006/main" count="1733" uniqueCount="398">
  <si>
    <t>kW</t>
    <phoneticPr fontId="3"/>
  </si>
  <si>
    <t>円</t>
    <rPh sb="0" eb="1">
      <t>エン</t>
    </rPh>
    <phoneticPr fontId="3"/>
  </si>
  <si>
    <t>太陽光発電システム発電出力</t>
    <phoneticPr fontId="3"/>
  </si>
  <si>
    <t>１棟当たりの助成金額の上限</t>
    <rPh sb="1" eb="2">
      <t>トウ</t>
    </rPh>
    <rPh sb="2" eb="3">
      <t>ア</t>
    </rPh>
    <rPh sb="6" eb="10">
      <t>ジョセイキンガク</t>
    </rPh>
    <rPh sb="11" eb="13">
      <t>ジョウゲン</t>
    </rPh>
    <phoneticPr fontId="3"/>
  </si>
  <si>
    <t>型式名</t>
    <rPh sb="0" eb="3">
      <t>カタシキメイ</t>
    </rPh>
    <phoneticPr fontId="3"/>
  </si>
  <si>
    <t>メーカー名</t>
    <rPh sb="4" eb="5">
      <t>メイ</t>
    </rPh>
    <phoneticPr fontId="3"/>
  </si>
  <si>
    <t>W</t>
  </si>
  <si>
    <t>＝</t>
    <phoneticPr fontId="3"/>
  </si>
  <si>
    <t>枚</t>
    <rPh sb="0" eb="1">
      <t>マイ</t>
    </rPh>
    <phoneticPr fontId="3"/>
  </si>
  <si>
    <t>×</t>
    <phoneticPr fontId="3"/>
  </si>
  <si>
    <t>W</t>
    <phoneticPr fontId="3"/>
  </si>
  <si>
    <t>使用枚数</t>
    <phoneticPr fontId="3"/>
  </si>
  <si>
    <t>公称最大出力</t>
    <rPh sb="0" eb="6">
      <t>コウショウサイダイシュツリョク</t>
    </rPh>
    <phoneticPr fontId="3"/>
  </si>
  <si>
    <t>No</t>
    <phoneticPr fontId="3"/>
  </si>
  <si>
    <t>　太陽電池モジュール　</t>
    <phoneticPr fontId="3"/>
  </si>
  <si>
    <t>合計出力</t>
    <rPh sb="0" eb="2">
      <t>ゴウケイ</t>
    </rPh>
    <rPh sb="2" eb="4">
      <t>シュツリョク</t>
    </rPh>
    <phoneticPr fontId="3"/>
  </si>
  <si>
    <t>型式名</t>
    <rPh sb="0" eb="2">
      <t>カタシキ</t>
    </rPh>
    <rPh sb="2" eb="3">
      <t>メイ</t>
    </rPh>
    <phoneticPr fontId="3"/>
  </si>
  <si>
    <t>定格出力</t>
    <rPh sb="0" eb="2">
      <t>テイカク</t>
    </rPh>
    <rPh sb="2" eb="4">
      <t>シュツリョク</t>
    </rPh>
    <phoneticPr fontId="3"/>
  </si>
  <si>
    <t>太陽光発電システム　 発電出力</t>
    <rPh sb="0" eb="3">
      <t>タイヨウコウ</t>
    </rPh>
    <rPh sb="3" eb="5">
      <t>ハツデン</t>
    </rPh>
    <phoneticPr fontId="3"/>
  </si>
  <si>
    <t>（Ⅱ）</t>
    <phoneticPr fontId="3"/>
  </si>
  <si>
    <t>合計値（W）÷1000</t>
    <phoneticPr fontId="3"/>
  </si>
  <si>
    <t xml:space="preserve">          </t>
    <phoneticPr fontId="3"/>
  </si>
  <si>
    <t>個</t>
    <rPh sb="0" eb="1">
      <t>コ</t>
    </rPh>
    <phoneticPr fontId="3"/>
  </si>
  <si>
    <t>申請者名</t>
    <rPh sb="0" eb="3">
      <t>シンセイシャ</t>
    </rPh>
    <rPh sb="3" eb="4">
      <t>メイ</t>
    </rPh>
    <phoneticPr fontId="3"/>
  </si>
  <si>
    <t>数量</t>
    <rPh sb="0" eb="2">
      <t>スウリョウ</t>
    </rPh>
    <phoneticPr fontId="3"/>
  </si>
  <si>
    <t>ｋW</t>
    <phoneticPr fontId="3"/>
  </si>
  <si>
    <t>　太陽電池モジュール　</t>
    <rPh sb="3" eb="5">
      <t>デンチ</t>
    </rPh>
    <phoneticPr fontId="3"/>
  </si>
  <si>
    <t>系列3</t>
    <rPh sb="0" eb="2">
      <t>ケイレツ</t>
    </rPh>
    <phoneticPr fontId="3"/>
  </si>
  <si>
    <t>合計値(あ)</t>
    <rPh sb="0" eb="2">
      <t>ゴウケイ</t>
    </rPh>
    <rPh sb="2" eb="3">
      <t>チ</t>
    </rPh>
    <phoneticPr fontId="3"/>
  </si>
  <si>
    <t>合計(い)</t>
    <rPh sb="0" eb="2">
      <t>ゴウケイ</t>
    </rPh>
    <phoneticPr fontId="3"/>
  </si>
  <si>
    <t>合計(う)</t>
    <rPh sb="0" eb="2">
      <t>ゴウケイ</t>
    </rPh>
    <phoneticPr fontId="3"/>
  </si>
  <si>
    <t>（Ｉ）</t>
    <phoneticPr fontId="3"/>
  </si>
  <si>
    <t>（Ⅲ）</t>
    <phoneticPr fontId="3"/>
  </si>
  <si>
    <t>＋</t>
    <phoneticPr fontId="3"/>
  </si>
  <si>
    <t>太陽光発電システム(A)</t>
    <phoneticPr fontId="3"/>
  </si>
  <si>
    <t>機能性PV(B)</t>
    <rPh sb="0" eb="3">
      <t>キノウセイ</t>
    </rPh>
    <phoneticPr fontId="3"/>
  </si>
  <si>
    <t>(E)</t>
    <phoneticPr fontId="3"/>
  </si>
  <si>
    <t>防水工事　【既存】</t>
    <rPh sb="6" eb="8">
      <t>キソン</t>
    </rPh>
    <phoneticPr fontId="3"/>
  </si>
  <si>
    <t>機能性PV助成金算定額</t>
    <rPh sb="0" eb="3">
      <t>キノウセイ</t>
    </rPh>
    <rPh sb="7" eb="8">
      <t>キン</t>
    </rPh>
    <rPh sb="8" eb="10">
      <t>サンテイ</t>
    </rPh>
    <rPh sb="10" eb="11">
      <t>ガク</t>
    </rPh>
    <phoneticPr fontId="3"/>
  </si>
  <si>
    <t>（c）</t>
    <phoneticPr fontId="3"/>
  </si>
  <si>
    <t>(A)</t>
    <phoneticPr fontId="3"/>
  </si>
  <si>
    <t>架台【集合住宅】</t>
    <rPh sb="3" eb="5">
      <t>シュウゴウ</t>
    </rPh>
    <rPh sb="5" eb="7">
      <t>ジュウタク</t>
    </rPh>
    <phoneticPr fontId="3"/>
  </si>
  <si>
    <t>（a）</t>
    <phoneticPr fontId="3"/>
  </si>
  <si>
    <t>（a）又は（b）の値のうち、いずれか小さい値</t>
    <phoneticPr fontId="3"/>
  </si>
  <si>
    <t>　　　　  　　 機能性PV出力　     ×</t>
    <rPh sb="9" eb="12">
      <t>キノウセイ</t>
    </rPh>
    <rPh sb="14" eb="16">
      <t>シュツリョク</t>
    </rPh>
    <phoneticPr fontId="3"/>
  </si>
  <si>
    <t xml:space="preserve">                機能性PV出力　　　 ×</t>
    <rPh sb="16" eb="19">
      <t>キノウセイ</t>
    </rPh>
    <rPh sb="21" eb="23">
      <t>シュツリョク</t>
    </rPh>
    <phoneticPr fontId="3"/>
  </si>
  <si>
    <t>形状</t>
    <rPh sb="0" eb="2">
      <t>ケイジョウ</t>
    </rPh>
    <phoneticPr fontId="3"/>
  </si>
  <si>
    <t>①小型（台形・三角形・建材形）</t>
    <phoneticPr fontId="3"/>
  </si>
  <si>
    <t>②建材一体型</t>
    <phoneticPr fontId="3"/>
  </si>
  <si>
    <t>④防眩型</t>
    <phoneticPr fontId="3"/>
  </si>
  <si>
    <t>⑤小型（方形）</t>
    <phoneticPr fontId="3"/>
  </si>
  <si>
    <t>H.R.D. SINGAPORE PTE LTD_PVM-860245</t>
  </si>
  <si>
    <t>H.R.D. SINGAPORE PTE LTD_PVM-830210</t>
  </si>
  <si>
    <t>ソーラーフロンティア_SFM115-R1</t>
  </si>
  <si>
    <t>⑥軽量型</t>
  </si>
  <si>
    <t>⑥軽量型</t>
    <phoneticPr fontId="3"/>
  </si>
  <si>
    <t>⑦PV出力最適化</t>
  </si>
  <si>
    <t>⑦PV出力最適化</t>
    <phoneticPr fontId="3"/>
  </si>
  <si>
    <t>Huawei Digital Power Technologies Co., Ltd_オプティマイザ_SUN2000-600W-P</t>
  </si>
  <si>
    <t>架台【戸建】(既存)</t>
    <rPh sb="3" eb="5">
      <t>コダ</t>
    </rPh>
    <rPh sb="7" eb="9">
      <t>キソン</t>
    </rPh>
    <phoneticPr fontId="3"/>
  </si>
  <si>
    <t>チェックボックス用</t>
    <rPh sb="8" eb="9">
      <t>ヨウ</t>
    </rPh>
    <phoneticPr fontId="3"/>
  </si>
  <si>
    <t>数量</t>
    <phoneticPr fontId="3"/>
  </si>
  <si>
    <t>(千円未満切捨)</t>
    <phoneticPr fontId="3"/>
  </si>
  <si>
    <t>円</t>
    <phoneticPr fontId="3"/>
  </si>
  <si>
    <t>株式会社XXXXXXXX</t>
    <phoneticPr fontId="3"/>
  </si>
  <si>
    <t>A254XXX01</t>
    <phoneticPr fontId="3"/>
  </si>
  <si>
    <t>A180XXX02</t>
    <phoneticPr fontId="3"/>
  </si>
  <si>
    <t>B130XXX04</t>
    <phoneticPr fontId="3"/>
  </si>
  <si>
    <t>B３0XX01</t>
    <phoneticPr fontId="3"/>
  </si>
  <si>
    <t>(B)</t>
  </si>
  <si>
    <t>(k)</t>
    <phoneticPr fontId="3"/>
  </si>
  <si>
    <t>(l)</t>
    <phoneticPr fontId="3"/>
  </si>
  <si>
    <t>モジュールの系列</t>
    <rPh sb="6" eb="8">
      <t>ケイレツ</t>
    </rPh>
    <phoneticPr fontId="3"/>
  </si>
  <si>
    <t>1系列</t>
    <rPh sb="1" eb="3">
      <t>ケイレツ</t>
    </rPh>
    <phoneticPr fontId="3"/>
  </si>
  <si>
    <t>（c）</t>
  </si>
  <si>
    <t>（Ⅳ）</t>
    <phoneticPr fontId="3"/>
  </si>
  <si>
    <t>(ア)</t>
    <phoneticPr fontId="3"/>
  </si>
  <si>
    <t>(イ)</t>
    <phoneticPr fontId="3"/>
  </si>
  <si>
    <t>(ウ)</t>
    <phoneticPr fontId="3"/>
  </si>
  <si>
    <t>(エ)</t>
    <phoneticPr fontId="3"/>
  </si>
  <si>
    <t>(ア)+(イ)+(ウ)(千円未満切捨)</t>
    <phoneticPr fontId="3"/>
  </si>
  <si>
    <t>公称最大出力</t>
    <rPh sb="0" eb="2">
      <t>コウショウ</t>
    </rPh>
    <rPh sb="2" eb="4">
      <t>サイダイ</t>
    </rPh>
    <rPh sb="4" eb="6">
      <t>シュツリョク</t>
    </rPh>
    <phoneticPr fontId="2"/>
  </si>
  <si>
    <t>ネクストエナジー・アンド・リソース(株)_NER120M375D-MCL</t>
    <phoneticPr fontId="3"/>
  </si>
  <si>
    <t>×</t>
  </si>
  <si>
    <t xml:space="preserve">　　　　　　　　機能性PV出力　 </t>
    <rPh sb="8" eb="11">
      <t>キノウセイ</t>
    </rPh>
    <rPh sb="13" eb="15">
      <t>シュツリョク</t>
    </rPh>
    <phoneticPr fontId="3"/>
  </si>
  <si>
    <t>(Ⅰ)×(う)÷(あ)</t>
    <phoneticPr fontId="3"/>
  </si>
  <si>
    <t>＝</t>
  </si>
  <si>
    <t>円</t>
  </si>
  <si>
    <t>台形_長州産業（株）_CS-109B81R</t>
  </si>
  <si>
    <t>建材形_（株）モノクローム_MC22HM55</t>
  </si>
  <si>
    <t>建材形_（株）モノクローム_MC44HM110</t>
  </si>
  <si>
    <t>建材形_（株）カネカ_P-DV590</t>
  </si>
  <si>
    <t>建材形_（株）カネカ_P-DV560</t>
  </si>
  <si>
    <t>建材形_（株）カネカ_Z-AH460</t>
  </si>
  <si>
    <t>建材形_（株）カネカ_Z-AH470</t>
  </si>
  <si>
    <t>建材形_（株）カネカ_Z-AH480</t>
  </si>
  <si>
    <t>建材形_（株）カネカ_Z-AH490</t>
  </si>
  <si>
    <t>台形_三洋電機（株）_VBH070WJ01L</t>
  </si>
  <si>
    <t>台形_三洋電機（株）_VBH070WJ01R</t>
  </si>
  <si>
    <t>台形_シャープ（株）_NQ-130LM</t>
  </si>
  <si>
    <t>台形_シャープ（株）_NQ-130RM</t>
  </si>
  <si>
    <t>台形_シャープ（株）_NQ-103LG</t>
  </si>
  <si>
    <t>台形_シャープ（株）_NQ-103RG</t>
  </si>
  <si>
    <t>台形_京セラ（株）_KJ100P-5ETLCG</t>
  </si>
  <si>
    <t>台形_京セラ（株）_KJ100P-5ETRCG</t>
  </si>
  <si>
    <t>建材形_京セラ（株）_KJ178P-5ETCG</t>
  </si>
  <si>
    <t>建材形_京セラ（株）_KJ181P-5ETCG</t>
  </si>
  <si>
    <t>台形_京セラ（株）_KJ97P-5ETLCG</t>
  </si>
  <si>
    <t>台形_京セラ（株）_KJ97P-5ETRCG</t>
  </si>
  <si>
    <t>建材形_京セラ（株）_KJ55P-5ESCH</t>
  </si>
  <si>
    <t>建材形_京セラ（株）_KJ75P-5ESCH</t>
  </si>
  <si>
    <t>台形_京セラ（株）_KHM69P-5CGLCG</t>
  </si>
  <si>
    <t>台形_京セラ（株）_KHM69P-5CGRCG</t>
  </si>
  <si>
    <t>台形_京セラ（株）_KHM74P-5EGLCG</t>
  </si>
  <si>
    <t>台形_京セラ（株）_KHM74P-5EGRCG</t>
  </si>
  <si>
    <t>サンテックパワージャパン（株）_MSZ-160STa</t>
  </si>
  <si>
    <t>サンテックパワージャパン（株）_MSZ-160SSa</t>
  </si>
  <si>
    <t>（株）カネカ_R-LV740</t>
  </si>
  <si>
    <t>（株）カネカ_R-LV760</t>
  </si>
  <si>
    <t>シャープ（株）_NU-65S5H</t>
  </si>
  <si>
    <t>シャープ（株）_NU-43S5H</t>
  </si>
  <si>
    <t>シャープ（株）_NU-65S4H</t>
  </si>
  <si>
    <t>シャープ（株）_NU-43S4H</t>
  </si>
  <si>
    <t>シャープ（株）_NU-65K5H</t>
  </si>
  <si>
    <t>シャープ（株）_NU-51K5H</t>
  </si>
  <si>
    <t>長州産業（株）_CS-217B81SAG</t>
  </si>
  <si>
    <t>（株）カネカ_E-PK420</t>
  </si>
  <si>
    <t>（株）カネカ_E-PH420</t>
  </si>
  <si>
    <t>（株）カネカ_E-PL420</t>
  </si>
  <si>
    <t>（株）カネカ_P-PV570</t>
  </si>
  <si>
    <t>（株）カネカ_Z-PI400</t>
  </si>
  <si>
    <t>（株）カネカ_Z-PI410</t>
  </si>
  <si>
    <t>（株）カネカ_Z-PI420</t>
  </si>
  <si>
    <t>（株）カネカ_Z-PI430</t>
  </si>
  <si>
    <t>長州産業（株）_CS-109B81S</t>
  </si>
  <si>
    <t>三洋電機（株）_VBHN120SJ44</t>
  </si>
  <si>
    <t>三洋電機（株）_VBHN120WJ01</t>
  </si>
  <si>
    <t>三洋電機（株）_VBHN120SJ08</t>
  </si>
  <si>
    <t>三洋電機（株）_VBM120FJ02N</t>
  </si>
  <si>
    <t>シャープ（株）_NU-228AP</t>
  </si>
  <si>
    <t>シャープ（株）_NQ-180BM</t>
  </si>
  <si>
    <t>シャープ（株）_NU-218AJ</t>
  </si>
  <si>
    <t>シャープ（株）_NQ-225AG</t>
  </si>
  <si>
    <t>シャープ（株）_NQ-159AG</t>
  </si>
  <si>
    <t>シャープ（株）_NQ-220HE</t>
  </si>
  <si>
    <t>京セラ（株）_KJ137P-5ETCG</t>
  </si>
  <si>
    <t>京セラ（株）_KJ140P-5ETCG</t>
  </si>
  <si>
    <t>京セラ（株）_KJ188P-3CTCG</t>
  </si>
  <si>
    <t>京セラ（株）_KJ189P-5CTCG</t>
  </si>
  <si>
    <t>京セラ（株）_KJ193P-5CTCG</t>
  </si>
  <si>
    <t>京セラ（株）_KJ210P-5ETCG</t>
  </si>
  <si>
    <t>京セラ（株）_KJ87P-5ETCG</t>
  </si>
  <si>
    <t>京セラ（株）_KJ90P-5ETCG</t>
  </si>
  <si>
    <t>京セラ（株）_KM92P-5CLCH</t>
  </si>
  <si>
    <t>京セラ（株）_KM92P-5CMCH</t>
  </si>
  <si>
    <t>京セラ（株）_KM97P-5ELCH</t>
  </si>
  <si>
    <t>京セラ（株）_KM97P-5EMCH</t>
  </si>
  <si>
    <t>京セラ（株）_KHM137P-3CGTCW</t>
  </si>
  <si>
    <t>京セラ（株）_KHM139P-5CGTCW</t>
  </si>
  <si>
    <t>京セラ（株）_KHM150P-5EGTCW</t>
  </si>
  <si>
    <t>京セラ（株）_KH43M-4E4CB</t>
  </si>
  <si>
    <t>京セラ（株）_KH495S-4E4CB</t>
  </si>
  <si>
    <t>京セラ（株）_KH495S-4E4CB(AR)</t>
  </si>
  <si>
    <t>京セラ（株）_KH78S-4E6CB</t>
  </si>
  <si>
    <t>京セラ（株）_KH65S-4E5CB</t>
  </si>
  <si>
    <t>京セラ（株）_KH65M-4E6CB</t>
  </si>
  <si>
    <t>京セラ（株）_KH78S-4E6CB(AR)</t>
  </si>
  <si>
    <t>京セラ（株）_KH65S-4E5CB(AR)</t>
  </si>
  <si>
    <t>東洋アルミニウム（株）_TYM230HANE-G</t>
  </si>
  <si>
    <t>東洋アルミニウム（株）_TYM235HANE-G</t>
  </si>
  <si>
    <t>東洋アルミニウム（株）_TYM240HANE-G</t>
  </si>
  <si>
    <t>東洋アルミニウム（株）_TYM230HANE-AL</t>
  </si>
  <si>
    <t>東洋アルミニウム（株）_TYM235HANE-AL</t>
  </si>
  <si>
    <t>東洋アルミニウム（株）_TYM240HANE-AL</t>
  </si>
  <si>
    <t>東洋アルミニウム（株）_TYM245HANE-AL</t>
  </si>
  <si>
    <t>東洋アルミニウム（株）_TYM375HANE-AL-FHL</t>
  </si>
  <si>
    <t>東洋アルミニウム（株）_TYM375HANE-AL-SHL</t>
  </si>
  <si>
    <t>東洋アルミニウム（株）_TYM375HANE-AL-SHL-S3</t>
  </si>
  <si>
    <t>東洋アルミニウム（株）_TYM455HANE-AL-SHL</t>
  </si>
  <si>
    <t>東洋アルミニウム（株）_TYM460HANE-AL-SHL</t>
  </si>
  <si>
    <t>東洋アルミニウム（株）_TYM410HANE-AL-SHX</t>
  </si>
  <si>
    <t>東洋アルミニウム（株）_TYM410HANE-AL-SHX-S3</t>
  </si>
  <si>
    <t>東洋アルミニウム（株）_TYM545HANE-AL-SHX</t>
  </si>
  <si>
    <t>東洋アルミニウム（株）_TYM550HANE-AL-SHX</t>
  </si>
  <si>
    <t>Northern Electric and Power（株）_マイクロインバータ_BDM300</t>
  </si>
  <si>
    <t>ソーラーエッジテクノロジージャパン（株）_パワーオプティマイザ_P370</t>
  </si>
  <si>
    <t>ソーラーエッジテクノロジージャパン（株）_パワーオプティマイザ_P401</t>
  </si>
  <si>
    <t>ソーラーエッジテクノロジージャパン（株）_パワーオプティマイザ_P505</t>
  </si>
  <si>
    <t>ソーラーエッジテクノロジージャパン（株）_パワーオプティマイザ_P601</t>
  </si>
  <si>
    <t>ソーラーエッジテクノロジージャパン（株）_パワーオプティマイザ_S440</t>
  </si>
  <si>
    <t>ソーラーエッジテクノロジージャパン（株）_パワーオプティマイザ_S500</t>
  </si>
  <si>
    <t>ソーラーエッジテクノロジージャパン（株）_パワーオプティマイザ_S500B</t>
  </si>
  <si>
    <t>Northern Electric and Power（株）_マイクロインバータ_BDM-300-210JD</t>
  </si>
  <si>
    <t>京セラ（株）_KM92P-5CLCH（鋼板敷設型）</t>
    <phoneticPr fontId="3"/>
  </si>
  <si>
    <t>京セラ（株）_KM92P-5CMCH（鋼板敷設型）</t>
    <phoneticPr fontId="3"/>
  </si>
  <si>
    <t>京セラ（株）_KM97P-5ELCH（鋼板敷設型）</t>
    <phoneticPr fontId="3"/>
  </si>
  <si>
    <t>京セラ（株）_KM97P-5EMCH（鋼板敷設型）</t>
    <phoneticPr fontId="3"/>
  </si>
  <si>
    <t>京セラ（株）_KH43M-4E4CB（鋼板敷設型）</t>
    <phoneticPr fontId="3"/>
  </si>
  <si>
    <t>京セラ（株）_KH495S-4E4CB（鋼板敷設型）</t>
    <phoneticPr fontId="3"/>
  </si>
  <si>
    <t>京セラ（株）_KH495S-4E4CB(AR)（鋼板敷設型）</t>
    <phoneticPr fontId="3"/>
  </si>
  <si>
    <t>京セラ（株）_KH65M-4E6CB（鋼板敷設型）</t>
    <phoneticPr fontId="3"/>
  </si>
  <si>
    <t>京セラ（株）_KH65S-4E5CB（鋼板敷設型）</t>
    <phoneticPr fontId="3"/>
  </si>
  <si>
    <t>京セラ（株）_KH65S-4E5CB(AR)（鋼板敷設型）</t>
    <phoneticPr fontId="3"/>
  </si>
  <si>
    <t>京セラ（株）_KH78S-4E6CB（鋼板敷設型）</t>
    <phoneticPr fontId="3"/>
  </si>
  <si>
    <t>京セラ（株）_KH78S-4E6CB(AR)（鋼板敷設型）</t>
    <phoneticPr fontId="3"/>
  </si>
  <si>
    <t xml:space="preserve">　　　　機能性PV出力　  </t>
    <phoneticPr fontId="3"/>
  </si>
  <si>
    <t>(千円未満切捨)</t>
  </si>
  <si>
    <t>ｋW</t>
  </si>
  <si>
    <t>機能性PV出力</t>
  </si>
  <si>
    <t>機能性PV出力</t>
    <phoneticPr fontId="3"/>
  </si>
  <si>
    <t>太陽光発電システム　発電出力（Ⅱ）</t>
    <phoneticPr fontId="3"/>
  </si>
  <si>
    <r>
      <rPr>
        <b/>
        <sz val="16"/>
        <rFont val="游ゴシック"/>
        <family val="3"/>
        <charset val="128"/>
        <scheme val="minor"/>
      </rPr>
      <t>200,000</t>
    </r>
    <r>
      <rPr>
        <b/>
        <sz val="14"/>
        <rFont val="游ゴシック"/>
        <family val="3"/>
        <charset val="128"/>
        <scheme val="minor"/>
      </rPr>
      <t>円／ｋW　×</t>
    </r>
    <rPh sb="7" eb="8">
      <t>エン</t>
    </rPh>
    <phoneticPr fontId="3"/>
  </si>
  <si>
    <r>
      <rPr>
        <b/>
        <sz val="16"/>
        <rFont val="游ゴシック"/>
        <family val="3"/>
        <charset val="128"/>
        <scheme val="minor"/>
      </rPr>
      <t>100,000</t>
    </r>
    <r>
      <rPr>
        <b/>
        <sz val="14"/>
        <rFont val="游ゴシック"/>
        <family val="3"/>
        <charset val="128"/>
        <scheme val="minor"/>
      </rPr>
      <t>円／ｋW　×</t>
    </r>
    <rPh sb="7" eb="8">
      <t>エン</t>
    </rPh>
    <phoneticPr fontId="3"/>
  </si>
  <si>
    <r>
      <rPr>
        <b/>
        <sz val="16"/>
        <rFont val="游ゴシック"/>
        <family val="3"/>
        <charset val="128"/>
        <scheme val="minor"/>
      </rPr>
      <t>180,000</t>
    </r>
    <r>
      <rPr>
        <b/>
        <sz val="14"/>
        <rFont val="游ゴシック"/>
        <family val="3"/>
        <charset val="128"/>
        <scheme val="minor"/>
      </rPr>
      <t>円／ｋW　×</t>
    </r>
    <rPh sb="7" eb="8">
      <t>エン</t>
    </rPh>
    <phoneticPr fontId="3"/>
  </si>
  <si>
    <t>=</t>
  </si>
  <si>
    <t>=</t>
    <phoneticPr fontId="3"/>
  </si>
  <si>
    <t>機能性PV出力　</t>
  </si>
  <si>
    <t>機能性PV出力　</t>
    <phoneticPr fontId="3"/>
  </si>
  <si>
    <t>太陽光発電システム　発電出力（Ⅲ）</t>
    <phoneticPr fontId="3"/>
  </si>
  <si>
    <t>　パワーコンディショナーが複数台ある場合、系列毎に以下に記入してください。
　本シートの太陽光発電システム発電出力の値が「（指定様式）太陽光発電システム設置概要書」1シート目の太陽光発電システム発電出力（Ⅳ）に合算されます。</t>
    <rPh sb="13" eb="15">
      <t>フクスウ</t>
    </rPh>
    <rPh sb="15" eb="16">
      <t>ダイ</t>
    </rPh>
    <rPh sb="18" eb="20">
      <t>バアイ</t>
    </rPh>
    <rPh sb="21" eb="23">
      <t>ケイレツ</t>
    </rPh>
    <rPh sb="23" eb="24">
      <t>ゴト</t>
    </rPh>
    <rPh sb="25" eb="27">
      <t>イカ</t>
    </rPh>
    <rPh sb="28" eb="30">
      <t>キニュウ</t>
    </rPh>
    <phoneticPr fontId="3"/>
  </si>
  <si>
    <t xml:space="preserve">    防水工事　【既存】</t>
    <rPh sb="10" eb="12">
      <t>キソン</t>
    </rPh>
    <phoneticPr fontId="3"/>
  </si>
  <si>
    <t xml:space="preserve">      架台【既存戸建】</t>
    <rPh sb="9" eb="11">
      <t>キゾン</t>
    </rPh>
    <rPh sb="11" eb="13">
      <t>コダ</t>
    </rPh>
    <phoneticPr fontId="3"/>
  </si>
  <si>
    <t xml:space="preserve">      架台【集合住宅】</t>
    <rPh sb="9" eb="11">
      <t>シュウゴウ</t>
    </rPh>
    <rPh sb="11" eb="13">
      <t>ジュウタク</t>
    </rPh>
    <phoneticPr fontId="3"/>
  </si>
  <si>
    <t xml:space="preserve">太陽光発電システム設置概要書 </t>
    <phoneticPr fontId="3"/>
  </si>
  <si>
    <t>系列2</t>
    <rPh sb="0" eb="2">
      <t>ケイレツ</t>
    </rPh>
    <phoneticPr fontId="3"/>
  </si>
  <si>
    <t>(f)</t>
    <phoneticPr fontId="3"/>
  </si>
  <si>
    <t>(g)</t>
    <phoneticPr fontId="3"/>
  </si>
  <si>
    <r>
      <t>(3)　　　陸屋根の住宅に架台を設置する場合は、□にチェック（</t>
    </r>
    <r>
      <rPr>
        <b/>
        <sz val="13"/>
        <rFont val="Segoe UI Symbol"/>
        <family val="3"/>
      </rPr>
      <t>✔</t>
    </r>
    <r>
      <rPr>
        <b/>
        <sz val="13"/>
        <rFont val="游ゴシック"/>
        <family val="3"/>
        <charset val="128"/>
        <scheme val="minor"/>
      </rPr>
      <t xml:space="preserve"> ）を入れてください。</t>
    </r>
    <rPh sb="6" eb="9">
      <t>リクヤネ</t>
    </rPh>
    <rPh sb="10" eb="12">
      <t>ジュウタク</t>
    </rPh>
    <rPh sb="13" eb="15">
      <t>カダイ</t>
    </rPh>
    <rPh sb="16" eb="18">
      <t>セッチ</t>
    </rPh>
    <rPh sb="20" eb="22">
      <t>バアイ</t>
    </rPh>
    <phoneticPr fontId="3"/>
  </si>
  <si>
    <r>
      <t>(4)　　　陸屋根の住宅に防水工事を施工する場合は、□にチェック（</t>
    </r>
    <r>
      <rPr>
        <b/>
        <sz val="13"/>
        <rFont val="Segoe UI Symbol"/>
        <family val="3"/>
      </rPr>
      <t>✔</t>
    </r>
    <r>
      <rPr>
        <b/>
        <sz val="13"/>
        <rFont val="游ゴシック"/>
        <family val="3"/>
        <charset val="128"/>
        <scheme val="minor"/>
      </rPr>
      <t xml:space="preserve"> ）を入れてください。</t>
    </r>
    <rPh sb="6" eb="9">
      <t>リクヤネ</t>
    </rPh>
    <rPh sb="10" eb="12">
      <t>ジュウタク</t>
    </rPh>
    <rPh sb="13" eb="15">
      <t>ボウスイ</t>
    </rPh>
    <rPh sb="15" eb="17">
      <t>コウジ</t>
    </rPh>
    <rPh sb="18" eb="20">
      <t>セコウ</t>
    </rPh>
    <rPh sb="22" eb="24">
      <t>バアイ</t>
    </rPh>
    <phoneticPr fontId="3"/>
  </si>
  <si>
    <r>
      <t>(3) 　　　陸屋根の住宅に架台を設置する場合は、□にチェック（</t>
    </r>
    <r>
      <rPr>
        <b/>
        <sz val="13"/>
        <rFont val="Segoe UI Symbol"/>
        <family val="3"/>
      </rPr>
      <t>✔</t>
    </r>
    <r>
      <rPr>
        <b/>
        <sz val="13"/>
        <rFont val="游ゴシック"/>
        <family val="3"/>
        <charset val="128"/>
        <scheme val="minor"/>
      </rPr>
      <t xml:space="preserve"> ）を入れてださい。</t>
    </r>
    <rPh sb="7" eb="10">
      <t>リクヤネ</t>
    </rPh>
    <rPh sb="11" eb="13">
      <t>ジュウタク</t>
    </rPh>
    <rPh sb="14" eb="16">
      <t>カダイ</t>
    </rPh>
    <rPh sb="17" eb="19">
      <t>セッチ</t>
    </rPh>
    <rPh sb="21" eb="23">
      <t>バアイ</t>
    </rPh>
    <phoneticPr fontId="3"/>
  </si>
  <si>
    <r>
      <t>(4) 　　 　陸屋根の住宅に防水工事を施工する場合は、□にチェック（</t>
    </r>
    <r>
      <rPr>
        <b/>
        <sz val="13"/>
        <rFont val="Segoe UI Symbol"/>
        <family val="3"/>
      </rPr>
      <t>✔</t>
    </r>
    <r>
      <rPr>
        <b/>
        <sz val="13"/>
        <rFont val="游ゴシック"/>
        <family val="3"/>
        <charset val="128"/>
        <scheme val="minor"/>
      </rPr>
      <t xml:space="preserve"> ）を入れてください。</t>
    </r>
    <rPh sb="8" eb="11">
      <t>リクヤネ</t>
    </rPh>
    <rPh sb="12" eb="14">
      <t>ジュウタク</t>
    </rPh>
    <rPh sb="15" eb="17">
      <t>ボウスイ</t>
    </rPh>
    <rPh sb="17" eb="19">
      <t>コウジ</t>
    </rPh>
    <rPh sb="20" eb="22">
      <t>セコウ</t>
    </rPh>
    <rPh sb="24" eb="26">
      <t>バアイ</t>
    </rPh>
    <phoneticPr fontId="3"/>
  </si>
  <si>
    <t xml:space="preserve">    パワーコンディショナーが複数台ある場合、以下に記入してください。
    本シートの太陽光発電システム発電出力の値が「（指定様式）太陽光発電システム設置概要書」1シート目の太陽光発電システム発電出力（Ⅳ）に合算されます。</t>
    <rPh sb="16" eb="18">
      <t>フクスウ</t>
    </rPh>
    <rPh sb="18" eb="19">
      <t>ダイ</t>
    </rPh>
    <rPh sb="21" eb="23">
      <t>バアイ</t>
    </rPh>
    <rPh sb="24" eb="26">
      <t>イカ</t>
    </rPh>
    <rPh sb="27" eb="29">
      <t>キニュウ</t>
    </rPh>
    <phoneticPr fontId="3"/>
  </si>
  <si>
    <t>新築（住宅建築と同時に設置）</t>
    <phoneticPr fontId="3"/>
  </si>
  <si>
    <t>（Ⅰ）</t>
    <phoneticPr fontId="3"/>
  </si>
  <si>
    <t>Kw</t>
    <phoneticPr fontId="3"/>
  </si>
  <si>
    <t>(Ⅰ)(Ⅱ)(Ⅲ)の合計値（小数点以下第３位を四捨五入）</t>
    <phoneticPr fontId="3"/>
  </si>
  <si>
    <r>
      <t>太陽光発電システム　
発電出力合計
　</t>
    </r>
    <r>
      <rPr>
        <b/>
        <sz val="14"/>
        <color rgb="FFFF0000"/>
        <rFont val="游ゴシック"/>
        <family val="3"/>
        <charset val="128"/>
        <scheme val="minor"/>
      </rPr>
      <t xml:space="preserve">  助成対象：50ｋW未満</t>
    </r>
    <rPh sb="0" eb="3">
      <t>タイヨウコウ</t>
    </rPh>
    <rPh sb="3" eb="5">
      <t>ハツデン</t>
    </rPh>
    <rPh sb="15" eb="17">
      <t>ゴウケイ</t>
    </rPh>
    <phoneticPr fontId="3"/>
  </si>
  <si>
    <t>（１）該当する項目を選んでください。</t>
    <rPh sb="3" eb="5">
      <t>ガイトウ</t>
    </rPh>
    <rPh sb="7" eb="9">
      <t>コウモク</t>
    </rPh>
    <rPh sb="10" eb="11">
      <t>エラ</t>
    </rPh>
    <phoneticPr fontId="3"/>
  </si>
  <si>
    <t>既存（住宅建築後に設置）</t>
    <phoneticPr fontId="3"/>
  </si>
  <si>
    <t>複数系列</t>
    <rPh sb="0" eb="4">
      <t>フクスウケイレツ</t>
    </rPh>
    <phoneticPr fontId="3"/>
  </si>
  <si>
    <t>　(千円未満切捨)</t>
    <phoneticPr fontId="3"/>
  </si>
  <si>
    <t>A180XXX03</t>
    <phoneticPr fontId="3"/>
  </si>
  <si>
    <t>A180XXX04</t>
    <phoneticPr fontId="3"/>
  </si>
  <si>
    <t>(2)　上乗せ①  優れた機能性を有する太陽光発電システム(機能性PV)に関する情報を記入してください。</t>
    <phoneticPr fontId="3"/>
  </si>
  <si>
    <t>(2)　上乗せ①  　優れた機能性を有する太陽光発電システム(機能性PV)に関する情報を記入してください。</t>
    <rPh sb="11" eb="12">
      <t>スグ</t>
    </rPh>
    <rPh sb="14" eb="17">
      <t>キノウセイ</t>
    </rPh>
    <rPh sb="18" eb="19">
      <t>ユウ</t>
    </rPh>
    <rPh sb="21" eb="23">
      <t>タイヨウ</t>
    </rPh>
    <rPh sb="23" eb="24">
      <t>ヒカリ</t>
    </rPh>
    <rPh sb="24" eb="26">
      <t>ハツデン</t>
    </rPh>
    <rPh sb="31" eb="34">
      <t>キノウセイ</t>
    </rPh>
    <rPh sb="38" eb="39">
      <t>カン</t>
    </rPh>
    <rPh sb="41" eb="43">
      <t>ジョウホウ</t>
    </rPh>
    <rPh sb="44" eb="46">
      <t>キニュウ</t>
    </rPh>
    <phoneticPr fontId="3"/>
  </si>
  <si>
    <t>B254XXX01</t>
  </si>
  <si>
    <t>B180XXX02</t>
  </si>
  <si>
    <t>B130XXX03</t>
  </si>
  <si>
    <r>
      <rPr>
        <b/>
        <sz val="16"/>
        <rFont val="游ゴシック"/>
        <family val="3"/>
        <charset val="128"/>
        <scheme val="minor"/>
      </rPr>
      <t>50,000</t>
    </r>
    <r>
      <rPr>
        <b/>
        <sz val="14"/>
        <rFont val="游ゴシック"/>
        <family val="3"/>
        <charset val="128"/>
        <scheme val="minor"/>
      </rPr>
      <t>円／ｋW　×</t>
    </r>
    <rPh sb="6" eb="7">
      <t>エン</t>
    </rPh>
    <phoneticPr fontId="3"/>
  </si>
  <si>
    <r>
      <rPr>
        <b/>
        <sz val="16"/>
        <rFont val="游ゴシック"/>
        <family val="3"/>
        <charset val="128"/>
        <scheme val="minor"/>
      </rPr>
      <t>20,000</t>
    </r>
    <r>
      <rPr>
        <b/>
        <sz val="14"/>
        <rFont val="游ゴシック"/>
        <family val="3"/>
        <charset val="128"/>
        <scheme val="minor"/>
      </rPr>
      <t>円／ｋW　×</t>
    </r>
    <rPh sb="6" eb="7">
      <t>エン</t>
    </rPh>
    <phoneticPr fontId="3"/>
  </si>
  <si>
    <t>Kw</t>
  </si>
  <si>
    <t>kW</t>
  </si>
  <si>
    <t>(Ｉ)</t>
  </si>
  <si>
    <t>(Ⅱ)</t>
  </si>
  <si>
    <t>(Ⅲ)</t>
    <phoneticPr fontId="3"/>
  </si>
  <si>
    <t>上乗せ①-1</t>
    <phoneticPr fontId="3"/>
  </si>
  <si>
    <t>上乗せ①-2</t>
    <phoneticPr fontId="3"/>
  </si>
  <si>
    <t>上乗せ①-3</t>
    <phoneticPr fontId="3"/>
  </si>
  <si>
    <t>機能性PV助成金算定額額</t>
    <rPh sb="0" eb="3">
      <t>キノウセイ</t>
    </rPh>
    <rPh sb="7" eb="8">
      <t>キン</t>
    </rPh>
    <rPh sb="8" eb="10">
      <t>サンテイ</t>
    </rPh>
    <rPh sb="10" eb="11">
      <t>ガク</t>
    </rPh>
    <rPh sb="11" eb="12">
      <t>ガク</t>
    </rPh>
    <phoneticPr fontId="3"/>
  </si>
  <si>
    <t>-</t>
    <phoneticPr fontId="3"/>
  </si>
  <si>
    <t>主たる建物の区分</t>
    <rPh sb="0" eb="1">
      <t>オモ</t>
    </rPh>
    <rPh sb="3" eb="5">
      <t>タテモノ</t>
    </rPh>
    <rPh sb="6" eb="8">
      <t>クブン</t>
    </rPh>
    <phoneticPr fontId="3"/>
  </si>
  <si>
    <t>合計</t>
    <rPh sb="0" eb="2">
      <t>ゴウケイ</t>
    </rPh>
    <phoneticPr fontId="3"/>
  </si>
  <si>
    <t>（う）</t>
  </si>
  <si>
    <t>（a）</t>
  </si>
  <si>
    <t>（5）上乗せ①　機能性PVに対する助成申請額の計算</t>
    <rPh sb="3" eb="5">
      <t>ウワノ</t>
    </rPh>
    <rPh sb="8" eb="10">
      <t>キノウ</t>
    </rPh>
    <rPh sb="10" eb="11">
      <t>セイ</t>
    </rPh>
    <rPh sb="14" eb="15">
      <t>タイ</t>
    </rPh>
    <rPh sb="17" eb="19">
      <t>ジョセイ</t>
    </rPh>
    <rPh sb="19" eb="21">
      <t>シンセイ</t>
    </rPh>
    <rPh sb="21" eb="22">
      <t>ガク</t>
    </rPh>
    <rPh sb="23" eb="25">
      <t>ケイサン</t>
    </rPh>
    <phoneticPr fontId="3"/>
  </si>
  <si>
    <r>
      <t>（2）太陽光発電システムの助成金の対象となる経費（</t>
    </r>
    <r>
      <rPr>
        <b/>
        <sz val="13"/>
        <color rgb="FFFF0000"/>
        <rFont val="游ゴシック"/>
        <family val="3"/>
        <charset val="128"/>
        <scheme val="minor"/>
      </rPr>
      <t>消費税を除く</t>
    </r>
    <r>
      <rPr>
        <b/>
        <sz val="13"/>
        <rFont val="游ゴシック"/>
        <family val="3"/>
        <charset val="128"/>
        <scheme val="minor"/>
      </rPr>
      <t>）を入力してください。</t>
    </r>
    <rPh sb="13" eb="16">
      <t>ジョセイキン</t>
    </rPh>
    <rPh sb="17" eb="19">
      <t>タイショウ</t>
    </rPh>
    <rPh sb="22" eb="24">
      <t>ケイヒ</t>
    </rPh>
    <rPh sb="25" eb="28">
      <t>ショウヒゼイ</t>
    </rPh>
    <rPh sb="29" eb="30">
      <t>ノゾ</t>
    </rPh>
    <rPh sb="33" eb="35">
      <t>ニュウリョク</t>
    </rPh>
    <phoneticPr fontId="3"/>
  </si>
  <si>
    <t xml:space="preserve"> (9)　上乗せ①　主たる建物の太陽光システムについて。優れた機能性を有する太陽光発電システム（機能性PV）に関する情報を記入してください。</t>
    <rPh sb="5" eb="7">
      <t>ウワノ</t>
    </rPh>
    <rPh sb="10" eb="11">
      <t>シュ</t>
    </rPh>
    <rPh sb="13" eb="15">
      <t>タテモノ</t>
    </rPh>
    <rPh sb="16" eb="19">
      <t>タイヨウコウ</t>
    </rPh>
    <rPh sb="28" eb="29">
      <t>スグ</t>
    </rPh>
    <phoneticPr fontId="3"/>
  </si>
  <si>
    <t>（b）</t>
  </si>
  <si>
    <t>（b）</t>
    <phoneticPr fontId="3"/>
  </si>
  <si>
    <t>(Ⅰ)×(c)÷(a)</t>
  </si>
  <si>
    <t>(Ⅰ)×(c)÷(a)</t>
    <phoneticPr fontId="3"/>
  </si>
  <si>
    <t xml:space="preserve"> (Ⅱ)×(c)÷(a)</t>
  </si>
  <si>
    <t xml:space="preserve"> (Ⅱ)×(c)÷(a)</t>
    <phoneticPr fontId="3"/>
  </si>
  <si>
    <t xml:space="preserve"> (Ⅲ)×(c)÷(a)</t>
  </si>
  <si>
    <t xml:space="preserve"> (Ⅲ)×(c)÷(a)</t>
    <phoneticPr fontId="3"/>
  </si>
  <si>
    <t>（d）</t>
  </si>
  <si>
    <t>（d）</t>
    <phoneticPr fontId="3"/>
  </si>
  <si>
    <t>(Ⅰ)×(d)÷(a)</t>
    <phoneticPr fontId="3"/>
  </si>
  <si>
    <t xml:space="preserve">   (Ⅱ)×(d)÷(a)</t>
  </si>
  <si>
    <t xml:space="preserve">   (Ⅱ)×(d)÷(a)</t>
    <phoneticPr fontId="3"/>
  </si>
  <si>
    <t>(Ⅲ)×(d)÷(a)</t>
  </si>
  <si>
    <t>(Ⅲ)×(d)÷(a)</t>
    <phoneticPr fontId="3"/>
  </si>
  <si>
    <t>（a）又は（b）の値のうち、いずれか小さい値</t>
  </si>
  <si>
    <t>ア-1</t>
  </si>
  <si>
    <t>ア-1</t>
    <phoneticPr fontId="3"/>
  </si>
  <si>
    <t>ア-2</t>
  </si>
  <si>
    <t>ア-2</t>
    <phoneticPr fontId="3"/>
  </si>
  <si>
    <t>ア-3</t>
  </si>
  <si>
    <t>ア-3</t>
    <phoneticPr fontId="3"/>
  </si>
  <si>
    <t>イ-1</t>
  </si>
  <si>
    <t>イ-1</t>
    <phoneticPr fontId="3"/>
  </si>
  <si>
    <t>イ-2</t>
  </si>
  <si>
    <t>イ-2</t>
    <phoneticPr fontId="3"/>
  </si>
  <si>
    <t>イ-3</t>
  </si>
  <si>
    <t>イ-3</t>
    <phoneticPr fontId="3"/>
  </si>
  <si>
    <t>①又は(エ)の値のうち、いずれか小さい値</t>
    <phoneticPr fontId="3"/>
  </si>
  <si>
    <t>機能性PV助成金交付額</t>
    <rPh sb="0" eb="3">
      <t>キノウセイ</t>
    </rPh>
    <rPh sb="7" eb="8">
      <t>キン</t>
    </rPh>
    <rPh sb="8" eb="11">
      <t>コウフガク</t>
    </rPh>
    <phoneticPr fontId="3"/>
  </si>
  <si>
    <t>太陽光発電システム設置概要書(複数系列_ ２系列目)　</t>
    <rPh sb="9" eb="11">
      <t>セッチ</t>
    </rPh>
    <rPh sb="11" eb="14">
      <t>ガイヨウショ</t>
    </rPh>
    <rPh sb="15" eb="17">
      <t>フクスウ</t>
    </rPh>
    <rPh sb="17" eb="19">
      <t>ケイレツ</t>
    </rPh>
    <rPh sb="22" eb="24">
      <t>ケイレツ</t>
    </rPh>
    <rPh sb="24" eb="25">
      <t>メ</t>
    </rPh>
    <phoneticPr fontId="3"/>
  </si>
  <si>
    <t>太陽光発電システム設置概要書(複数系列_３系列目)　</t>
    <rPh sb="9" eb="11">
      <t>セッチ</t>
    </rPh>
    <rPh sb="11" eb="14">
      <t>ガイヨウショ</t>
    </rPh>
    <rPh sb="15" eb="17">
      <t>フクスウ</t>
    </rPh>
    <rPh sb="17" eb="19">
      <t>ケイレツ</t>
    </rPh>
    <rPh sb="21" eb="23">
      <t>ケイレツ</t>
    </rPh>
    <rPh sb="23" eb="24">
      <t>メ</t>
    </rPh>
    <phoneticPr fontId="3"/>
  </si>
  <si>
    <t>-</t>
  </si>
  <si>
    <t>　(A)＋(B)</t>
    <phoneticPr fontId="3"/>
  </si>
  <si>
    <t>（e）</t>
  </si>
  <si>
    <t>（a'）</t>
  </si>
  <si>
    <t>（b'）</t>
  </si>
  <si>
    <t>発電出力に乗じる額</t>
    <rPh sb="0" eb="2">
      <t>ハツデン</t>
    </rPh>
    <rPh sb="2" eb="4">
      <t>シュツリョク</t>
    </rPh>
    <rPh sb="5" eb="6">
      <t>ジョウ</t>
    </rPh>
    <rPh sb="8" eb="9">
      <t>ガク</t>
    </rPh>
    <phoneticPr fontId="3"/>
  </si>
  <si>
    <t>太陽光発電システム発電出力×発電出力に乗じる額</t>
    <rPh sb="9" eb="11">
      <t>ハツデン</t>
    </rPh>
    <rPh sb="11" eb="13">
      <t>シュツリョク</t>
    </rPh>
    <rPh sb="14" eb="16">
      <t>ハツデン</t>
    </rPh>
    <rPh sb="16" eb="18">
      <t>シュツリョク</t>
    </rPh>
    <rPh sb="19" eb="20">
      <t>ジョウ</t>
    </rPh>
    <rPh sb="22" eb="23">
      <t>ガク</t>
    </rPh>
    <phoneticPr fontId="3"/>
  </si>
  <si>
    <t xml:space="preserve">（e）又は①の値のうち、いずれか小さい値 </t>
    <phoneticPr fontId="3"/>
  </si>
  <si>
    <t>①　-　④</t>
    <phoneticPr fontId="3"/>
  </si>
  <si>
    <t>申請者名を入力の上、（１）（２）（3）（5）の項目につきまして、必要箇所の入力をお願いいたします。</t>
    <rPh sb="0" eb="3">
      <t>シンセイシャ</t>
    </rPh>
    <rPh sb="3" eb="4">
      <t>メイ</t>
    </rPh>
    <rPh sb="5" eb="7">
      <t>ニュウリョク</t>
    </rPh>
    <rPh sb="8" eb="9">
      <t>ウエ</t>
    </rPh>
    <rPh sb="23" eb="25">
      <t>コウモク</t>
    </rPh>
    <rPh sb="32" eb="34">
      <t>ヒツヨウ</t>
    </rPh>
    <rPh sb="34" eb="36">
      <t>カショ</t>
    </rPh>
    <rPh sb="37" eb="39">
      <t>ニュウリョク</t>
    </rPh>
    <rPh sb="41" eb="42">
      <t>ネガ</t>
    </rPh>
    <phoneticPr fontId="3"/>
  </si>
  <si>
    <t xml:space="preserve"> (5)　上乗せ①　（3）太陽電池モジュールのうち、優れた機能性を有する太陽光発電システム（機能性PV）に関する情報を入力してください。</t>
    <rPh sb="5" eb="7">
      <t>ウワノ</t>
    </rPh>
    <rPh sb="59" eb="61">
      <t>ニュウリョク</t>
    </rPh>
    <phoneticPr fontId="3"/>
  </si>
  <si>
    <t>① 太陽光発電システム設置に係る費用</t>
    <rPh sb="11" eb="13">
      <t>セッチ</t>
    </rPh>
    <rPh sb="14" eb="15">
      <t>カカ</t>
    </rPh>
    <rPh sb="16" eb="18">
      <t>ヒヨウ</t>
    </rPh>
    <phoneticPr fontId="3"/>
  </si>
  <si>
    <t xml:space="preserve">(4)太陽光発電システムに係る助成金算定額の計算  </t>
    <rPh sb="3" eb="6">
      <t>タイヨウコウ</t>
    </rPh>
    <rPh sb="6" eb="8">
      <t>ハツデン</t>
    </rPh>
    <rPh sb="13" eb="14">
      <t>カカ</t>
    </rPh>
    <rPh sb="15" eb="18">
      <t>ジョセイキン</t>
    </rPh>
    <rPh sb="18" eb="20">
      <t>サンテイ</t>
    </rPh>
    <rPh sb="20" eb="21">
      <t>ガク</t>
    </rPh>
    <rPh sb="22" eb="24">
      <t>ケイサン</t>
    </rPh>
    <phoneticPr fontId="3"/>
  </si>
  <si>
    <t xml:space="preserve"> (a') 又は（b'）のうち、いずれか小さい額</t>
    <phoneticPr fontId="3"/>
  </si>
  <si>
    <t>3.60 kW超</t>
    <phoneticPr fontId="3"/>
  </si>
  <si>
    <t>3.60 kW以下</t>
    <phoneticPr fontId="3"/>
  </si>
  <si>
    <t>3.75 kW超</t>
    <phoneticPr fontId="3"/>
  </si>
  <si>
    <t>3.75 kW以下</t>
    <phoneticPr fontId="3"/>
  </si>
  <si>
    <t/>
  </si>
  <si>
    <t>ア 住宅建築と同時に設置する場合　
（新築単価）</t>
    <phoneticPr fontId="3"/>
  </si>
  <si>
    <t>イ 住宅建築後に設置する場合　
（既存単価）</t>
    <phoneticPr fontId="3"/>
  </si>
  <si>
    <t>三洋電機（株）_VBHN250SJ33（鋼板等敷設型限定）</t>
  </si>
  <si>
    <t>太陽光発電システム
助成金算定額</t>
    <rPh sb="13" eb="15">
      <t>サンテイ</t>
    </rPh>
    <phoneticPr fontId="3"/>
  </si>
  <si>
    <t>① 太陽光発電システム設置
に係る費用</t>
    <rPh sb="11" eb="13">
      <t>セッチ</t>
    </rPh>
    <rPh sb="15" eb="16">
      <t>カカ</t>
    </rPh>
    <rPh sb="17" eb="19">
      <t>ヒヨウ</t>
    </rPh>
    <phoneticPr fontId="3"/>
  </si>
  <si>
    <t>（6）上乗せ①　機能性PVに対する助成金算定額の計算</t>
    <rPh sb="3" eb="5">
      <t>ウワノ</t>
    </rPh>
    <rPh sb="8" eb="10">
      <t>キノウ</t>
    </rPh>
    <rPh sb="10" eb="11">
      <t>セイ</t>
    </rPh>
    <rPh sb="14" eb="15">
      <t>タイ</t>
    </rPh>
    <rPh sb="17" eb="19">
      <t>ジョセイ</t>
    </rPh>
    <rPh sb="19" eb="20">
      <t>キン</t>
    </rPh>
    <rPh sb="20" eb="22">
      <t>サンテイ</t>
    </rPh>
    <rPh sb="22" eb="23">
      <t>ガク</t>
    </rPh>
    <rPh sb="24" eb="26">
      <t>ケイサン</t>
    </rPh>
    <phoneticPr fontId="3"/>
  </si>
  <si>
    <t>（7）太陽光発電システム助成金算定額　(千円未満切捨)</t>
    <rPh sb="15" eb="17">
      <t>サンテイ</t>
    </rPh>
    <rPh sb="17" eb="18">
      <t>ガク</t>
    </rPh>
    <phoneticPr fontId="3"/>
  </si>
  <si>
    <r>
      <t>（8）太陽光発電システムの助成金の対象となる経費（</t>
    </r>
    <r>
      <rPr>
        <b/>
        <sz val="13"/>
        <color rgb="FFFF0000"/>
        <rFont val="游ゴシック"/>
        <family val="3"/>
        <charset val="128"/>
        <scheme val="minor"/>
      </rPr>
      <t>消費税を除く</t>
    </r>
    <r>
      <rPr>
        <b/>
        <sz val="13"/>
        <rFont val="游ゴシック"/>
        <family val="3"/>
        <charset val="128"/>
        <scheme val="minor"/>
      </rPr>
      <t>）</t>
    </r>
    <rPh sb="13" eb="16">
      <t>ジョセイキン</t>
    </rPh>
    <rPh sb="17" eb="19">
      <t>タイショウ</t>
    </rPh>
    <rPh sb="22" eb="24">
      <t>ケイヒ</t>
    </rPh>
    <rPh sb="25" eb="28">
      <t>ショウヒゼイ</t>
    </rPh>
    <rPh sb="29" eb="30">
      <t>ノゾ</t>
    </rPh>
    <phoneticPr fontId="3"/>
  </si>
  <si>
    <r>
      <t>なお、太陽電池モジュールについては</t>
    </r>
    <r>
      <rPr>
        <b/>
        <u/>
        <sz val="13"/>
        <color rgb="FFFF0000"/>
        <rFont val="游ゴシック"/>
        <family val="3"/>
        <charset val="128"/>
        <scheme val="minor"/>
      </rPr>
      <t>機能性PVを含め</t>
    </r>
    <r>
      <rPr>
        <b/>
        <sz val="13"/>
        <color rgb="FFFF0000"/>
        <rFont val="游ゴシック"/>
        <family val="3"/>
        <charset val="128"/>
        <scheme val="minor"/>
      </rPr>
      <t>全て入力してください。</t>
    </r>
    <rPh sb="27" eb="29">
      <t>ニュウリョク</t>
    </rPh>
    <phoneticPr fontId="3"/>
  </si>
  <si>
    <t xml:space="preserve"> (２系列目はシート「※複数系列(2)」、３系列目はシート「※複数系列(3)」に記入してください）</t>
    <phoneticPr fontId="3"/>
  </si>
  <si>
    <t>（3）1系列目の太陽光発電システムに関する情報を入力してください。</t>
    <rPh sb="4" eb="7">
      <t>ケイレツメ</t>
    </rPh>
    <rPh sb="8" eb="11">
      <t>タイヨウコウ</t>
    </rPh>
    <rPh sb="24" eb="26">
      <t>ニュウリョク</t>
    </rPh>
    <phoneticPr fontId="3"/>
  </si>
  <si>
    <t>(F)</t>
    <phoneticPr fontId="3"/>
  </si>
  <si>
    <t>①　 太陽光発電システム設置に係る費用</t>
    <rPh sb="12" eb="14">
      <t>セッチ</t>
    </rPh>
    <rPh sb="15" eb="16">
      <t>カカ</t>
    </rPh>
    <rPh sb="17" eb="19">
      <t>ヒヨウ</t>
    </rPh>
    <phoneticPr fontId="3"/>
  </si>
  <si>
    <t>台形_長州産業（株）_CS-109B81L</t>
    <phoneticPr fontId="3"/>
  </si>
  <si>
    <t>(G)</t>
    <phoneticPr fontId="3"/>
  </si>
  <si>
    <t>・（E） が 対象経費(F) を超える場合、対象経費（F）を上限とします。</t>
    <rPh sb="7" eb="11">
      <t>タイショウケイヒ</t>
    </rPh>
    <rPh sb="22" eb="26">
      <t>タイショウケイヒ</t>
    </rPh>
    <phoneticPr fontId="3"/>
  </si>
  <si>
    <t>(1)　３系列目の太陽光発電システムに関する情報を記入してください。</t>
    <rPh sb="5" eb="7">
      <t>ケイレツ</t>
    </rPh>
    <rPh sb="7" eb="8">
      <t>メ</t>
    </rPh>
    <phoneticPr fontId="3"/>
  </si>
  <si>
    <t>なお、太陽電池モジュールについては機能性PVを含め全て記載してください。</t>
    <phoneticPr fontId="3"/>
  </si>
  <si>
    <t>　太陽電池モジュール
の
型式名　
公称最大出力
使用枚数</t>
    <rPh sb="1" eb="3">
      <t>タイヨウ</t>
    </rPh>
    <rPh sb="3" eb="5">
      <t>デンチ</t>
    </rPh>
    <rPh sb="13" eb="15">
      <t>カタシキ</t>
    </rPh>
    <rPh sb="15" eb="16">
      <t>メイ</t>
    </rPh>
    <rPh sb="18" eb="20">
      <t>コウショウ</t>
    </rPh>
    <rPh sb="20" eb="22">
      <t>サイダイ</t>
    </rPh>
    <rPh sb="22" eb="24">
      <t>シュツリョク</t>
    </rPh>
    <rPh sb="25" eb="27">
      <t>シヨウ</t>
    </rPh>
    <rPh sb="27" eb="29">
      <t>マイスウ</t>
    </rPh>
    <phoneticPr fontId="3"/>
  </si>
  <si>
    <t>パワーコンディショナのメーカー名</t>
    <rPh sb="15" eb="16">
      <t>メイ</t>
    </rPh>
    <phoneticPr fontId="3"/>
  </si>
  <si>
    <t>パワーコンディショナの型式名</t>
    <rPh sb="11" eb="13">
      <t>カタシキ</t>
    </rPh>
    <rPh sb="13" eb="14">
      <t>メイ</t>
    </rPh>
    <phoneticPr fontId="3"/>
  </si>
  <si>
    <t>(1)　 2台目の太陽光発電システムに関する情報を記入してください。</t>
    <rPh sb="6" eb="8">
      <t>ダイメ</t>
    </rPh>
    <rPh sb="9" eb="11">
      <t>タイヨウ</t>
    </rPh>
    <rPh sb="11" eb="12">
      <t>ヒカリ</t>
    </rPh>
    <rPh sb="12" eb="14">
      <t>ハツデン</t>
    </rPh>
    <rPh sb="19" eb="20">
      <t>カン</t>
    </rPh>
    <rPh sb="22" eb="24">
      <t>ジョウホウ</t>
    </rPh>
    <rPh sb="25" eb="27">
      <t>キニュウ</t>
    </rPh>
    <phoneticPr fontId="3"/>
  </si>
  <si>
    <t>系列１</t>
  </si>
  <si>
    <t>太陽光発電システム
助成金交付申請額</t>
    <rPh sb="0" eb="3">
      <t>タイヨウコウ</t>
    </rPh>
    <rPh sb="3" eb="5">
      <t>ハツデン</t>
    </rPh>
    <rPh sb="10" eb="13">
      <t>ジョセイキン</t>
    </rPh>
    <rPh sb="12" eb="13">
      <t>キン</t>
    </rPh>
    <rPh sb="13" eb="15">
      <t>コウフ</t>
    </rPh>
    <rPh sb="15" eb="17">
      <t>シンセイ</t>
    </rPh>
    <rPh sb="17" eb="18">
      <t>ガク</t>
    </rPh>
    <phoneticPr fontId="3"/>
  </si>
  <si>
    <t>④　国及び他の地方公共団体の補助金の額</t>
    <phoneticPr fontId="3"/>
  </si>
  <si>
    <t>④国及び他の地方公共団体の
補助金の額</t>
    <rPh sb="1" eb="2">
      <t>クニ</t>
    </rPh>
    <rPh sb="2" eb="3">
      <t>オヨ</t>
    </rPh>
    <rPh sb="4" eb="5">
      <t>タ</t>
    </rPh>
    <rPh sb="6" eb="8">
      <t>チホウ</t>
    </rPh>
    <rPh sb="8" eb="12">
      <t>コウキョウダンタイ</t>
    </rPh>
    <rPh sb="14" eb="17">
      <t>ホジョキン</t>
    </rPh>
    <rPh sb="18" eb="19">
      <t>ガク</t>
    </rPh>
    <phoneticPr fontId="3"/>
  </si>
  <si>
    <t>環境　太郎</t>
    <rPh sb="0" eb="2">
      <t>カンキョウ</t>
    </rPh>
    <rPh sb="3" eb="5">
      <t>タロウ</t>
    </rPh>
    <phoneticPr fontId="3"/>
  </si>
  <si>
    <t>株式会社XXXXXXXX</t>
  </si>
  <si>
    <t>A40XX01</t>
  </si>
  <si>
    <t>なお、太陽電池モジュールについては機能性PVを含め全て記載してください。</t>
  </si>
  <si>
    <t>系列2</t>
    <phoneticPr fontId="3"/>
  </si>
  <si>
    <t>(1)　３台目の太陽光発電システムに関する情報を記入してください。</t>
    <rPh sb="5" eb="7">
      <t>ダイメ</t>
    </rPh>
    <phoneticPr fontId="3"/>
  </si>
  <si>
    <t>50,000円／ｋW　×</t>
    <rPh sb="6" eb="7">
      <t>エン</t>
    </rPh>
    <phoneticPr fontId="3"/>
  </si>
  <si>
    <t>20,000円／ｋW　×</t>
    <rPh sb="6" eb="7">
      <t>エン</t>
    </rPh>
    <phoneticPr fontId="3"/>
  </si>
  <si>
    <t>（陸屋根でない建物に設置用）</t>
    <rPh sb="1" eb="4">
      <t>リクヤネ</t>
    </rPh>
    <rPh sb="7" eb="9">
      <t>タテモノ</t>
    </rPh>
    <rPh sb="10" eb="12">
      <t>セッチ</t>
    </rPh>
    <rPh sb="12" eb="13">
      <t>ヨウ</t>
    </rPh>
    <rPh sb="13" eb="14">
      <t>スミヨウ</t>
    </rPh>
    <phoneticPr fontId="3"/>
  </si>
  <si>
    <t>対応するパワコン</t>
    <rPh sb="0" eb="2">
      <t>タイオウ</t>
    </rPh>
    <phoneticPr fontId="2"/>
  </si>
  <si>
    <t>SUN2000-4.95KTL-JPL1</t>
    <phoneticPr fontId="3"/>
  </si>
  <si>
    <t>SE5500H－JPJ</t>
    <phoneticPr fontId="3"/>
  </si>
  <si>
    <t>SE5500H AC-S</t>
    <phoneticPr fontId="3"/>
  </si>
  <si>
    <t>パワコン</t>
  </si>
  <si>
    <t>定格出力</t>
    <rPh sb="0" eb="2">
      <t>テイカク</t>
    </rPh>
    <rPh sb="2" eb="4">
      <t>シュツリョク</t>
    </rPh>
    <phoneticPr fontId="2"/>
  </si>
  <si>
    <t>0.3kW</t>
  </si>
  <si>
    <t>※マイクロインバータは、「定格出力 × 枚数」</t>
    <phoneticPr fontId="3"/>
  </si>
  <si>
    <t>日付</t>
    <rPh sb="0" eb="2">
      <t>ヒヅケ</t>
    </rPh>
    <phoneticPr fontId="3"/>
  </si>
  <si>
    <t>内容</t>
    <rPh sb="0" eb="2">
      <t>ナイヨウ</t>
    </rPh>
    <phoneticPr fontId="3"/>
  </si>
  <si>
    <t>形状一覧　⑦PV出力最適化　対応するパワコン追加</t>
    <rPh sb="0" eb="4">
      <t>ケイジョウイチラン</t>
    </rPh>
    <rPh sb="14" eb="16">
      <t>タイオウ</t>
    </rPh>
    <rPh sb="22" eb="24">
      <t>ツイカ</t>
    </rPh>
    <phoneticPr fontId="3"/>
  </si>
  <si>
    <t>設置概要書　　K36　追記</t>
    <rPh sb="0" eb="2">
      <t>セッチ</t>
    </rPh>
    <rPh sb="2" eb="5">
      <t>ガイヨウショ</t>
    </rPh>
    <rPh sb="11" eb="13">
      <t>ツイキ</t>
    </rPh>
    <phoneticPr fontId="3"/>
  </si>
  <si>
    <t>(F)(G)合計修正（千円未満切り捨て）</t>
    <rPh sb="6" eb="8">
      <t>ゴウケイ</t>
    </rPh>
    <rPh sb="8" eb="10">
      <t>シュウセイ</t>
    </rPh>
    <rPh sb="11" eb="15">
      <t>センエンミマン</t>
    </rPh>
    <rPh sb="15" eb="16">
      <t>キ</t>
    </rPh>
    <rPh sb="17" eb="18">
      <t>ス</t>
    </rPh>
    <phoneticPr fontId="3"/>
  </si>
  <si>
    <t>Ver2.01</t>
    <phoneticPr fontId="3"/>
  </si>
  <si>
    <t>（陸屋根でない建物に設置用）</t>
    <phoneticPr fontId="3"/>
  </si>
  <si>
    <t>シート「設置概要書」記入例_題名修正</t>
    <rPh sb="4" eb="6">
      <t>セッチ</t>
    </rPh>
    <rPh sb="6" eb="9">
      <t>ガイヨウショ</t>
    </rPh>
    <rPh sb="10" eb="13">
      <t>キニュウレイ</t>
    </rPh>
    <rPh sb="14" eb="16">
      <t>ダイメイ</t>
    </rPh>
    <rPh sb="16" eb="18">
      <t>シュウセイ</t>
    </rPh>
    <phoneticPr fontId="3"/>
  </si>
  <si>
    <t>Ver2.02</t>
    <phoneticPr fontId="3"/>
  </si>
  <si>
    <t>・（E） が 対象経費(F) を超える場合、対象経費（F）を上限とします。</t>
    <phoneticPr fontId="3"/>
  </si>
  <si>
    <t>　太陽電池モジュール
の
型式名　
公称最大出力
使用枚数</t>
    <phoneticPr fontId="3"/>
  </si>
  <si>
    <t>シート「設置概要書」記入例_コメント追加</t>
    <rPh sb="4" eb="6">
      <t>セッチ</t>
    </rPh>
    <rPh sb="6" eb="9">
      <t>ガイヨウショ</t>
    </rPh>
    <rPh sb="10" eb="13">
      <t>キニュウレイ</t>
    </rPh>
    <rPh sb="18" eb="20">
      <t>ツイカ</t>
    </rPh>
    <phoneticPr fontId="3"/>
  </si>
  <si>
    <r>
      <t>なお、太陽電池モジュールについては</t>
    </r>
    <r>
      <rPr>
        <b/>
        <u/>
        <sz val="13"/>
        <rFont val="游ゴシック"/>
        <family val="3"/>
        <charset val="128"/>
        <scheme val="minor"/>
      </rPr>
      <t>機能性PVを含め</t>
    </r>
    <r>
      <rPr>
        <b/>
        <sz val="13"/>
        <rFont val="游ゴシック"/>
        <family val="3"/>
        <charset val="128"/>
        <scheme val="minor"/>
      </rPr>
      <t>全て入力してください。</t>
    </r>
    <rPh sb="27" eb="29">
      <t>ニュウリョク</t>
    </rPh>
    <phoneticPr fontId="3"/>
  </si>
  <si>
    <t xml:space="preserve"> (※パワーコンディショナが複数台ある場合、下記には１系列目、２系列目以降はシートを分け「※複数系列(2)」「※複数系列(3)」に入力します。）</t>
    <rPh sb="14" eb="16">
      <t>フクスウ</t>
    </rPh>
    <rPh sb="16" eb="17">
      <t>ダイ</t>
    </rPh>
    <rPh sb="19" eb="21">
      <t>バアイ</t>
    </rPh>
    <rPh sb="22" eb="24">
      <t>カキ</t>
    </rPh>
    <rPh sb="27" eb="29">
      <t>ケイレツ</t>
    </rPh>
    <rPh sb="29" eb="30">
      <t>メ</t>
    </rPh>
    <rPh sb="35" eb="37">
      <t>イコウ</t>
    </rPh>
    <rPh sb="42" eb="43">
      <t>ワ</t>
    </rPh>
    <rPh sb="65" eb="67">
      <t>ニュウリョク</t>
    </rPh>
    <phoneticPr fontId="3"/>
  </si>
  <si>
    <t>（e）又は①の値のうち、いずれか小さい値 
(千円未満切捨)</t>
    <phoneticPr fontId="3"/>
  </si>
  <si>
    <t>Ver2.03</t>
    <phoneticPr fontId="3"/>
  </si>
  <si>
    <t>シート「設置概要書」E48(A) 千円未満切捨</t>
    <rPh sb="4" eb="6">
      <t>セッチ</t>
    </rPh>
    <rPh sb="6" eb="9">
      <t>ガイヨウショ</t>
    </rPh>
    <rPh sb="17" eb="21">
      <t>センエンミマン</t>
    </rPh>
    <rPh sb="21" eb="22">
      <t>キ</t>
    </rPh>
    <rPh sb="22" eb="23">
      <t>ス</t>
    </rPh>
    <phoneticPr fontId="3"/>
  </si>
  <si>
    <t>Ver2.04</t>
    <phoneticPr fontId="3"/>
  </si>
  <si>
    <t>(5)上乗せ　プルダウン内型式名称一部変更</t>
    <rPh sb="3" eb="5">
      <t>ウワノ</t>
    </rPh>
    <rPh sb="12" eb="13">
      <t>ナイ</t>
    </rPh>
    <rPh sb="13" eb="17">
      <t>カタシキメイショウ</t>
    </rPh>
    <rPh sb="17" eb="19">
      <t>イチブ</t>
    </rPh>
    <rPh sb="19" eb="21">
      <t>ヘンコウ</t>
    </rPh>
    <phoneticPr fontId="3"/>
  </si>
  <si>
    <t>三洋電機株式会社VBHN250SJ33
（鋼板等敷設型限
定：野
地ぴたFタイプ）</t>
  </si>
  <si>
    <t>三洋電機株式会社_VBHN250SJ44（鋼板等敷設型限定：野地ぴたFタイプ）</t>
  </si>
  <si>
    <t>三洋電機株式会社_VBHN245SJ44
（鋼板等敷設型限
定：野
地ぴたFタイプ）</t>
  </si>
  <si>
    <t>三洋電機株式会社_VBHN243SJ44
（鋼板等敷設型限
定：野
地ぴたFタイプ）</t>
  </si>
  <si>
    <t>三洋電機株式会社_VBHN243SJ41
（鋼板等敷設型限
定：野
地ぴたFタイプ）</t>
  </si>
  <si>
    <t>三洋電機株式会社_VBHN240SJ41
（鋼板等敷設型限
定：野
地ぴたFタイプ）</t>
  </si>
  <si>
    <t>三洋電機株式会社_VBHN230SJ41
（鋼板等敷設型限
定：野
地ぴたFタイプ）</t>
  </si>
  <si>
    <t>三洋電機株式会社_VBHN243SJ56
（鋼板等敷設型限
定：野
地ぴたFタイプ）</t>
  </si>
  <si>
    <t>三洋電機株式会社_VBHN238SJ23
（鋼板等敷設型限
定：野
地ぴたFタイプ）</t>
  </si>
  <si>
    <t>三洋電機株式会社_VBHN120SJ44
（鋼板等敷設型限
定：野
地ぴたFタイプ）</t>
  </si>
  <si>
    <t>三洋電機株式会社_VBM240FJ01N
（鋼板等敷設型限
定：外つばⅡ工法野
地ぴたF方式）</t>
  </si>
  <si>
    <t>三洋電機株式会社_VBM120FJ02N
（鋼板等敷設型限
定：外つばⅡ工法野
地ぴたF方式）</t>
  </si>
  <si>
    <t>三洋電機株式会社_VBHN131SJ26
（鋼板等敷設型限
定：スリム野地ぴた
方式）</t>
  </si>
  <si>
    <t>※鋼板等敷設型限
定：太陽電池モ
ジュール「HIT」野
地ぴたFタイプに限る</t>
    <rPh sb="36" eb="37">
      <t>カギ</t>
    </rPh>
    <phoneticPr fontId="3"/>
  </si>
  <si>
    <t>（注）</t>
    <rPh sb="1" eb="2">
      <t>チュウ</t>
    </rPh>
    <phoneticPr fontId="2"/>
  </si>
  <si>
    <t>上乗せ①-1
・市場における付加価値が
　高い機能性PV
　①小型
　（台形・三角形・建材形）
　②建材一体型(屋根)
　④防眩型
※形状一覧参照</t>
    <rPh sb="0" eb="2">
      <t>ウワノ</t>
    </rPh>
    <rPh sb="31" eb="33">
      <t>コガタ</t>
    </rPh>
    <rPh sb="36" eb="38">
      <t>ダイケイ</t>
    </rPh>
    <rPh sb="68" eb="70">
      <t>ケイジョウ</t>
    </rPh>
    <rPh sb="70" eb="72">
      <t>イチラン</t>
    </rPh>
    <rPh sb="72" eb="74">
      <t>サンショウ</t>
    </rPh>
    <phoneticPr fontId="3"/>
  </si>
  <si>
    <t xml:space="preserve">上乗せ①-2
・市場における付加価値が
　やや高い機能性PV
　⑤小型(方形)
・既存住宅市場における
　付加価値がやや高い機能性PV
　⑥軽量型         
※形状一覧参照                                   </t>
    <rPh sb="0" eb="2">
      <t>ウワノ</t>
    </rPh>
    <rPh sb="33" eb="35">
      <t>コガタ</t>
    </rPh>
    <rPh sb="36" eb="38">
      <t>ホウケイ</t>
    </rPh>
    <phoneticPr fontId="3"/>
  </si>
  <si>
    <t>上乗せ①-3
・市場における付加価値が
　やや高い機能性PV
　⑦周辺機器
※形状一覧参照</t>
    <rPh sb="0" eb="2">
      <t>ウワノ</t>
    </rPh>
    <rPh sb="33" eb="37">
      <t>シュウヘンキキ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</si>
</sst>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76" formatCode="0.00_ "/>
    <numFmt numFmtId="177" formatCode="#,##0_ ;[Red]\-#,##0\ "/>
    <numFmt numFmtId="178" formatCode="#,###&quot; 円&quot;"/>
    <numFmt numFmtId="179" formatCode="0.00&quot;  kW&quot;"/>
    <numFmt numFmtId="180" formatCode="#,##0.00_ "/>
    <numFmt numFmtId="181" formatCode="0.000_ "/>
    <numFmt numFmtId="182" formatCode="0.00_);[Red]\(0.00\)"/>
    <numFmt numFmtId="183" formatCode="#,###&quot; 円/kW&quot;"/>
    <numFmt numFmtId="184" formatCode="#,##0_ "/>
    <numFmt numFmtId="185" formatCode="0;0;"/>
    <numFmt numFmtId="186" formatCode="#,###&quot;円&quot;"/>
    <numFmt numFmtId="187" formatCode="0_);[Red]\(0\)"/>
    <numFmt numFmtId="188" formatCode="0.000"/>
    <numFmt numFmtId="189" formatCode="#,##0.000_ "/>
    <numFmt numFmtId="190" formatCode="#,##0&quot;円&quot;"/>
    <numFmt numFmtId="191" formatCode="#,##0_);[Red]\(#,##0\)"/>
  </numFmts>
  <fonts count="62" x14ac:knownFonts="1"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HGPｺﾞｼｯｸE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ＭＳ Ｐ明朝"/>
      <family val="1"/>
      <charset val="128"/>
    </font>
    <font>
      <sz val="11"/>
      <color theme="1"/>
      <name val="游ゴシック"/>
      <family val="2"/>
      <scheme val="minor"/>
    </font>
    <font>
      <sz val="11"/>
      <color theme="1"/>
      <name val="游ゴシック"/>
      <family val="3"/>
      <charset val="128"/>
      <scheme val="minor"/>
    </font>
    <font>
      <u/>
      <sz val="11"/>
      <color indexed="12"/>
      <name val="ＭＳ Ｐゴシック"/>
      <family val="3"/>
      <charset val="128"/>
    </font>
    <font>
      <sz val="9"/>
      <color rgb="FF000000"/>
      <name val="Meiryo UI"/>
      <family val="3"/>
      <charset val="128"/>
    </font>
    <font>
      <b/>
      <sz val="12"/>
      <color rgb="FFFF0000"/>
      <name val="ＭＳ Ｐゴシック"/>
      <family val="3"/>
      <charset val="128"/>
    </font>
    <font>
      <sz val="11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sz val="16"/>
      <name val="HGSｺﾞｼｯｸM"/>
      <family val="3"/>
      <charset val="128"/>
    </font>
    <font>
      <sz val="11"/>
      <name val="HGSｺﾞｼｯｸM"/>
      <family val="3"/>
      <charset val="128"/>
    </font>
    <font>
      <b/>
      <sz val="14"/>
      <name val="HGSｺﾞｼｯｸM"/>
      <family val="3"/>
      <charset val="128"/>
    </font>
    <font>
      <b/>
      <sz val="18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sz val="18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6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1"/>
      <color theme="0"/>
      <name val="ＭＳ Ｐゴシック"/>
      <family val="3"/>
      <charset val="128"/>
    </font>
    <font>
      <b/>
      <sz val="14"/>
      <color theme="0"/>
      <name val="ＭＳ Ｐゴシック"/>
      <family val="3"/>
      <charset val="128"/>
    </font>
    <font>
      <sz val="14"/>
      <color rgb="FFFF0000"/>
      <name val="游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1"/>
      <color theme="0"/>
      <name val="HGSｺﾞｼｯｸM"/>
      <family val="3"/>
      <charset val="128"/>
    </font>
    <font>
      <sz val="11"/>
      <color theme="1"/>
      <name val="游ゴシック"/>
      <family val="3"/>
      <charset val="128"/>
    </font>
    <font>
      <sz val="16"/>
      <color theme="1"/>
      <name val="游ゴシック"/>
      <family val="3"/>
      <charset val="128"/>
      <scheme val="minor"/>
    </font>
    <font>
      <b/>
      <sz val="14"/>
      <color rgb="FFFF0000"/>
      <name val="游ゴシック"/>
      <family val="3"/>
      <charset val="128"/>
      <scheme val="minor"/>
    </font>
    <font>
      <b/>
      <sz val="13"/>
      <name val="游ゴシック"/>
      <family val="3"/>
      <charset val="128"/>
      <scheme val="minor"/>
    </font>
    <font>
      <b/>
      <sz val="13"/>
      <name val="Segoe UI Symbol"/>
      <family val="3"/>
    </font>
    <font>
      <b/>
      <sz val="26"/>
      <name val="游ゴシック"/>
      <family val="3"/>
      <charset val="128"/>
      <scheme val="minor"/>
    </font>
    <font>
      <b/>
      <sz val="13"/>
      <color theme="1"/>
      <name val="游ゴシック"/>
      <family val="3"/>
      <charset val="128"/>
      <scheme val="minor"/>
    </font>
    <font>
      <b/>
      <sz val="12"/>
      <color theme="0"/>
      <name val="游ゴシック"/>
      <family val="3"/>
      <charset val="128"/>
      <scheme val="minor"/>
    </font>
    <font>
      <b/>
      <sz val="14"/>
      <color theme="0"/>
      <name val="游ゴシック"/>
      <family val="3"/>
      <charset val="128"/>
      <scheme val="minor"/>
    </font>
    <font>
      <sz val="12"/>
      <color theme="0"/>
      <name val="游ゴシック"/>
      <family val="3"/>
      <charset val="128"/>
      <scheme val="minor"/>
    </font>
    <font>
      <sz val="16"/>
      <color rgb="FFFF0000"/>
      <name val="游ゴシック"/>
      <family val="3"/>
      <charset val="128"/>
      <scheme val="minor"/>
    </font>
    <font>
      <b/>
      <sz val="10"/>
      <color rgb="FFFF0000"/>
      <name val="游ゴシック"/>
      <family val="3"/>
      <charset val="128"/>
      <scheme val="minor"/>
    </font>
    <font>
      <b/>
      <sz val="13"/>
      <color rgb="FFFF0000"/>
      <name val="游ゴシック"/>
      <family val="3"/>
      <charset val="128"/>
      <scheme val="minor"/>
    </font>
    <font>
      <sz val="12"/>
      <name val="メイリオ"/>
      <family val="3"/>
      <charset val="128"/>
    </font>
    <font>
      <sz val="14"/>
      <name val="メイリオ"/>
      <family val="3"/>
      <charset val="128"/>
    </font>
    <font>
      <sz val="14"/>
      <name val="ＭＳ 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sz val="12"/>
      <name val="HGSｺﾞｼｯｸM"/>
      <family val="3"/>
      <charset val="128"/>
    </font>
    <font>
      <sz val="12"/>
      <name val="ＭＳ Ｐゴシック"/>
      <family val="3"/>
      <charset val="128"/>
    </font>
    <font>
      <sz val="13"/>
      <name val="游ゴシック"/>
      <family val="3"/>
      <charset val="128"/>
      <scheme val="minor"/>
    </font>
    <font>
      <b/>
      <u/>
      <sz val="13"/>
      <color rgb="FFFF00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6"/>
      <name val="メイリオ"/>
      <family val="3"/>
      <charset val="128"/>
    </font>
    <font>
      <b/>
      <u/>
      <sz val="13"/>
      <name val="游ゴシック"/>
      <family val="3"/>
      <charset val="128"/>
      <scheme val="minor"/>
    </font>
    <font>
      <b/>
      <sz val="12"/>
      <color rgb="FFFF0000"/>
      <name val="游ゴシック"/>
      <family val="3"/>
      <charset val="128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FBFB9D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</fills>
  <borders count="25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rgb="FFFF0000"/>
      </left>
      <right style="thick">
        <color rgb="FFFF0000"/>
      </right>
      <top style="medium">
        <color rgb="FFFF0000"/>
      </top>
      <bottom style="thick">
        <color rgb="FFFF0000"/>
      </bottom>
      <diagonal/>
    </border>
    <border>
      <left style="thick">
        <color theme="8" tint="-0.24994659260841701"/>
      </left>
      <right/>
      <top style="thick">
        <color theme="8" tint="-0.24994659260841701"/>
      </top>
      <bottom style="medium">
        <color theme="8" tint="-0.24994659260841701"/>
      </bottom>
      <diagonal/>
    </border>
    <border>
      <left/>
      <right style="thick">
        <color theme="8" tint="-0.24994659260841701"/>
      </right>
      <top style="thick">
        <color theme="8" tint="-0.24994659260841701"/>
      </top>
      <bottom style="medium">
        <color theme="8" tint="-0.24994659260841701"/>
      </bottom>
      <diagonal/>
    </border>
    <border>
      <left style="thick">
        <color theme="8" tint="-0.24994659260841701"/>
      </left>
      <right/>
      <top style="medium">
        <color theme="8" tint="-0.24994659260841701"/>
      </top>
      <bottom style="thick">
        <color theme="8" tint="-0.24994659260841701"/>
      </bottom>
      <diagonal/>
    </border>
    <border>
      <left/>
      <right style="thick">
        <color theme="8" tint="-0.24994659260841701"/>
      </right>
      <top style="medium">
        <color theme="8" tint="-0.24994659260841701"/>
      </top>
      <bottom style="thick">
        <color theme="8" tint="-0.24994659260841701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medium">
        <color rgb="FFFF0000"/>
      </bottom>
      <diagonal/>
    </border>
    <border>
      <left style="thick">
        <color rgb="FFFF0000"/>
      </left>
      <right style="medium">
        <color rgb="FFFF0000"/>
      </right>
      <top style="thick">
        <color rgb="FFFF0000"/>
      </top>
      <bottom style="thick">
        <color rgb="FFFF0000"/>
      </bottom>
      <diagonal/>
    </border>
    <border>
      <left style="medium">
        <color rgb="FFFF0000"/>
      </left>
      <right style="medium">
        <color rgb="FFFF0000"/>
      </right>
      <top style="thick">
        <color rgb="FFFF0000"/>
      </top>
      <bottom style="thick">
        <color rgb="FFFF0000"/>
      </bottom>
      <diagonal/>
    </border>
    <border>
      <left style="medium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ck">
        <color theme="8" tint="-0.24994659260841701"/>
      </left>
      <right style="medium">
        <color theme="8" tint="-0.24994659260841701"/>
      </right>
      <top style="thick">
        <color theme="8" tint="-0.24994659260841701"/>
      </top>
      <bottom style="thick">
        <color theme="8" tint="-0.24994659260841701"/>
      </bottom>
      <diagonal/>
    </border>
    <border>
      <left style="medium">
        <color theme="8" tint="-0.24994659260841701"/>
      </left>
      <right style="medium">
        <color theme="8" tint="-0.24994659260841701"/>
      </right>
      <top style="thick">
        <color theme="8" tint="-0.24994659260841701"/>
      </top>
      <bottom style="thick">
        <color theme="8" tint="-0.24994659260841701"/>
      </bottom>
      <diagonal/>
    </border>
    <border>
      <left style="medium">
        <color theme="8" tint="-0.24994659260841701"/>
      </left>
      <right style="thick">
        <color theme="8" tint="-0.24994659260841701"/>
      </right>
      <top style="thick">
        <color theme="8" tint="-0.24994659260841701"/>
      </top>
      <bottom style="thick">
        <color theme="8" tint="-0.24994659260841701"/>
      </bottom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 style="medium">
        <color theme="4" tint="-0.24994659260841701"/>
      </bottom>
      <diagonal/>
    </border>
    <border>
      <left/>
      <right/>
      <top style="thick">
        <color theme="4" tint="-0.24994659260841701"/>
      </top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 style="thick">
        <color theme="4" tint="-0.24994659260841701"/>
      </bottom>
      <diagonal/>
    </border>
    <border>
      <left/>
      <right style="thick">
        <color theme="4" tint="-0.24994659260841701"/>
      </right>
      <top style="medium">
        <color theme="4" tint="-0.24994659260841701"/>
      </top>
      <bottom style="thick">
        <color theme="4" tint="-0.24994659260841701"/>
      </bottom>
      <diagonal/>
    </border>
    <border>
      <left style="thick">
        <color theme="4" tint="-0.24994659260841701"/>
      </left>
      <right style="medium">
        <color theme="4" tint="-0.24994659260841701"/>
      </right>
      <top style="thick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thick">
        <color theme="4" tint="-0.24994659260841701"/>
      </top>
      <bottom style="medium">
        <color theme="4" tint="-0.24994659260841701"/>
      </bottom>
      <diagonal/>
    </border>
    <border>
      <left style="thick">
        <color theme="4" tint="-0.24994659260841701"/>
      </left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thick">
        <color theme="4" tint="-0.24994659260841701"/>
      </left>
      <right style="medium">
        <color theme="4" tint="-0.24994659260841701"/>
      </right>
      <top style="medium">
        <color theme="4" tint="-0.24994659260841701"/>
      </top>
      <bottom style="thick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medium">
        <color theme="4" tint="-0.24994659260841701"/>
      </top>
      <bottom style="thick">
        <color theme="4" tint="-0.24994659260841701"/>
      </bottom>
      <diagonal/>
    </border>
    <border>
      <left style="medium">
        <color theme="4" tint="-0.24994659260841701"/>
      </left>
      <right/>
      <top style="thick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 style="medium">
        <color theme="4" tint="-0.24994659260841701"/>
      </bottom>
      <diagonal/>
    </border>
    <border>
      <left/>
      <right style="thick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ck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 style="thick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 style="thick">
        <color theme="4" tint="-0.24994659260841701"/>
      </bottom>
      <diagonal/>
    </border>
    <border>
      <left style="medium">
        <color theme="4" tint="-0.24994659260841701"/>
      </left>
      <right/>
      <top style="thick">
        <color theme="4" tint="-0.24994659260841701"/>
      </top>
      <bottom/>
      <diagonal/>
    </border>
    <border>
      <left/>
      <right style="medium">
        <color theme="4" tint="-0.24994659260841701"/>
      </right>
      <top style="thick">
        <color theme="4" tint="-0.24994659260841701"/>
      </top>
      <bottom/>
      <diagonal/>
    </border>
    <border>
      <left style="medium">
        <color theme="4" tint="-0.24994659260841701"/>
      </left>
      <right/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 style="medium">
        <color theme="4" tint="-0.24994659260841701"/>
      </bottom>
      <diagonal/>
    </border>
    <border>
      <left/>
      <right/>
      <top/>
      <bottom style="medium">
        <color theme="4" tint="-0.24994659260841701"/>
      </bottom>
      <diagonal/>
    </border>
    <border>
      <left/>
      <right style="medium">
        <color rgb="FFFF0000"/>
      </right>
      <top style="thick">
        <color rgb="FFFF0000"/>
      </top>
      <bottom style="thick">
        <color rgb="FFFF0000"/>
      </bottom>
      <diagonal/>
    </border>
    <border>
      <left style="medium">
        <color rgb="FFFF0000"/>
      </left>
      <right/>
      <top style="thick">
        <color rgb="FFFF0000"/>
      </top>
      <bottom style="thick">
        <color rgb="FFFF0000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/>
      <top style="thick">
        <color theme="4" tint="-0.24994659260841701"/>
      </top>
      <bottom style="thick">
        <color theme="4" tint="-0.24994659260841701"/>
      </bottom>
      <diagonal/>
    </border>
    <border>
      <left style="thin">
        <color indexed="64"/>
      </left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 style="hair">
        <color indexed="64"/>
      </right>
      <top style="thick">
        <color theme="4" tint="-0.24994659260841701"/>
      </top>
      <bottom style="thick">
        <color theme="4" tint="-0.24994659260841701"/>
      </bottom>
      <diagonal/>
    </border>
    <border>
      <left style="hair">
        <color indexed="64"/>
      </left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 style="thick">
        <color theme="4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/>
      <right/>
      <top/>
      <bottom style="thick">
        <color rgb="FFFF0000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FF0000"/>
      </left>
      <right/>
      <top style="thick">
        <color rgb="FFFF0000"/>
      </top>
      <bottom/>
      <diagonal/>
    </border>
    <border>
      <left/>
      <right style="medium">
        <color rgb="FFFF0000"/>
      </right>
      <top style="thick">
        <color rgb="FFFF0000"/>
      </top>
      <bottom/>
      <diagonal/>
    </border>
    <border>
      <left style="medium">
        <color rgb="FFFF0000"/>
      </left>
      <right/>
      <top/>
      <bottom style="thick">
        <color rgb="FFFF0000"/>
      </bottom>
      <diagonal/>
    </border>
    <border>
      <left/>
      <right style="medium">
        <color rgb="FFFF0000"/>
      </right>
      <top/>
      <bottom style="thick">
        <color rgb="FFFF0000"/>
      </bottom>
      <diagonal/>
    </border>
    <border>
      <left/>
      <right/>
      <top style="thick">
        <color rgb="FFFF0000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ck">
        <color rgb="FFFF0000"/>
      </bottom>
      <diagonal/>
    </border>
    <border>
      <left style="medium">
        <color rgb="FFFF0000"/>
      </left>
      <right/>
      <top style="thick">
        <color rgb="FFFF0000"/>
      </top>
      <bottom style="thin">
        <color rgb="FFFF0000"/>
      </bottom>
      <diagonal/>
    </border>
    <border>
      <left/>
      <right/>
      <top style="thick">
        <color rgb="FFFF0000"/>
      </top>
      <bottom style="thin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n">
        <color rgb="FFFF0000"/>
      </bottom>
      <diagonal/>
    </border>
    <border>
      <left/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medium">
        <color rgb="FFFF0000"/>
      </left>
      <right/>
      <top style="thin">
        <color rgb="FFFF0000"/>
      </top>
      <bottom style="thick">
        <color rgb="FFFF0000"/>
      </bottom>
      <diagonal/>
    </border>
    <border>
      <left/>
      <right/>
      <top style="thin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n">
        <color rgb="FFFF0000"/>
      </top>
      <bottom style="thick">
        <color rgb="FFFF0000"/>
      </bottom>
      <diagonal/>
    </border>
    <border>
      <left style="thin">
        <color rgb="FFFF0000"/>
      </left>
      <right/>
      <top style="thin">
        <color rgb="FFFF0000"/>
      </top>
      <bottom style="thick">
        <color rgb="FFFF0000"/>
      </bottom>
      <diagonal/>
    </border>
    <border>
      <left/>
      <right style="thin">
        <color rgb="FFFF0000"/>
      </right>
      <top style="thin">
        <color rgb="FFFF0000"/>
      </top>
      <bottom style="thick">
        <color rgb="FFFF0000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FF0000"/>
      </left>
      <right style="thin">
        <color auto="1"/>
      </right>
      <top style="medium">
        <color rgb="FFFF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rgb="FFFF0000"/>
      </top>
      <bottom style="thin">
        <color auto="1"/>
      </bottom>
      <diagonal/>
    </border>
    <border>
      <left style="thin">
        <color auto="1"/>
      </left>
      <right style="medium">
        <color rgb="FFFF0000"/>
      </right>
      <top style="medium">
        <color rgb="FFFF0000"/>
      </top>
      <bottom style="thin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rgb="FFFF0000"/>
      </right>
      <top style="thin">
        <color auto="1"/>
      </top>
      <bottom style="thin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 style="medium">
        <color rgb="FFFF0000"/>
      </right>
      <top style="thin">
        <color auto="1"/>
      </top>
      <bottom style="medium">
        <color rgb="FFFF0000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FF0000"/>
      </left>
      <right/>
      <top style="medium">
        <color rgb="FFFF0000"/>
      </top>
      <bottom style="thin">
        <color indexed="64"/>
      </bottom>
      <diagonal/>
    </border>
    <border>
      <left/>
      <right style="medium">
        <color rgb="FFFF0000"/>
      </right>
      <top style="medium">
        <color rgb="FFFF0000"/>
      </top>
      <bottom style="thin">
        <color indexed="64"/>
      </bottom>
      <diagonal/>
    </border>
    <border>
      <left style="medium">
        <color rgb="FFFF0000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/>
      <top style="thin">
        <color indexed="64"/>
      </top>
      <bottom style="medium">
        <color rgb="FFFF0000"/>
      </bottom>
      <diagonal/>
    </border>
    <border>
      <left/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/>
      <right/>
      <top style="medium">
        <color rgb="FFFF0000"/>
      </top>
      <bottom style="thin">
        <color indexed="64"/>
      </bottom>
      <diagonal/>
    </border>
    <border>
      <left/>
      <right/>
      <top style="thin">
        <color indexed="64"/>
      </top>
      <bottom style="medium">
        <color rgb="FFFF0000"/>
      </bottom>
      <diagonal/>
    </border>
    <border>
      <left/>
      <right style="thin">
        <color indexed="64"/>
      </right>
      <top style="medium">
        <color rgb="FFFF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rgb="FFFF0000"/>
      </bottom>
      <diagonal/>
    </border>
    <border>
      <left style="thick">
        <color theme="4" tint="-0.24994659260841701"/>
      </left>
      <right style="thin">
        <color indexed="64"/>
      </right>
      <top style="thick">
        <color theme="4" tint="-0.24994659260841701"/>
      </top>
      <bottom/>
      <diagonal/>
    </border>
    <border>
      <left style="thin">
        <color indexed="64"/>
      </left>
      <right style="thin">
        <color indexed="64"/>
      </right>
      <top style="thick">
        <color theme="4" tint="-0.24994659260841701"/>
      </top>
      <bottom/>
      <diagonal/>
    </border>
    <border>
      <left style="thin">
        <color indexed="64"/>
      </left>
      <right/>
      <top style="thick">
        <color theme="4" tint="-0.24994659260841701"/>
      </top>
      <bottom style="thin">
        <color indexed="64"/>
      </bottom>
      <diagonal/>
    </border>
    <border>
      <left/>
      <right/>
      <top style="thick">
        <color theme="4" tint="-0.24994659260841701"/>
      </top>
      <bottom style="thin">
        <color indexed="64"/>
      </bottom>
      <diagonal/>
    </border>
    <border>
      <left/>
      <right style="thick">
        <color theme="4" tint="-0.24994659260841701"/>
      </right>
      <top style="thick">
        <color theme="4" tint="-0.24994659260841701"/>
      </top>
      <bottom style="thin">
        <color indexed="64"/>
      </bottom>
      <diagonal/>
    </border>
    <border>
      <left style="thick">
        <color theme="4" tint="-0.24994659260841701"/>
      </left>
      <right style="thin">
        <color indexed="64"/>
      </right>
      <top/>
      <bottom/>
      <diagonal/>
    </border>
    <border>
      <left/>
      <right style="thick">
        <color theme="4" tint="-0.24994659260841701"/>
      </right>
      <top style="thin">
        <color indexed="64"/>
      </top>
      <bottom style="thin">
        <color indexed="64"/>
      </bottom>
      <diagonal/>
    </border>
    <border>
      <left/>
      <right style="thick">
        <color theme="4" tint="-0.24994659260841701"/>
      </right>
      <top style="thin">
        <color indexed="64"/>
      </top>
      <bottom/>
      <diagonal/>
    </border>
    <border>
      <left style="thick">
        <color theme="4" tint="-0.24994659260841701"/>
      </left>
      <right style="thin">
        <color indexed="64"/>
      </right>
      <top/>
      <bottom style="thin">
        <color indexed="64"/>
      </bottom>
      <diagonal/>
    </border>
    <border>
      <left style="thick">
        <color theme="4" tint="-0.24994659260841701"/>
      </left>
      <right/>
      <top style="thin">
        <color indexed="64"/>
      </top>
      <bottom/>
      <diagonal/>
    </border>
    <border>
      <left style="thick">
        <color theme="4" tint="-0.24994659260841701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ck">
        <color theme="4" tint="-0.24994659260841701"/>
      </bottom>
      <diagonal/>
    </border>
    <border>
      <left/>
      <right/>
      <top style="medium">
        <color indexed="64"/>
      </top>
      <bottom style="thick">
        <color theme="4" tint="-0.24994659260841701"/>
      </bottom>
      <diagonal/>
    </border>
    <border>
      <left style="thick">
        <color rgb="FFFF0000"/>
      </left>
      <right/>
      <top/>
      <bottom/>
      <diagonal/>
    </border>
    <border>
      <left style="thick">
        <color theme="4" tint="-0.499984740745262"/>
      </left>
      <right/>
      <top style="thick">
        <color theme="4" tint="-0.499984740745262"/>
      </top>
      <bottom style="medium">
        <color auto="1"/>
      </bottom>
      <diagonal/>
    </border>
    <border>
      <left/>
      <right style="thick">
        <color theme="4" tint="-0.499984740745262"/>
      </right>
      <top style="thick">
        <color theme="4" tint="-0.499984740745262"/>
      </top>
      <bottom style="medium">
        <color auto="1"/>
      </bottom>
      <diagonal/>
    </border>
    <border>
      <left style="thick">
        <color theme="4" tint="-0.499984740745262"/>
      </left>
      <right/>
      <top style="medium">
        <color auto="1"/>
      </top>
      <bottom style="thick">
        <color theme="4" tint="-0.499984740745262"/>
      </bottom>
      <diagonal/>
    </border>
    <border>
      <left/>
      <right style="thick">
        <color theme="4" tint="-0.499984740745262"/>
      </right>
      <top style="medium">
        <color auto="1"/>
      </top>
      <bottom style="thick">
        <color theme="4" tint="-0.499984740745262"/>
      </bottom>
      <diagonal/>
    </border>
    <border>
      <left/>
      <right/>
      <top style="medium">
        <color theme="4" tint="-0.499984740745262"/>
      </top>
      <bottom style="thin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thin">
        <color theme="4" tint="-0.499984740745262"/>
      </bottom>
      <diagonal/>
    </border>
    <border>
      <left/>
      <right/>
      <top style="thin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thin">
        <color theme="4" tint="-0.499984740745262"/>
      </top>
      <bottom style="medium">
        <color theme="4" tint="-0.499984740745262"/>
      </bottom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 style="thin">
        <color indexed="64"/>
      </left>
      <right/>
      <top style="thin">
        <color indexed="64"/>
      </top>
      <bottom style="thick">
        <color theme="4" tint="-0.24994659260841701"/>
      </bottom>
      <diagonal/>
    </border>
    <border>
      <left style="thick">
        <color theme="8" tint="-0.24994659260841701"/>
      </left>
      <right style="medium">
        <color theme="8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 style="medium">
        <color theme="8" tint="-0.24994659260841701"/>
      </left>
      <right style="medium">
        <color theme="8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 style="medium">
        <color theme="8" tint="-0.24994659260841701"/>
      </left>
      <right style="thick">
        <color theme="4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 style="thick">
        <color theme="4" tint="-0.24994659260841701"/>
      </left>
      <right style="medium">
        <color theme="8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/>
      <right style="thick">
        <color theme="8" tint="-0.24994659260841701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theme="4" tint="-0.24994659260841701"/>
      </left>
      <right style="medium">
        <color theme="4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/>
      <right style="medium">
        <color theme="4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 style="medium">
        <color theme="4" tint="-0.24994659260841701"/>
      </left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 style="thick">
        <color rgb="FFFF0000"/>
      </left>
      <right/>
      <top style="thick">
        <color rgb="FFFF0000"/>
      </top>
      <bottom style="thin">
        <color rgb="FFFF0000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theme="4" tint="-0.24994659260841701"/>
      </bottom>
      <diagonal/>
    </border>
    <border diagonalDown="1">
      <left style="medium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theme="4" tint="-0.499984740745262"/>
      </left>
      <right style="thin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 style="thin">
        <color theme="4" tint="-0.499984740745262"/>
      </right>
      <top/>
      <bottom style="medium">
        <color theme="4" tint="-0.499984740745262"/>
      </bottom>
      <diagonal/>
    </border>
    <border>
      <left/>
      <right/>
      <top/>
      <bottom style="thick">
        <color theme="4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ck">
        <color theme="4" tint="-0.24994659260841701"/>
      </bottom>
      <diagonal/>
    </border>
    <border>
      <left style="thin">
        <color indexed="64"/>
      </left>
      <right/>
      <top style="medium">
        <color theme="4" tint="-0.24994659260841701"/>
      </top>
      <bottom style="medium">
        <color theme="4" tint="-0.24994659260841701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 style="thin">
        <color indexed="64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8" tint="-0.24994659260841701"/>
      </left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 style="medium">
        <color theme="8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 style="thin">
        <color indexed="64"/>
      </right>
      <top style="thin">
        <color rgb="FFFF0000"/>
      </top>
      <bottom/>
      <diagonal/>
    </border>
    <border>
      <left style="thin">
        <color indexed="64"/>
      </left>
      <right/>
      <top style="thin">
        <color rgb="FFFF0000"/>
      </top>
      <bottom style="thin">
        <color indexed="64"/>
      </bottom>
      <diagonal/>
    </border>
    <border>
      <left style="thin">
        <color indexed="64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/>
      <right/>
      <top style="thin">
        <color rgb="FFFF0000"/>
      </top>
      <bottom style="thin">
        <color indexed="64"/>
      </bottom>
      <diagonal/>
    </border>
    <border>
      <left/>
      <right style="thin">
        <color indexed="64"/>
      </right>
      <top style="thin">
        <color rgb="FFFF0000"/>
      </top>
      <bottom style="thin">
        <color indexed="64"/>
      </bottom>
      <diagonal/>
    </border>
    <border>
      <left/>
      <right style="thin">
        <color rgb="FFFF0000"/>
      </right>
      <top style="thin">
        <color rgb="FFFF0000"/>
      </top>
      <bottom style="thin">
        <color indexed="64"/>
      </bottom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 style="thin">
        <color indexed="64"/>
      </top>
      <bottom style="thin">
        <color indexed="64"/>
      </bottom>
      <diagonal/>
    </border>
    <border>
      <left/>
      <right style="thin">
        <color rgb="FFFF0000"/>
      </right>
      <top/>
      <bottom style="thin">
        <color indexed="64"/>
      </bottom>
      <diagonal/>
    </border>
    <border>
      <left/>
      <right style="thin">
        <color rgb="FFFF0000"/>
      </right>
      <top style="thin">
        <color indexed="64"/>
      </top>
      <bottom/>
      <diagonal/>
    </border>
    <border>
      <left style="thin">
        <color rgb="FFFF0000"/>
      </left>
      <right/>
      <top/>
      <bottom style="thin">
        <color indexed="64"/>
      </bottom>
      <diagonal/>
    </border>
    <border>
      <left style="thin">
        <color rgb="FFFF0000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rgb="FFFF0000"/>
      </bottom>
      <diagonal/>
    </border>
    <border>
      <left style="medium">
        <color auto="1"/>
      </left>
      <right/>
      <top style="thin">
        <color auto="1"/>
      </top>
      <bottom style="thin">
        <color rgb="FFFF0000"/>
      </bottom>
      <diagonal/>
    </border>
    <border>
      <left/>
      <right/>
      <top style="thin">
        <color auto="1"/>
      </top>
      <bottom style="thin">
        <color rgb="FFFF0000"/>
      </bottom>
      <diagonal/>
    </border>
    <border>
      <left/>
      <right style="medium">
        <color auto="1"/>
      </right>
      <top style="thin">
        <color auto="1"/>
      </top>
      <bottom style="thin">
        <color rgb="FFFF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rgb="FFFF0000"/>
      </bottom>
      <diagonal/>
    </border>
    <border>
      <left/>
      <right style="thin">
        <color rgb="FFFF0000"/>
      </right>
      <top style="thin">
        <color indexed="64"/>
      </top>
      <bottom style="thin">
        <color rgb="FFFF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theme="4" tint="-0.24994659260841701"/>
      </bottom>
      <diagonal/>
    </border>
    <border>
      <left style="thick">
        <color theme="4" tint="-0.24994659260841701"/>
      </left>
      <right/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theme="4" tint="-0.24994659260841701"/>
      </top>
      <bottom style="medium">
        <color theme="4" tint="-0.24994659260841701"/>
      </bottom>
      <diagonal/>
    </border>
    <border>
      <left style="thick">
        <color rgb="FFFF0000"/>
      </left>
      <right/>
      <top style="thin">
        <color rgb="FFFF0000"/>
      </top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medium">
        <color theme="8" tint="-0.24994659260841701"/>
      </left>
      <right style="medium">
        <color theme="8" tint="-0.24994659260841701"/>
      </right>
      <top/>
      <bottom style="thick">
        <color theme="8" tint="-0.24994659260841701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thick">
        <color theme="4" tint="-0.24994659260841701"/>
      </bottom>
      <diagonal/>
    </border>
    <border>
      <left style="medium">
        <color indexed="64"/>
      </left>
      <right/>
      <top/>
      <bottom style="thick">
        <color theme="4" tint="-0.24994659260841701"/>
      </bottom>
      <diagonal/>
    </border>
    <border>
      <left style="thin">
        <color indexed="64"/>
      </left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 style="medium">
        <color indexed="64"/>
      </top>
      <bottom style="thick">
        <color theme="4" tint="-0.24994659260841701"/>
      </bottom>
      <diagonal/>
    </border>
    <border>
      <left/>
      <right/>
      <top style="thin">
        <color indexed="64"/>
      </top>
      <bottom style="thick">
        <color theme="4" tint="-0.24994659260841701"/>
      </bottom>
      <diagonal/>
    </border>
    <border>
      <left style="medium">
        <color indexed="64"/>
      </left>
      <right/>
      <top style="medium">
        <color rgb="FFFF0000"/>
      </top>
      <bottom style="thick">
        <color theme="8" tint="-0.24994659260841701"/>
      </bottom>
      <diagonal/>
    </border>
    <border>
      <left/>
      <right/>
      <top style="medium">
        <color rgb="FFFF0000"/>
      </top>
      <bottom style="thick">
        <color theme="8" tint="-0.24994659260841701"/>
      </bottom>
      <diagonal/>
    </border>
    <border>
      <left/>
      <right style="thin">
        <color indexed="64"/>
      </right>
      <top style="medium">
        <color rgb="FFFF0000"/>
      </top>
      <bottom style="thick">
        <color theme="8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1" fillId="0" borderId="0">
      <alignment vertical="center"/>
    </xf>
    <xf numFmtId="0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38" fontId="2" fillId="0" borderId="0" applyFont="0" applyFill="0" applyBorder="0" applyAlignment="0" applyProtection="0">
      <alignment vertical="center"/>
    </xf>
  </cellStyleXfs>
  <cellXfs count="1032">
    <xf numFmtId="0" fontId="0" fillId="0" borderId="0" xfId="0">
      <alignment vertical="center"/>
    </xf>
    <xf numFmtId="0" fontId="31" fillId="4" borderId="17" xfId="0" applyFont="1" applyFill="1" applyBorder="1">
      <alignment vertical="center"/>
    </xf>
    <xf numFmtId="0" fontId="14" fillId="4" borderId="17" xfId="0" applyFont="1" applyFill="1" applyBorder="1" applyAlignment="1">
      <alignment horizontal="center" vertical="center"/>
    </xf>
    <xf numFmtId="0" fontId="31" fillId="0" borderId="0" xfId="0" applyFont="1">
      <alignment vertical="center"/>
    </xf>
    <xf numFmtId="0" fontId="31" fillId="0" borderId="17" xfId="0" applyFont="1" applyBorder="1">
      <alignment vertical="center"/>
    </xf>
    <xf numFmtId="0" fontId="14" fillId="0" borderId="17" xfId="0" applyFont="1" applyBorder="1" applyAlignment="1">
      <alignment horizontal="center" vertical="center"/>
    </xf>
    <xf numFmtId="0" fontId="37" fillId="0" borderId="17" xfId="0" applyFont="1" applyBorder="1" applyAlignment="1">
      <alignment horizontal="center" vertical="center" shrinkToFit="1"/>
    </xf>
    <xf numFmtId="0" fontId="10" fillId="0" borderId="17" xfId="0" applyFont="1" applyBorder="1" applyAlignment="1">
      <alignment horizontal="center" vertical="center" shrinkToFit="1"/>
    </xf>
    <xf numFmtId="0" fontId="31" fillId="0" borderId="17" xfId="0" applyFont="1" applyBorder="1" applyAlignment="1">
      <alignment vertical="center" wrapText="1"/>
    </xf>
    <xf numFmtId="0" fontId="0" fillId="0" borderId="0" xfId="0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/>
      <protection hidden="1"/>
    </xf>
    <xf numFmtId="0" fontId="13" fillId="0" borderId="0" xfId="0" applyFont="1" applyProtection="1">
      <alignment vertical="center"/>
      <protection hidden="1"/>
    </xf>
    <xf numFmtId="177" fontId="0" fillId="0" borderId="0" xfId="0" applyNumberForma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32" fillId="0" borderId="0" xfId="0" applyFont="1" applyProtection="1">
      <alignment vertical="center"/>
      <protection hidden="1"/>
    </xf>
    <xf numFmtId="0" fontId="16" fillId="0" borderId="0" xfId="0" applyFont="1" applyProtection="1">
      <alignment vertical="center"/>
      <protection hidden="1"/>
    </xf>
    <xf numFmtId="0" fontId="20" fillId="0" borderId="0" xfId="0" applyFont="1" applyProtection="1">
      <alignment vertical="center"/>
      <protection hidden="1"/>
    </xf>
    <xf numFmtId="0" fontId="32" fillId="5" borderId="0" xfId="0" applyFont="1" applyFill="1" applyAlignment="1" applyProtection="1">
      <alignment vertical="top"/>
      <protection locked="0" hidden="1"/>
    </xf>
    <xf numFmtId="0" fontId="7" fillId="5" borderId="0" xfId="0" applyFont="1" applyFill="1" applyAlignment="1" applyProtection="1">
      <alignment horizontal="center" vertical="center"/>
      <protection hidden="1"/>
    </xf>
    <xf numFmtId="0" fontId="7" fillId="0" borderId="0" xfId="0" applyFont="1" applyAlignment="1" applyProtection="1">
      <alignment horizontal="center" vertical="center"/>
      <protection hidden="1"/>
    </xf>
    <xf numFmtId="0" fontId="17" fillId="0" borderId="0" xfId="0" applyFont="1" applyProtection="1">
      <alignment vertical="center"/>
      <protection hidden="1"/>
    </xf>
    <xf numFmtId="0" fontId="25" fillId="0" borderId="0" xfId="0" applyFont="1" applyProtection="1">
      <alignment vertical="center"/>
      <protection hidden="1"/>
    </xf>
    <xf numFmtId="0" fontId="15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177" fontId="14" fillId="0" borderId="0" xfId="0" applyNumberFormat="1" applyFont="1" applyAlignment="1" applyProtection="1">
      <alignment horizontal="center" vertical="center"/>
      <protection hidden="1"/>
    </xf>
    <xf numFmtId="0" fontId="14" fillId="0" borderId="0" xfId="0" applyFont="1" applyProtection="1">
      <alignment vertical="center"/>
      <protection hidden="1"/>
    </xf>
    <xf numFmtId="0" fontId="0" fillId="5" borderId="0" xfId="0" applyFill="1" applyProtection="1">
      <alignment vertical="center"/>
      <protection hidden="1"/>
    </xf>
    <xf numFmtId="0" fontId="24" fillId="0" borderId="0" xfId="0" applyFont="1" applyProtection="1">
      <alignment vertical="center"/>
      <protection hidden="1"/>
    </xf>
    <xf numFmtId="0" fontId="40" fillId="0" borderId="0" xfId="0" applyFont="1" applyProtection="1">
      <alignment vertical="center"/>
      <protection hidden="1"/>
    </xf>
    <xf numFmtId="0" fontId="21" fillId="2" borderId="17" xfId="0" applyFont="1" applyFill="1" applyBorder="1" applyProtection="1">
      <alignment vertical="center"/>
      <protection hidden="1"/>
    </xf>
    <xf numFmtId="0" fontId="21" fillId="2" borderId="3" xfId="0" applyFont="1" applyFill="1" applyBorder="1" applyAlignment="1" applyProtection="1">
      <alignment horizontal="left" vertical="center"/>
      <protection hidden="1"/>
    </xf>
    <xf numFmtId="0" fontId="21" fillId="2" borderId="2" xfId="0" applyFont="1" applyFill="1" applyBorder="1" applyProtection="1">
      <alignment vertical="center"/>
      <protection hidden="1"/>
    </xf>
    <xf numFmtId="0" fontId="21" fillId="2" borderId="1" xfId="0" applyFont="1" applyFill="1" applyBorder="1" applyProtection="1">
      <alignment vertical="center"/>
      <protection hidden="1"/>
    </xf>
    <xf numFmtId="0" fontId="21" fillId="0" borderId="9" xfId="0" applyFont="1" applyBorder="1" applyProtection="1">
      <alignment vertical="center"/>
      <protection hidden="1"/>
    </xf>
    <xf numFmtId="0" fontId="21" fillId="2" borderId="3" xfId="0" applyFont="1" applyFill="1" applyBorder="1" applyProtection="1">
      <alignment vertical="center"/>
      <protection hidden="1"/>
    </xf>
    <xf numFmtId="0" fontId="32" fillId="5" borderId="0" xfId="0" applyFont="1" applyFill="1" applyProtection="1">
      <alignment vertical="center"/>
      <protection locked="0" hidden="1"/>
    </xf>
    <xf numFmtId="0" fontId="21" fillId="0" borderId="2" xfId="0" applyFont="1" applyBorder="1" applyAlignment="1" applyProtection="1">
      <alignment horizontal="center" vertical="center"/>
      <protection hidden="1"/>
    </xf>
    <xf numFmtId="0" fontId="21" fillId="0" borderId="2" xfId="0" applyFont="1" applyBorder="1" applyProtection="1">
      <alignment vertical="center"/>
      <protection hidden="1"/>
    </xf>
    <xf numFmtId="0" fontId="21" fillId="0" borderId="0" xfId="0" applyFont="1" applyProtection="1">
      <alignment vertical="center"/>
      <protection hidden="1"/>
    </xf>
    <xf numFmtId="0" fontId="32" fillId="6" borderId="0" xfId="0" applyFont="1" applyFill="1" applyProtection="1">
      <alignment vertical="center"/>
      <protection locked="0" hidden="1"/>
    </xf>
    <xf numFmtId="0" fontId="0" fillId="6" borderId="0" xfId="0" applyFill="1" applyProtection="1">
      <alignment vertical="center"/>
      <protection hidden="1"/>
    </xf>
    <xf numFmtId="0" fontId="17" fillId="0" borderId="0" xfId="0" applyFont="1" applyAlignment="1" applyProtection="1">
      <alignment vertical="top"/>
      <protection hidden="1"/>
    </xf>
    <xf numFmtId="0" fontId="14" fillId="0" borderId="0" xfId="0" applyFont="1" applyAlignment="1" applyProtection="1">
      <alignment horizontal="center" vertical="top"/>
      <protection hidden="1"/>
    </xf>
    <xf numFmtId="0" fontId="14" fillId="0" borderId="0" xfId="0" applyFont="1" applyAlignment="1" applyProtection="1">
      <alignment vertical="top"/>
      <protection hidden="1"/>
    </xf>
    <xf numFmtId="177" fontId="14" fillId="0" borderId="0" xfId="0" applyNumberFormat="1" applyFont="1" applyAlignment="1" applyProtection="1">
      <alignment vertical="top"/>
      <protection hidden="1"/>
    </xf>
    <xf numFmtId="0" fontId="0" fillId="5" borderId="0" xfId="0" applyFill="1" applyAlignment="1" applyProtection="1">
      <alignment vertical="top"/>
      <protection hidden="1"/>
    </xf>
    <xf numFmtId="0" fontId="0" fillId="0" borderId="0" xfId="0" applyAlignment="1" applyProtection="1">
      <alignment vertical="top"/>
      <protection hidden="1"/>
    </xf>
    <xf numFmtId="185" fontId="21" fillId="0" borderId="0" xfId="0" applyNumberFormat="1" applyFont="1" applyProtection="1">
      <alignment vertical="center"/>
      <protection hidden="1"/>
    </xf>
    <xf numFmtId="0" fontId="33" fillId="5" borderId="0" xfId="0" applyFont="1" applyFill="1" applyAlignment="1" applyProtection="1">
      <alignment vertical="center" wrapText="1" shrinkToFit="1"/>
      <protection locked="0" hidden="1"/>
    </xf>
    <xf numFmtId="177" fontId="14" fillId="0" borderId="0" xfId="0" applyNumberFormat="1" applyFont="1" applyProtection="1">
      <alignment vertical="center"/>
      <protection hidden="1"/>
    </xf>
    <xf numFmtId="178" fontId="19" fillId="10" borderId="25" xfId="0" applyNumberFormat="1" applyFont="1" applyFill="1" applyBorder="1" applyAlignment="1" applyProtection="1">
      <alignment horizontal="center" vertical="center"/>
      <protection hidden="1"/>
    </xf>
    <xf numFmtId="0" fontId="17" fillId="0" borderId="0" xfId="1" applyFont="1" applyProtection="1">
      <alignment vertical="center"/>
      <protection hidden="1"/>
    </xf>
    <xf numFmtId="0" fontId="14" fillId="0" borderId="0" xfId="1" applyFont="1" applyProtection="1">
      <alignment vertical="center"/>
      <protection hidden="1"/>
    </xf>
    <xf numFmtId="0" fontId="32" fillId="5" borderId="0" xfId="1" applyFont="1" applyFill="1" applyProtection="1">
      <alignment vertical="center"/>
      <protection locked="0" hidden="1"/>
    </xf>
    <xf numFmtId="0" fontId="0" fillId="5" borderId="0" xfId="1" applyFont="1" applyFill="1" applyProtection="1">
      <alignment vertical="center"/>
      <protection hidden="1"/>
    </xf>
    <xf numFmtId="0" fontId="0" fillId="0" borderId="0" xfId="1" applyFont="1" applyProtection="1">
      <alignment vertical="center"/>
      <protection hidden="1"/>
    </xf>
    <xf numFmtId="0" fontId="25" fillId="0" borderId="0" xfId="0" applyFont="1" applyAlignment="1" applyProtection="1">
      <alignment horizontal="left" vertical="center"/>
      <protection hidden="1"/>
    </xf>
    <xf numFmtId="0" fontId="25" fillId="0" borderId="0" xfId="0" applyFont="1" applyAlignment="1" applyProtection="1">
      <alignment horizontal="center" vertical="center" shrinkToFit="1"/>
      <protection hidden="1"/>
    </xf>
    <xf numFmtId="0" fontId="21" fillId="0" borderId="0" xfId="0" applyFont="1" applyAlignment="1" applyProtection="1">
      <alignment horizontal="center" vertical="center"/>
      <protection hidden="1"/>
    </xf>
    <xf numFmtId="176" fontId="19" fillId="0" borderId="0" xfId="1" applyNumberFormat="1" applyFont="1" applyAlignment="1" applyProtection="1">
      <alignment horizontal="center" vertical="center" wrapText="1"/>
      <protection hidden="1"/>
    </xf>
    <xf numFmtId="0" fontId="27" fillId="0" borderId="0" xfId="0" applyFont="1" applyAlignment="1" applyProtection="1">
      <alignment horizontal="center" vertical="center"/>
      <protection hidden="1"/>
    </xf>
    <xf numFmtId="180" fontId="14" fillId="0" borderId="0" xfId="0" applyNumberFormat="1" applyFont="1" applyAlignment="1" applyProtection="1">
      <alignment horizontal="center" vertical="center" wrapText="1"/>
      <protection hidden="1"/>
    </xf>
    <xf numFmtId="0" fontId="45" fillId="9" borderId="70" xfId="0" applyFont="1" applyFill="1" applyBorder="1" applyAlignment="1" applyProtection="1">
      <alignment horizontal="center" vertical="center"/>
      <protection hidden="1"/>
    </xf>
    <xf numFmtId="184" fontId="19" fillId="7" borderId="71" xfId="0" applyNumberFormat="1" applyFont="1" applyFill="1" applyBorder="1" applyAlignment="1" applyProtection="1">
      <alignment horizontal="center" vertical="center"/>
      <protection hidden="1"/>
    </xf>
    <xf numFmtId="0" fontId="46" fillId="9" borderId="72" xfId="0" applyFont="1" applyFill="1" applyBorder="1" applyAlignment="1" applyProtection="1">
      <alignment vertical="center" wrapText="1" shrinkToFit="1"/>
      <protection hidden="1"/>
    </xf>
    <xf numFmtId="0" fontId="25" fillId="0" borderId="0" xfId="0" applyFont="1" applyAlignment="1" applyProtection="1">
      <alignment horizontal="center" vertical="center" wrapText="1"/>
      <protection hidden="1"/>
    </xf>
    <xf numFmtId="0" fontId="25" fillId="0" borderId="0" xfId="0" applyFont="1" applyAlignment="1" applyProtection="1">
      <alignment horizontal="center" vertical="center"/>
      <protection hidden="1"/>
    </xf>
    <xf numFmtId="38" fontId="48" fillId="0" borderId="0" xfId="8" applyFont="1" applyFill="1" applyBorder="1" applyAlignment="1" applyProtection="1">
      <alignment horizontal="left" vertical="center"/>
      <protection locked="0" hidden="1"/>
    </xf>
    <xf numFmtId="38" fontId="27" fillId="0" borderId="0" xfId="8" applyFont="1" applyFill="1" applyBorder="1" applyAlignment="1" applyProtection="1">
      <alignment horizontal="center" vertical="center" wrapText="1"/>
      <protection locked="0" hidden="1"/>
    </xf>
    <xf numFmtId="180" fontId="21" fillId="0" borderId="0" xfId="0" applyNumberFormat="1" applyFont="1" applyAlignment="1" applyProtection="1">
      <alignment vertical="center" wrapText="1"/>
      <protection hidden="1"/>
    </xf>
    <xf numFmtId="180" fontId="23" fillId="0" borderId="0" xfId="0" applyNumberFormat="1" applyFont="1" applyAlignment="1" applyProtection="1">
      <alignment horizontal="center" vertical="center" wrapText="1"/>
      <protection hidden="1"/>
    </xf>
    <xf numFmtId="38" fontId="27" fillId="0" borderId="0" xfId="8" applyFont="1" applyFill="1" applyBorder="1" applyAlignment="1" applyProtection="1">
      <alignment horizontal="center" vertical="center" wrapText="1"/>
      <protection hidden="1"/>
    </xf>
    <xf numFmtId="178" fontId="15" fillId="0" borderId="1" xfId="0" applyNumberFormat="1" applyFont="1" applyBorder="1" applyAlignment="1" applyProtection="1">
      <alignment horizontal="center" vertical="center"/>
      <protection hidden="1"/>
    </xf>
    <xf numFmtId="0" fontId="40" fillId="0" borderId="0" xfId="0" applyFont="1" applyAlignment="1" applyProtection="1">
      <protection hidden="1"/>
    </xf>
    <xf numFmtId="0" fontId="29" fillId="0" borderId="0" xfId="0" applyFont="1" applyAlignment="1" applyProtection="1">
      <alignment horizontal="center" vertical="center"/>
      <protection hidden="1"/>
    </xf>
    <xf numFmtId="0" fontId="18" fillId="0" borderId="0" xfId="0" applyFont="1" applyAlignment="1" applyProtection="1">
      <alignment vertical="center" wrapText="1" shrinkToFit="1"/>
      <protection hidden="1"/>
    </xf>
    <xf numFmtId="0" fontId="21" fillId="0" borderId="76" xfId="0" applyFont="1" applyBorder="1" applyAlignment="1" applyProtection="1">
      <alignment vertical="center" wrapText="1" shrinkToFit="1"/>
      <protection hidden="1"/>
    </xf>
    <xf numFmtId="184" fontId="27" fillId="0" borderId="80" xfId="0" applyNumberFormat="1" applyFont="1" applyBorder="1" applyProtection="1">
      <alignment vertical="center"/>
      <protection hidden="1"/>
    </xf>
    <xf numFmtId="184" fontId="20" fillId="0" borderId="80" xfId="0" applyNumberFormat="1" applyFont="1" applyBorder="1" applyProtection="1">
      <alignment vertical="center"/>
      <protection hidden="1"/>
    </xf>
    <xf numFmtId="184" fontId="15" fillId="0" borderId="80" xfId="0" applyNumberFormat="1" applyFont="1" applyBorder="1" applyProtection="1">
      <alignment vertical="center"/>
      <protection hidden="1"/>
    </xf>
    <xf numFmtId="178" fontId="15" fillId="0" borderId="80" xfId="0" applyNumberFormat="1" applyFont="1" applyBorder="1" applyProtection="1">
      <alignment vertical="center"/>
      <protection hidden="1"/>
    </xf>
    <xf numFmtId="189" fontId="15" fillId="0" borderId="80" xfId="0" applyNumberFormat="1" applyFont="1" applyBorder="1" applyAlignment="1" applyProtection="1">
      <alignment horizontal="center" vertical="center"/>
      <protection hidden="1"/>
    </xf>
    <xf numFmtId="178" fontId="15" fillId="0" borderId="87" xfId="0" applyNumberFormat="1" applyFont="1" applyBorder="1" applyProtection="1">
      <alignment vertical="center"/>
      <protection hidden="1"/>
    </xf>
    <xf numFmtId="0" fontId="25" fillId="0" borderId="0" xfId="0" applyFont="1" applyAlignment="1" applyProtection="1">
      <alignment vertical="center" wrapText="1" shrinkToFit="1"/>
      <protection hidden="1"/>
    </xf>
    <xf numFmtId="0" fontId="25" fillId="0" borderId="89" xfId="0" applyFont="1" applyBorder="1" applyAlignment="1" applyProtection="1">
      <alignment vertical="center" wrapText="1" shrinkToFit="1"/>
      <protection hidden="1"/>
    </xf>
    <xf numFmtId="184" fontId="23" fillId="0" borderId="90" xfId="0" applyNumberFormat="1" applyFont="1" applyBorder="1" applyProtection="1">
      <alignment vertical="center"/>
      <protection hidden="1"/>
    </xf>
    <xf numFmtId="184" fontId="23" fillId="0" borderId="83" xfId="0" applyNumberFormat="1" applyFont="1" applyBorder="1" applyProtection="1">
      <alignment vertical="center"/>
      <protection hidden="1"/>
    </xf>
    <xf numFmtId="189" fontId="20" fillId="7" borderId="90" xfId="0" applyNumberFormat="1" applyFont="1" applyFill="1" applyBorder="1" applyAlignment="1" applyProtection="1">
      <alignment horizontal="center" vertical="center"/>
      <protection hidden="1"/>
    </xf>
    <xf numFmtId="184" fontId="23" fillId="0" borderId="93" xfId="0" applyNumberFormat="1" applyFont="1" applyBorder="1" applyProtection="1">
      <alignment vertical="center"/>
      <protection hidden="1"/>
    </xf>
    <xf numFmtId="178" fontId="23" fillId="0" borderId="83" xfId="0" applyNumberFormat="1" applyFont="1" applyBorder="1" applyProtection="1">
      <alignment vertical="center"/>
      <protection hidden="1"/>
    </xf>
    <xf numFmtId="178" fontId="23" fillId="0" borderId="91" xfId="0" applyNumberFormat="1" applyFont="1" applyBorder="1" applyProtection="1">
      <alignment vertical="center"/>
      <protection hidden="1"/>
    </xf>
    <xf numFmtId="0" fontId="23" fillId="0" borderId="0" xfId="0" applyFont="1" applyProtection="1">
      <alignment vertical="center"/>
      <protection hidden="1"/>
    </xf>
    <xf numFmtId="0" fontId="46" fillId="5" borderId="0" xfId="0" applyFont="1" applyFill="1" applyProtection="1">
      <alignment vertical="center"/>
      <protection locked="0" hidden="1"/>
    </xf>
    <xf numFmtId="0" fontId="23" fillId="5" borderId="0" xfId="0" applyFont="1" applyFill="1" applyProtection="1">
      <alignment vertical="center"/>
      <protection hidden="1"/>
    </xf>
    <xf numFmtId="189" fontId="20" fillId="10" borderId="90" xfId="0" applyNumberFormat="1" applyFont="1" applyFill="1" applyBorder="1" applyAlignment="1" applyProtection="1">
      <alignment horizontal="center" vertical="center"/>
      <protection hidden="1"/>
    </xf>
    <xf numFmtId="0" fontId="21" fillId="0" borderId="89" xfId="0" applyFont="1" applyBorder="1" applyAlignment="1" applyProtection="1">
      <alignment vertical="center" wrapText="1" shrinkToFit="1"/>
      <protection hidden="1"/>
    </xf>
    <xf numFmtId="178" fontId="15" fillId="0" borderId="91" xfId="0" applyNumberFormat="1" applyFont="1" applyBorder="1" applyProtection="1">
      <alignment vertical="center"/>
      <protection hidden="1"/>
    </xf>
    <xf numFmtId="178" fontId="15" fillId="0" borderId="83" xfId="0" applyNumberFormat="1" applyFont="1" applyBorder="1" applyProtection="1">
      <alignment vertical="center"/>
      <protection hidden="1"/>
    </xf>
    <xf numFmtId="0" fontId="21" fillId="0" borderId="84" xfId="0" applyFont="1" applyBorder="1" applyAlignment="1" applyProtection="1">
      <alignment vertical="center" wrapText="1" shrinkToFit="1"/>
      <protection hidden="1"/>
    </xf>
    <xf numFmtId="184" fontId="27" fillId="0" borderId="85" xfId="0" applyNumberFormat="1" applyFont="1" applyBorder="1" applyProtection="1">
      <alignment vertical="center"/>
      <protection hidden="1"/>
    </xf>
    <xf numFmtId="184" fontId="20" fillId="0" borderId="85" xfId="0" applyNumberFormat="1" applyFont="1" applyBorder="1" applyProtection="1">
      <alignment vertical="center"/>
      <protection hidden="1"/>
    </xf>
    <xf numFmtId="178" fontId="15" fillId="0" borderId="85" xfId="0" applyNumberFormat="1" applyFont="1" applyBorder="1" applyProtection="1">
      <alignment vertical="center"/>
      <protection hidden="1"/>
    </xf>
    <xf numFmtId="189" fontId="15" fillId="0" borderId="85" xfId="0" applyNumberFormat="1" applyFont="1" applyBorder="1" applyAlignment="1" applyProtection="1">
      <alignment horizontal="center" vertical="center"/>
      <protection hidden="1"/>
    </xf>
    <xf numFmtId="178" fontId="15" fillId="0" borderId="86" xfId="0" applyNumberFormat="1" applyFont="1" applyBorder="1" applyProtection="1">
      <alignment vertical="center"/>
      <protection hidden="1"/>
    </xf>
    <xf numFmtId="0" fontId="21" fillId="0" borderId="78" xfId="0" applyFont="1" applyBorder="1" applyAlignment="1" applyProtection="1">
      <alignment vertical="center" wrapText="1" shrinkToFit="1"/>
      <protection hidden="1"/>
    </xf>
    <xf numFmtId="184" fontId="27" fillId="0" borderId="74" xfId="0" applyNumberFormat="1" applyFont="1" applyBorder="1" applyProtection="1">
      <alignment vertical="center"/>
      <protection hidden="1"/>
    </xf>
    <xf numFmtId="189" fontId="20" fillId="7" borderId="74" xfId="0" applyNumberFormat="1" applyFont="1" applyFill="1" applyBorder="1" applyAlignment="1" applyProtection="1">
      <alignment horizontal="center" vertical="center"/>
      <protection hidden="1"/>
    </xf>
    <xf numFmtId="184" fontId="23" fillId="0" borderId="74" xfId="0" applyNumberFormat="1" applyFont="1" applyBorder="1" applyProtection="1">
      <alignment vertical="center"/>
      <protection hidden="1"/>
    </xf>
    <xf numFmtId="178" fontId="15" fillId="0" borderId="88" xfId="0" applyNumberFormat="1" applyFont="1" applyBorder="1" applyProtection="1">
      <alignment vertical="center"/>
      <protection hidden="1"/>
    </xf>
    <xf numFmtId="184" fontId="23" fillId="0" borderId="92" xfId="0" applyNumberFormat="1" applyFont="1" applyBorder="1" applyProtection="1">
      <alignment vertical="center"/>
      <protection hidden="1"/>
    </xf>
    <xf numFmtId="189" fontId="20" fillId="10" borderId="74" xfId="0" applyNumberFormat="1" applyFont="1" applyFill="1" applyBorder="1" applyAlignment="1" applyProtection="1">
      <alignment horizontal="center" vertical="center"/>
      <protection hidden="1"/>
    </xf>
    <xf numFmtId="178" fontId="23" fillId="0" borderId="74" xfId="0" applyNumberFormat="1" applyFont="1" applyBorder="1" applyProtection="1">
      <alignment vertical="center"/>
      <protection hidden="1"/>
    </xf>
    <xf numFmtId="0" fontId="21" fillId="0" borderId="32" xfId="0" applyFont="1" applyBorder="1" applyAlignment="1" applyProtection="1">
      <alignment horizontal="center" vertical="center" wrapText="1" shrinkToFit="1"/>
      <protection hidden="1"/>
    </xf>
    <xf numFmtId="184" fontId="27" fillId="0" borderId="67" xfId="0" applyNumberFormat="1" applyFont="1" applyBorder="1" applyAlignment="1" applyProtection="1">
      <alignment horizontal="center" vertical="center"/>
      <protection hidden="1"/>
    </xf>
    <xf numFmtId="184" fontId="19" fillId="0" borderId="67" xfId="0" applyNumberFormat="1" applyFont="1" applyBorder="1" applyAlignment="1" applyProtection="1">
      <alignment horizontal="center" vertical="center"/>
      <protection hidden="1"/>
    </xf>
    <xf numFmtId="0" fontId="39" fillId="0" borderId="0" xfId="0" applyFont="1" applyAlignment="1" applyProtection="1">
      <alignment horizontal="center" vertical="center"/>
      <protection hidden="1"/>
    </xf>
    <xf numFmtId="0" fontId="25" fillId="0" borderId="18" xfId="0" applyFont="1" applyBorder="1" applyAlignment="1" applyProtection="1">
      <alignment horizontal="center" vertical="center"/>
      <protection hidden="1"/>
    </xf>
    <xf numFmtId="0" fontId="23" fillId="0" borderId="3" xfId="0" applyFont="1" applyBorder="1" applyAlignment="1" applyProtection="1">
      <alignment horizontal="center" vertical="center"/>
      <protection hidden="1"/>
    </xf>
    <xf numFmtId="0" fontId="23" fillId="0" borderId="2" xfId="0" applyFont="1" applyBorder="1" applyAlignment="1" applyProtection="1">
      <alignment horizontal="center" vertical="center"/>
      <protection hidden="1"/>
    </xf>
    <xf numFmtId="0" fontId="23" fillId="0" borderId="1" xfId="0" applyFont="1" applyBorder="1" applyAlignment="1" applyProtection="1">
      <alignment horizontal="center" vertical="center"/>
      <protection hidden="1"/>
    </xf>
    <xf numFmtId="0" fontId="23" fillId="0" borderId="3" xfId="1" applyFont="1" applyBorder="1" applyAlignment="1" applyProtection="1">
      <alignment horizontal="center" vertical="center"/>
      <protection hidden="1"/>
    </xf>
    <xf numFmtId="0" fontId="23" fillId="0" borderId="16" xfId="0" applyFont="1" applyBorder="1" applyAlignment="1" applyProtection="1">
      <alignment horizontal="center" vertical="center"/>
      <protection hidden="1"/>
    </xf>
    <xf numFmtId="0" fontId="23" fillId="0" borderId="15" xfId="0" applyFont="1" applyBorder="1" applyAlignment="1" applyProtection="1">
      <alignment horizontal="center" vertical="center"/>
      <protection hidden="1"/>
    </xf>
    <xf numFmtId="38" fontId="15" fillId="7" borderId="3" xfId="8" applyFont="1" applyFill="1" applyBorder="1" applyAlignment="1" applyProtection="1">
      <alignment horizontal="center" vertical="center"/>
      <protection hidden="1"/>
    </xf>
    <xf numFmtId="177" fontId="15" fillId="7" borderId="11" xfId="0" applyNumberFormat="1" applyFont="1" applyFill="1" applyBorder="1" applyAlignment="1" applyProtection="1">
      <alignment horizontal="center" vertical="center"/>
      <protection hidden="1"/>
    </xf>
    <xf numFmtId="0" fontId="23" fillId="0" borderId="10" xfId="0" applyFont="1" applyBorder="1" applyAlignment="1" applyProtection="1">
      <alignment horizontal="center" vertical="center"/>
      <protection hidden="1"/>
    </xf>
    <xf numFmtId="0" fontId="25" fillId="0" borderId="3" xfId="0" applyFont="1" applyBorder="1" applyAlignment="1" applyProtection="1">
      <alignment horizontal="center" vertical="center"/>
      <protection hidden="1"/>
    </xf>
    <xf numFmtId="0" fontId="21" fillId="0" borderId="14" xfId="0" applyFont="1" applyBorder="1" applyAlignment="1" applyProtection="1">
      <alignment horizontal="center" vertical="center"/>
      <protection hidden="1"/>
    </xf>
    <xf numFmtId="181" fontId="20" fillId="7" borderId="75" xfId="1" applyNumberFormat="1" applyFont="1" applyFill="1" applyBorder="1" applyAlignment="1" applyProtection="1">
      <alignment horizontal="center" vertical="center" wrapText="1"/>
      <protection hidden="1"/>
    </xf>
    <xf numFmtId="0" fontId="27" fillId="0" borderId="12" xfId="0" applyFont="1" applyBorder="1" applyAlignment="1" applyProtection="1">
      <alignment horizontal="center" vertical="center"/>
      <protection hidden="1"/>
    </xf>
    <xf numFmtId="0" fontId="27" fillId="0" borderId="2" xfId="0" applyFont="1" applyBorder="1" applyAlignment="1" applyProtection="1">
      <alignment horizontal="center" vertical="center"/>
      <protection hidden="1"/>
    </xf>
    <xf numFmtId="0" fontId="25" fillId="0" borderId="11" xfId="0" applyFont="1" applyBorder="1" applyAlignment="1" applyProtection="1">
      <alignment horizontal="center" vertical="center"/>
      <protection hidden="1"/>
    </xf>
    <xf numFmtId="0" fontId="51" fillId="0" borderId="14" xfId="0" applyFont="1" applyBorder="1" applyAlignment="1" applyProtection="1">
      <alignment horizontal="center" vertical="center"/>
      <protection hidden="1"/>
    </xf>
    <xf numFmtId="0" fontId="25" fillId="0" borderId="0" xfId="0" applyFont="1" applyAlignment="1" applyProtection="1">
      <alignment horizontal="center" vertical="center" wrapText="1" shrinkToFit="1"/>
      <protection hidden="1"/>
    </xf>
    <xf numFmtId="0" fontId="32" fillId="5" borderId="0" xfId="0" applyFont="1" applyFill="1" applyAlignment="1" applyProtection="1">
      <alignment horizontal="center" vertical="center"/>
      <protection locked="0" hidden="1"/>
    </xf>
    <xf numFmtId="0" fontId="0" fillId="5" borderId="0" xfId="0" applyFill="1" applyAlignment="1" applyProtection="1">
      <alignment horizontal="center" vertical="center"/>
      <protection hidden="1"/>
    </xf>
    <xf numFmtId="0" fontId="20" fillId="7" borderId="3" xfId="0" applyFont="1" applyFill="1" applyBorder="1" applyAlignment="1" applyProtection="1">
      <alignment horizontal="center" vertical="center"/>
      <protection hidden="1"/>
    </xf>
    <xf numFmtId="0" fontId="20" fillId="7" borderId="2" xfId="0" applyFont="1" applyFill="1" applyBorder="1" applyAlignment="1" applyProtection="1">
      <alignment horizontal="center" vertical="center"/>
      <protection hidden="1"/>
    </xf>
    <xf numFmtId="177" fontId="20" fillId="7" borderId="3" xfId="0" applyNumberFormat="1" applyFont="1" applyFill="1" applyBorder="1" applyAlignment="1" applyProtection="1">
      <alignment horizontal="center" vertical="center"/>
      <protection hidden="1"/>
    </xf>
    <xf numFmtId="0" fontId="23" fillId="0" borderId="3" xfId="1" applyFont="1" applyBorder="1" applyProtection="1">
      <alignment vertical="center"/>
      <protection locked="0" hidden="1"/>
    </xf>
    <xf numFmtId="0" fontId="23" fillId="0" borderId="2" xfId="1" applyFont="1" applyBorder="1" applyAlignment="1" applyProtection="1">
      <alignment horizontal="center" vertical="center"/>
      <protection hidden="1"/>
    </xf>
    <xf numFmtId="0" fontId="23" fillId="0" borderId="6" xfId="1" applyFont="1" applyBorder="1" applyAlignment="1" applyProtection="1">
      <alignment horizontal="center" vertical="center"/>
      <protection hidden="1"/>
    </xf>
    <xf numFmtId="0" fontId="23" fillId="0" borderId="6" xfId="1" applyFont="1" applyBorder="1" applyAlignment="1" applyProtection="1">
      <alignment horizontal="left" vertical="center"/>
      <protection locked="0" hidden="1"/>
    </xf>
    <xf numFmtId="0" fontId="23" fillId="0" borderId="2" xfId="0" applyFont="1" applyBorder="1" applyAlignment="1" applyProtection="1">
      <alignment horizontal="center" vertical="center"/>
      <protection locked="0" hidden="1"/>
    </xf>
    <xf numFmtId="177" fontId="20" fillId="7" borderId="9" xfId="0" applyNumberFormat="1" applyFont="1" applyFill="1" applyBorder="1" applyAlignment="1" applyProtection="1">
      <alignment horizontal="center" vertical="center"/>
      <protection hidden="1"/>
    </xf>
    <xf numFmtId="0" fontId="23" fillId="0" borderId="8" xfId="0" applyFont="1" applyBorder="1" applyAlignment="1" applyProtection="1">
      <alignment horizontal="center" vertical="center"/>
      <protection hidden="1"/>
    </xf>
    <xf numFmtId="0" fontId="23" fillId="0" borderId="11" xfId="1" applyFont="1" applyBorder="1" applyProtection="1">
      <alignment vertical="center"/>
      <protection hidden="1"/>
    </xf>
    <xf numFmtId="0" fontId="23" fillId="0" borderId="4" xfId="1" applyFont="1" applyBorder="1" applyAlignment="1" applyProtection="1">
      <alignment horizontal="center" vertical="center"/>
      <protection hidden="1"/>
    </xf>
    <xf numFmtId="0" fontId="23" fillId="0" borderId="0" xfId="1" applyFont="1" applyAlignment="1" applyProtection="1">
      <alignment horizontal="center" vertical="center"/>
      <protection hidden="1"/>
    </xf>
    <xf numFmtId="0" fontId="23" fillId="0" borderId="0" xfId="1" applyFont="1" applyAlignment="1" applyProtection="1">
      <alignment horizontal="left" vertical="center"/>
      <protection hidden="1"/>
    </xf>
    <xf numFmtId="0" fontId="23" fillId="0" borderId="6" xfId="1" applyFont="1" applyBorder="1" applyAlignment="1" applyProtection="1">
      <alignment horizontal="left" vertical="center"/>
      <protection hidden="1"/>
    </xf>
    <xf numFmtId="0" fontId="21" fillId="0" borderId="2" xfId="1" applyFont="1" applyBorder="1" applyAlignment="1" applyProtection="1">
      <alignment horizontal="center" vertical="center"/>
      <protection hidden="1"/>
    </xf>
    <xf numFmtId="0" fontId="21" fillId="0" borderId="2" xfId="1" applyFont="1" applyBorder="1" applyProtection="1">
      <alignment vertical="center"/>
      <protection hidden="1"/>
    </xf>
    <xf numFmtId="0" fontId="25" fillId="0" borderId="1" xfId="0" applyFont="1" applyBorder="1" applyAlignment="1" applyProtection="1">
      <alignment horizontal="center" vertical="center"/>
      <protection hidden="1"/>
    </xf>
    <xf numFmtId="0" fontId="14" fillId="0" borderId="9" xfId="1" applyFont="1" applyBorder="1" applyProtection="1">
      <alignment vertical="center"/>
      <protection hidden="1"/>
    </xf>
    <xf numFmtId="0" fontId="15" fillId="0" borderId="99" xfId="1" applyFont="1" applyBorder="1" applyAlignment="1" applyProtection="1">
      <alignment horizontal="center" vertical="center"/>
      <protection hidden="1"/>
    </xf>
    <xf numFmtId="0" fontId="21" fillId="0" borderId="6" xfId="1" applyFont="1" applyBorder="1" applyAlignment="1" applyProtection="1">
      <alignment horizontal="center" vertical="center"/>
      <protection hidden="1"/>
    </xf>
    <xf numFmtId="0" fontId="21" fillId="0" borderId="6" xfId="1" applyFont="1" applyBorder="1" applyProtection="1">
      <alignment vertical="center"/>
      <protection hidden="1"/>
    </xf>
    <xf numFmtId="177" fontId="20" fillId="7" borderId="3" xfId="0" applyNumberFormat="1" applyFont="1" applyFill="1" applyBorder="1" applyAlignment="1" applyProtection="1">
      <alignment horizontal="center" vertical="center" shrinkToFit="1"/>
      <protection hidden="1"/>
    </xf>
    <xf numFmtId="177" fontId="20" fillId="7" borderId="9" xfId="0" applyNumberFormat="1" applyFont="1" applyFill="1" applyBorder="1" applyAlignment="1" applyProtection="1">
      <alignment horizontal="center" vertical="center" shrinkToFit="1"/>
      <protection hidden="1"/>
    </xf>
    <xf numFmtId="0" fontId="21" fillId="0" borderId="1" xfId="1" applyFont="1" applyBorder="1" applyProtection="1">
      <alignment vertical="center"/>
      <protection hidden="1"/>
    </xf>
    <xf numFmtId="0" fontId="21" fillId="0" borderId="7" xfId="1" applyFont="1" applyBorder="1" applyProtection="1">
      <alignment vertical="center"/>
      <protection hidden="1"/>
    </xf>
    <xf numFmtId="0" fontId="23" fillId="0" borderId="17" xfId="0" applyFont="1" applyBorder="1" applyAlignment="1" applyProtection="1">
      <alignment horizontal="center" vertical="center"/>
      <protection hidden="1"/>
    </xf>
    <xf numFmtId="0" fontId="23" fillId="0" borderId="17" xfId="1" applyFont="1" applyBorder="1" applyAlignment="1" applyProtection="1">
      <alignment horizontal="center" vertical="center"/>
      <protection hidden="1"/>
    </xf>
    <xf numFmtId="0" fontId="35" fillId="0" borderId="0" xfId="0" applyFont="1" applyAlignment="1" applyProtection="1">
      <alignment horizontal="center" vertical="center"/>
      <protection hidden="1"/>
    </xf>
    <xf numFmtId="187" fontId="0" fillId="6" borderId="0" xfId="0" applyNumberFormat="1" applyFill="1" applyProtection="1">
      <alignment vertical="center"/>
      <protection locked="0" hidden="1"/>
    </xf>
    <xf numFmtId="0" fontId="4" fillId="5" borderId="0" xfId="0" applyFont="1" applyFill="1" applyProtection="1">
      <alignment vertical="center"/>
      <protection hidden="1"/>
    </xf>
    <xf numFmtId="0" fontId="4" fillId="0" borderId="0" xfId="0" applyFont="1" applyProtection="1">
      <alignment vertical="center"/>
      <protection hidden="1"/>
    </xf>
    <xf numFmtId="0" fontId="8" fillId="5" borderId="0" xfId="0" applyFont="1" applyFill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25" fillId="0" borderId="0" xfId="0" applyFont="1" applyAlignment="1" applyProtection="1">
      <protection hidden="1"/>
    </xf>
    <xf numFmtId="0" fontId="39" fillId="0" borderId="0" xfId="0" applyFont="1" applyAlignment="1" applyProtection="1">
      <alignment horizontal="center"/>
      <protection hidden="1"/>
    </xf>
    <xf numFmtId="0" fontId="32" fillId="5" borderId="0" xfId="0" applyFont="1" applyFill="1" applyAlignment="1" applyProtection="1">
      <alignment vertical="top" textRotation="255"/>
      <protection locked="0" hidden="1"/>
    </xf>
    <xf numFmtId="0" fontId="4" fillId="5" borderId="0" xfId="1" applyFont="1" applyFill="1" applyProtection="1">
      <alignment vertical="center"/>
      <protection hidden="1"/>
    </xf>
    <xf numFmtId="0" fontId="4" fillId="0" borderId="0" xfId="1" applyFont="1" applyProtection="1">
      <alignment vertical="center"/>
      <protection hidden="1"/>
    </xf>
    <xf numFmtId="187" fontId="4" fillId="5" borderId="0" xfId="1" applyNumberFormat="1" applyFont="1" applyFill="1" applyProtection="1">
      <alignment vertical="center"/>
      <protection locked="0" hidden="1"/>
    </xf>
    <xf numFmtId="177" fontId="20" fillId="7" borderId="11" xfId="0" applyNumberFormat="1" applyFont="1" applyFill="1" applyBorder="1" applyAlignment="1" applyProtection="1">
      <alignment horizontal="center" vertical="center"/>
      <protection hidden="1"/>
    </xf>
    <xf numFmtId="187" fontId="4" fillId="5" borderId="0" xfId="0" applyNumberFormat="1" applyFont="1" applyFill="1" applyProtection="1">
      <alignment vertical="center"/>
      <protection locked="0" hidden="1"/>
    </xf>
    <xf numFmtId="0" fontId="15" fillId="0" borderId="14" xfId="0" applyFont="1" applyBorder="1" applyAlignment="1" applyProtection="1">
      <alignment horizontal="center" vertical="center"/>
      <protection hidden="1"/>
    </xf>
    <xf numFmtId="0" fontId="20" fillId="0" borderId="0" xfId="0" applyFont="1" applyAlignment="1" applyProtection="1">
      <alignment horizontal="center" vertical="center"/>
      <protection hidden="1"/>
    </xf>
    <xf numFmtId="177" fontId="27" fillId="0" borderId="0" xfId="0" applyNumberFormat="1" applyFont="1" applyAlignment="1" applyProtection="1">
      <alignment horizontal="center" vertical="center"/>
      <protection hidden="1"/>
    </xf>
    <xf numFmtId="0" fontId="51" fillId="0" borderId="36" xfId="0" applyFont="1" applyBorder="1" applyAlignment="1" applyProtection="1">
      <alignment horizontal="center" vertical="center"/>
      <protection hidden="1"/>
    </xf>
    <xf numFmtId="0" fontId="27" fillId="0" borderId="36" xfId="0" applyFont="1" applyBorder="1" applyAlignment="1" applyProtection="1">
      <alignment horizontal="center" vertical="center"/>
      <protection hidden="1"/>
    </xf>
    <xf numFmtId="0" fontId="23" fillId="0" borderId="5" xfId="0" applyFont="1" applyBorder="1" applyAlignment="1" applyProtection="1">
      <alignment horizontal="center" vertical="center"/>
      <protection hidden="1"/>
    </xf>
    <xf numFmtId="0" fontId="21" fillId="0" borderId="22" xfId="1" applyFont="1" applyBorder="1" applyProtection="1">
      <alignment vertical="center"/>
      <protection hidden="1"/>
    </xf>
    <xf numFmtId="0" fontId="25" fillId="0" borderId="12" xfId="0" applyFont="1" applyBorder="1" applyAlignment="1" applyProtection="1">
      <alignment horizontal="center" vertical="center"/>
      <protection hidden="1"/>
    </xf>
    <xf numFmtId="0" fontId="23" fillId="0" borderId="7" xfId="0" applyFont="1" applyBorder="1" applyAlignment="1" applyProtection="1">
      <alignment horizontal="center" vertical="center"/>
      <protection hidden="1"/>
    </xf>
    <xf numFmtId="0" fontId="21" fillId="0" borderId="4" xfId="1" applyFont="1" applyBorder="1" applyAlignment="1" applyProtection="1">
      <alignment horizontal="center" vertical="center"/>
      <protection hidden="1"/>
    </xf>
    <xf numFmtId="0" fontId="21" fillId="0" borderId="4" xfId="1" applyFont="1" applyBorder="1" applyProtection="1">
      <alignment vertical="center"/>
      <protection hidden="1"/>
    </xf>
    <xf numFmtId="0" fontId="21" fillId="0" borderId="94" xfId="1" applyFont="1" applyBorder="1" applyProtection="1">
      <alignment vertical="center"/>
      <protection hidden="1"/>
    </xf>
    <xf numFmtId="0" fontId="25" fillId="0" borderId="97" xfId="0" applyFont="1" applyBorder="1" applyAlignment="1" applyProtection="1">
      <alignment horizontal="center" vertical="center"/>
      <protection hidden="1"/>
    </xf>
    <xf numFmtId="0" fontId="21" fillId="0" borderId="3" xfId="1" applyFont="1" applyBorder="1" applyProtection="1">
      <alignment vertical="center"/>
      <protection hidden="1"/>
    </xf>
    <xf numFmtId="0" fontId="21" fillId="0" borderId="0" xfId="0" applyFont="1" applyAlignment="1" applyProtection="1">
      <alignment horizontal="left" vertical="center" wrapText="1"/>
      <protection hidden="1"/>
    </xf>
    <xf numFmtId="0" fontId="23" fillId="0" borderId="0" xfId="1" applyFont="1" applyAlignment="1" applyProtection="1">
      <alignment horizontal="left" vertical="center"/>
      <protection locked="0" hidden="1"/>
    </xf>
    <xf numFmtId="0" fontId="20" fillId="0" borderId="0" xfId="1" applyFont="1" applyAlignment="1" applyProtection="1">
      <alignment horizontal="left" vertical="center"/>
      <protection locked="0" hidden="1"/>
    </xf>
    <xf numFmtId="0" fontId="5" fillId="0" borderId="0" xfId="0" applyFont="1" applyProtection="1">
      <alignment vertical="center"/>
      <protection hidden="1"/>
    </xf>
    <xf numFmtId="187" fontId="32" fillId="5" borderId="0" xfId="0" applyNumberFormat="1" applyFont="1" applyFill="1" applyProtection="1">
      <alignment vertical="center"/>
      <protection locked="0" hidden="1"/>
    </xf>
    <xf numFmtId="0" fontId="25" fillId="0" borderId="3" xfId="0" applyFont="1" applyBorder="1" applyAlignment="1" applyProtection="1">
      <alignment vertical="center" wrapText="1"/>
      <protection hidden="1"/>
    </xf>
    <xf numFmtId="0" fontId="21" fillId="0" borderId="2" xfId="0" applyFont="1" applyBorder="1" applyAlignment="1" applyProtection="1">
      <alignment horizontal="left" vertical="center" wrapText="1"/>
      <protection hidden="1"/>
    </xf>
    <xf numFmtId="0" fontId="21" fillId="0" borderId="17" xfId="0" applyFont="1" applyBorder="1" applyAlignment="1" applyProtection="1">
      <alignment horizontal="center" vertical="center" wrapText="1"/>
      <protection hidden="1"/>
    </xf>
    <xf numFmtId="3" fontId="21" fillId="0" borderId="3" xfId="0" applyNumberFormat="1" applyFont="1" applyBorder="1" applyAlignment="1" applyProtection="1">
      <alignment horizontal="center" vertical="center"/>
      <protection hidden="1"/>
    </xf>
    <xf numFmtId="182" fontId="21" fillId="0" borderId="2" xfId="0" applyNumberFormat="1" applyFont="1" applyBorder="1" applyProtection="1">
      <alignment vertical="center"/>
      <protection hidden="1"/>
    </xf>
    <xf numFmtId="182" fontId="21" fillId="0" borderId="2" xfId="0" applyNumberFormat="1" applyFont="1" applyBorder="1" applyAlignment="1" applyProtection="1">
      <alignment horizontal="center" vertical="center"/>
      <protection hidden="1"/>
    </xf>
    <xf numFmtId="187" fontId="32" fillId="5" borderId="0" xfId="8" applyNumberFormat="1" applyFont="1" applyFill="1" applyProtection="1">
      <alignment vertical="center"/>
      <protection locked="0" hidden="1"/>
    </xf>
    <xf numFmtId="0" fontId="21" fillId="0" borderId="1" xfId="0" applyFont="1" applyBorder="1" applyAlignment="1" applyProtection="1">
      <alignment horizontal="left" vertical="center" wrapText="1"/>
      <protection hidden="1"/>
    </xf>
    <xf numFmtId="178" fontId="21" fillId="0" borderId="3" xfId="0" applyNumberFormat="1" applyFont="1" applyBorder="1" applyAlignment="1" applyProtection="1">
      <alignment horizontal="center" vertical="center"/>
      <protection hidden="1"/>
    </xf>
    <xf numFmtId="181" fontId="27" fillId="0" borderId="0" xfId="1" applyNumberFormat="1" applyFont="1" applyAlignment="1" applyProtection="1">
      <alignment horizontal="center" vertical="center" wrapText="1"/>
      <protection locked="0" hidden="1"/>
    </xf>
    <xf numFmtId="180" fontId="23" fillId="0" borderId="0" xfId="0" applyNumberFormat="1" applyFont="1" applyAlignment="1" applyProtection="1">
      <alignment horizontal="left" vertical="center" wrapText="1"/>
      <protection hidden="1"/>
    </xf>
    <xf numFmtId="0" fontId="24" fillId="0" borderId="3" xfId="0" applyFont="1" applyBorder="1" applyAlignment="1" applyProtection="1">
      <alignment vertical="center" wrapText="1"/>
      <protection hidden="1"/>
    </xf>
    <xf numFmtId="0" fontId="21" fillId="0" borderId="17" xfId="0" applyFont="1" applyBorder="1" applyAlignment="1" applyProtection="1">
      <alignment horizontal="center" vertical="center"/>
      <protection hidden="1"/>
    </xf>
    <xf numFmtId="0" fontId="25" fillId="0" borderId="7" xfId="0" applyFont="1" applyBorder="1" applyAlignment="1" applyProtection="1">
      <alignment vertical="center" wrapText="1"/>
      <protection hidden="1"/>
    </xf>
    <xf numFmtId="0" fontId="25" fillId="0" borderId="5" xfId="0" applyFont="1" applyBorder="1" applyAlignment="1" applyProtection="1">
      <alignment vertical="center" wrapText="1"/>
      <protection hidden="1"/>
    </xf>
    <xf numFmtId="177" fontId="27" fillId="0" borderId="2" xfId="8" applyNumberFormat="1" applyFont="1" applyBorder="1" applyAlignment="1" applyProtection="1">
      <alignment vertical="center"/>
      <protection hidden="1"/>
    </xf>
    <xf numFmtId="0" fontId="14" fillId="0" borderId="0" xfId="0" applyFont="1" applyProtection="1">
      <alignment vertical="center"/>
      <protection locked="0" hidden="1"/>
    </xf>
    <xf numFmtId="0" fontId="25" fillId="0" borderId="6" xfId="0" applyFont="1" applyBorder="1" applyAlignment="1" applyProtection="1">
      <alignment vertical="center" wrapText="1"/>
      <protection hidden="1"/>
    </xf>
    <xf numFmtId="178" fontId="25" fillId="0" borderId="2" xfId="0" applyNumberFormat="1" applyFont="1" applyBorder="1" applyAlignment="1" applyProtection="1">
      <alignment horizontal="center" vertical="center"/>
      <protection hidden="1"/>
    </xf>
    <xf numFmtId="184" fontId="27" fillId="0" borderId="2" xfId="0" applyNumberFormat="1" applyFont="1" applyBorder="1" applyProtection="1">
      <alignment vertical="center"/>
      <protection hidden="1"/>
    </xf>
    <xf numFmtId="184" fontId="21" fillId="0" borderId="62" xfId="8" applyNumberFormat="1" applyFont="1" applyFill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177" fontId="4" fillId="0" borderId="0" xfId="0" applyNumberFormat="1" applyFont="1" applyProtection="1">
      <alignment vertical="center"/>
      <protection hidden="1"/>
    </xf>
    <xf numFmtId="187" fontId="4" fillId="0" borderId="0" xfId="0" applyNumberFormat="1" applyFont="1" applyProtection="1">
      <alignment vertical="center"/>
      <protection hidden="1"/>
    </xf>
    <xf numFmtId="184" fontId="4" fillId="0" borderId="0" xfId="0" applyNumberFormat="1" applyFont="1" applyProtection="1">
      <alignment vertical="center"/>
      <protection hidden="1"/>
    </xf>
    <xf numFmtId="0" fontId="4" fillId="5" borderId="0" xfId="0" applyFont="1" applyFill="1" applyAlignment="1" applyProtection="1">
      <alignment horizontal="center" vertical="center"/>
      <protection hidden="1"/>
    </xf>
    <xf numFmtId="0" fontId="8" fillId="5" borderId="0" xfId="0" applyFont="1" applyFill="1" applyAlignment="1" applyProtection="1">
      <alignment horizontal="center" vertical="center"/>
      <protection locked="0" hidden="1"/>
    </xf>
    <xf numFmtId="0" fontId="43" fillId="0" borderId="0" xfId="0" applyFont="1" applyProtection="1">
      <alignment vertical="center"/>
      <protection hidden="1"/>
    </xf>
    <xf numFmtId="0" fontId="4" fillId="5" borderId="0" xfId="0" applyFont="1" applyFill="1" applyAlignment="1" applyProtection="1">
      <alignment horizontal="center" vertical="center"/>
      <protection locked="0" hidden="1"/>
    </xf>
    <xf numFmtId="0" fontId="4" fillId="5" borderId="0" xfId="0" applyFont="1" applyFill="1" applyProtection="1">
      <alignment vertical="center"/>
      <protection locked="0" hidden="1"/>
    </xf>
    <xf numFmtId="0" fontId="4" fillId="5" borderId="0" xfId="1" applyFont="1" applyFill="1" applyAlignment="1" applyProtection="1">
      <alignment horizontal="center" vertical="center"/>
      <protection locked="0" hidden="1"/>
    </xf>
    <xf numFmtId="0" fontId="4" fillId="5" borderId="0" xfId="1" applyFont="1" applyFill="1" applyProtection="1">
      <alignment vertical="center"/>
      <protection locked="0" hidden="1"/>
    </xf>
    <xf numFmtId="181" fontId="15" fillId="7" borderId="13" xfId="1" applyNumberFormat="1" applyFont="1" applyFill="1" applyBorder="1" applyAlignment="1" applyProtection="1">
      <alignment horizontal="center" vertical="center" wrapText="1"/>
      <protection hidden="1"/>
    </xf>
    <xf numFmtId="177" fontId="20" fillId="7" borderId="7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0" xfId="0" applyFont="1" applyAlignment="1" applyProtection="1">
      <alignment vertical="center" wrapText="1"/>
      <protection hidden="1"/>
    </xf>
    <xf numFmtId="0" fontId="23" fillId="0" borderId="6" xfId="1" applyFont="1" applyBorder="1" applyAlignment="1" applyProtection="1">
      <alignment horizontal="center" vertical="center" shrinkToFit="1"/>
      <protection hidden="1"/>
    </xf>
    <xf numFmtId="177" fontId="20" fillId="7" borderId="7" xfId="0" applyNumberFormat="1" applyFont="1" applyFill="1" applyBorder="1" applyAlignment="1" applyProtection="1">
      <alignment horizontal="center" vertical="center"/>
      <protection hidden="1"/>
    </xf>
    <xf numFmtId="0" fontId="15" fillId="0" borderId="11" xfId="1" applyFont="1" applyBorder="1" applyProtection="1">
      <alignment vertical="center"/>
      <protection hidden="1"/>
    </xf>
    <xf numFmtId="0" fontId="23" fillId="0" borderId="1" xfId="1" applyFont="1" applyBorder="1" applyAlignment="1" applyProtection="1">
      <alignment horizontal="center" vertical="center"/>
      <protection locked="0" hidden="1"/>
    </xf>
    <xf numFmtId="187" fontId="4" fillId="5" borderId="0" xfId="0" applyNumberFormat="1" applyFont="1" applyFill="1" applyAlignment="1" applyProtection="1">
      <alignment horizontal="center" vertical="center"/>
      <protection locked="0" hidden="1"/>
    </xf>
    <xf numFmtId="187" fontId="32" fillId="5" borderId="0" xfId="0" applyNumberFormat="1" applyFont="1" applyFill="1" applyAlignment="1" applyProtection="1">
      <alignment horizontal="center" vertical="center"/>
      <protection locked="0" hidden="1"/>
    </xf>
    <xf numFmtId="0" fontId="0" fillId="5" borderId="0" xfId="0" applyFill="1" applyProtection="1">
      <alignment vertical="center"/>
      <protection locked="0" hidden="1"/>
    </xf>
    <xf numFmtId="3" fontId="21" fillId="0" borderId="2" xfId="0" applyNumberFormat="1" applyFont="1" applyBorder="1" applyAlignment="1" applyProtection="1">
      <alignment horizontal="center" vertical="center"/>
      <protection hidden="1"/>
    </xf>
    <xf numFmtId="187" fontId="32" fillId="5" borderId="0" xfId="8" applyNumberFormat="1" applyFont="1" applyFill="1" applyAlignment="1" applyProtection="1">
      <alignment horizontal="center" vertical="center"/>
      <protection locked="0" hidden="1"/>
    </xf>
    <xf numFmtId="178" fontId="21" fillId="0" borderId="2" xfId="0" applyNumberFormat="1" applyFont="1" applyBorder="1" applyAlignment="1" applyProtection="1">
      <alignment horizontal="center" vertical="center"/>
      <protection hidden="1"/>
    </xf>
    <xf numFmtId="0" fontId="20" fillId="7" borderId="2" xfId="0" applyFont="1" applyFill="1" applyBorder="1" applyAlignment="1" applyProtection="1">
      <alignment horizontal="center" vertical="center" wrapText="1"/>
      <protection hidden="1"/>
    </xf>
    <xf numFmtId="184" fontId="27" fillId="0" borderId="2" xfId="0" applyNumberFormat="1" applyFont="1" applyBorder="1" applyAlignment="1" applyProtection="1">
      <alignment horizontal="center" vertical="center"/>
      <protection hidden="1"/>
    </xf>
    <xf numFmtId="0" fontId="21" fillId="0" borderId="34" xfId="0" applyFont="1" applyBorder="1" applyAlignment="1" applyProtection="1">
      <alignment horizontal="center" vertical="center" wrapText="1" shrinkToFit="1"/>
      <protection hidden="1"/>
    </xf>
    <xf numFmtId="184" fontId="21" fillId="0" borderId="34" xfId="0" applyNumberFormat="1" applyFont="1" applyBorder="1" applyAlignment="1" applyProtection="1">
      <alignment horizontal="center" vertical="center"/>
      <protection hidden="1"/>
    </xf>
    <xf numFmtId="184" fontId="23" fillId="0" borderId="64" xfId="0" applyNumberFormat="1" applyFont="1" applyBorder="1" applyProtection="1">
      <alignment vertical="center"/>
      <protection hidden="1"/>
    </xf>
    <xf numFmtId="178" fontId="19" fillId="0" borderId="65" xfId="0" applyNumberFormat="1" applyFont="1" applyBorder="1" applyProtection="1">
      <alignment vertical="center"/>
      <protection hidden="1"/>
    </xf>
    <xf numFmtId="178" fontId="24" fillId="0" borderId="65" xfId="0" applyNumberFormat="1" applyFont="1" applyBorder="1" applyProtection="1">
      <alignment vertical="center"/>
      <protection hidden="1"/>
    </xf>
    <xf numFmtId="178" fontId="19" fillId="0" borderId="66" xfId="0" applyNumberFormat="1" applyFont="1" applyBorder="1" applyProtection="1">
      <alignment vertical="center"/>
      <protection hidden="1"/>
    </xf>
    <xf numFmtId="0" fontId="23" fillId="0" borderId="108" xfId="0" applyFont="1" applyBorder="1" applyAlignment="1" applyProtection="1">
      <alignment horizontal="center" vertical="center"/>
      <protection hidden="1"/>
    </xf>
    <xf numFmtId="0" fontId="34" fillId="2" borderId="109" xfId="0" applyFont="1" applyFill="1" applyBorder="1" applyAlignment="1" applyProtection="1">
      <alignment horizontal="center" vertical="center"/>
      <protection hidden="1"/>
    </xf>
    <xf numFmtId="0" fontId="34" fillId="2" borderId="110" xfId="0" applyFont="1" applyFill="1" applyBorder="1" applyAlignment="1" applyProtection="1">
      <alignment horizontal="center" vertical="center"/>
      <protection hidden="1"/>
    </xf>
    <xf numFmtId="0" fontId="26" fillId="2" borderId="110" xfId="0" applyFont="1" applyFill="1" applyBorder="1" applyAlignment="1" applyProtection="1">
      <alignment horizontal="center" vertical="center"/>
      <protection hidden="1"/>
    </xf>
    <xf numFmtId="0" fontId="26" fillId="2" borderId="111" xfId="0" applyFont="1" applyFill="1" applyBorder="1" applyAlignment="1" applyProtection="1">
      <alignment horizontal="center" vertical="center"/>
      <protection hidden="1"/>
    </xf>
    <xf numFmtId="0" fontId="21" fillId="0" borderId="95" xfId="0" applyFont="1" applyBorder="1" applyAlignment="1" applyProtection="1">
      <alignment horizontal="center" vertical="center"/>
      <protection hidden="1"/>
    </xf>
    <xf numFmtId="0" fontId="27" fillId="0" borderId="97" xfId="0" applyFont="1" applyBorder="1" applyAlignment="1" applyProtection="1">
      <alignment horizontal="center" vertical="center"/>
      <protection hidden="1"/>
    </xf>
    <xf numFmtId="0" fontId="27" fillId="0" borderId="4" xfId="0" applyFont="1" applyBorder="1" applyAlignment="1" applyProtection="1">
      <alignment horizontal="center" vertical="center"/>
      <protection hidden="1"/>
    </xf>
    <xf numFmtId="0" fontId="21" fillId="0" borderId="113" xfId="0" applyFont="1" applyBorder="1" applyAlignment="1" applyProtection="1">
      <alignment horizontal="center" vertical="center"/>
      <protection hidden="1"/>
    </xf>
    <xf numFmtId="0" fontId="27" fillId="0" borderId="116" xfId="0" applyFont="1" applyBorder="1" applyAlignment="1" applyProtection="1">
      <alignment horizontal="center" vertical="center"/>
      <protection hidden="1"/>
    </xf>
    <xf numFmtId="0" fontId="27" fillId="0" borderId="6" xfId="0" applyFont="1" applyBorder="1" applyAlignment="1" applyProtection="1">
      <alignment horizontal="center" vertical="center"/>
      <protection hidden="1"/>
    </xf>
    <xf numFmtId="0" fontId="21" fillId="0" borderId="8" xfId="0" applyFont="1" applyBorder="1" applyAlignment="1" applyProtection="1">
      <alignment horizontal="center" vertical="center"/>
      <protection hidden="1"/>
    </xf>
    <xf numFmtId="0" fontId="47" fillId="2" borderId="109" xfId="0" applyFont="1" applyFill="1" applyBorder="1" applyAlignment="1" applyProtection="1">
      <alignment horizontal="center" vertical="center"/>
      <protection hidden="1"/>
    </xf>
    <xf numFmtId="0" fontId="38" fillId="2" borderId="110" xfId="0" applyFont="1" applyFill="1" applyBorder="1" applyAlignment="1" applyProtection="1">
      <alignment horizontal="center" vertical="center"/>
      <protection hidden="1"/>
    </xf>
    <xf numFmtId="0" fontId="38" fillId="2" borderId="111" xfId="0" applyFont="1" applyFill="1" applyBorder="1" applyAlignment="1" applyProtection="1">
      <alignment horizontal="center" vertical="center"/>
      <protection hidden="1"/>
    </xf>
    <xf numFmtId="0" fontId="38" fillId="2" borderId="109" xfId="0" applyFont="1" applyFill="1" applyBorder="1" applyAlignment="1" applyProtection="1">
      <alignment horizontal="center" vertical="center"/>
      <protection hidden="1"/>
    </xf>
    <xf numFmtId="0" fontId="23" fillId="2" borderId="110" xfId="0" applyFont="1" applyFill="1" applyBorder="1" applyAlignment="1" applyProtection="1">
      <alignment horizontal="center" vertical="center"/>
      <protection hidden="1"/>
    </xf>
    <xf numFmtId="0" fontId="23" fillId="2" borderId="111" xfId="0" applyFont="1" applyFill="1" applyBorder="1" applyAlignment="1" applyProtection="1">
      <alignment horizontal="center" vertical="center"/>
      <protection hidden="1"/>
    </xf>
    <xf numFmtId="0" fontId="26" fillId="2" borderId="109" xfId="0" applyFont="1" applyFill="1" applyBorder="1" applyAlignment="1" applyProtection="1">
      <alignment horizontal="center" vertical="center"/>
      <protection locked="0" hidden="1"/>
    </xf>
    <xf numFmtId="0" fontId="26" fillId="2" borderId="110" xfId="0" applyFont="1" applyFill="1" applyBorder="1" applyAlignment="1" applyProtection="1">
      <alignment horizontal="center" vertical="center"/>
      <protection locked="0" hidden="1"/>
    </xf>
    <xf numFmtId="0" fontId="26" fillId="2" borderId="111" xfId="0" applyFont="1" applyFill="1" applyBorder="1" applyAlignment="1" applyProtection="1">
      <alignment horizontal="center" vertical="center"/>
      <protection locked="0" hidden="1"/>
    </xf>
    <xf numFmtId="0" fontId="20" fillId="2" borderId="109" xfId="0" applyFont="1" applyFill="1" applyBorder="1" applyAlignment="1" applyProtection="1">
      <alignment horizontal="center" vertical="center"/>
      <protection locked="0" hidden="1"/>
    </xf>
    <xf numFmtId="0" fontId="20" fillId="2" borderId="110" xfId="0" applyFont="1" applyFill="1" applyBorder="1" applyAlignment="1" applyProtection="1">
      <alignment horizontal="center" vertical="center"/>
      <protection locked="0" hidden="1"/>
    </xf>
    <xf numFmtId="0" fontId="20" fillId="2" borderId="111" xfId="0" applyFont="1" applyFill="1" applyBorder="1" applyAlignment="1" applyProtection="1">
      <alignment horizontal="center" vertical="center"/>
      <protection locked="0" hidden="1"/>
    </xf>
    <xf numFmtId="0" fontId="20" fillId="7" borderId="2" xfId="0" applyFont="1" applyFill="1" applyBorder="1" applyAlignment="1" applyProtection="1">
      <alignment horizontal="center" vertical="center"/>
      <protection locked="0" hidden="1"/>
    </xf>
    <xf numFmtId="0" fontId="15" fillId="2" borderId="118" xfId="1" applyFont="1" applyFill="1" applyBorder="1" applyAlignment="1" applyProtection="1">
      <alignment horizontal="center" vertical="center"/>
      <protection locked="0" hidden="1"/>
    </xf>
    <xf numFmtId="0" fontId="15" fillId="2" borderId="120" xfId="1" applyFont="1" applyFill="1" applyBorder="1" applyAlignment="1" applyProtection="1">
      <alignment horizontal="center" vertical="center"/>
      <protection locked="0" hidden="1"/>
    </xf>
    <xf numFmtId="0" fontId="15" fillId="2" borderId="122" xfId="1" applyFont="1" applyFill="1" applyBorder="1" applyAlignment="1" applyProtection="1">
      <alignment horizontal="center" vertical="center"/>
      <protection locked="0" hidden="1"/>
    </xf>
    <xf numFmtId="0" fontId="25" fillId="8" borderId="30" xfId="0" applyFont="1" applyFill="1" applyBorder="1" applyAlignment="1" applyProtection="1">
      <alignment horizontal="center" vertical="center"/>
      <protection hidden="1"/>
    </xf>
    <xf numFmtId="0" fontId="21" fillId="8" borderId="32" xfId="0" applyFont="1" applyFill="1" applyBorder="1" applyAlignment="1" applyProtection="1">
      <alignment horizontal="center" vertical="center" wrapText="1" shrinkToFit="1"/>
      <protection hidden="1"/>
    </xf>
    <xf numFmtId="0" fontId="25" fillId="0" borderId="128" xfId="0" applyFont="1" applyBorder="1" applyAlignment="1" applyProtection="1">
      <alignment horizontal="center" vertical="center"/>
      <protection hidden="1"/>
    </xf>
    <xf numFmtId="0" fontId="23" fillId="0" borderId="133" xfId="0" applyFont="1" applyBorder="1" applyAlignment="1" applyProtection="1">
      <alignment horizontal="center" vertical="center"/>
      <protection hidden="1"/>
    </xf>
    <xf numFmtId="0" fontId="23" fillId="0" borderId="134" xfId="0" applyFont="1" applyBorder="1" applyAlignment="1" applyProtection="1">
      <alignment horizontal="center" vertical="center"/>
      <protection hidden="1"/>
    </xf>
    <xf numFmtId="0" fontId="25" fillId="0" borderId="150" xfId="0" applyFont="1" applyBorder="1" applyAlignment="1" applyProtection="1">
      <alignment horizontal="center" vertical="center"/>
      <protection hidden="1"/>
    </xf>
    <xf numFmtId="0" fontId="21" fillId="0" borderId="4" xfId="0" applyFont="1" applyBorder="1" applyAlignment="1" applyProtection="1">
      <alignment horizontal="center" vertical="center"/>
      <protection hidden="1"/>
    </xf>
    <xf numFmtId="0" fontId="21" fillId="0" borderId="4" xfId="0" applyFont="1" applyBorder="1" applyProtection="1">
      <alignment vertical="center"/>
      <protection hidden="1"/>
    </xf>
    <xf numFmtId="0" fontId="21" fillId="0" borderId="4" xfId="0" applyFont="1" applyBorder="1" applyAlignment="1" applyProtection="1">
      <alignment horizontal="left" vertical="center"/>
      <protection hidden="1"/>
    </xf>
    <xf numFmtId="0" fontId="27" fillId="0" borderId="69" xfId="0" applyFont="1" applyBorder="1" applyAlignment="1" applyProtection="1">
      <alignment horizontal="center" vertical="center"/>
      <protection hidden="1"/>
    </xf>
    <xf numFmtId="0" fontId="15" fillId="0" borderId="95" xfId="0" applyFont="1" applyBorder="1" applyAlignment="1" applyProtection="1">
      <alignment horizontal="center" vertical="center"/>
      <protection hidden="1"/>
    </xf>
    <xf numFmtId="0" fontId="51" fillId="0" borderId="152" xfId="0" applyFont="1" applyBorder="1" applyAlignment="1" applyProtection="1">
      <alignment horizontal="center" vertical="center"/>
      <protection hidden="1"/>
    </xf>
    <xf numFmtId="0" fontId="27" fillId="0" borderId="152" xfId="0" applyFont="1" applyBorder="1" applyAlignment="1" applyProtection="1">
      <alignment horizontal="center" vertical="center"/>
      <protection hidden="1"/>
    </xf>
    <xf numFmtId="0" fontId="14" fillId="0" borderId="155" xfId="1" applyFont="1" applyBorder="1" applyProtection="1">
      <alignment vertical="center"/>
      <protection hidden="1"/>
    </xf>
    <xf numFmtId="0" fontId="21" fillId="2" borderId="2" xfId="0" applyFont="1" applyFill="1" applyBorder="1" applyAlignment="1" applyProtection="1">
      <alignment horizontal="left" vertical="center"/>
      <protection hidden="1"/>
    </xf>
    <xf numFmtId="177" fontId="25" fillId="0" borderId="0" xfId="0" applyNumberFormat="1" applyFont="1" applyAlignment="1" applyProtection="1">
      <alignment horizontal="center" vertical="center"/>
      <protection hidden="1"/>
    </xf>
    <xf numFmtId="190" fontId="19" fillId="0" borderId="0" xfId="0" applyNumberFormat="1" applyFont="1" applyAlignment="1" applyProtection="1">
      <alignment horizontal="center" vertical="center"/>
      <protection hidden="1"/>
    </xf>
    <xf numFmtId="0" fontId="55" fillId="5" borderId="0" xfId="0" applyFont="1" applyFill="1" applyProtection="1">
      <alignment vertical="center"/>
      <protection hidden="1"/>
    </xf>
    <xf numFmtId="0" fontId="55" fillId="0" borderId="0" xfId="0" applyFont="1" applyProtection="1">
      <alignment vertical="center"/>
      <protection hidden="1"/>
    </xf>
    <xf numFmtId="0" fontId="55" fillId="5" borderId="0" xfId="0" applyFont="1" applyFill="1" applyProtection="1">
      <alignment vertical="center"/>
      <protection locked="0" hidden="1"/>
    </xf>
    <xf numFmtId="0" fontId="17" fillId="0" borderId="0" xfId="0" applyFont="1" applyAlignment="1" applyProtection="1">
      <alignment vertical="center" textRotation="255"/>
      <protection hidden="1"/>
    </xf>
    <xf numFmtId="0" fontId="54" fillId="0" borderId="0" xfId="0" applyFont="1" applyAlignment="1" applyProtection="1">
      <alignment vertical="center" textRotation="255"/>
      <protection hidden="1"/>
    </xf>
    <xf numFmtId="0" fontId="21" fillId="0" borderId="12" xfId="0" applyFont="1" applyBorder="1" applyProtection="1">
      <alignment vertical="center"/>
      <protection hidden="1"/>
    </xf>
    <xf numFmtId="190" fontId="21" fillId="0" borderId="12" xfId="0" applyNumberFormat="1" applyFont="1" applyBorder="1" applyProtection="1">
      <alignment vertical="center"/>
      <protection locked="0" hidden="1"/>
    </xf>
    <xf numFmtId="0" fontId="23" fillId="0" borderId="160" xfId="0" applyFont="1" applyBorder="1" applyAlignment="1" applyProtection="1">
      <alignment horizontal="center" vertical="center"/>
      <protection hidden="1"/>
    </xf>
    <xf numFmtId="0" fontId="49" fillId="0" borderId="0" xfId="0" applyFont="1" applyProtection="1">
      <alignment vertical="center"/>
      <protection hidden="1"/>
    </xf>
    <xf numFmtId="0" fontId="56" fillId="0" borderId="165" xfId="0" applyFont="1" applyBorder="1" applyAlignment="1" applyProtection="1">
      <alignment horizontal="left" vertical="center"/>
      <protection hidden="1"/>
    </xf>
    <xf numFmtId="0" fontId="56" fillId="0" borderId="4" xfId="0" applyFont="1" applyBorder="1" applyAlignment="1" applyProtection="1">
      <alignment horizontal="left" vertical="center"/>
      <protection hidden="1"/>
    </xf>
    <xf numFmtId="0" fontId="56" fillId="0" borderId="167" xfId="0" applyFont="1" applyBorder="1" applyAlignment="1" applyProtection="1">
      <alignment horizontal="left" vertical="center"/>
      <protection hidden="1"/>
    </xf>
    <xf numFmtId="0" fontId="56" fillId="0" borderId="2" xfId="0" applyFont="1" applyBorder="1" applyAlignment="1" applyProtection="1">
      <alignment horizontal="left" vertical="center"/>
      <protection hidden="1"/>
    </xf>
    <xf numFmtId="0" fontId="40" fillId="0" borderId="14" xfId="0" applyFont="1" applyBorder="1" applyAlignment="1" applyProtection="1">
      <alignment horizontal="left" vertical="center"/>
      <protection hidden="1"/>
    </xf>
    <xf numFmtId="0" fontId="40" fillId="0" borderId="13" xfId="0" applyFont="1" applyBorder="1" applyAlignment="1" applyProtection="1">
      <alignment horizontal="left" vertical="center"/>
      <protection hidden="1"/>
    </xf>
    <xf numFmtId="0" fontId="49" fillId="11" borderId="0" xfId="0" applyFont="1" applyFill="1" applyProtection="1">
      <alignment vertical="center"/>
      <protection hidden="1"/>
    </xf>
    <xf numFmtId="0" fontId="58" fillId="11" borderId="0" xfId="0" applyFont="1" applyFill="1" applyProtection="1">
      <alignment vertical="center"/>
      <protection hidden="1"/>
    </xf>
    <xf numFmtId="0" fontId="23" fillId="0" borderId="178" xfId="0" applyFont="1" applyBorder="1" applyAlignment="1" applyProtection="1">
      <alignment horizontal="center" vertical="center"/>
      <protection hidden="1"/>
    </xf>
    <xf numFmtId="0" fontId="21" fillId="0" borderId="179" xfId="0" applyFont="1" applyBorder="1" applyAlignment="1" applyProtection="1">
      <alignment horizontal="center" vertical="center"/>
      <protection hidden="1"/>
    </xf>
    <xf numFmtId="0" fontId="21" fillId="12" borderId="161" xfId="0" applyFont="1" applyFill="1" applyBorder="1" applyAlignment="1" applyProtection="1">
      <alignment horizontal="center" vertical="center"/>
      <protection hidden="1"/>
    </xf>
    <xf numFmtId="0" fontId="25" fillId="12" borderId="69" xfId="0" applyFont="1" applyFill="1" applyBorder="1" applyAlignment="1" applyProtection="1">
      <alignment horizontal="center" vertical="center"/>
      <protection hidden="1"/>
    </xf>
    <xf numFmtId="0" fontId="32" fillId="5" borderId="0" xfId="0" applyFont="1" applyFill="1" applyProtection="1">
      <alignment vertical="center"/>
      <protection hidden="1"/>
    </xf>
    <xf numFmtId="0" fontId="33" fillId="5" borderId="0" xfId="0" applyFont="1" applyFill="1" applyAlignment="1" applyProtection="1">
      <alignment vertical="center" wrapText="1" shrinkToFit="1"/>
      <protection hidden="1"/>
    </xf>
    <xf numFmtId="0" fontId="32" fillId="5" borderId="0" xfId="0" applyFont="1" applyFill="1" applyAlignment="1" applyProtection="1">
      <alignment vertical="top"/>
      <protection hidden="1"/>
    </xf>
    <xf numFmtId="0" fontId="21" fillId="0" borderId="3" xfId="0" applyFont="1" applyBorder="1" applyAlignment="1" applyProtection="1">
      <alignment horizontal="center" vertical="center"/>
      <protection hidden="1"/>
    </xf>
    <xf numFmtId="181" fontId="20" fillId="7" borderId="13" xfId="1" applyNumberFormat="1" applyFont="1" applyFill="1" applyBorder="1" applyAlignment="1" applyProtection="1">
      <alignment horizontal="center" vertical="center" wrapText="1"/>
      <protection hidden="1"/>
    </xf>
    <xf numFmtId="181" fontId="20" fillId="7" borderId="112" xfId="1" applyNumberFormat="1" applyFont="1" applyFill="1" applyBorder="1" applyAlignment="1" applyProtection="1">
      <alignment horizontal="center" vertical="center" wrapText="1"/>
      <protection hidden="1"/>
    </xf>
    <xf numFmtId="181" fontId="20" fillId="7" borderId="96" xfId="1" applyNumberFormat="1" applyFont="1" applyFill="1" applyBorder="1" applyAlignment="1" applyProtection="1">
      <alignment horizontal="center" vertical="center" wrapText="1"/>
      <protection hidden="1"/>
    </xf>
    <xf numFmtId="178" fontId="25" fillId="0" borderId="2" xfId="0" applyNumberFormat="1" applyFont="1" applyBorder="1" applyAlignment="1" applyProtection="1">
      <alignment horizontal="center" vertical="center" shrinkToFit="1"/>
      <protection hidden="1"/>
    </xf>
    <xf numFmtId="0" fontId="20" fillId="2" borderId="2" xfId="0" applyFont="1" applyFill="1" applyBorder="1" applyAlignment="1" applyProtection="1">
      <alignment horizontal="center" vertical="center"/>
      <protection locked="0"/>
    </xf>
    <xf numFmtId="0" fontId="27" fillId="0" borderId="186" xfId="0" applyFont="1" applyBorder="1" applyAlignment="1" applyProtection="1">
      <alignment horizontal="center" vertical="center"/>
      <protection hidden="1"/>
    </xf>
    <xf numFmtId="184" fontId="21" fillId="0" borderId="64" xfId="0" applyNumberFormat="1" applyFont="1" applyBorder="1" applyAlignment="1" applyProtection="1">
      <alignment horizontal="center" vertical="center"/>
      <protection hidden="1"/>
    </xf>
    <xf numFmtId="0" fontId="21" fillId="2" borderId="187" xfId="0" applyFont="1" applyFill="1" applyBorder="1" applyProtection="1">
      <alignment vertical="center"/>
      <protection hidden="1"/>
    </xf>
    <xf numFmtId="0" fontId="21" fillId="0" borderId="0" xfId="0" applyFont="1" applyAlignment="1" applyProtection="1">
      <alignment horizontal="left" vertical="center"/>
      <protection hidden="1"/>
    </xf>
    <xf numFmtId="0" fontId="21" fillId="2" borderId="187" xfId="0" applyFont="1" applyFill="1" applyBorder="1" applyAlignment="1" applyProtection="1">
      <alignment horizontal="left" vertical="center"/>
      <protection hidden="1"/>
    </xf>
    <xf numFmtId="0" fontId="25" fillId="0" borderId="188" xfId="0" applyFont="1" applyBorder="1" applyAlignment="1" applyProtection="1">
      <alignment horizontal="center" vertical="center"/>
      <protection hidden="1"/>
    </xf>
    <xf numFmtId="0" fontId="20" fillId="2" borderId="190" xfId="0" applyFont="1" applyFill="1" applyBorder="1" applyAlignment="1" applyProtection="1">
      <alignment horizontal="center" vertical="center"/>
      <protection locked="0"/>
    </xf>
    <xf numFmtId="0" fontId="20" fillId="2" borderId="191" xfId="0" applyFont="1" applyFill="1" applyBorder="1" applyAlignment="1" applyProtection="1">
      <alignment horizontal="center" vertical="center"/>
      <protection locked="0"/>
    </xf>
    <xf numFmtId="0" fontId="26" fillId="2" borderId="191" xfId="0" applyFont="1" applyFill="1" applyBorder="1" applyAlignment="1" applyProtection="1">
      <alignment horizontal="center" vertical="center"/>
      <protection locked="0"/>
    </xf>
    <xf numFmtId="0" fontId="26" fillId="2" borderId="192" xfId="0" applyFont="1" applyFill="1" applyBorder="1" applyAlignment="1" applyProtection="1">
      <alignment horizontal="center" vertical="center"/>
      <protection locked="0"/>
    </xf>
    <xf numFmtId="0" fontId="21" fillId="0" borderId="174" xfId="0" applyFont="1" applyBorder="1" applyAlignment="1" applyProtection="1">
      <alignment horizontal="center" vertical="center"/>
      <protection hidden="1"/>
    </xf>
    <xf numFmtId="0" fontId="27" fillId="0" borderId="193" xfId="0" applyFont="1" applyBorder="1" applyAlignment="1" applyProtection="1">
      <alignment horizontal="center" vertical="center"/>
      <protection hidden="1"/>
    </xf>
    <xf numFmtId="0" fontId="27" fillId="0" borderId="194" xfId="0" applyFont="1" applyBorder="1" applyAlignment="1" applyProtection="1">
      <alignment horizontal="center" vertical="center"/>
      <protection hidden="1"/>
    </xf>
    <xf numFmtId="0" fontId="20" fillId="0" borderId="0" xfId="0" applyFont="1" applyProtection="1">
      <alignment vertical="center"/>
      <protection locked="0"/>
    </xf>
    <xf numFmtId="190" fontId="21" fillId="0" borderId="174" xfId="0" applyNumberFormat="1" applyFont="1" applyBorder="1" applyAlignment="1" applyProtection="1">
      <alignment horizontal="center" vertical="center"/>
      <protection locked="0" hidden="1"/>
    </xf>
    <xf numFmtId="0" fontId="27" fillId="0" borderId="54" xfId="0" applyFont="1" applyBorder="1" applyAlignment="1" applyProtection="1">
      <alignment horizontal="center" vertical="center"/>
      <protection hidden="1"/>
    </xf>
    <xf numFmtId="0" fontId="51" fillId="0" borderId="161" xfId="0" applyFont="1" applyBorder="1" applyAlignment="1" applyProtection="1">
      <alignment horizontal="center" vertical="center"/>
      <protection hidden="1"/>
    </xf>
    <xf numFmtId="0" fontId="38" fillId="2" borderId="190" xfId="0" applyFont="1" applyFill="1" applyBorder="1" applyAlignment="1" applyProtection="1">
      <alignment horizontal="center" vertical="center"/>
      <protection locked="0"/>
    </xf>
    <xf numFmtId="0" fontId="38" fillId="2" borderId="191" xfId="0" applyFont="1" applyFill="1" applyBorder="1" applyAlignment="1" applyProtection="1">
      <alignment horizontal="center" vertical="center"/>
      <protection locked="0"/>
    </xf>
    <xf numFmtId="0" fontId="38" fillId="2" borderId="192" xfId="0" applyFont="1" applyFill="1" applyBorder="1" applyAlignment="1" applyProtection="1">
      <alignment horizontal="center" vertical="center"/>
      <protection locked="0"/>
    </xf>
    <xf numFmtId="0" fontId="23" fillId="2" borderId="191" xfId="0" applyFont="1" applyFill="1" applyBorder="1" applyAlignment="1" applyProtection="1">
      <alignment horizontal="center" vertical="center"/>
      <protection locked="0"/>
    </xf>
    <xf numFmtId="0" fontId="23" fillId="2" borderId="192" xfId="0" applyFont="1" applyFill="1" applyBorder="1" applyAlignment="1" applyProtection="1">
      <alignment horizontal="center" vertical="center"/>
      <protection locked="0"/>
    </xf>
    <xf numFmtId="0" fontId="23" fillId="0" borderId="11" xfId="1" applyFont="1" applyBorder="1" applyProtection="1">
      <alignment vertical="center"/>
      <protection locked="0" hidden="1"/>
    </xf>
    <xf numFmtId="0" fontId="25" fillId="0" borderId="198" xfId="0" applyFont="1" applyBorder="1" applyAlignment="1" applyProtection="1">
      <alignment horizontal="center" vertical="center"/>
      <protection hidden="1"/>
    </xf>
    <xf numFmtId="0" fontId="23" fillId="0" borderId="20" xfId="0" applyFont="1" applyBorder="1" applyAlignment="1" applyProtection="1">
      <alignment horizontal="center" vertical="center"/>
      <protection hidden="1"/>
    </xf>
    <xf numFmtId="184" fontId="23" fillId="0" borderId="83" xfId="0" applyNumberFormat="1" applyFont="1" applyBorder="1" applyAlignment="1" applyProtection="1">
      <alignment horizontal="center" vertical="center"/>
      <protection hidden="1"/>
    </xf>
    <xf numFmtId="178" fontId="23" fillId="0" borderId="83" xfId="0" applyNumberFormat="1" applyFont="1" applyBorder="1" applyAlignment="1" applyProtection="1">
      <alignment horizontal="center" vertical="center"/>
      <protection hidden="1"/>
    </xf>
    <xf numFmtId="0" fontId="29" fillId="11" borderId="0" xfId="0" applyFont="1" applyFill="1" applyProtection="1">
      <alignment vertical="center"/>
      <protection hidden="1"/>
    </xf>
    <xf numFmtId="0" fontId="15" fillId="11" borderId="0" xfId="0" applyFont="1" applyFill="1" applyAlignment="1" applyProtection="1">
      <alignment horizontal="center" vertical="center"/>
      <protection hidden="1"/>
    </xf>
    <xf numFmtId="0" fontId="14" fillId="11" borderId="0" xfId="0" applyFont="1" applyFill="1" applyAlignment="1" applyProtection="1">
      <alignment horizontal="center" vertical="center"/>
      <protection hidden="1"/>
    </xf>
    <xf numFmtId="0" fontId="27" fillId="0" borderId="204" xfId="0" applyFont="1" applyBorder="1" applyAlignment="1" applyProtection="1">
      <alignment horizontal="center" vertical="center"/>
      <protection hidden="1"/>
    </xf>
    <xf numFmtId="0" fontId="27" fillId="0" borderId="162" xfId="0" applyFont="1" applyBorder="1" applyAlignment="1" applyProtection="1">
      <alignment horizontal="center" vertical="center"/>
      <protection hidden="1"/>
    </xf>
    <xf numFmtId="0" fontId="20" fillId="2" borderId="192" xfId="0" applyFont="1" applyFill="1" applyBorder="1" applyAlignment="1" applyProtection="1">
      <alignment horizontal="center" vertical="center"/>
      <protection locked="0"/>
    </xf>
    <xf numFmtId="0" fontId="26" fillId="2" borderId="190" xfId="0" applyFont="1" applyFill="1" applyBorder="1" applyAlignment="1" applyProtection="1">
      <alignment horizontal="center" vertical="center"/>
      <protection locked="0" hidden="1"/>
    </xf>
    <xf numFmtId="0" fontId="26" fillId="2" borderId="191" xfId="0" applyFont="1" applyFill="1" applyBorder="1" applyAlignment="1" applyProtection="1">
      <alignment horizontal="center" vertical="center"/>
      <protection locked="0" hidden="1"/>
    </xf>
    <xf numFmtId="0" fontId="26" fillId="2" borderId="192" xfId="0" applyFont="1" applyFill="1" applyBorder="1" applyAlignment="1" applyProtection="1">
      <alignment horizontal="center" vertical="center"/>
      <protection locked="0" hidden="1"/>
    </xf>
    <xf numFmtId="0" fontId="20" fillId="2" borderId="190" xfId="0" applyFont="1" applyFill="1" applyBorder="1" applyAlignment="1" applyProtection="1">
      <alignment horizontal="center" vertical="center"/>
      <protection locked="0" hidden="1"/>
    </xf>
    <xf numFmtId="0" fontId="20" fillId="2" borderId="191" xfId="0" applyFont="1" applyFill="1" applyBorder="1" applyAlignment="1" applyProtection="1">
      <alignment horizontal="center" vertical="center"/>
      <protection locked="0" hidden="1"/>
    </xf>
    <xf numFmtId="0" fontId="20" fillId="2" borderId="192" xfId="0" applyFont="1" applyFill="1" applyBorder="1" applyAlignment="1" applyProtection="1">
      <alignment horizontal="center" vertical="center"/>
      <protection locked="0" hidden="1"/>
    </xf>
    <xf numFmtId="0" fontId="27" fillId="0" borderId="1" xfId="0" applyFont="1" applyBorder="1" applyAlignment="1" applyProtection="1">
      <alignment horizontal="center" vertical="center"/>
      <protection hidden="1"/>
    </xf>
    <xf numFmtId="0" fontId="52" fillId="8" borderId="200" xfId="1" applyFont="1" applyFill="1" applyBorder="1" applyAlignment="1" applyProtection="1">
      <alignment horizontal="center" vertical="center"/>
      <protection hidden="1"/>
    </xf>
    <xf numFmtId="0" fontId="21" fillId="8" borderId="200" xfId="1" applyFont="1" applyFill="1" applyBorder="1" applyAlignment="1" applyProtection="1">
      <alignment horizontal="center" vertical="center"/>
      <protection hidden="1"/>
    </xf>
    <xf numFmtId="0" fontId="21" fillId="8" borderId="201" xfId="1" applyFont="1" applyFill="1" applyBorder="1" applyAlignment="1" applyProtection="1">
      <alignment horizontal="center" vertical="center"/>
      <protection hidden="1"/>
    </xf>
    <xf numFmtId="0" fontId="21" fillId="8" borderId="201" xfId="1" applyFont="1" applyFill="1" applyBorder="1" applyProtection="1">
      <alignment vertical="center"/>
      <protection hidden="1"/>
    </xf>
    <xf numFmtId="0" fontId="21" fillId="8" borderId="197" xfId="1" applyFont="1" applyFill="1" applyBorder="1" applyProtection="1">
      <alignment vertical="center"/>
      <protection hidden="1"/>
    </xf>
    <xf numFmtId="0" fontId="21" fillId="8" borderId="198" xfId="1" applyFont="1" applyFill="1" applyBorder="1" applyProtection="1">
      <alignment vertical="center"/>
      <protection hidden="1"/>
    </xf>
    <xf numFmtId="0" fontId="15" fillId="8" borderId="200" xfId="1" applyFont="1" applyFill="1" applyBorder="1" applyProtection="1">
      <alignment vertical="center"/>
      <protection hidden="1"/>
    </xf>
    <xf numFmtId="0" fontId="51" fillId="8" borderId="196" xfId="1" applyFont="1" applyFill="1" applyBorder="1" applyProtection="1">
      <alignment vertical="center"/>
      <protection hidden="1"/>
    </xf>
    <xf numFmtId="0" fontId="21" fillId="8" borderId="199" xfId="1" applyFont="1" applyFill="1" applyBorder="1" applyAlignment="1" applyProtection="1">
      <alignment horizontal="center" vertical="center"/>
      <protection hidden="1"/>
    </xf>
    <xf numFmtId="0" fontId="21" fillId="8" borderId="197" xfId="1" applyFont="1" applyFill="1" applyBorder="1" applyAlignment="1" applyProtection="1">
      <alignment horizontal="center" vertical="center"/>
      <protection hidden="1"/>
    </xf>
    <xf numFmtId="0" fontId="15" fillId="8" borderId="196" xfId="1" applyFont="1" applyFill="1" applyBorder="1" applyProtection="1">
      <alignment vertical="center"/>
      <protection hidden="1"/>
    </xf>
    <xf numFmtId="0" fontId="15" fillId="2" borderId="190" xfId="1" applyFont="1" applyFill="1" applyBorder="1" applyAlignment="1" applyProtection="1">
      <alignment horizontal="center" vertical="center"/>
      <protection locked="0" hidden="1"/>
    </xf>
    <xf numFmtId="0" fontId="15" fillId="2" borderId="191" xfId="1" applyFont="1" applyFill="1" applyBorder="1" applyAlignment="1" applyProtection="1">
      <alignment horizontal="center" vertical="center"/>
      <protection locked="0" hidden="1"/>
    </xf>
    <xf numFmtId="0" fontId="27" fillId="0" borderId="206" xfId="0" applyFont="1" applyBorder="1" applyAlignment="1" applyProtection="1">
      <alignment horizontal="center" vertical="center"/>
      <protection hidden="1"/>
    </xf>
    <xf numFmtId="0" fontId="51" fillId="0" borderId="207" xfId="0" applyFont="1" applyBorder="1" applyAlignment="1" applyProtection="1">
      <alignment horizontal="center" vertical="center"/>
      <protection hidden="1"/>
    </xf>
    <xf numFmtId="0" fontId="21" fillId="0" borderId="208" xfId="0" applyFont="1" applyBorder="1" applyAlignment="1" applyProtection="1">
      <alignment horizontal="center" vertical="center"/>
      <protection hidden="1"/>
    </xf>
    <xf numFmtId="0" fontId="25" fillId="0" borderId="9" xfId="0" applyFont="1" applyBorder="1" applyAlignment="1" applyProtection="1">
      <alignment horizontal="center" vertical="center"/>
      <protection hidden="1"/>
    </xf>
    <xf numFmtId="0" fontId="15" fillId="0" borderId="174" xfId="0" applyFont="1" applyBorder="1" applyAlignment="1" applyProtection="1">
      <alignment horizontal="center" vertical="center"/>
      <protection hidden="1"/>
    </xf>
    <xf numFmtId="0" fontId="39" fillId="0" borderId="0" xfId="0" applyFont="1" applyAlignment="1" applyProtection="1">
      <alignment horizontal="right"/>
      <protection hidden="1"/>
    </xf>
    <xf numFmtId="0" fontId="23" fillId="0" borderId="215" xfId="0" applyFont="1" applyBorder="1" applyAlignment="1" applyProtection="1">
      <alignment horizontal="center" vertical="center"/>
      <protection hidden="1"/>
    </xf>
    <xf numFmtId="0" fontId="23" fillId="0" borderId="222" xfId="0" applyFont="1" applyBorder="1" applyAlignment="1" applyProtection="1">
      <alignment horizontal="center" vertical="center"/>
      <protection hidden="1"/>
    </xf>
    <xf numFmtId="0" fontId="23" fillId="0" borderId="223" xfId="0" applyFont="1" applyBorder="1" applyAlignment="1" applyProtection="1">
      <alignment horizontal="center" vertical="center"/>
      <protection hidden="1"/>
    </xf>
    <xf numFmtId="0" fontId="23" fillId="0" borderId="228" xfId="1" applyFont="1" applyBorder="1" applyAlignment="1" applyProtection="1">
      <alignment horizontal="center" vertical="center"/>
      <protection hidden="1"/>
    </xf>
    <xf numFmtId="0" fontId="15" fillId="2" borderId="232" xfId="1" applyFont="1" applyFill="1" applyBorder="1" applyAlignment="1" applyProtection="1">
      <alignment horizontal="center" vertical="center"/>
      <protection locked="0" hidden="1"/>
    </xf>
    <xf numFmtId="0" fontId="23" fillId="0" borderId="233" xfId="0" applyFont="1" applyBorder="1" applyAlignment="1" applyProtection="1">
      <alignment horizontal="center" vertical="center"/>
      <protection hidden="1"/>
    </xf>
    <xf numFmtId="0" fontId="23" fillId="0" borderId="222" xfId="1" applyFont="1" applyBorder="1" applyAlignment="1" applyProtection="1">
      <alignment horizontal="center" vertical="center"/>
      <protection locked="0" hidden="1"/>
    </xf>
    <xf numFmtId="0" fontId="23" fillId="0" borderId="233" xfId="1" applyFont="1" applyBorder="1" applyAlignment="1" applyProtection="1">
      <alignment horizontal="center" vertical="center"/>
      <protection locked="0" hidden="1"/>
    </xf>
    <xf numFmtId="0" fontId="23" fillId="2" borderId="190" xfId="1" applyFont="1" applyFill="1" applyBorder="1" applyAlignment="1" applyProtection="1">
      <alignment horizontal="center" vertical="center"/>
      <protection locked="0" hidden="1"/>
    </xf>
    <xf numFmtId="0" fontId="23" fillId="2" borderId="191" xfId="1" applyFont="1" applyFill="1" applyBorder="1" applyAlignment="1" applyProtection="1">
      <alignment horizontal="center" vertical="center"/>
      <protection locked="0" hidden="1"/>
    </xf>
    <xf numFmtId="0" fontId="23" fillId="2" borderId="232" xfId="1" applyFont="1" applyFill="1" applyBorder="1" applyAlignment="1" applyProtection="1">
      <alignment horizontal="center" vertical="center"/>
      <protection locked="0" hidden="1"/>
    </xf>
    <xf numFmtId="181" fontId="15" fillId="7" borderId="96" xfId="1" applyNumberFormat="1" applyFont="1" applyFill="1" applyBorder="1" applyAlignment="1" applyProtection="1">
      <alignment horizontal="center" vertical="center" wrapText="1"/>
      <protection hidden="1"/>
    </xf>
    <xf numFmtId="0" fontId="15" fillId="8" borderId="199" xfId="1" applyFont="1" applyFill="1" applyBorder="1" applyProtection="1">
      <alignment vertical="center"/>
      <protection hidden="1"/>
    </xf>
    <xf numFmtId="0" fontId="51" fillId="8" borderId="199" xfId="1" applyFont="1" applyFill="1" applyBorder="1" applyAlignment="1" applyProtection="1">
      <alignment horizontal="center" vertical="center"/>
      <protection hidden="1"/>
    </xf>
    <xf numFmtId="0" fontId="21" fillId="0" borderId="234" xfId="0" applyFont="1" applyBorder="1" applyAlignment="1" applyProtection="1">
      <alignment horizontal="center" vertical="center"/>
      <protection hidden="1"/>
    </xf>
    <xf numFmtId="0" fontId="25" fillId="0" borderId="50" xfId="0" applyFont="1" applyBorder="1" applyAlignment="1" applyProtection="1">
      <alignment horizontal="center" vertical="center"/>
      <protection hidden="1"/>
    </xf>
    <xf numFmtId="0" fontId="21" fillId="0" borderId="236" xfId="0" applyFont="1" applyBorder="1" applyAlignment="1" applyProtection="1">
      <alignment horizontal="center" vertical="center"/>
      <protection hidden="1"/>
    </xf>
    <xf numFmtId="0" fontId="47" fillId="0" borderId="0" xfId="0" applyFont="1" applyProtection="1">
      <alignment vertical="center"/>
      <protection hidden="1"/>
    </xf>
    <xf numFmtId="0" fontId="21" fillId="2" borderId="34" xfId="0" applyFont="1" applyFill="1" applyBorder="1" applyAlignment="1" applyProtection="1">
      <alignment horizontal="left" vertical="center"/>
      <protection hidden="1"/>
    </xf>
    <xf numFmtId="0" fontId="21" fillId="2" borderId="34" xfId="0" applyFont="1" applyFill="1" applyBorder="1" applyProtection="1">
      <alignment vertical="center"/>
      <protection hidden="1"/>
    </xf>
    <xf numFmtId="0" fontId="34" fillId="3" borderId="65" xfId="0" applyFont="1" applyFill="1" applyBorder="1" applyProtection="1">
      <alignment vertical="center"/>
      <protection hidden="1"/>
    </xf>
    <xf numFmtId="0" fontId="34" fillId="3" borderId="66" xfId="0" applyFont="1" applyFill="1" applyBorder="1" applyProtection="1">
      <alignment vertical="center"/>
      <protection hidden="1"/>
    </xf>
    <xf numFmtId="0" fontId="46" fillId="9" borderId="69" xfId="0" applyFont="1" applyFill="1" applyBorder="1" applyAlignment="1" applyProtection="1">
      <alignment vertical="center" wrapText="1" shrinkToFit="1"/>
      <protection hidden="1"/>
    </xf>
    <xf numFmtId="0" fontId="45" fillId="9" borderId="98" xfId="0" applyFont="1" applyFill="1" applyBorder="1" applyAlignment="1" applyProtection="1">
      <alignment horizontal="center" vertical="center"/>
      <protection hidden="1"/>
    </xf>
    <xf numFmtId="184" fontId="19" fillId="7" borderId="239" xfId="0" applyNumberFormat="1" applyFont="1" applyFill="1" applyBorder="1" applyAlignment="1" applyProtection="1">
      <alignment horizontal="center" vertical="center"/>
      <protection hidden="1"/>
    </xf>
    <xf numFmtId="0" fontId="34" fillId="11" borderId="0" xfId="0" applyFont="1" applyFill="1" applyAlignment="1" applyProtection="1">
      <alignment horizontal="center" vertical="center"/>
      <protection hidden="1"/>
    </xf>
    <xf numFmtId="0" fontId="58" fillId="11" borderId="0" xfId="0" applyFont="1" applyFill="1" applyAlignment="1" applyProtection="1">
      <alignment horizontal="center" vertical="center"/>
      <protection hidden="1"/>
    </xf>
    <xf numFmtId="0" fontId="47" fillId="2" borderId="109" xfId="0" applyFont="1" applyFill="1" applyBorder="1" applyAlignment="1" applyProtection="1">
      <alignment horizontal="center" vertical="center"/>
      <protection locked="0" hidden="1"/>
    </xf>
    <xf numFmtId="0" fontId="47" fillId="2" borderId="110" xfId="0" applyFont="1" applyFill="1" applyBorder="1" applyAlignment="1" applyProtection="1">
      <alignment horizontal="center" vertical="center"/>
      <protection locked="0" hidden="1"/>
    </xf>
    <xf numFmtId="0" fontId="15" fillId="0" borderId="113" xfId="0" applyFont="1" applyBorder="1" applyAlignment="1" applyProtection="1">
      <alignment horizontal="center" vertical="center"/>
      <protection hidden="1"/>
    </xf>
    <xf numFmtId="0" fontId="23" fillId="2" borderId="1" xfId="1" applyFont="1" applyFill="1" applyBorder="1" applyProtection="1">
      <alignment vertical="center"/>
      <protection locked="0" hidden="1"/>
    </xf>
    <xf numFmtId="0" fontId="21" fillId="0" borderId="241" xfId="0" applyFont="1" applyBorder="1" applyAlignment="1" applyProtection="1">
      <alignment horizontal="center" vertical="center"/>
      <protection hidden="1"/>
    </xf>
    <xf numFmtId="0" fontId="15" fillId="0" borderId="242" xfId="0" applyFont="1" applyBorder="1" applyAlignment="1" applyProtection="1">
      <alignment horizontal="center" vertical="center"/>
      <protection hidden="1"/>
    </xf>
    <xf numFmtId="0" fontId="21" fillId="0" borderId="244" xfId="0" applyFont="1" applyBorder="1" applyAlignment="1" applyProtection="1">
      <alignment horizontal="center" vertical="center"/>
      <protection hidden="1"/>
    </xf>
    <xf numFmtId="0" fontId="27" fillId="0" borderId="167" xfId="0" applyFont="1" applyBorder="1" applyAlignment="1" applyProtection="1">
      <alignment horizontal="center" vertical="center"/>
      <protection hidden="1"/>
    </xf>
    <xf numFmtId="0" fontId="27" fillId="0" borderId="76" xfId="0" applyFont="1" applyBorder="1" applyAlignment="1" applyProtection="1">
      <alignment vertical="center" wrapText="1" shrinkToFit="1"/>
      <protection hidden="1"/>
    </xf>
    <xf numFmtId="178" fontId="27" fillId="0" borderId="80" xfId="0" applyNumberFormat="1" applyFont="1" applyBorder="1" applyProtection="1">
      <alignment vertical="center"/>
      <protection hidden="1"/>
    </xf>
    <xf numFmtId="0" fontId="27" fillId="0" borderId="84" xfId="0" applyFont="1" applyBorder="1" applyAlignment="1" applyProtection="1">
      <alignment vertical="center" wrapText="1" shrinkToFit="1"/>
      <protection hidden="1"/>
    </xf>
    <xf numFmtId="178" fontId="27" fillId="0" borderId="85" xfId="0" applyNumberFormat="1" applyFont="1" applyBorder="1" applyProtection="1">
      <alignment vertical="center"/>
      <protection hidden="1"/>
    </xf>
    <xf numFmtId="184" fontId="27" fillId="0" borderId="13" xfId="0" applyNumberFormat="1" applyFont="1" applyBorder="1" applyAlignment="1" applyProtection="1">
      <alignment horizontal="center" vertical="center"/>
      <protection hidden="1"/>
    </xf>
    <xf numFmtId="0" fontId="31" fillId="0" borderId="0" xfId="0" applyFont="1" applyAlignment="1">
      <alignment horizontal="center" vertical="center"/>
    </xf>
    <xf numFmtId="0" fontId="31" fillId="0" borderId="17" xfId="0" applyFont="1" applyBorder="1" applyAlignment="1">
      <alignment horizontal="center" vertical="center"/>
    </xf>
    <xf numFmtId="180" fontId="23" fillId="0" borderId="246" xfId="0" applyNumberFormat="1" applyFont="1" applyBorder="1" applyProtection="1">
      <alignment vertical="center"/>
      <protection hidden="1"/>
    </xf>
    <xf numFmtId="0" fontId="27" fillId="0" borderId="205" xfId="0" applyFont="1" applyBorder="1" applyAlignment="1" applyProtection="1">
      <alignment horizontal="center" vertical="center"/>
      <protection hidden="1"/>
    </xf>
    <xf numFmtId="0" fontId="14" fillId="0" borderId="17" xfId="0" applyFont="1" applyBorder="1">
      <alignment vertical="center"/>
    </xf>
    <xf numFmtId="0" fontId="14" fillId="0" borderId="0" xfId="0" applyFont="1">
      <alignment vertical="center"/>
    </xf>
    <xf numFmtId="14" fontId="14" fillId="0" borderId="17" xfId="0" applyNumberFormat="1" applyFont="1" applyBorder="1">
      <alignment vertical="center"/>
    </xf>
    <xf numFmtId="0" fontId="25" fillId="0" borderId="11" xfId="0" applyFont="1" applyBorder="1" applyAlignment="1" applyProtection="1">
      <alignment horizontal="center" vertical="center" shrinkToFit="1"/>
      <protection hidden="1"/>
    </xf>
    <xf numFmtId="0" fontId="61" fillId="0" borderId="34" xfId="0" applyFont="1" applyBorder="1" applyAlignment="1" applyProtection="1">
      <alignment horizontal="center" vertical="center"/>
      <protection hidden="1"/>
    </xf>
    <xf numFmtId="0" fontId="44" fillId="13" borderId="34" xfId="0" applyFont="1" applyFill="1" applyBorder="1" applyAlignment="1" applyProtection="1">
      <alignment horizontal="center" vertical="center"/>
      <protection hidden="1"/>
    </xf>
    <xf numFmtId="0" fontId="14" fillId="4" borderId="1" xfId="0" applyFont="1" applyFill="1" applyBorder="1" applyAlignment="1">
      <alignment horizontal="center" vertical="center"/>
    </xf>
    <xf numFmtId="0" fontId="31" fillId="0" borderId="250" xfId="0" applyFont="1" applyBorder="1">
      <alignment vertical="center"/>
    </xf>
    <xf numFmtId="0" fontId="31" fillId="0" borderId="251" xfId="0" applyFont="1" applyBorder="1">
      <alignment vertical="center"/>
    </xf>
    <xf numFmtId="0" fontId="14" fillId="4" borderId="252" xfId="0" applyFont="1" applyFill="1" applyBorder="1" applyAlignment="1">
      <alignment horizontal="center" vertical="center"/>
    </xf>
    <xf numFmtId="179" fontId="21" fillId="10" borderId="3" xfId="0" applyNumberFormat="1" applyFont="1" applyFill="1" applyBorder="1" applyAlignment="1" applyProtection="1">
      <alignment horizontal="center" vertical="center"/>
      <protection hidden="1"/>
    </xf>
    <xf numFmtId="179" fontId="21" fillId="10" borderId="22" xfId="0" applyNumberFormat="1" applyFont="1" applyFill="1" applyBorder="1" applyAlignment="1" applyProtection="1">
      <alignment horizontal="center" vertical="center"/>
      <protection hidden="1"/>
    </xf>
    <xf numFmtId="190" fontId="21" fillId="0" borderId="14" xfId="0" applyNumberFormat="1" applyFont="1" applyBorder="1" applyAlignment="1" applyProtection="1">
      <alignment horizontal="left" vertical="center" wrapText="1" shrinkToFit="1"/>
      <protection hidden="1"/>
    </xf>
    <xf numFmtId="190" fontId="21" fillId="0" borderId="13" xfId="0" applyNumberFormat="1" applyFont="1" applyBorder="1" applyAlignment="1" applyProtection="1">
      <alignment horizontal="left" vertical="center" wrapText="1" shrinkToFit="1"/>
      <protection hidden="1"/>
    </xf>
    <xf numFmtId="190" fontId="21" fillId="0" borderId="12" xfId="0" applyNumberFormat="1" applyFont="1" applyBorder="1" applyAlignment="1" applyProtection="1">
      <alignment horizontal="left" vertical="center" wrapText="1" shrinkToFit="1"/>
      <protection hidden="1"/>
    </xf>
    <xf numFmtId="190" fontId="21" fillId="0" borderId="14" xfId="0" applyNumberFormat="1" applyFont="1" applyBorder="1" applyAlignment="1" applyProtection="1">
      <alignment horizontal="left" vertical="center" wrapText="1" shrinkToFit="1"/>
      <protection locked="0" hidden="1"/>
    </xf>
    <xf numFmtId="190" fontId="21" fillId="0" borderId="13" xfId="0" applyNumberFormat="1" applyFont="1" applyBorder="1" applyAlignment="1" applyProtection="1">
      <alignment horizontal="left" vertical="center" wrapText="1" shrinkToFit="1"/>
      <protection locked="0" hidden="1"/>
    </xf>
    <xf numFmtId="190" fontId="21" fillId="0" borderId="12" xfId="0" applyNumberFormat="1" applyFont="1" applyBorder="1" applyAlignment="1" applyProtection="1">
      <alignment horizontal="left" vertical="center" wrapText="1" shrinkToFit="1"/>
      <protection locked="0" hidden="1"/>
    </xf>
    <xf numFmtId="0" fontId="21" fillId="0" borderId="169" xfId="0" applyFont="1" applyBorder="1" applyAlignment="1" applyProtection="1">
      <alignment horizontal="center" vertical="center" wrapText="1"/>
      <protection hidden="1"/>
    </xf>
    <xf numFmtId="0" fontId="21" fillId="0" borderId="164" xfId="0" applyFont="1" applyBorder="1" applyAlignment="1" applyProtection="1">
      <alignment horizontal="center" vertical="center" wrapText="1"/>
      <protection hidden="1"/>
    </xf>
    <xf numFmtId="0" fontId="21" fillId="0" borderId="170" xfId="0" applyFont="1" applyBorder="1" applyAlignment="1" applyProtection="1">
      <alignment horizontal="center" vertical="center" wrapText="1"/>
      <protection hidden="1"/>
    </xf>
    <xf numFmtId="0" fontId="53" fillId="0" borderId="174" xfId="0" applyFont="1" applyBorder="1" applyAlignment="1" applyProtection="1">
      <alignment horizontal="center" vertical="center"/>
      <protection hidden="1"/>
    </xf>
    <xf numFmtId="190" fontId="19" fillId="7" borderId="171" xfId="0" applyNumberFormat="1" applyFont="1" applyFill="1" applyBorder="1" applyAlignment="1" applyProtection="1">
      <alignment horizontal="center" vertical="center" wrapText="1" shrinkToFit="1"/>
      <protection hidden="1"/>
    </xf>
    <xf numFmtId="190" fontId="19" fillId="7" borderId="172" xfId="0" applyNumberFormat="1" applyFont="1" applyFill="1" applyBorder="1" applyAlignment="1" applyProtection="1">
      <alignment horizontal="center" vertical="center" wrapText="1" shrinkToFit="1"/>
      <protection hidden="1"/>
    </xf>
    <xf numFmtId="190" fontId="19" fillId="7" borderId="173" xfId="0" applyNumberFormat="1" applyFont="1" applyFill="1" applyBorder="1" applyAlignment="1" applyProtection="1">
      <alignment horizontal="center" vertical="center" wrapText="1" shrinkToFit="1"/>
      <protection hidden="1"/>
    </xf>
    <xf numFmtId="0" fontId="21" fillId="0" borderId="156" xfId="0" applyFont="1" applyBorder="1" applyAlignment="1" applyProtection="1">
      <alignment horizontal="center" vertical="center"/>
      <protection hidden="1"/>
    </xf>
    <xf numFmtId="0" fontId="21" fillId="0" borderId="157" xfId="0" applyFont="1" applyBorder="1" applyAlignment="1" applyProtection="1">
      <alignment horizontal="center" vertical="center"/>
      <protection hidden="1"/>
    </xf>
    <xf numFmtId="0" fontId="23" fillId="0" borderId="3" xfId="0" applyFont="1" applyBorder="1" applyAlignment="1" applyProtection="1">
      <alignment horizontal="center" vertical="center"/>
      <protection hidden="1"/>
    </xf>
    <xf numFmtId="0" fontId="23" fillId="0" borderId="1" xfId="0" applyFont="1" applyBorder="1" applyAlignment="1" applyProtection="1">
      <alignment horizontal="center" vertical="center"/>
      <protection hidden="1"/>
    </xf>
    <xf numFmtId="0" fontId="15" fillId="0" borderId="3" xfId="0" applyFont="1" applyBorder="1" applyAlignment="1" applyProtection="1">
      <alignment horizontal="center" vertical="center"/>
      <protection hidden="1"/>
    </xf>
    <xf numFmtId="0" fontId="15" fillId="0" borderId="2" xfId="0" applyFont="1" applyBorder="1" applyAlignment="1" applyProtection="1">
      <alignment horizontal="center" vertical="center"/>
      <protection hidden="1"/>
    </xf>
    <xf numFmtId="0" fontId="15" fillId="0" borderId="1" xfId="0" applyFont="1" applyBorder="1" applyAlignment="1" applyProtection="1">
      <alignment horizontal="center" vertical="center"/>
      <protection hidden="1"/>
    </xf>
    <xf numFmtId="183" fontId="15" fillId="0" borderId="3" xfId="0" applyNumberFormat="1" applyFont="1" applyBorder="1" applyAlignment="1" applyProtection="1">
      <alignment horizontal="center" vertical="center" shrinkToFit="1"/>
      <protection hidden="1"/>
    </xf>
    <xf numFmtId="183" fontId="15" fillId="0" borderId="1" xfId="0" applyNumberFormat="1" applyFont="1" applyBorder="1" applyAlignment="1" applyProtection="1">
      <alignment horizontal="center" vertical="center" shrinkToFit="1"/>
      <protection hidden="1"/>
    </xf>
    <xf numFmtId="183" fontId="15" fillId="0" borderId="3" xfId="0" applyNumberFormat="1" applyFont="1" applyBorder="1" applyAlignment="1" applyProtection="1">
      <alignment horizontal="center" vertical="center"/>
      <protection hidden="1"/>
    </xf>
    <xf numFmtId="183" fontId="15" fillId="0" borderId="2" xfId="0" applyNumberFormat="1" applyFont="1" applyBorder="1" applyAlignment="1" applyProtection="1">
      <alignment horizontal="center" vertical="center"/>
      <protection hidden="1"/>
    </xf>
    <xf numFmtId="183" fontId="15" fillId="0" borderId="1" xfId="0" applyNumberFormat="1" applyFont="1" applyBorder="1" applyAlignment="1" applyProtection="1">
      <alignment horizontal="center" vertical="center"/>
      <protection hidden="1"/>
    </xf>
    <xf numFmtId="0" fontId="23" fillId="0" borderId="11" xfId="0" applyFont="1" applyBorder="1" applyAlignment="1" applyProtection="1">
      <alignment horizontal="center" vertical="center"/>
      <protection hidden="1"/>
    </xf>
    <xf numFmtId="0" fontId="23" fillId="0" borderId="2" xfId="0" applyFont="1" applyBorder="1" applyAlignment="1" applyProtection="1">
      <alignment horizontal="center" vertical="center"/>
      <protection hidden="1"/>
    </xf>
    <xf numFmtId="0" fontId="23" fillId="12" borderId="163" xfId="0" applyFont="1" applyFill="1" applyBorder="1" applyAlignment="1" applyProtection="1">
      <alignment horizontal="center" vertical="center"/>
      <protection hidden="1"/>
    </xf>
    <xf numFmtId="0" fontId="23" fillId="12" borderId="69" xfId="0" applyFont="1" applyFill="1" applyBorder="1" applyAlignment="1" applyProtection="1">
      <alignment horizontal="center" vertical="center"/>
      <protection hidden="1"/>
    </xf>
    <xf numFmtId="0" fontId="23" fillId="12" borderId="73" xfId="0" applyFont="1" applyFill="1" applyBorder="1" applyAlignment="1" applyProtection="1">
      <alignment horizontal="center" vertical="center"/>
      <protection hidden="1"/>
    </xf>
    <xf numFmtId="0" fontId="14" fillId="2" borderId="3" xfId="1" applyFont="1" applyFill="1" applyBorder="1" applyAlignment="1" applyProtection="1">
      <alignment horizontal="center" vertical="center" shrinkToFit="1"/>
      <protection hidden="1"/>
    </xf>
    <xf numFmtId="0" fontId="14" fillId="2" borderId="2" xfId="1" applyFont="1" applyFill="1" applyBorder="1" applyAlignment="1" applyProtection="1">
      <alignment horizontal="center" vertical="center" shrinkToFit="1"/>
      <protection hidden="1"/>
    </xf>
    <xf numFmtId="0" fontId="14" fillId="2" borderId="1" xfId="1" applyFont="1" applyFill="1" applyBorder="1" applyAlignment="1" applyProtection="1">
      <alignment horizontal="center" vertical="center" shrinkToFit="1"/>
      <protection hidden="1"/>
    </xf>
    <xf numFmtId="0" fontId="20" fillId="7" borderId="3" xfId="0" applyFont="1" applyFill="1" applyBorder="1" applyAlignment="1" applyProtection="1">
      <alignment horizontal="center" vertical="center"/>
      <protection hidden="1"/>
    </xf>
    <xf numFmtId="0" fontId="20" fillId="7" borderId="2" xfId="0" applyFont="1" applyFill="1" applyBorder="1" applyAlignment="1" applyProtection="1">
      <alignment horizontal="center" vertical="center"/>
      <protection hidden="1"/>
    </xf>
    <xf numFmtId="0" fontId="23" fillId="2" borderId="191" xfId="1" applyFont="1" applyFill="1" applyBorder="1" applyAlignment="1" applyProtection="1">
      <alignment horizontal="left" vertical="center"/>
      <protection locked="0"/>
    </xf>
    <xf numFmtId="38" fontId="20" fillId="2" borderId="191" xfId="8" applyFont="1" applyFill="1" applyBorder="1" applyAlignment="1" applyProtection="1">
      <alignment horizontal="center" vertical="center"/>
      <protection locked="0"/>
    </xf>
    <xf numFmtId="0" fontId="23" fillId="2" borderId="103" xfId="1" applyFont="1" applyFill="1" applyBorder="1" applyAlignment="1" applyProtection="1">
      <alignment horizontal="left" vertical="center"/>
      <protection hidden="1"/>
    </xf>
    <xf numFmtId="0" fontId="23" fillId="2" borderId="17" xfId="1" applyFont="1" applyFill="1" applyBorder="1" applyAlignment="1" applyProtection="1">
      <alignment horizontal="left" vertical="center"/>
      <protection hidden="1"/>
    </xf>
    <xf numFmtId="38" fontId="15" fillId="2" borderId="17" xfId="8" applyFont="1" applyFill="1" applyBorder="1" applyAlignment="1" applyProtection="1">
      <alignment horizontal="center" vertical="center"/>
      <protection hidden="1"/>
    </xf>
    <xf numFmtId="38" fontId="15" fillId="2" borderId="104" xfId="8" applyFont="1" applyFill="1" applyBorder="1" applyAlignment="1" applyProtection="1">
      <alignment horizontal="center" vertical="center"/>
      <protection hidden="1"/>
    </xf>
    <xf numFmtId="0" fontId="15" fillId="0" borderId="11" xfId="0" applyFont="1" applyBorder="1" applyAlignment="1" applyProtection="1">
      <alignment horizontal="right" vertical="center"/>
      <protection hidden="1"/>
    </xf>
    <xf numFmtId="0" fontId="15" fillId="0" borderId="0" xfId="0" applyFont="1" applyAlignment="1" applyProtection="1">
      <alignment horizontal="right" vertical="center"/>
      <protection hidden="1"/>
    </xf>
    <xf numFmtId="0" fontId="15" fillId="0" borderId="4" xfId="0" applyFont="1" applyBorder="1" applyAlignment="1" applyProtection="1">
      <alignment horizontal="right" vertical="center"/>
      <protection hidden="1"/>
    </xf>
    <xf numFmtId="0" fontId="15" fillId="0" borderId="10" xfId="0" applyFont="1" applyBorder="1" applyAlignment="1" applyProtection="1">
      <alignment horizontal="right" vertical="center"/>
      <protection hidden="1"/>
    </xf>
    <xf numFmtId="179" fontId="21" fillId="0" borderId="3" xfId="0" applyNumberFormat="1" applyFont="1" applyBorder="1" applyAlignment="1" applyProtection="1">
      <alignment horizontal="center" vertical="center"/>
      <protection hidden="1"/>
    </xf>
    <xf numFmtId="179" fontId="21" fillId="0" borderId="2" xfId="0" applyNumberFormat="1" applyFont="1" applyBorder="1" applyAlignment="1" applyProtection="1">
      <alignment horizontal="center" vertical="center"/>
      <protection hidden="1"/>
    </xf>
    <xf numFmtId="179" fontId="21" fillId="0" borderId="1" xfId="0" applyNumberFormat="1" applyFont="1" applyBorder="1" applyAlignment="1" applyProtection="1">
      <alignment horizontal="center" vertical="center"/>
      <protection hidden="1"/>
    </xf>
    <xf numFmtId="180" fontId="23" fillId="0" borderId="139" xfId="0" applyNumberFormat="1" applyFont="1" applyBorder="1" applyAlignment="1" applyProtection="1">
      <alignment horizontal="center" vertical="center"/>
      <protection hidden="1"/>
    </xf>
    <xf numFmtId="180" fontId="23" fillId="0" borderId="245" xfId="0" applyNumberFormat="1" applyFont="1" applyBorder="1" applyAlignment="1" applyProtection="1">
      <alignment horizontal="center" vertical="center"/>
      <protection hidden="1"/>
    </xf>
    <xf numFmtId="0" fontId="27" fillId="12" borderId="187" xfId="0" applyFont="1" applyFill="1" applyBorder="1" applyAlignment="1" applyProtection="1">
      <alignment horizontal="center" vertical="center"/>
      <protection hidden="1"/>
    </xf>
    <xf numFmtId="0" fontId="21" fillId="0" borderId="187" xfId="0" applyFont="1" applyBorder="1" applyAlignment="1" applyProtection="1">
      <alignment horizontal="center" vertical="center"/>
      <protection hidden="1"/>
    </xf>
    <xf numFmtId="190" fontId="19" fillId="7" borderId="187" xfId="0" applyNumberFormat="1" applyFont="1" applyFill="1" applyBorder="1" applyAlignment="1" applyProtection="1">
      <alignment horizontal="center" vertical="center"/>
      <protection hidden="1"/>
    </xf>
    <xf numFmtId="0" fontId="25" fillId="0" borderId="18" xfId="0" applyFont="1" applyBorder="1" applyAlignment="1" applyProtection="1">
      <alignment horizontal="center" vertical="center" wrapText="1"/>
      <protection hidden="1"/>
    </xf>
    <xf numFmtId="0" fontId="25" fillId="0" borderId="19" xfId="0" applyFont="1" applyBorder="1" applyAlignment="1" applyProtection="1">
      <alignment horizontal="center" vertical="center" wrapText="1"/>
      <protection hidden="1"/>
    </xf>
    <xf numFmtId="0" fontId="28" fillId="2" borderId="103" xfId="1" applyFont="1" applyFill="1" applyBorder="1" applyAlignment="1" applyProtection="1">
      <alignment horizontal="left" vertical="center"/>
      <protection hidden="1"/>
    </xf>
    <xf numFmtId="0" fontId="28" fillId="2" borderId="17" xfId="1" applyFont="1" applyFill="1" applyBorder="1" applyAlignment="1" applyProtection="1">
      <alignment horizontal="left" vertical="center"/>
      <protection hidden="1"/>
    </xf>
    <xf numFmtId="38" fontId="34" fillId="2" borderId="17" xfId="8" applyFont="1" applyFill="1" applyBorder="1" applyAlignment="1" applyProtection="1">
      <alignment horizontal="center" vertical="center"/>
      <protection hidden="1"/>
    </xf>
    <xf numFmtId="38" fontId="34" fillId="2" borderId="104" xfId="8" applyFont="1" applyFill="1" applyBorder="1" applyAlignment="1" applyProtection="1">
      <alignment horizontal="center" vertical="center"/>
      <protection hidden="1"/>
    </xf>
    <xf numFmtId="0" fontId="40" fillId="0" borderId="68" xfId="0" applyFont="1" applyBorder="1" applyAlignment="1" applyProtection="1">
      <alignment horizontal="center" vertical="center"/>
      <protection hidden="1"/>
    </xf>
    <xf numFmtId="0" fontId="40" fillId="0" borderId="69" xfId="0" applyFont="1" applyBorder="1" applyAlignment="1" applyProtection="1">
      <alignment horizontal="center" vertical="center"/>
      <protection hidden="1"/>
    </xf>
    <xf numFmtId="181" fontId="27" fillId="7" borderId="69" xfId="1" applyNumberFormat="1" applyFont="1" applyFill="1" applyBorder="1" applyAlignment="1" applyProtection="1">
      <alignment horizontal="center" vertical="center" wrapText="1"/>
      <protection hidden="1"/>
    </xf>
    <xf numFmtId="180" fontId="23" fillId="0" borderId="69" xfId="0" applyNumberFormat="1" applyFont="1" applyBorder="1" applyAlignment="1" applyProtection="1">
      <alignment horizontal="center" vertical="center" wrapText="1"/>
      <protection hidden="1"/>
    </xf>
    <xf numFmtId="180" fontId="23" fillId="0" borderId="73" xfId="0" applyNumberFormat="1" applyFont="1" applyBorder="1" applyAlignment="1" applyProtection="1">
      <alignment horizontal="center" vertical="center" wrapText="1"/>
      <protection hidden="1"/>
    </xf>
    <xf numFmtId="0" fontId="25" fillId="0" borderId="3" xfId="0" applyFont="1" applyBorder="1" applyAlignment="1" applyProtection="1">
      <alignment horizontal="center" vertical="center"/>
      <protection hidden="1"/>
    </xf>
    <xf numFmtId="0" fontId="25" fillId="0" borderId="2" xfId="0" applyFont="1" applyBorder="1" applyAlignment="1" applyProtection="1">
      <alignment horizontal="center" vertical="center"/>
      <protection hidden="1"/>
    </xf>
    <xf numFmtId="181" fontId="27" fillId="7" borderId="114" xfId="1" applyNumberFormat="1" applyFont="1" applyFill="1" applyBorder="1" applyAlignment="1" applyProtection="1">
      <alignment horizontal="center" vertical="center" wrapText="1"/>
      <protection hidden="1"/>
    </xf>
    <xf numFmtId="181" fontId="27" fillId="7" borderId="115" xfId="1" applyNumberFormat="1" applyFont="1" applyFill="1" applyBorder="1" applyAlignment="1" applyProtection="1">
      <alignment horizontal="center" vertical="center" wrapText="1"/>
      <protection hidden="1"/>
    </xf>
    <xf numFmtId="180" fontId="23" fillId="0" borderId="2" xfId="0" applyNumberFormat="1" applyFont="1" applyBorder="1" applyAlignment="1" applyProtection="1">
      <alignment horizontal="center" vertical="center" wrapText="1"/>
      <protection hidden="1"/>
    </xf>
    <xf numFmtId="180" fontId="23" fillId="0" borderId="1" xfId="0" applyNumberFormat="1" applyFont="1" applyBorder="1" applyAlignment="1" applyProtection="1">
      <alignment horizontal="center" vertical="center" wrapText="1"/>
      <protection hidden="1"/>
    </xf>
    <xf numFmtId="181" fontId="20" fillId="2" borderId="0" xfId="1" applyNumberFormat="1" applyFont="1" applyFill="1" applyAlignment="1" applyProtection="1">
      <alignment horizontal="center" vertical="center"/>
      <protection locked="0"/>
    </xf>
    <xf numFmtId="181" fontId="47" fillId="2" borderId="64" xfId="1" applyNumberFormat="1" applyFont="1" applyFill="1" applyBorder="1" applyAlignment="1" applyProtection="1">
      <alignment horizontal="center" vertical="center"/>
      <protection hidden="1"/>
    </xf>
    <xf numFmtId="181" fontId="47" fillId="2" borderId="65" xfId="1" applyNumberFormat="1" applyFont="1" applyFill="1" applyBorder="1" applyAlignment="1" applyProtection="1">
      <alignment horizontal="center" vertical="center"/>
      <protection hidden="1"/>
    </xf>
    <xf numFmtId="181" fontId="47" fillId="2" borderId="66" xfId="1" applyNumberFormat="1" applyFont="1" applyFill="1" applyBorder="1" applyAlignment="1" applyProtection="1">
      <alignment horizontal="center" vertical="center"/>
      <protection hidden="1"/>
    </xf>
    <xf numFmtId="180" fontId="27" fillId="0" borderId="6" xfId="0" applyNumberFormat="1" applyFont="1" applyBorder="1" applyAlignment="1" applyProtection="1">
      <alignment horizontal="center" vertical="center"/>
      <protection hidden="1"/>
    </xf>
    <xf numFmtId="0" fontId="27" fillId="0" borderId="0" xfId="0" applyFont="1" applyAlignment="1" applyProtection="1">
      <alignment horizontal="center" vertical="center"/>
      <protection hidden="1"/>
    </xf>
    <xf numFmtId="0" fontId="24" fillId="0" borderId="0" xfId="0" applyFont="1" applyAlignment="1" applyProtection="1">
      <alignment horizontal="center" vertical="center"/>
      <protection hidden="1"/>
    </xf>
    <xf numFmtId="184" fontId="27" fillId="2" borderId="14" xfId="0" applyNumberFormat="1" applyFont="1" applyFill="1" applyBorder="1" applyAlignment="1" applyProtection="1">
      <alignment horizontal="center" vertical="center"/>
      <protection locked="0"/>
    </xf>
    <xf numFmtId="184" fontId="27" fillId="2" borderId="13" xfId="0" applyNumberFormat="1" applyFont="1" applyFill="1" applyBorder="1" applyAlignment="1" applyProtection="1">
      <alignment horizontal="center" vertical="center"/>
      <protection locked="0"/>
    </xf>
    <xf numFmtId="0" fontId="15" fillId="0" borderId="22" xfId="0" applyFont="1" applyBorder="1" applyAlignment="1" applyProtection="1">
      <alignment horizontal="center" vertical="center"/>
      <protection hidden="1"/>
    </xf>
    <xf numFmtId="184" fontId="27" fillId="2" borderId="14" xfId="0" applyNumberFormat="1" applyFont="1" applyFill="1" applyBorder="1" applyAlignment="1" applyProtection="1">
      <alignment horizontal="center" vertical="center"/>
      <protection locked="0" hidden="1"/>
    </xf>
    <xf numFmtId="184" fontId="27" fillId="2" borderId="13" xfId="0" applyNumberFormat="1" applyFont="1" applyFill="1" applyBorder="1" applyAlignment="1" applyProtection="1">
      <alignment horizontal="center" vertical="center"/>
      <protection locked="0" hidden="1"/>
    </xf>
    <xf numFmtId="0" fontId="23" fillId="0" borderId="9" xfId="0" applyFont="1" applyBorder="1" applyAlignment="1" applyProtection="1">
      <alignment horizontal="center" vertical="center"/>
      <protection hidden="1"/>
    </xf>
    <xf numFmtId="0" fontId="23" fillId="0" borderId="6" xfId="0" applyFont="1" applyBorder="1" applyAlignment="1" applyProtection="1">
      <alignment horizontal="center" vertical="center"/>
      <protection hidden="1"/>
    </xf>
    <xf numFmtId="0" fontId="23" fillId="0" borderId="5" xfId="0" applyFont="1" applyBorder="1" applyAlignment="1" applyProtection="1">
      <alignment horizontal="center" vertical="center"/>
      <protection hidden="1"/>
    </xf>
    <xf numFmtId="0" fontId="23" fillId="2" borderId="190" xfId="1" applyFont="1" applyFill="1" applyBorder="1" applyAlignment="1" applyProtection="1">
      <alignment horizontal="left" vertical="center"/>
      <protection locked="0"/>
    </xf>
    <xf numFmtId="38" fontId="20" fillId="2" borderId="190" xfId="8" applyFont="1" applyFill="1" applyBorder="1" applyAlignment="1" applyProtection="1">
      <alignment horizontal="center" vertical="center"/>
      <protection locked="0"/>
    </xf>
    <xf numFmtId="0" fontId="28" fillId="2" borderId="100" xfId="1" applyFont="1" applyFill="1" applyBorder="1" applyAlignment="1" applyProtection="1">
      <alignment horizontal="left" vertical="center"/>
      <protection hidden="1"/>
    </xf>
    <xf numFmtId="0" fontId="28" fillId="2" borderId="101" xfId="1" applyFont="1" applyFill="1" applyBorder="1" applyAlignment="1" applyProtection="1">
      <alignment horizontal="left" vertical="center"/>
      <protection hidden="1"/>
    </xf>
    <xf numFmtId="38" fontId="34" fillId="2" borderId="101" xfId="8" applyFont="1" applyFill="1" applyBorder="1" applyAlignment="1" applyProtection="1">
      <alignment horizontal="center" vertical="center"/>
      <protection hidden="1"/>
    </xf>
    <xf numFmtId="38" fontId="34" fillId="2" borderId="102" xfId="8" applyFont="1" applyFill="1" applyBorder="1" applyAlignment="1" applyProtection="1">
      <alignment horizontal="center" vertical="center"/>
      <protection hidden="1"/>
    </xf>
    <xf numFmtId="0" fontId="23" fillId="0" borderId="0" xfId="0" applyFont="1" applyAlignment="1" applyProtection="1">
      <alignment horizontal="center" vertical="center"/>
      <protection hidden="1"/>
    </xf>
    <xf numFmtId="0" fontId="23" fillId="2" borderId="192" xfId="1" applyFont="1" applyFill="1" applyBorder="1" applyAlignment="1" applyProtection="1">
      <alignment horizontal="left" vertical="center"/>
      <protection locked="0"/>
    </xf>
    <xf numFmtId="181" fontId="20" fillId="7" borderId="195" xfId="1" applyNumberFormat="1" applyFont="1" applyFill="1" applyBorder="1" applyAlignment="1" applyProtection="1">
      <alignment horizontal="center" vertical="center" wrapText="1"/>
      <protection hidden="1"/>
    </xf>
    <xf numFmtId="181" fontId="20" fillId="7" borderId="51" xfId="1" applyNumberFormat="1" applyFont="1" applyFill="1" applyBorder="1" applyAlignment="1" applyProtection="1">
      <alignment horizontal="center" vertical="center" wrapText="1"/>
      <protection hidden="1"/>
    </xf>
    <xf numFmtId="180" fontId="15" fillId="0" borderId="4" xfId="0" applyNumberFormat="1" applyFont="1" applyBorder="1" applyAlignment="1" applyProtection="1">
      <alignment horizontal="center" vertical="center" wrapText="1"/>
      <protection hidden="1"/>
    </xf>
    <xf numFmtId="180" fontId="15" fillId="0" borderId="134" xfId="0" applyNumberFormat="1" applyFont="1" applyBorder="1" applyAlignment="1" applyProtection="1">
      <alignment horizontal="center" vertical="center" wrapText="1"/>
      <protection hidden="1"/>
    </xf>
    <xf numFmtId="181" fontId="20" fillId="7" borderId="112" xfId="1" applyNumberFormat="1" applyFont="1" applyFill="1" applyBorder="1" applyAlignment="1" applyProtection="1">
      <alignment horizontal="center" vertical="center" wrapText="1"/>
      <protection hidden="1"/>
    </xf>
    <xf numFmtId="181" fontId="20" fillId="7" borderId="96" xfId="1" applyNumberFormat="1" applyFont="1" applyFill="1" applyBorder="1" applyAlignment="1" applyProtection="1">
      <alignment horizontal="center" vertical="center" wrapText="1"/>
      <protection hidden="1"/>
    </xf>
    <xf numFmtId="38" fontId="20" fillId="2" borderId="192" xfId="8" applyFont="1" applyFill="1" applyBorder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/>
      <protection hidden="1"/>
    </xf>
    <xf numFmtId="0" fontId="21" fillId="0" borderId="3" xfId="0" applyFont="1" applyBorder="1" applyAlignment="1" applyProtection="1">
      <alignment horizontal="center" vertical="center" wrapText="1"/>
      <protection hidden="1"/>
    </xf>
    <xf numFmtId="0" fontId="21" fillId="0" borderId="2" xfId="0" applyFont="1" applyBorder="1" applyAlignment="1" applyProtection="1">
      <alignment horizontal="center" vertical="center" wrapText="1"/>
      <protection hidden="1"/>
    </xf>
    <xf numFmtId="0" fontId="21" fillId="0" borderId="14" xfId="0" applyFont="1" applyBorder="1" applyAlignment="1" applyProtection="1">
      <alignment horizontal="left" vertical="center" wrapText="1" shrinkToFit="1"/>
      <protection hidden="1"/>
    </xf>
    <xf numFmtId="0" fontId="21" fillId="0" borderId="13" xfId="0" applyFont="1" applyBorder="1" applyAlignment="1" applyProtection="1">
      <alignment horizontal="left" vertical="center" wrapText="1" shrinkToFit="1"/>
      <protection hidden="1"/>
    </xf>
    <xf numFmtId="0" fontId="21" fillId="0" borderId="12" xfId="0" applyFont="1" applyBorder="1" applyAlignment="1" applyProtection="1">
      <alignment horizontal="left" vertical="center" wrapText="1" shrinkToFit="1"/>
      <protection hidden="1"/>
    </xf>
    <xf numFmtId="184" fontId="27" fillId="2" borderId="14" xfId="0" applyNumberFormat="1" applyFont="1" applyFill="1" applyBorder="1" applyAlignment="1" applyProtection="1">
      <alignment horizontal="center" vertical="center"/>
      <protection hidden="1"/>
    </xf>
    <xf numFmtId="184" fontId="27" fillId="2" borderId="13" xfId="0" applyNumberFormat="1" applyFont="1" applyFill="1" applyBorder="1" applyAlignment="1" applyProtection="1">
      <alignment horizontal="center" vertical="center"/>
      <protection hidden="1"/>
    </xf>
    <xf numFmtId="0" fontId="21" fillId="0" borderId="3" xfId="0" applyFont="1" applyBorder="1" applyAlignment="1" applyProtection="1">
      <alignment horizontal="center" vertical="center"/>
      <protection hidden="1"/>
    </xf>
    <xf numFmtId="0" fontId="21" fillId="0" borderId="2" xfId="0" applyFont="1" applyBorder="1" applyAlignment="1" applyProtection="1">
      <alignment horizontal="center" vertical="center"/>
      <protection hidden="1"/>
    </xf>
    <xf numFmtId="0" fontId="21" fillId="0" borderId="1" xfId="0" applyFont="1" applyBorder="1" applyAlignment="1" applyProtection="1">
      <alignment horizontal="center" vertical="center"/>
      <protection hidden="1"/>
    </xf>
    <xf numFmtId="0" fontId="20" fillId="3" borderId="14" xfId="0" applyFont="1" applyFill="1" applyBorder="1" applyAlignment="1" applyProtection="1">
      <alignment horizontal="left" vertical="center"/>
      <protection locked="0"/>
    </xf>
    <xf numFmtId="0" fontId="20" fillId="3" borderId="13" xfId="0" applyFont="1" applyFill="1" applyBorder="1" applyAlignment="1" applyProtection="1">
      <alignment horizontal="left" vertical="center"/>
      <protection locked="0"/>
    </xf>
    <xf numFmtId="0" fontId="20" fillId="3" borderId="12" xfId="0" applyFont="1" applyFill="1" applyBorder="1" applyAlignment="1" applyProtection="1">
      <alignment horizontal="left" vertical="center"/>
      <protection locked="0"/>
    </xf>
    <xf numFmtId="0" fontId="47" fillId="3" borderId="14" xfId="0" applyFont="1" applyFill="1" applyBorder="1" applyAlignment="1" applyProtection="1">
      <alignment horizontal="left" vertical="center"/>
      <protection locked="0"/>
    </xf>
    <xf numFmtId="0" fontId="47" fillId="3" borderId="13" xfId="0" applyFont="1" applyFill="1" applyBorder="1" applyAlignment="1" applyProtection="1">
      <alignment horizontal="left" vertical="center"/>
      <protection locked="0"/>
    </xf>
    <xf numFmtId="0" fontId="47" fillId="3" borderId="12" xfId="0" applyFont="1" applyFill="1" applyBorder="1" applyAlignment="1" applyProtection="1">
      <alignment horizontal="left" vertical="center"/>
      <protection locked="0"/>
    </xf>
    <xf numFmtId="0" fontId="23" fillId="2" borderId="105" xfId="1" applyFont="1" applyFill="1" applyBorder="1" applyAlignment="1" applyProtection="1">
      <alignment horizontal="left" vertical="center"/>
      <protection hidden="1"/>
    </xf>
    <xf numFmtId="0" fontId="23" fillId="2" borderId="106" xfId="1" applyFont="1" applyFill="1" applyBorder="1" applyAlignment="1" applyProtection="1">
      <alignment horizontal="left" vertical="center"/>
      <protection hidden="1"/>
    </xf>
    <xf numFmtId="38" fontId="15" fillId="2" borderId="106" xfId="8" applyFont="1" applyFill="1" applyBorder="1" applyAlignment="1" applyProtection="1">
      <alignment horizontal="center" vertical="center"/>
      <protection hidden="1"/>
    </xf>
    <xf numFmtId="38" fontId="15" fillId="2" borderId="107" xfId="8" applyFont="1" applyFill="1" applyBorder="1" applyAlignment="1" applyProtection="1">
      <alignment horizontal="center" vertical="center"/>
      <protection hidden="1"/>
    </xf>
    <xf numFmtId="0" fontId="25" fillId="0" borderId="18" xfId="0" applyFont="1" applyBorder="1" applyAlignment="1" applyProtection="1">
      <alignment horizontal="center" vertical="center" textRotation="255"/>
      <protection hidden="1"/>
    </xf>
    <xf numFmtId="0" fontId="25" fillId="0" borderId="19" xfId="0" applyFont="1" applyBorder="1" applyAlignment="1" applyProtection="1">
      <alignment horizontal="center" vertical="center" textRotation="255"/>
      <protection hidden="1"/>
    </xf>
    <xf numFmtId="0" fontId="25" fillId="0" borderId="20" xfId="0" applyFont="1" applyBorder="1" applyAlignment="1" applyProtection="1">
      <alignment horizontal="center" vertical="center" textRotation="255"/>
      <protection hidden="1"/>
    </xf>
    <xf numFmtId="0" fontId="34" fillId="3" borderId="64" xfId="0" applyFont="1" applyFill="1" applyBorder="1" applyAlignment="1" applyProtection="1">
      <alignment horizontal="left" vertical="center" indent="1"/>
      <protection hidden="1"/>
    </xf>
    <xf numFmtId="0" fontId="34" fillId="3" borderId="65" xfId="0" applyFont="1" applyFill="1" applyBorder="1" applyAlignment="1" applyProtection="1">
      <alignment horizontal="left" vertical="center" indent="1"/>
      <protection hidden="1"/>
    </xf>
    <xf numFmtId="0" fontId="34" fillId="3" borderId="66" xfId="0" applyFont="1" applyFill="1" applyBorder="1" applyAlignment="1" applyProtection="1">
      <alignment horizontal="left" vertical="center" indent="1"/>
      <protection hidden="1"/>
    </xf>
    <xf numFmtId="0" fontId="23" fillId="0" borderId="8" xfId="0" applyFont="1" applyBorder="1" applyAlignment="1" applyProtection="1">
      <alignment horizontal="center" vertical="center"/>
      <protection hidden="1"/>
    </xf>
    <xf numFmtId="0" fontId="23" fillId="0" borderId="189" xfId="0" applyFont="1" applyBorder="1" applyAlignment="1" applyProtection="1">
      <alignment horizontal="center" vertical="center"/>
      <protection hidden="1"/>
    </xf>
    <xf numFmtId="0" fontId="25" fillId="0" borderId="20" xfId="0" applyFont="1" applyBorder="1" applyAlignment="1" applyProtection="1">
      <alignment horizontal="center" vertical="center" wrapText="1"/>
      <protection hidden="1"/>
    </xf>
    <xf numFmtId="180" fontId="15" fillId="0" borderId="10" xfId="0" applyNumberFormat="1" applyFont="1" applyBorder="1" applyAlignment="1" applyProtection="1">
      <alignment horizontal="center" vertical="center" wrapText="1"/>
      <protection hidden="1"/>
    </xf>
    <xf numFmtId="0" fontId="30" fillId="0" borderId="136" xfId="0" applyFont="1" applyBorder="1" applyAlignment="1" applyProtection="1">
      <alignment horizontal="center" vertical="center" textRotation="255" wrapText="1"/>
      <protection hidden="1"/>
    </xf>
    <xf numFmtId="0" fontId="30" fillId="0" borderId="137" xfId="0" applyFont="1" applyBorder="1" applyAlignment="1" applyProtection="1">
      <alignment horizontal="center" vertical="center" textRotation="255" wrapText="1"/>
      <protection hidden="1"/>
    </xf>
    <xf numFmtId="0" fontId="30" fillId="0" borderId="11" xfId="0" applyFont="1" applyBorder="1" applyAlignment="1" applyProtection="1">
      <alignment horizontal="center" vertical="center" textRotation="255" wrapText="1"/>
      <protection hidden="1"/>
    </xf>
    <xf numFmtId="0" fontId="30" fillId="0" borderId="9" xfId="0" applyFont="1" applyBorder="1" applyAlignment="1" applyProtection="1">
      <alignment horizontal="center" vertical="center" textRotation="255" wrapText="1"/>
      <protection hidden="1"/>
    </xf>
    <xf numFmtId="0" fontId="25" fillId="0" borderId="174" xfId="0" applyFont="1" applyBorder="1" applyAlignment="1" applyProtection="1">
      <alignment horizontal="center" vertical="center" shrinkToFit="1"/>
      <protection hidden="1"/>
    </xf>
    <xf numFmtId="0" fontId="25" fillId="0" borderId="8" xfId="0" applyFont="1" applyBorder="1" applyAlignment="1" applyProtection="1">
      <alignment horizontal="center" vertical="center" shrinkToFit="1"/>
      <protection hidden="1"/>
    </xf>
    <xf numFmtId="0" fontId="25" fillId="0" borderId="171" xfId="0" applyFont="1" applyBorder="1" applyAlignment="1" applyProtection="1">
      <alignment horizontal="center" vertical="center" shrinkToFit="1"/>
      <protection hidden="1"/>
    </xf>
    <xf numFmtId="0" fontId="25" fillId="0" borderId="176" xfId="0" applyFont="1" applyBorder="1" applyAlignment="1" applyProtection="1">
      <alignment horizontal="center" vertical="center" shrinkToFit="1"/>
      <protection hidden="1"/>
    </xf>
    <xf numFmtId="0" fontId="15" fillId="3" borderId="115" xfId="0" applyFont="1" applyFill="1" applyBorder="1" applyAlignment="1" applyProtection="1">
      <alignment horizontal="center" vertical="center"/>
      <protection locked="0"/>
    </xf>
    <xf numFmtId="0" fontId="15" fillId="3" borderId="13" xfId="0" applyFont="1" applyFill="1" applyBorder="1" applyAlignment="1" applyProtection="1">
      <alignment horizontal="center" vertical="center"/>
      <protection locked="0"/>
    </xf>
    <xf numFmtId="0" fontId="15" fillId="3" borderId="12" xfId="0" applyFont="1" applyFill="1" applyBorder="1" applyAlignment="1" applyProtection="1">
      <alignment horizontal="center" vertical="center"/>
      <protection locked="0"/>
    </xf>
    <xf numFmtId="0" fontId="25" fillId="0" borderId="3" xfId="0" applyFont="1" applyBorder="1" applyAlignment="1" applyProtection="1">
      <alignment horizontal="center" vertical="center" shrinkToFit="1"/>
      <protection hidden="1"/>
    </xf>
    <xf numFmtId="0" fontId="25" fillId="0" borderId="222" xfId="0" applyFont="1" applyBorder="1" applyAlignment="1" applyProtection="1">
      <alignment horizontal="center" vertical="center" shrinkToFit="1"/>
      <protection hidden="1"/>
    </xf>
    <xf numFmtId="0" fontId="25" fillId="0" borderId="11" xfId="0" applyFont="1" applyBorder="1" applyAlignment="1" applyProtection="1">
      <alignment horizontal="center" vertical="center" shrinkToFit="1"/>
      <protection hidden="1"/>
    </xf>
    <xf numFmtId="0" fontId="25" fillId="0" borderId="224" xfId="0" applyFont="1" applyBorder="1" applyAlignment="1" applyProtection="1">
      <alignment horizontal="center" vertical="center" shrinkToFit="1"/>
      <protection hidden="1"/>
    </xf>
    <xf numFmtId="0" fontId="25" fillId="0" borderId="127" xfId="0" applyFont="1" applyBorder="1" applyAlignment="1" applyProtection="1">
      <alignment horizontal="center" vertical="center" textRotation="255"/>
      <protection hidden="1"/>
    </xf>
    <xf numFmtId="0" fontId="25" fillId="0" borderId="132" xfId="0" applyFont="1" applyBorder="1" applyAlignment="1" applyProtection="1">
      <alignment horizontal="center" vertical="center" textRotation="255"/>
      <protection hidden="1"/>
    </xf>
    <xf numFmtId="0" fontId="25" fillId="0" borderId="235" xfId="0" applyFont="1" applyBorder="1" applyAlignment="1" applyProtection="1">
      <alignment horizontal="center" vertical="center" textRotation="255"/>
      <protection hidden="1"/>
    </xf>
    <xf numFmtId="0" fontId="15" fillId="3" borderId="14" xfId="0" applyFont="1" applyFill="1" applyBorder="1" applyAlignment="1" applyProtection="1">
      <alignment horizontal="left" vertical="center" indent="1"/>
      <protection locked="0"/>
    </xf>
    <xf numFmtId="0" fontId="15" fillId="3" borderId="13" xfId="0" applyFont="1" applyFill="1" applyBorder="1" applyAlignment="1" applyProtection="1">
      <alignment horizontal="left" vertical="center" indent="1"/>
      <protection locked="0"/>
    </xf>
    <xf numFmtId="0" fontId="15" fillId="3" borderId="116" xfId="0" applyFont="1" applyFill="1" applyBorder="1" applyAlignment="1" applyProtection="1">
      <alignment horizontal="left" vertical="center" indent="1"/>
      <protection locked="0"/>
    </xf>
    <xf numFmtId="189" fontId="20" fillId="7" borderId="49" xfId="0" applyNumberFormat="1" applyFont="1" applyFill="1" applyBorder="1" applyAlignment="1" applyProtection="1">
      <alignment horizontal="center" vertical="center" wrapText="1"/>
      <protection hidden="1"/>
    </xf>
    <xf numFmtId="189" fontId="20" fillId="7" borderId="40" xfId="0" applyNumberFormat="1" applyFont="1" applyFill="1" applyBorder="1" applyAlignment="1" applyProtection="1">
      <alignment horizontal="center" vertical="center" wrapText="1"/>
      <protection hidden="1"/>
    </xf>
    <xf numFmtId="189" fontId="20" fillId="7" borderId="53" xfId="0" applyNumberFormat="1" applyFont="1" applyFill="1" applyBorder="1" applyAlignment="1" applyProtection="1">
      <alignment horizontal="center" vertical="center" wrapText="1"/>
      <protection hidden="1"/>
    </xf>
    <xf numFmtId="180" fontId="23" fillId="0" borderId="49" xfId="0" applyNumberFormat="1" applyFont="1" applyBorder="1" applyAlignment="1" applyProtection="1">
      <alignment horizontal="center" vertical="center" wrapText="1"/>
      <protection hidden="1"/>
    </xf>
    <xf numFmtId="180" fontId="23" fillId="0" borderId="39" xfId="0" applyNumberFormat="1" applyFont="1" applyBorder="1" applyAlignment="1" applyProtection="1">
      <alignment horizontal="center" vertical="center" wrapText="1"/>
      <protection hidden="1"/>
    </xf>
    <xf numFmtId="180" fontId="50" fillId="0" borderId="50" xfId="0" applyNumberFormat="1" applyFont="1" applyBorder="1" applyAlignment="1" applyProtection="1">
      <alignment horizontal="center" vertical="center" wrapText="1"/>
      <protection hidden="1"/>
    </xf>
    <xf numFmtId="180" fontId="50" fillId="0" borderId="54" xfId="0" applyNumberFormat="1" applyFont="1" applyBorder="1" applyAlignment="1" applyProtection="1">
      <alignment horizontal="center" vertical="center" wrapText="1"/>
      <protection hidden="1"/>
    </xf>
    <xf numFmtId="189" fontId="20" fillId="7" borderId="50" xfId="0" applyNumberFormat="1" applyFont="1" applyFill="1" applyBorder="1" applyAlignment="1" applyProtection="1">
      <alignment horizontal="center" vertical="center" wrapText="1"/>
      <protection hidden="1"/>
    </xf>
    <xf numFmtId="189" fontId="20" fillId="7" borderId="51" xfId="0" applyNumberFormat="1" applyFont="1" applyFill="1" applyBorder="1" applyAlignment="1" applyProtection="1">
      <alignment horizontal="center" vertical="center" wrapText="1"/>
      <protection hidden="1"/>
    </xf>
    <xf numFmtId="189" fontId="20" fillId="7" borderId="54" xfId="0" applyNumberFormat="1" applyFont="1" applyFill="1" applyBorder="1" applyAlignment="1" applyProtection="1">
      <alignment horizontal="center" vertical="center" wrapText="1"/>
      <protection hidden="1"/>
    </xf>
    <xf numFmtId="180" fontId="23" fillId="0" borderId="50" xfId="0" applyNumberFormat="1" applyFont="1" applyBorder="1" applyAlignment="1" applyProtection="1">
      <alignment horizontal="center" vertical="center" wrapText="1"/>
      <protection hidden="1"/>
    </xf>
    <xf numFmtId="180" fontId="23" fillId="0" borderId="52" xfId="0" applyNumberFormat="1" applyFont="1" applyBorder="1" applyAlignment="1" applyProtection="1">
      <alignment horizontal="center" vertical="center" wrapText="1"/>
      <protection hidden="1"/>
    </xf>
    <xf numFmtId="180" fontId="50" fillId="0" borderId="49" xfId="0" applyNumberFormat="1" applyFont="1" applyBorder="1" applyAlignment="1" applyProtection="1">
      <alignment horizontal="center" vertical="center" wrapText="1"/>
      <protection hidden="1"/>
    </xf>
    <xf numFmtId="180" fontId="50" fillId="0" borderId="53" xfId="0" applyNumberFormat="1" applyFont="1" applyBorder="1" applyAlignment="1" applyProtection="1">
      <alignment horizontal="center" vertical="center" wrapText="1"/>
      <protection hidden="1"/>
    </xf>
    <xf numFmtId="0" fontId="21" fillId="0" borderId="43" xfId="0" applyFont="1" applyBorder="1" applyAlignment="1" applyProtection="1">
      <alignment horizontal="center" vertical="center" wrapText="1" shrinkToFit="1"/>
      <protection hidden="1"/>
    </xf>
    <xf numFmtId="0" fontId="21" fillId="0" borderId="44" xfId="0" applyFont="1" applyBorder="1" applyAlignment="1" applyProtection="1">
      <alignment horizontal="center" vertical="center" shrinkToFit="1"/>
      <protection hidden="1"/>
    </xf>
    <xf numFmtId="0" fontId="21" fillId="0" borderId="45" xfId="0" applyFont="1" applyBorder="1" applyAlignment="1" applyProtection="1">
      <alignment horizontal="center" vertical="center" shrinkToFit="1"/>
      <protection hidden="1"/>
    </xf>
    <xf numFmtId="0" fontId="21" fillId="0" borderId="46" xfId="0" applyFont="1" applyBorder="1" applyAlignment="1" applyProtection="1">
      <alignment horizontal="center" vertical="center" shrinkToFit="1"/>
      <protection hidden="1"/>
    </xf>
    <xf numFmtId="0" fontId="21" fillId="0" borderId="47" xfId="0" applyFont="1" applyBorder="1" applyAlignment="1" applyProtection="1">
      <alignment horizontal="center" vertical="center" shrinkToFit="1"/>
      <protection hidden="1"/>
    </xf>
    <xf numFmtId="0" fontId="21" fillId="0" borderId="48" xfId="0" applyFont="1" applyBorder="1" applyAlignment="1" applyProtection="1">
      <alignment horizontal="center" vertical="center" shrinkToFit="1"/>
      <protection hidden="1"/>
    </xf>
    <xf numFmtId="0" fontId="51" fillId="0" borderId="44" xfId="0" applyFont="1" applyBorder="1" applyAlignment="1" applyProtection="1">
      <alignment horizontal="center" vertical="center"/>
      <protection hidden="1"/>
    </xf>
    <xf numFmtId="0" fontId="51" fillId="0" borderId="46" xfId="0" applyFont="1" applyBorder="1" applyAlignment="1" applyProtection="1">
      <alignment horizontal="center" vertical="center"/>
      <protection hidden="1"/>
    </xf>
    <xf numFmtId="0" fontId="51" fillId="0" borderId="48" xfId="0" applyFont="1" applyBorder="1" applyAlignment="1" applyProtection="1">
      <alignment horizontal="center" vertical="center"/>
      <protection hidden="1"/>
    </xf>
    <xf numFmtId="176" fontId="19" fillId="10" borderId="57" xfId="1" applyNumberFormat="1" applyFont="1" applyFill="1" applyBorder="1" applyAlignment="1" applyProtection="1">
      <alignment horizontal="center" vertical="center" wrapText="1"/>
      <protection hidden="1"/>
    </xf>
    <xf numFmtId="176" fontId="19" fillId="10" borderId="38" xfId="1" applyNumberFormat="1" applyFont="1" applyFill="1" applyBorder="1" applyAlignment="1" applyProtection="1">
      <alignment horizontal="center" vertical="center" wrapText="1"/>
      <protection hidden="1"/>
    </xf>
    <xf numFmtId="176" fontId="19" fillId="10" borderId="58" xfId="1" applyNumberFormat="1" applyFont="1" applyFill="1" applyBorder="1" applyAlignment="1" applyProtection="1">
      <alignment horizontal="center" vertical="center" wrapText="1"/>
      <protection hidden="1"/>
    </xf>
    <xf numFmtId="176" fontId="19" fillId="10" borderId="59" xfId="1" applyNumberFormat="1" applyFont="1" applyFill="1" applyBorder="1" applyAlignment="1" applyProtection="1">
      <alignment horizontal="center" vertical="center" wrapText="1"/>
      <protection hidden="1"/>
    </xf>
    <xf numFmtId="176" fontId="19" fillId="10" borderId="61" xfId="1" applyNumberFormat="1" applyFont="1" applyFill="1" applyBorder="1" applyAlignment="1" applyProtection="1">
      <alignment horizontal="center" vertical="center" wrapText="1"/>
      <protection hidden="1"/>
    </xf>
    <xf numFmtId="176" fontId="19" fillId="10" borderId="60" xfId="1" applyNumberFormat="1" applyFont="1" applyFill="1" applyBorder="1" applyAlignment="1" applyProtection="1">
      <alignment horizontal="center" vertical="center" wrapText="1"/>
      <protection hidden="1"/>
    </xf>
    <xf numFmtId="0" fontId="27" fillId="0" borderId="44" xfId="0" applyFont="1" applyBorder="1" applyAlignment="1" applyProtection="1">
      <alignment horizontal="center" vertical="center"/>
      <protection hidden="1"/>
    </xf>
    <xf numFmtId="0" fontId="27" fillId="0" borderId="46" xfId="0" applyFont="1" applyBorder="1" applyAlignment="1" applyProtection="1">
      <alignment horizontal="center" vertical="center"/>
      <protection hidden="1"/>
    </xf>
    <xf numFmtId="0" fontId="27" fillId="0" borderId="48" xfId="0" applyFont="1" applyBorder="1" applyAlignment="1" applyProtection="1">
      <alignment horizontal="center" vertical="center"/>
      <protection hidden="1"/>
    </xf>
    <xf numFmtId="180" fontId="23" fillId="0" borderId="55" xfId="0" applyNumberFormat="1" applyFont="1" applyBorder="1" applyAlignment="1" applyProtection="1">
      <alignment horizontal="center" vertical="center" wrapText="1"/>
      <protection hidden="1"/>
    </xf>
    <xf numFmtId="180" fontId="23" fillId="0" borderId="42" xfId="0" applyNumberFormat="1" applyFont="1" applyBorder="1" applyAlignment="1" applyProtection="1">
      <alignment horizontal="center" vertical="center" wrapText="1"/>
      <protection hidden="1"/>
    </xf>
    <xf numFmtId="176" fontId="25" fillId="7" borderId="55" xfId="1" applyNumberFormat="1" applyFont="1" applyFill="1" applyBorder="1" applyAlignment="1" applyProtection="1">
      <alignment horizontal="center" vertical="center" shrinkToFit="1"/>
      <protection hidden="1"/>
    </xf>
    <xf numFmtId="176" fontId="25" fillId="7" borderId="41" xfId="1" applyNumberFormat="1" applyFont="1" applyFill="1" applyBorder="1" applyAlignment="1" applyProtection="1">
      <alignment horizontal="center" vertical="center" shrinkToFit="1"/>
      <protection hidden="1"/>
    </xf>
    <xf numFmtId="176" fontId="25" fillId="7" borderId="56" xfId="1" applyNumberFormat="1" applyFont="1" applyFill="1" applyBorder="1" applyAlignment="1" applyProtection="1">
      <alignment horizontal="center" vertical="center" shrinkToFit="1"/>
      <protection hidden="1"/>
    </xf>
    <xf numFmtId="180" fontId="50" fillId="0" borderId="55" xfId="0" applyNumberFormat="1" applyFont="1" applyBorder="1" applyAlignment="1" applyProtection="1">
      <alignment horizontal="center" vertical="center" wrapText="1"/>
      <protection hidden="1"/>
    </xf>
    <xf numFmtId="180" fontId="50" fillId="0" borderId="56" xfId="0" applyNumberFormat="1" applyFont="1" applyBorder="1" applyAlignment="1" applyProtection="1">
      <alignment horizontal="center" vertical="center" wrapText="1"/>
      <protection hidden="1"/>
    </xf>
    <xf numFmtId="189" fontId="20" fillId="7" borderId="55" xfId="0" applyNumberFormat="1" applyFont="1" applyFill="1" applyBorder="1" applyAlignment="1" applyProtection="1">
      <alignment horizontal="center" vertical="center" wrapText="1"/>
      <protection hidden="1"/>
    </xf>
    <xf numFmtId="189" fontId="20" fillId="7" borderId="41" xfId="0" applyNumberFormat="1" applyFont="1" applyFill="1" applyBorder="1" applyAlignment="1" applyProtection="1">
      <alignment horizontal="center" vertical="center" wrapText="1"/>
      <protection hidden="1"/>
    </xf>
    <xf numFmtId="189" fontId="20" fillId="7" borderId="56" xfId="0" applyNumberFormat="1" applyFont="1" applyFill="1" applyBorder="1" applyAlignment="1" applyProtection="1">
      <alignment horizontal="center" vertical="center" wrapText="1"/>
      <protection hidden="1"/>
    </xf>
    <xf numFmtId="0" fontId="36" fillId="0" borderId="0" xfId="0" applyFont="1" applyAlignment="1" applyProtection="1">
      <alignment horizontal="center" vertical="top" textRotation="255"/>
      <protection hidden="1"/>
    </xf>
    <xf numFmtId="0" fontId="56" fillId="0" borderId="165" xfId="0" applyFont="1" applyBorder="1" applyAlignment="1" applyProtection="1">
      <alignment horizontal="left" vertical="center"/>
      <protection hidden="1"/>
    </xf>
    <xf numFmtId="0" fontId="56" fillId="0" borderId="4" xfId="0" applyFont="1" applyBorder="1" applyAlignment="1" applyProtection="1">
      <alignment horizontal="left" vertical="center"/>
      <protection hidden="1"/>
    </xf>
    <xf numFmtId="0" fontId="56" fillId="0" borderId="158" xfId="0" applyFont="1" applyBorder="1" applyAlignment="1" applyProtection="1">
      <alignment horizontal="left" vertical="center"/>
      <protection hidden="1"/>
    </xf>
    <xf numFmtId="0" fontId="56" fillId="0" borderId="166" xfId="0" applyFont="1" applyBorder="1" applyAlignment="1" applyProtection="1">
      <alignment horizontal="left" vertical="center"/>
      <protection hidden="1"/>
    </xf>
    <xf numFmtId="0" fontId="56" fillId="0" borderId="6" xfId="0" applyFont="1" applyBorder="1" applyAlignment="1" applyProtection="1">
      <alignment horizontal="left" vertical="center"/>
      <protection hidden="1"/>
    </xf>
    <xf numFmtId="0" fontId="56" fillId="0" borderId="159" xfId="0" applyFont="1" applyBorder="1" applyAlignment="1" applyProtection="1">
      <alignment horizontal="left" vertical="center"/>
      <protection hidden="1"/>
    </xf>
    <xf numFmtId="0" fontId="59" fillId="0" borderId="44" xfId="0" applyFont="1" applyBorder="1" applyAlignment="1" applyProtection="1">
      <alignment horizontal="center" vertical="center"/>
      <protection hidden="1"/>
    </xf>
    <xf numFmtId="0" fontId="59" fillId="0" borderId="46" xfId="0" applyFont="1" applyBorder="1" applyAlignment="1" applyProtection="1">
      <alignment horizontal="center" vertical="center"/>
      <protection hidden="1"/>
    </xf>
    <xf numFmtId="0" fontId="59" fillId="0" borderId="48" xfId="0" applyFont="1" applyBorder="1" applyAlignment="1" applyProtection="1">
      <alignment horizontal="center" vertical="center"/>
      <protection hidden="1"/>
    </xf>
    <xf numFmtId="176" fontId="19" fillId="7" borderId="57" xfId="1" applyNumberFormat="1" applyFont="1" applyFill="1" applyBorder="1" applyAlignment="1" applyProtection="1">
      <alignment horizontal="center" vertical="center" wrapText="1"/>
      <protection hidden="1"/>
    </xf>
    <xf numFmtId="176" fontId="19" fillId="7" borderId="38" xfId="1" applyNumberFormat="1" applyFont="1" applyFill="1" applyBorder="1" applyAlignment="1" applyProtection="1">
      <alignment horizontal="center" vertical="center" wrapText="1"/>
      <protection hidden="1"/>
    </xf>
    <xf numFmtId="176" fontId="19" fillId="7" borderId="58" xfId="1" applyNumberFormat="1" applyFont="1" applyFill="1" applyBorder="1" applyAlignment="1" applyProtection="1">
      <alignment horizontal="center" vertical="center" wrapText="1"/>
      <protection hidden="1"/>
    </xf>
    <xf numFmtId="176" fontId="19" fillId="7" borderId="59" xfId="1" applyNumberFormat="1" applyFont="1" applyFill="1" applyBorder="1" applyAlignment="1" applyProtection="1">
      <alignment horizontal="center" vertical="center" wrapText="1"/>
      <protection hidden="1"/>
    </xf>
    <xf numFmtId="176" fontId="19" fillId="7" borderId="61" xfId="1" applyNumberFormat="1" applyFont="1" applyFill="1" applyBorder="1" applyAlignment="1" applyProtection="1">
      <alignment horizontal="center" vertical="center" wrapText="1"/>
      <protection hidden="1"/>
    </xf>
    <xf numFmtId="176" fontId="19" fillId="7" borderId="60" xfId="1" applyNumberFormat="1" applyFont="1" applyFill="1" applyBorder="1" applyAlignment="1" applyProtection="1">
      <alignment horizontal="center" vertical="center" wrapText="1"/>
      <protection hidden="1"/>
    </xf>
    <xf numFmtId="176" fontId="25" fillId="0" borderId="55" xfId="1" applyNumberFormat="1" applyFont="1" applyBorder="1" applyAlignment="1" applyProtection="1">
      <alignment horizontal="center" vertical="center" shrinkToFit="1"/>
      <protection hidden="1"/>
    </xf>
    <xf numFmtId="176" fontId="25" fillId="0" borderId="41" xfId="1" applyNumberFormat="1" applyFont="1" applyBorder="1" applyAlignment="1" applyProtection="1">
      <alignment horizontal="center" vertical="center" shrinkToFit="1"/>
      <protection hidden="1"/>
    </xf>
    <xf numFmtId="176" fontId="25" fillId="0" borderId="56" xfId="1" applyNumberFormat="1" applyFont="1" applyBorder="1" applyAlignment="1" applyProtection="1">
      <alignment horizontal="center" vertical="center" shrinkToFit="1"/>
      <protection hidden="1"/>
    </xf>
    <xf numFmtId="0" fontId="28" fillId="0" borderId="181" xfId="0" applyFont="1" applyBorder="1" applyAlignment="1" applyProtection="1">
      <alignment horizontal="center" vertical="center"/>
      <protection hidden="1"/>
    </xf>
    <xf numFmtId="0" fontId="28" fillId="0" borderId="182" xfId="0" applyFont="1" applyBorder="1" applyAlignment="1" applyProtection="1">
      <alignment horizontal="center" vertical="center"/>
      <protection hidden="1"/>
    </xf>
    <xf numFmtId="0" fontId="28" fillId="0" borderId="183" xfId="0" applyFont="1" applyBorder="1" applyAlignment="1" applyProtection="1">
      <alignment horizontal="center" vertical="center"/>
      <protection hidden="1"/>
    </xf>
    <xf numFmtId="0" fontId="14" fillId="12" borderId="21" xfId="0" applyFont="1" applyFill="1" applyBorder="1" applyAlignment="1" applyProtection="1">
      <alignment horizontal="center" vertical="center" wrapText="1"/>
      <protection hidden="1"/>
    </xf>
    <xf numFmtId="0" fontId="14" fillId="12" borderId="164" xfId="0" applyFont="1" applyFill="1" applyBorder="1" applyAlignment="1" applyProtection="1">
      <alignment horizontal="center" vertical="center"/>
      <protection hidden="1"/>
    </xf>
    <xf numFmtId="0" fontId="14" fillId="12" borderId="23" xfId="0" applyFont="1" applyFill="1" applyBorder="1" applyAlignment="1" applyProtection="1">
      <alignment horizontal="center" vertical="center"/>
      <protection hidden="1"/>
    </xf>
    <xf numFmtId="0" fontId="14" fillId="12" borderId="164" xfId="0" applyFont="1" applyFill="1" applyBorder="1" applyAlignment="1" applyProtection="1">
      <alignment horizontal="center" vertical="center" wrapText="1"/>
      <protection hidden="1"/>
    </xf>
    <xf numFmtId="0" fontId="14" fillId="12" borderId="170" xfId="0" applyFont="1" applyFill="1" applyBorder="1" applyAlignment="1" applyProtection="1">
      <alignment horizontal="center" vertical="center"/>
      <protection hidden="1"/>
    </xf>
    <xf numFmtId="178" fontId="15" fillId="0" borderId="3" xfId="0" applyNumberFormat="1" applyFont="1" applyBorder="1" applyAlignment="1" applyProtection="1">
      <alignment horizontal="center" vertical="center"/>
      <protection hidden="1"/>
    </xf>
    <xf numFmtId="178" fontId="15" fillId="0" borderId="2" xfId="0" applyNumberFormat="1" applyFont="1" applyBorder="1" applyAlignment="1" applyProtection="1">
      <alignment horizontal="center" vertical="center"/>
      <protection hidden="1"/>
    </xf>
    <xf numFmtId="178" fontId="15" fillId="0" borderId="1" xfId="0" applyNumberFormat="1" applyFont="1" applyBorder="1" applyAlignment="1" applyProtection="1">
      <alignment horizontal="center" vertical="center"/>
      <protection hidden="1"/>
    </xf>
    <xf numFmtId="186" fontId="15" fillId="0" borderId="2" xfId="0" applyNumberFormat="1" applyFont="1" applyBorder="1" applyAlignment="1" applyProtection="1">
      <alignment horizontal="center" vertical="center"/>
      <protection hidden="1"/>
    </xf>
    <xf numFmtId="186" fontId="15" fillId="0" borderId="1" xfId="0" applyNumberFormat="1" applyFont="1" applyBorder="1" applyAlignment="1" applyProtection="1">
      <alignment horizontal="center" vertical="center"/>
      <protection hidden="1"/>
    </xf>
    <xf numFmtId="183" fontId="23" fillId="0" borderId="3" xfId="0" applyNumberFormat="1" applyFont="1" applyBorder="1" applyAlignment="1" applyProtection="1">
      <alignment horizontal="center" vertical="center"/>
      <protection hidden="1"/>
    </xf>
    <xf numFmtId="183" fontId="23" fillId="0" borderId="22" xfId="0" applyNumberFormat="1" applyFont="1" applyBorder="1" applyAlignment="1" applyProtection="1">
      <alignment horizontal="center" vertical="center"/>
      <protection hidden="1"/>
    </xf>
    <xf numFmtId="183" fontId="15" fillId="0" borderId="22" xfId="0" applyNumberFormat="1" applyFont="1" applyBorder="1" applyAlignment="1" applyProtection="1">
      <alignment horizontal="center" vertical="center"/>
      <protection hidden="1"/>
    </xf>
    <xf numFmtId="0" fontId="21" fillId="12" borderId="68" xfId="0" applyFont="1" applyFill="1" applyBorder="1" applyAlignment="1" applyProtection="1">
      <alignment horizontal="center" vertical="center" wrapText="1"/>
      <protection hidden="1"/>
    </xf>
    <xf numFmtId="0" fontId="21" fillId="12" borderId="162" xfId="0" applyFont="1" applyFill="1" applyBorder="1" applyAlignment="1" applyProtection="1">
      <alignment horizontal="center" vertical="center"/>
      <protection hidden="1"/>
    </xf>
    <xf numFmtId="191" fontId="20" fillId="7" borderId="163" xfId="0" applyNumberFormat="1" applyFont="1" applyFill="1" applyBorder="1" applyAlignment="1" applyProtection="1">
      <alignment horizontal="center" vertical="center"/>
      <protection hidden="1"/>
    </xf>
    <xf numFmtId="191" fontId="20" fillId="7" borderId="69" xfId="0" applyNumberFormat="1" applyFont="1" applyFill="1" applyBorder="1" applyAlignment="1" applyProtection="1">
      <alignment horizontal="center" vertical="center"/>
      <protection hidden="1"/>
    </xf>
    <xf numFmtId="0" fontId="14" fillId="2" borderId="167" xfId="1" applyFont="1" applyFill="1" applyBorder="1" applyAlignment="1" applyProtection="1">
      <alignment horizontal="center" vertical="center" shrinkToFit="1"/>
      <protection locked="0"/>
    </xf>
    <xf numFmtId="0" fontId="14" fillId="2" borderId="2" xfId="1" applyFont="1" applyFill="1" applyBorder="1" applyAlignment="1" applyProtection="1">
      <alignment horizontal="center" vertical="center" shrinkToFit="1"/>
      <protection locked="0"/>
    </xf>
    <xf numFmtId="0" fontId="14" fillId="2" borderId="22" xfId="1" applyFont="1" applyFill="1" applyBorder="1" applyAlignment="1" applyProtection="1">
      <alignment horizontal="center" vertical="center" shrinkToFit="1"/>
      <protection locked="0"/>
    </xf>
    <xf numFmtId="0" fontId="25" fillId="0" borderId="11" xfId="0" applyFont="1" applyBorder="1" applyAlignment="1" applyProtection="1">
      <alignment horizontal="center" vertical="center" wrapText="1"/>
      <protection hidden="1"/>
    </xf>
    <xf numFmtId="0" fontId="25" fillId="0" borderId="10" xfId="0" applyFont="1" applyBorder="1" applyAlignment="1" applyProtection="1">
      <alignment horizontal="center" vertical="center" wrapText="1"/>
      <protection hidden="1"/>
    </xf>
    <xf numFmtId="0" fontId="25" fillId="0" borderId="9" xfId="0" applyFont="1" applyBorder="1" applyAlignment="1" applyProtection="1">
      <alignment horizontal="center" vertical="center" wrapText="1"/>
      <protection hidden="1"/>
    </xf>
    <xf numFmtId="0" fontId="25" fillId="0" borderId="8" xfId="0" applyFont="1" applyBorder="1" applyAlignment="1" applyProtection="1">
      <alignment horizontal="center" vertical="center" wrapText="1"/>
      <protection hidden="1"/>
    </xf>
    <xf numFmtId="0" fontId="25" fillId="0" borderId="0" xfId="0" applyFont="1" applyAlignment="1" applyProtection="1">
      <alignment horizontal="center" vertical="center" wrapText="1"/>
      <protection hidden="1"/>
    </xf>
    <xf numFmtId="0" fontId="25" fillId="0" borderId="7" xfId="0" applyFont="1" applyBorder="1" applyAlignment="1" applyProtection="1">
      <alignment horizontal="center" vertical="center" wrapText="1"/>
      <protection hidden="1"/>
    </xf>
    <xf numFmtId="0" fontId="25" fillId="0" borderId="5" xfId="0" applyFont="1" applyBorder="1" applyAlignment="1" applyProtection="1">
      <alignment horizontal="center" vertical="center" wrapText="1"/>
      <protection hidden="1"/>
    </xf>
    <xf numFmtId="178" fontId="15" fillId="0" borderId="22" xfId="0" applyNumberFormat="1" applyFont="1" applyBorder="1" applyAlignment="1" applyProtection="1">
      <alignment horizontal="center" vertical="center"/>
      <protection hidden="1"/>
    </xf>
    <xf numFmtId="178" fontId="21" fillId="0" borderId="138" xfId="0" applyNumberFormat="1" applyFont="1" applyBorder="1" applyAlignment="1" applyProtection="1">
      <alignment horizontal="center" vertical="center"/>
      <protection hidden="1"/>
    </xf>
    <xf numFmtId="178" fontId="21" fillId="0" borderId="139" xfId="0" applyNumberFormat="1" applyFont="1" applyBorder="1" applyAlignment="1" applyProtection="1">
      <alignment horizontal="center" vertical="center"/>
      <protection hidden="1"/>
    </xf>
    <xf numFmtId="178" fontId="21" fillId="0" borderId="180" xfId="0" applyNumberFormat="1" applyFont="1" applyBorder="1" applyAlignment="1" applyProtection="1">
      <alignment horizontal="center" vertical="center"/>
      <protection hidden="1"/>
    </xf>
    <xf numFmtId="178" fontId="21" fillId="0" borderId="13" xfId="0" applyNumberFormat="1" applyFont="1" applyBorder="1" applyAlignment="1" applyProtection="1">
      <alignment horizontal="center" vertical="center"/>
      <protection hidden="1"/>
    </xf>
    <xf numFmtId="178" fontId="21" fillId="0" borderId="168" xfId="0" applyNumberFormat="1" applyFont="1" applyBorder="1" applyAlignment="1" applyProtection="1">
      <alignment horizontal="center" vertical="center"/>
      <protection hidden="1"/>
    </xf>
    <xf numFmtId="178" fontId="21" fillId="0" borderId="75" xfId="0" applyNumberFormat="1" applyFont="1" applyBorder="1" applyAlignment="1" applyProtection="1">
      <alignment horizontal="center" vertical="center"/>
      <protection hidden="1"/>
    </xf>
    <xf numFmtId="178" fontId="21" fillId="0" borderId="12" xfId="0" applyNumberFormat="1" applyFont="1" applyBorder="1" applyAlignment="1" applyProtection="1">
      <alignment horizontal="center" vertical="center"/>
      <protection hidden="1"/>
    </xf>
    <xf numFmtId="178" fontId="15" fillId="0" borderId="177" xfId="0" applyNumberFormat="1" applyFont="1" applyBorder="1" applyAlignment="1" applyProtection="1">
      <alignment horizontal="center" vertical="center"/>
      <protection hidden="1"/>
    </xf>
    <xf numFmtId="178" fontId="15" fillId="0" borderId="172" xfId="0" applyNumberFormat="1" applyFont="1" applyBorder="1" applyAlignment="1" applyProtection="1">
      <alignment horizontal="center" vertical="center"/>
      <protection hidden="1"/>
    </xf>
    <xf numFmtId="178" fontId="15" fillId="0" borderId="176" xfId="0" applyNumberFormat="1" applyFont="1" applyBorder="1" applyAlignment="1" applyProtection="1">
      <alignment horizontal="center" vertical="center"/>
      <protection hidden="1"/>
    </xf>
    <xf numFmtId="178" fontId="15" fillId="0" borderId="173" xfId="0" applyNumberFormat="1" applyFont="1" applyBorder="1" applyAlignment="1" applyProtection="1">
      <alignment horizontal="center" vertical="center"/>
      <protection hidden="1"/>
    </xf>
    <xf numFmtId="178" fontId="21" fillId="10" borderId="75" xfId="0" applyNumberFormat="1" applyFont="1" applyFill="1" applyBorder="1" applyAlignment="1" applyProtection="1">
      <alignment horizontal="center" vertical="center"/>
      <protection hidden="1"/>
    </xf>
    <xf numFmtId="178" fontId="21" fillId="10" borderId="12" xfId="0" applyNumberFormat="1" applyFont="1" applyFill="1" applyBorder="1" applyAlignment="1" applyProtection="1">
      <alignment horizontal="center" vertical="center"/>
      <protection hidden="1"/>
    </xf>
    <xf numFmtId="0" fontId="23" fillId="12" borderId="163" xfId="0" applyFont="1" applyFill="1" applyBorder="1" applyAlignment="1" applyProtection="1">
      <alignment horizontal="center" vertical="center" wrapText="1"/>
      <protection hidden="1"/>
    </xf>
    <xf numFmtId="0" fontId="25" fillId="0" borderId="6" xfId="0" applyFont="1" applyBorder="1" applyAlignment="1" applyProtection="1">
      <alignment horizontal="center" vertical="center" wrapText="1"/>
      <protection hidden="1"/>
    </xf>
    <xf numFmtId="0" fontId="23" fillId="0" borderId="4" xfId="0" applyFont="1" applyBorder="1" applyAlignment="1" applyProtection="1">
      <alignment horizontal="center" vertical="center"/>
      <protection hidden="1"/>
    </xf>
    <xf numFmtId="0" fontId="23" fillId="0" borderId="10" xfId="0" applyFont="1" applyBorder="1" applyAlignment="1" applyProtection="1">
      <alignment horizontal="center" vertical="center"/>
      <protection hidden="1"/>
    </xf>
    <xf numFmtId="0" fontId="23" fillId="0" borderId="0" xfId="0" applyFont="1" applyAlignment="1" applyProtection="1">
      <alignment horizontal="right" vertical="center"/>
      <protection hidden="1"/>
    </xf>
    <xf numFmtId="0" fontId="23" fillId="0" borderId="4" xfId="0" applyFont="1" applyBorder="1" applyAlignment="1" applyProtection="1">
      <alignment horizontal="right" vertical="center"/>
      <protection hidden="1"/>
    </xf>
    <xf numFmtId="0" fontId="23" fillId="0" borderId="10" xfId="0" applyFont="1" applyBorder="1" applyAlignment="1" applyProtection="1">
      <alignment horizontal="right" vertical="center"/>
      <protection hidden="1"/>
    </xf>
    <xf numFmtId="0" fontId="14" fillId="2" borderId="169" xfId="1" applyFont="1" applyFill="1" applyBorder="1" applyAlignment="1" applyProtection="1">
      <alignment horizontal="center" vertical="center" shrinkToFit="1"/>
      <protection locked="0"/>
    </xf>
    <xf numFmtId="0" fontId="14" fillId="2" borderId="164" xfId="1" applyFont="1" applyFill="1" applyBorder="1" applyAlignment="1" applyProtection="1">
      <alignment horizontal="center" vertical="center" shrinkToFit="1"/>
      <protection locked="0"/>
    </xf>
    <xf numFmtId="0" fontId="14" fillId="2" borderId="170" xfId="1" applyFont="1" applyFill="1" applyBorder="1" applyAlignment="1" applyProtection="1">
      <alignment horizontal="center" vertical="center" shrinkToFit="1"/>
      <protection locked="0"/>
    </xf>
    <xf numFmtId="181" fontId="20" fillId="7" borderId="3" xfId="1" applyNumberFormat="1" applyFont="1" applyFill="1" applyBorder="1" applyAlignment="1" applyProtection="1">
      <alignment horizontal="center" vertical="center" wrapText="1"/>
      <protection hidden="1"/>
    </xf>
    <xf numFmtId="181" fontId="20" fillId="7" borderId="2" xfId="1" applyNumberFormat="1" applyFont="1" applyFill="1" applyBorder="1" applyAlignment="1" applyProtection="1">
      <alignment horizontal="center" vertical="center" wrapText="1"/>
      <protection hidden="1"/>
    </xf>
    <xf numFmtId="181" fontId="20" fillId="7" borderId="75" xfId="1" applyNumberFormat="1" applyFont="1" applyFill="1" applyBorder="1" applyAlignment="1" applyProtection="1">
      <alignment horizontal="center" vertical="center" wrapText="1"/>
      <protection hidden="1"/>
    </xf>
    <xf numFmtId="181" fontId="20" fillId="7" borderId="13" xfId="1" applyNumberFormat="1" applyFont="1" applyFill="1" applyBorder="1" applyAlignment="1" applyProtection="1">
      <alignment horizontal="center" vertical="center" wrapText="1"/>
      <protection hidden="1"/>
    </xf>
    <xf numFmtId="180" fontId="15" fillId="0" borderId="2" xfId="0" applyNumberFormat="1" applyFont="1" applyBorder="1" applyAlignment="1" applyProtection="1">
      <alignment horizontal="center" vertical="center" wrapText="1"/>
      <protection hidden="1"/>
    </xf>
    <xf numFmtId="180" fontId="15" fillId="0" borderId="1" xfId="0" applyNumberFormat="1" applyFont="1" applyBorder="1" applyAlignment="1" applyProtection="1">
      <alignment horizontal="center" vertical="center" wrapText="1"/>
      <protection hidden="1"/>
    </xf>
    <xf numFmtId="181" fontId="27" fillId="7" borderId="197" xfId="0" applyNumberFormat="1" applyFont="1" applyFill="1" applyBorder="1" applyAlignment="1" applyProtection="1">
      <alignment horizontal="center" vertical="center"/>
      <protection hidden="1"/>
    </xf>
    <xf numFmtId="181" fontId="27" fillId="7" borderId="3" xfId="0" applyNumberFormat="1" applyFont="1" applyFill="1" applyBorder="1" applyAlignment="1" applyProtection="1">
      <alignment horizontal="center" vertical="center"/>
      <protection hidden="1"/>
    </xf>
    <xf numFmtId="181" fontId="27" fillId="7" borderId="2" xfId="0" applyNumberFormat="1" applyFont="1" applyFill="1" applyBorder="1" applyAlignment="1" applyProtection="1">
      <alignment horizontal="center" vertical="center"/>
      <protection hidden="1"/>
    </xf>
    <xf numFmtId="0" fontId="14" fillId="2" borderId="171" xfId="1" applyFont="1" applyFill="1" applyBorder="1" applyAlignment="1" applyProtection="1">
      <alignment horizontal="center" vertical="center" shrinkToFit="1"/>
      <protection locked="0"/>
    </xf>
    <xf numFmtId="0" fontId="14" fillId="2" borderId="172" xfId="1" applyFont="1" applyFill="1" applyBorder="1" applyAlignment="1" applyProtection="1">
      <alignment horizontal="center" vertical="center" shrinkToFit="1"/>
      <protection locked="0"/>
    </xf>
    <xf numFmtId="0" fontId="14" fillId="2" borderId="173" xfId="1" applyFont="1" applyFill="1" applyBorder="1" applyAlignment="1" applyProtection="1">
      <alignment horizontal="center" vertical="center" shrinkToFit="1"/>
      <protection locked="0"/>
    </xf>
    <xf numFmtId="0" fontId="23" fillId="0" borderId="7" xfId="0" applyFont="1" applyBorder="1" applyAlignment="1" applyProtection="1">
      <alignment horizontal="center" vertical="center"/>
      <protection hidden="1"/>
    </xf>
    <xf numFmtId="0" fontId="23" fillId="0" borderId="6" xfId="0" applyFont="1" applyBorder="1" applyAlignment="1" applyProtection="1">
      <alignment horizontal="right" vertical="center"/>
      <protection hidden="1"/>
    </xf>
    <xf numFmtId="0" fontId="23" fillId="0" borderId="2" xfId="0" applyFont="1" applyBorder="1" applyAlignment="1" applyProtection="1">
      <alignment horizontal="right" vertical="center"/>
      <protection hidden="1"/>
    </xf>
    <xf numFmtId="0" fontId="23" fillId="0" borderId="1" xfId="0" applyFont="1" applyBorder="1" applyAlignment="1" applyProtection="1">
      <alignment horizontal="right" vertical="center"/>
      <protection hidden="1"/>
    </xf>
    <xf numFmtId="0" fontId="23" fillId="2" borderId="167" xfId="0" applyFont="1" applyFill="1" applyBorder="1" applyAlignment="1" applyProtection="1">
      <alignment horizontal="center" vertical="center"/>
      <protection locked="0"/>
    </xf>
    <xf numFmtId="0" fontId="23" fillId="2" borderId="2" xfId="0" applyFont="1" applyFill="1" applyBorder="1" applyAlignment="1" applyProtection="1">
      <alignment horizontal="center" vertical="center"/>
      <protection locked="0"/>
    </xf>
    <xf numFmtId="0" fontId="23" fillId="2" borderId="22" xfId="0" applyFont="1" applyFill="1" applyBorder="1" applyAlignment="1" applyProtection="1">
      <alignment horizontal="center" vertical="center"/>
      <protection locked="0"/>
    </xf>
    <xf numFmtId="0" fontId="23" fillId="2" borderId="3" xfId="0" applyFont="1" applyFill="1" applyBorder="1" applyAlignment="1" applyProtection="1">
      <alignment horizontal="center" vertical="center"/>
      <protection hidden="1"/>
    </xf>
    <xf numFmtId="0" fontId="23" fillId="2" borderId="2" xfId="0" applyFont="1" applyFill="1" applyBorder="1" applyAlignment="1" applyProtection="1">
      <alignment horizontal="center" vertical="center"/>
      <protection hidden="1"/>
    </xf>
    <xf numFmtId="0" fontId="23" fillId="2" borderId="171" xfId="0" applyFont="1" applyFill="1" applyBorder="1" applyAlignment="1" applyProtection="1">
      <alignment horizontal="center" vertical="center"/>
      <protection locked="0"/>
    </xf>
    <xf numFmtId="0" fontId="23" fillId="2" borderId="172" xfId="0" applyFont="1" applyFill="1" applyBorder="1" applyAlignment="1" applyProtection="1">
      <alignment horizontal="center" vertical="center"/>
      <protection locked="0"/>
    </xf>
    <xf numFmtId="0" fontId="23" fillId="2" borderId="173" xfId="0" applyFont="1" applyFill="1" applyBorder="1" applyAlignment="1" applyProtection="1">
      <alignment horizontal="center" vertical="center"/>
      <protection locked="0"/>
    </xf>
    <xf numFmtId="0" fontId="40" fillId="0" borderId="0" xfId="0" applyFont="1" applyAlignment="1" applyProtection="1">
      <alignment horizontal="left"/>
      <protection hidden="1"/>
    </xf>
    <xf numFmtId="0" fontId="23" fillId="2" borderId="169" xfId="0" applyFont="1" applyFill="1" applyBorder="1" applyAlignment="1" applyProtection="1">
      <alignment horizontal="center" vertical="center"/>
      <protection locked="0"/>
    </xf>
    <xf numFmtId="0" fontId="23" fillId="2" borderId="164" xfId="0" applyFont="1" applyFill="1" applyBorder="1" applyAlignment="1" applyProtection="1">
      <alignment horizontal="center" vertical="center"/>
      <protection locked="0"/>
    </xf>
    <xf numFmtId="0" fontId="23" fillId="2" borderId="170" xfId="0" applyFont="1" applyFill="1" applyBorder="1" applyAlignment="1" applyProtection="1">
      <alignment horizontal="center" vertical="center"/>
      <protection locked="0"/>
    </xf>
    <xf numFmtId="0" fontId="15" fillId="0" borderId="81" xfId="0" applyFont="1" applyBorder="1" applyAlignment="1" applyProtection="1">
      <alignment horizontal="center" vertical="center" wrapText="1" shrinkToFit="1"/>
      <protection hidden="1"/>
    </xf>
    <xf numFmtId="0" fontId="15" fillId="0" borderId="77" xfId="0" applyFont="1" applyBorder="1" applyAlignment="1" applyProtection="1">
      <alignment horizontal="center" vertical="center" wrapText="1" shrinkToFit="1"/>
      <protection hidden="1"/>
    </xf>
    <xf numFmtId="0" fontId="15" fillId="0" borderId="82" xfId="0" applyFont="1" applyBorder="1" applyAlignment="1" applyProtection="1">
      <alignment horizontal="center" vertical="center" wrapText="1" shrinkToFit="1"/>
      <protection hidden="1"/>
    </xf>
    <xf numFmtId="0" fontId="15" fillId="0" borderId="79" xfId="0" applyFont="1" applyBorder="1" applyAlignment="1" applyProtection="1">
      <alignment horizontal="center" vertical="center" wrapText="1" shrinkToFit="1"/>
      <protection hidden="1"/>
    </xf>
    <xf numFmtId="180" fontId="27" fillId="7" borderId="80" xfId="0" applyNumberFormat="1" applyFont="1" applyFill="1" applyBorder="1" applyAlignment="1" applyProtection="1">
      <alignment horizontal="center" vertical="center"/>
      <protection hidden="1"/>
    </xf>
    <xf numFmtId="184" fontId="27" fillId="7" borderId="80" xfId="0" applyNumberFormat="1" applyFont="1" applyFill="1" applyBorder="1" applyAlignment="1" applyProtection="1">
      <alignment horizontal="center" vertical="center"/>
      <protection hidden="1"/>
    </xf>
    <xf numFmtId="180" fontId="20" fillId="10" borderId="80" xfId="0" applyNumberFormat="1" applyFont="1" applyFill="1" applyBorder="1" applyAlignment="1" applyProtection="1">
      <alignment horizontal="center" vertical="center"/>
      <protection hidden="1"/>
    </xf>
    <xf numFmtId="184" fontId="15" fillId="10" borderId="80" xfId="0" applyNumberFormat="1" applyFont="1" applyFill="1" applyBorder="1" applyAlignment="1" applyProtection="1">
      <alignment horizontal="center" vertical="center"/>
      <protection hidden="1"/>
    </xf>
    <xf numFmtId="189" fontId="20" fillId="7" borderId="90" xfId="0" applyNumberFormat="1" applyFont="1" applyFill="1" applyBorder="1" applyAlignment="1" applyProtection="1">
      <alignment horizontal="center" vertical="center"/>
      <protection hidden="1"/>
    </xf>
    <xf numFmtId="189" fontId="20" fillId="10" borderId="90" xfId="0" applyNumberFormat="1" applyFont="1" applyFill="1" applyBorder="1" applyAlignment="1" applyProtection="1">
      <alignment horizontal="center" vertical="center"/>
      <protection hidden="1"/>
    </xf>
    <xf numFmtId="180" fontId="20" fillId="7" borderId="80" xfId="0" applyNumberFormat="1" applyFont="1" applyFill="1" applyBorder="1" applyAlignment="1" applyProtection="1">
      <alignment horizontal="center" vertical="center"/>
      <protection hidden="1"/>
    </xf>
    <xf numFmtId="184" fontId="20" fillId="7" borderId="80" xfId="0" applyNumberFormat="1" applyFont="1" applyFill="1" applyBorder="1" applyAlignment="1" applyProtection="1">
      <alignment horizontal="center" vertical="center"/>
      <protection hidden="1"/>
    </xf>
    <xf numFmtId="189" fontId="20" fillId="0" borderId="90" xfId="0" applyNumberFormat="1" applyFont="1" applyBorder="1" applyAlignment="1" applyProtection="1">
      <alignment horizontal="center" vertical="center"/>
      <protection hidden="1"/>
    </xf>
    <xf numFmtId="180" fontId="27" fillId="7" borderId="85" xfId="0" applyNumberFormat="1" applyFont="1" applyFill="1" applyBorder="1" applyAlignment="1" applyProtection="1">
      <alignment horizontal="center" vertical="center"/>
      <protection hidden="1"/>
    </xf>
    <xf numFmtId="184" fontId="27" fillId="7" borderId="85" xfId="0" applyNumberFormat="1" applyFont="1" applyFill="1" applyBorder="1" applyAlignment="1" applyProtection="1">
      <alignment horizontal="center" vertical="center"/>
      <protection hidden="1"/>
    </xf>
    <xf numFmtId="180" fontId="20" fillId="10" borderId="85" xfId="0" applyNumberFormat="1" applyFont="1" applyFill="1" applyBorder="1" applyAlignment="1" applyProtection="1">
      <alignment horizontal="center" vertical="center"/>
      <protection hidden="1"/>
    </xf>
    <xf numFmtId="184" fontId="15" fillId="10" borderId="85" xfId="0" applyNumberFormat="1" applyFont="1" applyFill="1" applyBorder="1" applyAlignment="1" applyProtection="1">
      <alignment horizontal="center" vertical="center"/>
      <protection hidden="1"/>
    </xf>
    <xf numFmtId="189" fontId="20" fillId="7" borderId="74" xfId="0" applyNumberFormat="1" applyFont="1" applyFill="1" applyBorder="1" applyAlignment="1" applyProtection="1">
      <alignment horizontal="center" vertical="center"/>
      <protection hidden="1"/>
    </xf>
    <xf numFmtId="189" fontId="20" fillId="10" borderId="74" xfId="0" applyNumberFormat="1" applyFont="1" applyFill="1" applyBorder="1" applyAlignment="1" applyProtection="1">
      <alignment horizontal="center" vertical="center"/>
      <protection hidden="1"/>
    </xf>
    <xf numFmtId="0" fontId="21" fillId="8" borderId="31" xfId="0" applyFont="1" applyFill="1" applyBorder="1" applyAlignment="1" applyProtection="1">
      <alignment horizontal="center" vertical="center" wrapText="1" shrinkToFit="1"/>
      <protection hidden="1"/>
    </xf>
    <xf numFmtId="0" fontId="21" fillId="8" borderId="32" xfId="0" applyFont="1" applyFill="1" applyBorder="1" applyAlignment="1" applyProtection="1">
      <alignment horizontal="center" vertical="center" wrapText="1" shrinkToFit="1"/>
      <protection hidden="1"/>
    </xf>
    <xf numFmtId="184" fontId="19" fillId="7" borderId="32" xfId="0" applyNumberFormat="1" applyFont="1" applyFill="1" applyBorder="1" applyAlignment="1" applyProtection="1">
      <alignment horizontal="center" vertical="center"/>
      <protection hidden="1"/>
    </xf>
    <xf numFmtId="184" fontId="19" fillId="7" borderId="63" xfId="0" applyNumberFormat="1" applyFont="1" applyFill="1" applyBorder="1" applyAlignment="1" applyProtection="1">
      <alignment horizontal="center" vertical="center"/>
      <protection hidden="1"/>
    </xf>
    <xf numFmtId="178" fontId="15" fillId="0" borderId="62" xfId="0" applyNumberFormat="1" applyFont="1" applyBorder="1" applyAlignment="1" applyProtection="1">
      <alignment horizontal="left" vertical="center" shrinkToFit="1"/>
      <protection hidden="1"/>
    </xf>
    <xf numFmtId="178" fontId="15" fillId="0" borderId="32" xfId="0" applyNumberFormat="1" applyFont="1" applyBorder="1" applyAlignment="1" applyProtection="1">
      <alignment horizontal="left" vertical="center" shrinkToFit="1"/>
      <protection hidden="1"/>
    </xf>
    <xf numFmtId="178" fontId="15" fillId="0" borderId="33" xfId="0" applyNumberFormat="1" applyFont="1" applyBorder="1" applyAlignment="1" applyProtection="1">
      <alignment horizontal="left" vertical="center" shrinkToFit="1"/>
      <protection hidden="1"/>
    </xf>
    <xf numFmtId="184" fontId="19" fillId="10" borderId="32" xfId="0" applyNumberFormat="1" applyFont="1" applyFill="1" applyBorder="1" applyAlignment="1" applyProtection="1">
      <alignment horizontal="center" vertical="center"/>
      <protection hidden="1"/>
    </xf>
    <xf numFmtId="184" fontId="19" fillId="10" borderId="63" xfId="0" applyNumberFormat="1" applyFont="1" applyFill="1" applyBorder="1" applyAlignment="1" applyProtection="1">
      <alignment horizontal="center" vertical="center"/>
      <protection hidden="1"/>
    </xf>
    <xf numFmtId="0" fontId="21" fillId="0" borderId="98" xfId="0" applyFont="1" applyBorder="1" applyAlignment="1" applyProtection="1">
      <alignment horizontal="center" vertical="center" wrapText="1" shrinkToFit="1"/>
      <protection hidden="1"/>
    </xf>
    <xf numFmtId="0" fontId="21" fillId="0" borderId="62" xfId="0" applyFont="1" applyBorder="1" applyAlignment="1" applyProtection="1">
      <alignment horizontal="center" vertical="center" wrapText="1" shrinkToFit="1"/>
      <protection hidden="1"/>
    </xf>
    <xf numFmtId="184" fontId="20" fillId="7" borderId="32" xfId="0" applyNumberFormat="1" applyFont="1" applyFill="1" applyBorder="1" applyAlignment="1" applyProtection="1">
      <alignment horizontal="center" vertical="center"/>
      <protection hidden="1"/>
    </xf>
    <xf numFmtId="184" fontId="20" fillId="7" borderId="63" xfId="0" applyNumberFormat="1" applyFont="1" applyFill="1" applyBorder="1" applyAlignment="1" applyProtection="1">
      <alignment horizontal="center" vertical="center"/>
      <protection hidden="1"/>
    </xf>
    <xf numFmtId="178" fontId="15" fillId="0" borderId="62" xfId="0" applyNumberFormat="1" applyFont="1" applyBorder="1" applyAlignment="1" applyProtection="1">
      <alignment horizontal="left" vertical="center"/>
      <protection hidden="1"/>
    </xf>
    <xf numFmtId="178" fontId="15" fillId="0" borderId="32" xfId="0" applyNumberFormat="1" applyFont="1" applyBorder="1" applyAlignment="1" applyProtection="1">
      <alignment horizontal="left" vertical="center"/>
      <protection hidden="1"/>
    </xf>
    <xf numFmtId="178" fontId="15" fillId="0" borderId="33" xfId="0" applyNumberFormat="1" applyFont="1" applyBorder="1" applyAlignment="1" applyProtection="1">
      <alignment horizontal="left" vertical="center"/>
      <protection hidden="1"/>
    </xf>
    <xf numFmtId="184" fontId="20" fillId="10" borderId="32" xfId="0" applyNumberFormat="1" applyFont="1" applyFill="1" applyBorder="1" applyAlignment="1" applyProtection="1">
      <alignment horizontal="center" vertical="center"/>
      <protection hidden="1"/>
    </xf>
    <xf numFmtId="184" fontId="20" fillId="10" borderId="63" xfId="0" applyNumberFormat="1" applyFont="1" applyFill="1" applyBorder="1" applyAlignment="1" applyProtection="1">
      <alignment horizontal="center" vertical="center"/>
      <protection hidden="1"/>
    </xf>
    <xf numFmtId="178" fontId="19" fillId="0" borderId="0" xfId="0" applyNumberFormat="1" applyFont="1" applyAlignment="1" applyProtection="1">
      <alignment horizontal="center" vertical="center"/>
      <protection hidden="1"/>
    </xf>
    <xf numFmtId="177" fontId="25" fillId="0" borderId="0" xfId="0" applyNumberFormat="1" applyFont="1" applyAlignment="1" applyProtection="1">
      <alignment horizontal="center" vertical="center"/>
      <protection hidden="1"/>
    </xf>
    <xf numFmtId="0" fontId="25" fillId="2" borderId="26" xfId="0" applyFont="1" applyFill="1" applyBorder="1" applyAlignment="1" applyProtection="1">
      <alignment horizontal="center" vertical="center" wrapText="1" shrinkToFit="1"/>
      <protection hidden="1"/>
    </xf>
    <xf numFmtId="0" fontId="25" fillId="2" borderId="27" xfId="0" applyFont="1" applyFill="1" applyBorder="1" applyAlignment="1" applyProtection="1">
      <alignment horizontal="center" vertical="center" wrapText="1" shrinkToFit="1"/>
      <protection hidden="1"/>
    </xf>
    <xf numFmtId="0" fontId="22" fillId="0" borderId="0" xfId="0" applyFont="1" applyAlignment="1" applyProtection="1">
      <alignment horizontal="center" vertical="center"/>
      <protection hidden="1"/>
    </xf>
    <xf numFmtId="0" fontId="25" fillId="8" borderId="175" xfId="0" applyFont="1" applyFill="1" applyBorder="1" applyAlignment="1" applyProtection="1">
      <alignment horizontal="center" vertical="center"/>
      <protection hidden="1"/>
    </xf>
    <xf numFmtId="0" fontId="25" fillId="8" borderId="86" xfId="0" applyFont="1" applyFill="1" applyBorder="1" applyAlignment="1" applyProtection="1">
      <alignment horizontal="center" vertical="center"/>
      <protection hidden="1"/>
    </xf>
    <xf numFmtId="178" fontId="19" fillId="0" borderId="140" xfId="0" applyNumberFormat="1" applyFont="1" applyBorder="1" applyAlignment="1" applyProtection="1">
      <alignment horizontal="center" vertical="center"/>
      <protection hidden="1"/>
    </xf>
    <xf numFmtId="190" fontId="19" fillId="7" borderId="147" xfId="0" applyNumberFormat="1" applyFont="1" applyFill="1" applyBorder="1" applyAlignment="1" applyProtection="1">
      <alignment horizontal="center" vertical="center"/>
      <protection hidden="1"/>
    </xf>
    <xf numFmtId="190" fontId="19" fillId="7" borderId="148" xfId="0" applyNumberFormat="1" applyFont="1" applyFill="1" applyBorder="1" applyAlignment="1" applyProtection="1">
      <alignment horizontal="center" vertical="center"/>
      <protection hidden="1"/>
    </xf>
    <xf numFmtId="190" fontId="25" fillId="0" borderId="145" xfId="0" applyNumberFormat="1" applyFont="1" applyBorder="1" applyAlignment="1" applyProtection="1">
      <alignment horizontal="center" vertical="center" wrapText="1" shrinkToFit="1"/>
      <protection hidden="1"/>
    </xf>
    <xf numFmtId="190" fontId="25" fillId="0" borderId="146" xfId="0" applyNumberFormat="1" applyFont="1" applyBorder="1" applyAlignment="1" applyProtection="1">
      <alignment horizontal="center" vertical="center" wrapText="1" shrinkToFit="1"/>
      <protection hidden="1"/>
    </xf>
    <xf numFmtId="190" fontId="27" fillId="12" borderId="184" xfId="0" applyNumberFormat="1" applyFont="1" applyFill="1" applyBorder="1" applyAlignment="1" applyProtection="1">
      <alignment horizontal="center" vertical="center" wrapText="1" shrinkToFit="1"/>
      <protection hidden="1"/>
    </xf>
    <xf numFmtId="190" fontId="27" fillId="12" borderId="185" xfId="0" applyNumberFormat="1" applyFont="1" applyFill="1" applyBorder="1" applyAlignment="1" applyProtection="1">
      <alignment horizontal="center" vertical="center" wrapText="1" shrinkToFit="1"/>
      <protection hidden="1"/>
    </xf>
    <xf numFmtId="0" fontId="21" fillId="0" borderId="141" xfId="0" applyFont="1" applyBorder="1" applyAlignment="1" applyProtection="1">
      <alignment horizontal="center" vertical="center" wrapText="1" shrinkToFit="1"/>
      <protection hidden="1"/>
    </xf>
    <xf numFmtId="0" fontId="21" fillId="0" borderId="142" xfId="0" applyFont="1" applyBorder="1" applyAlignment="1" applyProtection="1">
      <alignment horizontal="center" vertical="center" wrapText="1" shrinkToFit="1"/>
      <protection hidden="1"/>
    </xf>
    <xf numFmtId="190" fontId="19" fillId="7" borderId="28" xfId="0" applyNumberFormat="1" applyFont="1" applyFill="1" applyBorder="1" applyAlignment="1" applyProtection="1">
      <alignment horizontal="center" vertical="center" wrapText="1" shrinkToFit="1"/>
      <protection hidden="1"/>
    </xf>
    <xf numFmtId="190" fontId="19" fillId="7" borderId="29" xfId="0" applyNumberFormat="1" applyFont="1" applyFill="1" applyBorder="1" applyAlignment="1" applyProtection="1">
      <alignment horizontal="center" vertical="center" wrapText="1" shrinkToFit="1"/>
      <protection hidden="1"/>
    </xf>
    <xf numFmtId="190" fontId="19" fillId="7" borderId="237" xfId="0" applyNumberFormat="1" applyFont="1" applyFill="1" applyBorder="1" applyAlignment="1" applyProtection="1">
      <alignment horizontal="center" vertical="center" wrapText="1" shrinkToFit="1"/>
      <protection hidden="1"/>
    </xf>
    <xf numFmtId="190" fontId="19" fillId="7" borderId="91" xfId="0" applyNumberFormat="1" applyFont="1" applyFill="1" applyBorder="1" applyAlignment="1" applyProtection="1">
      <alignment horizontal="center" vertical="center" wrapText="1" shrinkToFit="1"/>
      <protection hidden="1"/>
    </xf>
    <xf numFmtId="190" fontId="19" fillId="0" borderId="0" xfId="0" applyNumberFormat="1" applyFont="1" applyAlignment="1" applyProtection="1">
      <alignment horizontal="center" vertical="center"/>
      <protection hidden="1"/>
    </xf>
    <xf numFmtId="178" fontId="19" fillId="10" borderId="28" xfId="0" applyNumberFormat="1" applyFont="1" applyFill="1" applyBorder="1" applyAlignment="1" applyProtection="1">
      <alignment horizontal="right" vertical="center" wrapText="1" shrinkToFit="1"/>
      <protection hidden="1"/>
    </xf>
    <xf numFmtId="178" fontId="19" fillId="10" borderId="29" xfId="0" applyNumberFormat="1" applyFont="1" applyFill="1" applyBorder="1" applyAlignment="1" applyProtection="1">
      <alignment horizontal="right" vertical="center" wrapText="1" shrinkToFit="1"/>
      <protection hidden="1"/>
    </xf>
    <xf numFmtId="179" fontId="21" fillId="0" borderId="22" xfId="0" applyNumberFormat="1" applyFont="1" applyBorder="1" applyAlignment="1" applyProtection="1">
      <alignment horizontal="center" vertical="center"/>
      <protection hidden="1"/>
    </xf>
    <xf numFmtId="0" fontId="45" fillId="9" borderId="68" xfId="0" applyFont="1" applyFill="1" applyBorder="1" applyAlignment="1" applyProtection="1">
      <alignment horizontal="left" vertical="center" wrapText="1" shrinkToFit="1"/>
      <protection hidden="1"/>
    </xf>
    <xf numFmtId="0" fontId="45" fillId="9" borderId="69" xfId="0" applyFont="1" applyFill="1" applyBorder="1" applyAlignment="1" applyProtection="1">
      <alignment horizontal="left" vertical="center" wrapText="1" shrinkToFit="1"/>
      <protection hidden="1"/>
    </xf>
    <xf numFmtId="0" fontId="45" fillId="9" borderId="73" xfId="0" applyFont="1" applyFill="1" applyBorder="1" applyAlignment="1" applyProtection="1">
      <alignment horizontal="left" vertical="center" wrapText="1" shrinkToFit="1"/>
      <protection hidden="1"/>
    </xf>
    <xf numFmtId="0" fontId="44" fillId="9" borderId="68" xfId="0" applyFont="1" applyFill="1" applyBorder="1" applyAlignment="1" applyProtection="1">
      <alignment horizontal="center" vertical="center" wrapText="1" shrinkToFit="1"/>
      <protection hidden="1"/>
    </xf>
    <xf numFmtId="0" fontId="44" fillId="9" borderId="69" xfId="0" applyFont="1" applyFill="1" applyBorder="1" applyAlignment="1" applyProtection="1">
      <alignment horizontal="center" vertical="center" wrapText="1" shrinkToFit="1"/>
      <protection hidden="1"/>
    </xf>
    <xf numFmtId="0" fontId="44" fillId="9" borderId="186" xfId="0" applyFont="1" applyFill="1" applyBorder="1" applyAlignment="1" applyProtection="1">
      <alignment horizontal="center" vertical="center" wrapText="1" shrinkToFit="1"/>
      <protection hidden="1"/>
    </xf>
    <xf numFmtId="0" fontId="44" fillId="9" borderId="73" xfId="0" applyFont="1" applyFill="1" applyBorder="1" applyAlignment="1" applyProtection="1">
      <alignment horizontal="center" vertical="center" wrapText="1" shrinkToFit="1"/>
      <protection hidden="1"/>
    </xf>
    <xf numFmtId="0" fontId="45" fillId="9" borderId="68" xfId="0" applyFont="1" applyFill="1" applyBorder="1" applyAlignment="1" applyProtection="1">
      <alignment horizontal="center" vertical="center" wrapText="1" shrinkToFit="1"/>
      <protection hidden="1"/>
    </xf>
    <xf numFmtId="0" fontId="45" fillId="9" borderId="69" xfId="0" applyFont="1" applyFill="1" applyBorder="1" applyAlignment="1" applyProtection="1">
      <alignment horizontal="center" vertical="center" wrapText="1" shrinkToFit="1"/>
      <protection hidden="1"/>
    </xf>
    <xf numFmtId="184" fontId="42" fillId="7" borderId="70" xfId="0" applyNumberFormat="1" applyFont="1" applyFill="1" applyBorder="1" applyAlignment="1" applyProtection="1">
      <alignment horizontal="center" vertical="center"/>
      <protection hidden="1"/>
    </xf>
    <xf numFmtId="184" fontId="42" fillId="7" borderId="69" xfId="0" applyNumberFormat="1" applyFont="1" applyFill="1" applyBorder="1" applyAlignment="1" applyProtection="1">
      <alignment horizontal="center" vertical="center"/>
      <protection hidden="1"/>
    </xf>
    <xf numFmtId="0" fontId="44" fillId="9" borderId="69" xfId="0" applyFont="1" applyFill="1" applyBorder="1" applyAlignment="1" applyProtection="1">
      <alignment horizontal="left" vertical="center" wrapText="1" shrinkToFit="1"/>
      <protection hidden="1"/>
    </xf>
    <xf numFmtId="0" fontId="44" fillId="9" borderId="73" xfId="0" applyFont="1" applyFill="1" applyBorder="1" applyAlignment="1" applyProtection="1">
      <alignment horizontal="left" vertical="center" wrapText="1" shrinkToFit="1"/>
      <protection hidden="1"/>
    </xf>
    <xf numFmtId="184" fontId="42" fillId="10" borderId="238" xfId="0" applyNumberFormat="1" applyFont="1" applyFill="1" applyBorder="1" applyAlignment="1" applyProtection="1">
      <alignment horizontal="center" vertical="center"/>
      <protection hidden="1"/>
    </xf>
    <xf numFmtId="184" fontId="42" fillId="10" borderId="67" xfId="0" applyNumberFormat="1" applyFont="1" applyFill="1" applyBorder="1" applyAlignment="1" applyProtection="1">
      <alignment horizontal="center" vertical="center"/>
      <protection hidden="1"/>
    </xf>
    <xf numFmtId="190" fontId="19" fillId="7" borderId="143" xfId="0" applyNumberFormat="1" applyFont="1" applyFill="1" applyBorder="1" applyAlignment="1" applyProtection="1">
      <alignment horizontal="center" vertical="center" wrapText="1" shrinkToFit="1"/>
      <protection hidden="1"/>
    </xf>
    <xf numFmtId="190" fontId="19" fillId="7" borderId="144" xfId="0" applyNumberFormat="1" applyFont="1" applyFill="1" applyBorder="1" applyAlignment="1" applyProtection="1">
      <alignment horizontal="center" vertical="center" wrapText="1" shrinkToFit="1"/>
      <protection hidden="1"/>
    </xf>
    <xf numFmtId="0" fontId="25" fillId="0" borderId="209" xfId="0" applyFont="1" applyBorder="1" applyAlignment="1" applyProtection="1">
      <alignment horizontal="center" vertical="center" shrinkToFit="1"/>
      <protection hidden="1"/>
    </xf>
    <xf numFmtId="0" fontId="25" fillId="0" borderId="99" xfId="0" applyFont="1" applyBorder="1" applyAlignment="1" applyProtection="1">
      <alignment horizontal="center" vertical="center" shrinkToFit="1"/>
      <protection hidden="1"/>
    </xf>
    <xf numFmtId="0" fontId="25" fillId="0" borderId="211" xfId="0" applyFont="1" applyBorder="1" applyAlignment="1" applyProtection="1">
      <alignment horizontal="center" vertical="center" shrinkToFit="1"/>
      <protection hidden="1"/>
    </xf>
    <xf numFmtId="0" fontId="25" fillId="0" borderId="24" xfId="0" applyFont="1" applyBorder="1" applyAlignment="1" applyProtection="1">
      <alignment horizontal="center" vertical="center" shrinkToFit="1"/>
      <protection hidden="1"/>
    </xf>
    <xf numFmtId="0" fontId="23" fillId="3" borderId="99" xfId="0" applyFont="1" applyFill="1" applyBorder="1" applyAlignment="1" applyProtection="1">
      <alignment horizontal="center" vertical="center"/>
      <protection locked="0" hidden="1"/>
    </xf>
    <xf numFmtId="0" fontId="23" fillId="3" borderId="210" xfId="0" applyFont="1" applyFill="1" applyBorder="1" applyAlignment="1" applyProtection="1">
      <alignment horizontal="center" vertical="center"/>
      <protection locked="0" hidden="1"/>
    </xf>
    <xf numFmtId="0" fontId="23" fillId="3" borderId="24" xfId="0" applyFont="1" applyFill="1" applyBorder="1" applyAlignment="1" applyProtection="1">
      <alignment horizontal="center" vertical="center"/>
      <protection locked="0" hidden="1"/>
    </xf>
    <xf numFmtId="0" fontId="23" fillId="3" borderId="212" xfId="0" applyFont="1" applyFill="1" applyBorder="1" applyAlignment="1" applyProtection="1">
      <alignment horizontal="center" vertical="center"/>
      <protection locked="0" hidden="1"/>
    </xf>
    <xf numFmtId="0" fontId="20" fillId="2" borderId="169" xfId="0" applyFont="1" applyFill="1" applyBorder="1" applyAlignment="1" applyProtection="1">
      <alignment horizontal="center" vertical="center"/>
      <protection locked="0"/>
    </xf>
    <xf numFmtId="0" fontId="20" fillId="2" borderId="170" xfId="0" applyFont="1" applyFill="1" applyBorder="1" applyAlignment="1" applyProtection="1">
      <alignment horizontal="center" vertical="center"/>
      <protection locked="0"/>
    </xf>
    <xf numFmtId="38" fontId="20" fillId="2" borderId="167" xfId="8" applyFont="1" applyFill="1" applyBorder="1" applyAlignment="1" applyProtection="1">
      <alignment horizontal="center" vertical="center"/>
      <protection locked="0"/>
    </xf>
    <xf numFmtId="38" fontId="20" fillId="2" borderId="22" xfId="8" applyFont="1" applyFill="1" applyBorder="1" applyAlignment="1" applyProtection="1">
      <alignment horizontal="center" vertical="center"/>
      <protection locked="0"/>
    </xf>
    <xf numFmtId="0" fontId="20" fillId="2" borderId="167" xfId="0" applyFont="1" applyFill="1" applyBorder="1" applyAlignment="1" applyProtection="1">
      <alignment horizontal="center" vertical="center"/>
      <protection locked="0"/>
    </xf>
    <xf numFmtId="0" fontId="20" fillId="2" borderId="22" xfId="0" applyFont="1" applyFill="1" applyBorder="1" applyAlignment="1" applyProtection="1">
      <alignment horizontal="center" vertical="center"/>
      <protection locked="0"/>
    </xf>
    <xf numFmtId="0" fontId="23" fillId="2" borderId="167" xfId="1" applyFont="1" applyFill="1" applyBorder="1" applyAlignment="1" applyProtection="1">
      <alignment horizontal="left" vertical="center"/>
      <protection locked="0"/>
    </xf>
    <xf numFmtId="0" fontId="23" fillId="2" borderId="2" xfId="1" applyFont="1" applyFill="1" applyBorder="1" applyAlignment="1" applyProtection="1">
      <alignment horizontal="left" vertical="center"/>
      <protection locked="0"/>
    </xf>
    <xf numFmtId="0" fontId="23" fillId="2" borderId="22" xfId="1" applyFont="1" applyFill="1" applyBorder="1" applyAlignment="1" applyProtection="1">
      <alignment horizontal="left" vertical="center"/>
      <protection locked="0"/>
    </xf>
    <xf numFmtId="0" fontId="23" fillId="2" borderId="171" xfId="1" applyFont="1" applyFill="1" applyBorder="1" applyAlignment="1" applyProtection="1">
      <alignment horizontal="left" vertical="center"/>
      <protection locked="0"/>
    </xf>
    <xf numFmtId="0" fontId="23" fillId="2" borderId="172" xfId="1" applyFont="1" applyFill="1" applyBorder="1" applyAlignment="1" applyProtection="1">
      <alignment horizontal="left" vertical="center"/>
      <protection locked="0"/>
    </xf>
    <xf numFmtId="0" fontId="23" fillId="2" borderId="173" xfId="1" applyFont="1" applyFill="1" applyBorder="1" applyAlignment="1" applyProtection="1">
      <alignment horizontal="left" vertical="center"/>
      <protection locked="0"/>
    </xf>
    <xf numFmtId="0" fontId="21" fillId="0" borderId="31" xfId="0" applyFont="1" applyBorder="1" applyAlignment="1" applyProtection="1">
      <alignment horizontal="center" vertical="center" wrapText="1" shrinkToFit="1"/>
      <protection hidden="1"/>
    </xf>
    <xf numFmtId="0" fontId="21" fillId="0" borderId="32" xfId="0" applyFont="1" applyBorder="1" applyAlignment="1" applyProtection="1">
      <alignment horizontal="center" vertical="center" wrapText="1" shrinkToFit="1"/>
      <protection hidden="1"/>
    </xf>
    <xf numFmtId="184" fontId="27" fillId="7" borderId="32" xfId="8" applyNumberFormat="1" applyFont="1" applyFill="1" applyBorder="1" applyAlignment="1" applyProtection="1">
      <alignment horizontal="center" vertical="center"/>
      <protection hidden="1"/>
    </xf>
    <xf numFmtId="184" fontId="27" fillId="7" borderId="63" xfId="8" applyNumberFormat="1" applyFont="1" applyFill="1" applyBorder="1" applyAlignment="1" applyProtection="1">
      <alignment horizontal="center" vertical="center"/>
      <protection hidden="1"/>
    </xf>
    <xf numFmtId="3" fontId="23" fillId="0" borderId="32" xfId="8" applyNumberFormat="1" applyFont="1" applyBorder="1" applyAlignment="1" applyProtection="1">
      <alignment horizontal="left" vertical="center"/>
      <protection hidden="1"/>
    </xf>
    <xf numFmtId="3" fontId="23" fillId="0" borderId="33" xfId="8" applyNumberFormat="1" applyFont="1" applyBorder="1" applyAlignment="1" applyProtection="1">
      <alignment horizontal="left" vertical="center"/>
      <protection hidden="1"/>
    </xf>
    <xf numFmtId="0" fontId="40" fillId="0" borderId="6" xfId="0" applyFont="1" applyBorder="1" applyProtection="1">
      <alignment vertical="center"/>
      <protection hidden="1"/>
    </xf>
    <xf numFmtId="184" fontId="20" fillId="7" borderId="3" xfId="0" applyNumberFormat="1" applyFont="1" applyFill="1" applyBorder="1" applyAlignment="1" applyProtection="1">
      <alignment horizontal="center" vertical="center"/>
      <protection hidden="1"/>
    </xf>
    <xf numFmtId="184" fontId="20" fillId="7" borderId="2" xfId="0" applyNumberFormat="1" applyFont="1" applyFill="1" applyBorder="1" applyAlignment="1" applyProtection="1">
      <alignment horizontal="center" vertical="center"/>
      <protection hidden="1"/>
    </xf>
    <xf numFmtId="0" fontId="25" fillId="0" borderId="213" xfId="0" applyFont="1" applyBorder="1" applyAlignment="1" applyProtection="1">
      <alignment horizontal="center" vertical="center" wrapText="1"/>
      <protection hidden="1"/>
    </xf>
    <xf numFmtId="0" fontId="25" fillId="0" borderId="214" xfId="0" applyFont="1" applyBorder="1" applyAlignment="1" applyProtection="1">
      <alignment horizontal="center" vertical="center" wrapText="1"/>
      <protection hidden="1"/>
    </xf>
    <xf numFmtId="0" fontId="25" fillId="0" borderId="221" xfId="0" applyFont="1" applyBorder="1" applyAlignment="1" applyProtection="1">
      <alignment horizontal="center" vertical="center" wrapText="1"/>
      <protection hidden="1"/>
    </xf>
    <xf numFmtId="0" fontId="25" fillId="0" borderId="225" xfId="0" applyFont="1" applyBorder="1" applyAlignment="1" applyProtection="1">
      <alignment horizontal="center" vertical="center" wrapText="1"/>
      <protection hidden="1"/>
    </xf>
    <xf numFmtId="0" fontId="25" fillId="0" borderId="226" xfId="0" applyFont="1" applyBorder="1" applyAlignment="1" applyProtection="1">
      <alignment horizontal="center" vertical="center" wrapText="1"/>
      <protection hidden="1"/>
    </xf>
    <xf numFmtId="0" fontId="25" fillId="0" borderId="200" xfId="0" applyFont="1" applyBorder="1" applyAlignment="1" applyProtection="1">
      <alignment horizontal="center" vertical="center" wrapText="1"/>
      <protection hidden="1"/>
    </xf>
    <xf numFmtId="0" fontId="25" fillId="0" borderId="227" xfId="0" applyFont="1" applyBorder="1" applyAlignment="1" applyProtection="1">
      <alignment horizontal="center" vertical="center" wrapText="1"/>
      <protection hidden="1"/>
    </xf>
    <xf numFmtId="0" fontId="14" fillId="2" borderId="119" xfId="1" applyFont="1" applyFill="1" applyBorder="1" applyAlignment="1" applyProtection="1">
      <alignment horizontal="center" vertical="center" shrinkToFit="1"/>
      <protection locked="0" hidden="1"/>
    </xf>
    <xf numFmtId="0" fontId="14" fillId="2" borderId="120" xfId="1" applyFont="1" applyFill="1" applyBorder="1" applyAlignment="1" applyProtection="1">
      <alignment horizontal="center" vertical="center" shrinkToFit="1"/>
      <protection locked="0" hidden="1"/>
    </xf>
    <xf numFmtId="0" fontId="14" fillId="2" borderId="121" xfId="1" applyFont="1" applyFill="1" applyBorder="1" applyAlignment="1" applyProtection="1">
      <alignment horizontal="center" vertical="center" shrinkToFit="1"/>
      <protection locked="0" hidden="1"/>
    </xf>
    <xf numFmtId="0" fontId="14" fillId="2" borderId="122" xfId="1" applyFont="1" applyFill="1" applyBorder="1" applyAlignment="1" applyProtection="1">
      <alignment horizontal="center" vertical="center" shrinkToFit="1"/>
      <protection locked="0" hidden="1"/>
    </xf>
    <xf numFmtId="181" fontId="27" fillId="7" borderId="14" xfId="0" applyNumberFormat="1" applyFont="1" applyFill="1" applyBorder="1" applyAlignment="1" applyProtection="1">
      <alignment horizontal="center" vertical="center"/>
      <protection hidden="1"/>
    </xf>
    <xf numFmtId="181" fontId="27" fillId="7" borderId="13" xfId="0" applyNumberFormat="1" applyFont="1" applyFill="1" applyBorder="1" applyAlignment="1" applyProtection="1">
      <alignment horizontal="center" vertical="center"/>
      <protection hidden="1"/>
    </xf>
    <xf numFmtId="38" fontId="27" fillId="7" borderId="14" xfId="8" applyFont="1" applyFill="1" applyBorder="1" applyAlignment="1" applyProtection="1">
      <alignment horizontal="center" vertical="center"/>
      <protection hidden="1"/>
    </xf>
    <xf numFmtId="38" fontId="27" fillId="7" borderId="13" xfId="8" applyFont="1" applyFill="1" applyBorder="1" applyAlignment="1" applyProtection="1">
      <alignment horizontal="center" vertical="center"/>
      <protection hidden="1"/>
    </xf>
    <xf numFmtId="0" fontId="14" fillId="2" borderId="117" xfId="1" applyFont="1" applyFill="1" applyBorder="1" applyAlignment="1" applyProtection="1">
      <alignment horizontal="center" vertical="center"/>
      <protection locked="0" hidden="1"/>
    </xf>
    <xf numFmtId="0" fontId="14" fillId="2" borderId="123" xfId="1" applyFont="1" applyFill="1" applyBorder="1" applyAlignment="1" applyProtection="1">
      <alignment horizontal="center" vertical="center"/>
      <protection locked="0" hidden="1"/>
    </xf>
    <xf numFmtId="0" fontId="14" fillId="2" borderId="125" xfId="1" applyFont="1" applyFill="1" applyBorder="1" applyAlignment="1" applyProtection="1">
      <alignment horizontal="center" vertical="center"/>
      <protection locked="0" hidden="1"/>
    </xf>
    <xf numFmtId="0" fontId="14" fillId="2" borderId="119" xfId="1" applyFont="1" applyFill="1" applyBorder="1" applyAlignment="1" applyProtection="1">
      <alignment horizontal="center" vertical="center"/>
      <protection locked="0" hidden="1"/>
    </xf>
    <xf numFmtId="0" fontId="14" fillId="2" borderId="2" xfId="1" applyFont="1" applyFill="1" applyBorder="1" applyAlignment="1" applyProtection="1">
      <alignment horizontal="center" vertical="center"/>
      <protection locked="0" hidden="1"/>
    </xf>
    <xf numFmtId="0" fontId="14" fillId="2" borderId="1" xfId="1" applyFont="1" applyFill="1" applyBorder="1" applyAlignment="1" applyProtection="1">
      <alignment horizontal="center" vertical="center"/>
      <protection locked="0" hidden="1"/>
    </xf>
    <xf numFmtId="178" fontId="25" fillId="0" borderId="3" xfId="0" applyNumberFormat="1" applyFont="1" applyBorder="1" applyAlignment="1" applyProtection="1">
      <alignment horizontal="center" vertical="center" shrinkToFit="1"/>
      <protection hidden="1"/>
    </xf>
    <xf numFmtId="178" fontId="25" fillId="0" borderId="2" xfId="0" applyNumberFormat="1" applyFont="1" applyBorder="1" applyAlignment="1" applyProtection="1">
      <alignment horizontal="center" vertical="center" shrinkToFit="1"/>
      <protection hidden="1"/>
    </xf>
    <xf numFmtId="0" fontId="14" fillId="2" borderId="3" xfId="1" applyFont="1" applyFill="1" applyBorder="1" applyAlignment="1" applyProtection="1">
      <alignment horizontal="center" vertical="center" shrinkToFit="1"/>
      <protection locked="0" hidden="1"/>
    </xf>
    <xf numFmtId="0" fontId="14" fillId="2" borderId="1" xfId="1" applyFont="1" applyFill="1" applyBorder="1" applyAlignment="1" applyProtection="1">
      <alignment horizontal="center" vertical="center" shrinkToFit="1"/>
      <protection locked="0" hidden="1"/>
    </xf>
    <xf numFmtId="0" fontId="14" fillId="2" borderId="117" xfId="1" applyFont="1" applyFill="1" applyBorder="1" applyAlignment="1" applyProtection="1">
      <alignment horizontal="center" vertical="center" shrinkToFit="1"/>
      <protection locked="0" hidden="1"/>
    </xf>
    <xf numFmtId="0" fontId="14" fillId="2" borderId="118" xfId="1" applyFont="1" applyFill="1" applyBorder="1" applyAlignment="1" applyProtection="1">
      <alignment horizontal="center" vertical="center" shrinkToFit="1"/>
      <protection locked="0" hidden="1"/>
    </xf>
    <xf numFmtId="185" fontId="15" fillId="0" borderId="0" xfId="0" applyNumberFormat="1" applyFont="1" applyAlignment="1" applyProtection="1">
      <alignment horizontal="right" vertical="center"/>
      <protection hidden="1"/>
    </xf>
    <xf numFmtId="0" fontId="27" fillId="0" borderId="0" xfId="0" applyFont="1" applyAlignment="1" applyProtection="1">
      <alignment horizontal="center" vertical="top"/>
      <protection hidden="1"/>
    </xf>
    <xf numFmtId="0" fontId="23" fillId="0" borderId="0" xfId="0" applyFont="1" applyAlignment="1" applyProtection="1">
      <alignment horizontal="left" vertical="center" wrapText="1"/>
      <protection hidden="1"/>
    </xf>
    <xf numFmtId="0" fontId="28" fillId="3" borderId="64" xfId="0" applyFont="1" applyFill="1" applyBorder="1" applyAlignment="1" applyProtection="1">
      <alignment horizontal="left" vertical="center" indent="1"/>
      <protection locked="0" hidden="1"/>
    </xf>
    <xf numFmtId="0" fontId="28" fillId="3" borderId="65" xfId="0" applyFont="1" applyFill="1" applyBorder="1" applyAlignment="1" applyProtection="1">
      <alignment horizontal="left" vertical="center" indent="1"/>
      <protection locked="0" hidden="1"/>
    </xf>
    <xf numFmtId="0" fontId="28" fillId="3" borderId="66" xfId="0" applyFont="1" applyFill="1" applyBorder="1" applyAlignment="1" applyProtection="1">
      <alignment horizontal="left" vertical="center" indent="1"/>
      <protection locked="0" hidden="1"/>
    </xf>
    <xf numFmtId="0" fontId="28" fillId="2" borderId="117" xfId="1" applyFont="1" applyFill="1" applyBorder="1" applyAlignment="1" applyProtection="1">
      <alignment horizontal="center" vertical="center"/>
      <protection locked="0" hidden="1"/>
    </xf>
    <xf numFmtId="0" fontId="28" fillId="2" borderId="118" xfId="1" applyFont="1" applyFill="1" applyBorder="1" applyAlignment="1" applyProtection="1">
      <alignment horizontal="center" vertical="center"/>
      <protection locked="0" hidden="1"/>
    </xf>
    <xf numFmtId="0" fontId="28" fillId="2" borderId="119" xfId="1" applyFont="1" applyFill="1" applyBorder="1" applyAlignment="1" applyProtection="1">
      <alignment horizontal="center" vertical="center"/>
      <protection locked="0" hidden="1"/>
    </xf>
    <xf numFmtId="0" fontId="28" fillId="2" borderId="120" xfId="1" applyFont="1" applyFill="1" applyBorder="1" applyAlignment="1" applyProtection="1">
      <alignment horizontal="center" vertical="center"/>
      <protection locked="0" hidden="1"/>
    </xf>
    <xf numFmtId="0" fontId="23" fillId="2" borderId="119" xfId="1" applyFont="1" applyFill="1" applyBorder="1" applyAlignment="1" applyProtection="1">
      <alignment horizontal="center" vertical="center"/>
      <protection locked="0" hidden="1"/>
    </xf>
    <xf numFmtId="0" fontId="23" fillId="2" borderId="120" xfId="1" applyFont="1" applyFill="1" applyBorder="1" applyAlignment="1" applyProtection="1">
      <alignment horizontal="center" vertical="center"/>
      <protection locked="0" hidden="1"/>
    </xf>
    <xf numFmtId="0" fontId="23" fillId="2" borderId="121" xfId="1" applyFont="1" applyFill="1" applyBorder="1" applyAlignment="1" applyProtection="1">
      <alignment horizontal="center" vertical="center"/>
      <protection locked="0" hidden="1"/>
    </xf>
    <xf numFmtId="0" fontId="23" fillId="2" borderId="122" xfId="1" applyFont="1" applyFill="1" applyBorder="1" applyAlignment="1" applyProtection="1">
      <alignment horizontal="center" vertical="center"/>
      <protection locked="0" hidden="1"/>
    </xf>
    <xf numFmtId="180" fontId="23" fillId="0" borderId="4" xfId="0" applyNumberFormat="1" applyFont="1" applyBorder="1" applyAlignment="1" applyProtection="1">
      <alignment horizontal="center" vertical="center" wrapText="1"/>
      <protection hidden="1"/>
    </xf>
    <xf numFmtId="180" fontId="23" fillId="0" borderId="10" xfId="0" applyNumberFormat="1" applyFont="1" applyBorder="1" applyAlignment="1" applyProtection="1">
      <alignment horizontal="center" vertical="center" wrapText="1"/>
      <protection hidden="1"/>
    </xf>
    <xf numFmtId="0" fontId="23" fillId="0" borderId="223" xfId="0" applyFont="1" applyBorder="1" applyAlignment="1" applyProtection="1">
      <alignment horizontal="center" vertical="center"/>
      <protection hidden="1"/>
    </xf>
    <xf numFmtId="0" fontId="14" fillId="2" borderId="167" xfId="1" applyFont="1" applyFill="1" applyBorder="1" applyAlignment="1" applyProtection="1">
      <alignment horizontal="center" vertical="center"/>
      <protection locked="0" hidden="1"/>
    </xf>
    <xf numFmtId="0" fontId="14" fillId="2" borderId="22" xfId="1" applyFont="1" applyFill="1" applyBorder="1" applyAlignment="1" applyProtection="1">
      <alignment horizontal="center" vertical="center"/>
      <protection locked="0" hidden="1"/>
    </xf>
    <xf numFmtId="0" fontId="14" fillId="2" borderId="229" xfId="1" applyFont="1" applyFill="1" applyBorder="1" applyAlignment="1" applyProtection="1">
      <alignment horizontal="center" vertical="center"/>
      <protection locked="0" hidden="1"/>
    </xf>
    <xf numFmtId="0" fontId="14" fillId="2" borderId="230" xfId="1" applyFont="1" applyFill="1" applyBorder="1" applyAlignment="1" applyProtection="1">
      <alignment horizontal="center" vertical="center"/>
      <protection locked="0" hidden="1"/>
    </xf>
    <xf numFmtId="0" fontId="14" fillId="2" borderId="231" xfId="1" applyFont="1" applyFill="1" applyBorder="1" applyAlignment="1" applyProtection="1">
      <alignment horizontal="center" vertical="center"/>
      <protection locked="0" hidden="1"/>
    </xf>
    <xf numFmtId="0" fontId="14" fillId="2" borderId="169" xfId="1" applyFont="1" applyFill="1" applyBorder="1" applyAlignment="1" applyProtection="1">
      <alignment horizontal="center" vertical="center"/>
      <protection locked="0" hidden="1"/>
    </xf>
    <xf numFmtId="0" fontId="14" fillId="2" borderId="164" xfId="1" applyFont="1" applyFill="1" applyBorder="1" applyAlignment="1" applyProtection="1">
      <alignment horizontal="center" vertical="center"/>
      <protection locked="0" hidden="1"/>
    </xf>
    <xf numFmtId="0" fontId="14" fillId="2" borderId="170" xfId="1" applyFont="1" applyFill="1" applyBorder="1" applyAlignment="1" applyProtection="1">
      <alignment horizontal="center" vertical="center"/>
      <protection locked="0" hidden="1"/>
    </xf>
    <xf numFmtId="0" fontId="30" fillId="0" borderId="7" xfId="0" applyFont="1" applyBorder="1" applyAlignment="1" applyProtection="1">
      <alignment horizontal="center" vertical="center" textRotation="255" wrapText="1"/>
      <protection hidden="1"/>
    </xf>
    <xf numFmtId="0" fontId="28" fillId="3" borderId="117" xfId="0" applyFont="1" applyFill="1" applyBorder="1" applyAlignment="1" applyProtection="1">
      <alignment horizontal="center" vertical="center"/>
      <protection locked="0" hidden="1"/>
    </xf>
    <xf numFmtId="0" fontId="28" fillId="3" borderId="123" xfId="0" applyFont="1" applyFill="1" applyBorder="1" applyAlignment="1" applyProtection="1">
      <alignment horizontal="center" vertical="center"/>
      <protection locked="0" hidden="1"/>
    </xf>
    <xf numFmtId="0" fontId="28" fillId="3" borderId="118" xfId="0" applyFont="1" applyFill="1" applyBorder="1" applyAlignment="1" applyProtection="1">
      <alignment horizontal="center" vertical="center"/>
      <protection locked="0" hidden="1"/>
    </xf>
    <xf numFmtId="0" fontId="28" fillId="3" borderId="121" xfId="0" applyFont="1" applyFill="1" applyBorder="1" applyAlignment="1" applyProtection="1">
      <alignment horizontal="left" vertical="center" indent="1"/>
      <protection locked="0" hidden="1"/>
    </xf>
    <xf numFmtId="0" fontId="28" fillId="3" borderId="124" xfId="0" applyFont="1" applyFill="1" applyBorder="1" applyAlignment="1" applyProtection="1">
      <alignment horizontal="left" vertical="center" indent="1"/>
      <protection locked="0" hidden="1"/>
    </xf>
    <xf numFmtId="0" fontId="28" fillId="3" borderId="122" xfId="0" applyFont="1" applyFill="1" applyBorder="1" applyAlignment="1" applyProtection="1">
      <alignment horizontal="left" vertical="center" indent="1"/>
      <protection locked="0" hidden="1"/>
    </xf>
    <xf numFmtId="181" fontId="47" fillId="2" borderId="64" xfId="1" applyNumberFormat="1" applyFont="1" applyFill="1" applyBorder="1" applyAlignment="1" applyProtection="1">
      <alignment horizontal="center" vertical="center" wrapText="1"/>
      <protection locked="0" hidden="1"/>
    </xf>
    <xf numFmtId="181" fontId="47" fillId="2" borderId="66" xfId="1" applyNumberFormat="1" applyFont="1" applyFill="1" applyBorder="1" applyAlignment="1" applyProtection="1">
      <alignment horizontal="center" vertical="center" wrapText="1"/>
      <protection locked="0" hidden="1"/>
    </xf>
    <xf numFmtId="0" fontId="25" fillId="0" borderId="35" xfId="0" applyFont="1" applyBorder="1" applyAlignment="1" applyProtection="1">
      <alignment horizontal="center" vertical="center"/>
      <protection hidden="1"/>
    </xf>
    <xf numFmtId="0" fontId="25" fillId="0" borderId="36" xfId="0" applyFont="1" applyBorder="1" applyAlignment="1" applyProtection="1">
      <alignment horizontal="center" vertical="center"/>
      <protection hidden="1"/>
    </xf>
    <xf numFmtId="181" fontId="27" fillId="7" borderId="240" xfId="1" applyNumberFormat="1" applyFont="1" applyFill="1" applyBorder="1" applyAlignment="1" applyProtection="1">
      <alignment horizontal="center" vertical="center" wrapText="1"/>
      <protection hidden="1"/>
    </xf>
    <xf numFmtId="180" fontId="23" fillId="0" borderId="36" xfId="0" applyNumberFormat="1" applyFont="1" applyBorder="1" applyAlignment="1" applyProtection="1">
      <alignment horizontal="left" vertical="center" wrapText="1"/>
      <protection hidden="1"/>
    </xf>
    <xf numFmtId="180" fontId="23" fillId="0" borderId="37" xfId="0" applyNumberFormat="1" applyFont="1" applyBorder="1" applyAlignment="1" applyProtection="1">
      <alignment horizontal="left" vertical="center" wrapText="1"/>
      <protection hidden="1"/>
    </xf>
    <xf numFmtId="180" fontId="23" fillId="0" borderId="247" xfId="0" applyNumberFormat="1" applyFont="1" applyBorder="1" applyAlignment="1" applyProtection="1">
      <alignment horizontal="center" vertical="center"/>
      <protection hidden="1"/>
    </xf>
    <xf numFmtId="180" fontId="23" fillId="0" borderId="248" xfId="0" applyNumberFormat="1" applyFont="1" applyBorder="1" applyAlignment="1" applyProtection="1">
      <alignment horizontal="center" vertical="center"/>
      <protection hidden="1"/>
    </xf>
    <xf numFmtId="180" fontId="23" fillId="0" borderId="249" xfId="0" applyNumberFormat="1" applyFont="1" applyBorder="1" applyAlignment="1" applyProtection="1">
      <alignment horizontal="center" vertical="center"/>
      <protection hidden="1"/>
    </xf>
    <xf numFmtId="0" fontId="14" fillId="2" borderId="121" xfId="1" applyFont="1" applyFill="1" applyBorder="1" applyAlignment="1" applyProtection="1">
      <alignment horizontal="center" vertical="center"/>
      <protection locked="0" hidden="1"/>
    </xf>
    <xf numFmtId="0" fontId="14" fillId="2" borderId="124" xfId="1" applyFont="1" applyFill="1" applyBorder="1" applyAlignment="1" applyProtection="1">
      <alignment horizontal="center" vertical="center"/>
      <protection locked="0" hidden="1"/>
    </xf>
    <xf numFmtId="0" fontId="14" fillId="2" borderId="126" xfId="1" applyFont="1" applyFill="1" applyBorder="1" applyAlignment="1" applyProtection="1">
      <alignment horizontal="center" vertical="center"/>
      <protection locked="0" hidden="1"/>
    </xf>
    <xf numFmtId="0" fontId="20" fillId="2" borderId="171" xfId="0" applyFont="1" applyFill="1" applyBorder="1" applyAlignment="1" applyProtection="1">
      <alignment horizontal="center" vertical="center"/>
      <protection locked="0"/>
    </xf>
    <xf numFmtId="0" fontId="20" fillId="2" borderId="173" xfId="0" applyFont="1" applyFill="1" applyBorder="1" applyAlignment="1" applyProtection="1">
      <alignment horizontal="center" vertical="center"/>
      <protection locked="0"/>
    </xf>
    <xf numFmtId="0" fontId="14" fillId="2" borderId="167" xfId="1" applyFont="1" applyFill="1" applyBorder="1" applyAlignment="1" applyProtection="1">
      <alignment horizontal="center" vertical="center" shrinkToFit="1"/>
      <protection locked="0" hidden="1"/>
    </xf>
    <xf numFmtId="0" fontId="14" fillId="2" borderId="2" xfId="1" applyFont="1" applyFill="1" applyBorder="1" applyAlignment="1" applyProtection="1">
      <alignment horizontal="center" vertical="center" shrinkToFit="1"/>
      <protection locked="0" hidden="1"/>
    </xf>
    <xf numFmtId="0" fontId="14" fillId="2" borderId="22" xfId="1" applyFont="1" applyFill="1" applyBorder="1" applyAlignment="1" applyProtection="1">
      <alignment horizontal="center" vertical="center" shrinkToFit="1"/>
      <protection locked="0" hidden="1"/>
    </xf>
    <xf numFmtId="0" fontId="14" fillId="2" borderId="169" xfId="1" applyFont="1" applyFill="1" applyBorder="1" applyAlignment="1" applyProtection="1">
      <alignment horizontal="center" vertical="center" shrinkToFit="1"/>
      <protection locked="0" hidden="1"/>
    </xf>
    <xf numFmtId="0" fontId="14" fillId="2" borderId="164" xfId="1" applyFont="1" applyFill="1" applyBorder="1" applyAlignment="1" applyProtection="1">
      <alignment horizontal="center" vertical="center" shrinkToFit="1"/>
      <protection locked="0" hidden="1"/>
    </xf>
    <xf numFmtId="0" fontId="14" fillId="2" borderId="170" xfId="1" applyFont="1" applyFill="1" applyBorder="1" applyAlignment="1" applyProtection="1">
      <alignment horizontal="center" vertical="center" shrinkToFit="1"/>
      <protection locked="0" hidden="1"/>
    </xf>
    <xf numFmtId="0" fontId="20" fillId="7" borderId="167" xfId="0" applyFont="1" applyFill="1" applyBorder="1" applyAlignment="1" applyProtection="1">
      <alignment horizontal="center" vertical="center"/>
      <protection hidden="1"/>
    </xf>
    <xf numFmtId="0" fontId="20" fillId="7" borderId="167" xfId="0" applyFont="1" applyFill="1" applyBorder="1" applyAlignment="1" applyProtection="1">
      <alignment horizontal="center" vertical="center"/>
      <protection locked="0" hidden="1"/>
    </xf>
    <xf numFmtId="0" fontId="20" fillId="7" borderId="2" xfId="0" applyFont="1" applyFill="1" applyBorder="1" applyAlignment="1" applyProtection="1">
      <alignment horizontal="center" vertical="center"/>
      <protection locked="0" hidden="1"/>
    </xf>
    <xf numFmtId="181" fontId="20" fillId="2" borderId="9" xfId="1" applyNumberFormat="1" applyFont="1" applyFill="1" applyBorder="1" applyAlignment="1" applyProtection="1">
      <alignment horizontal="center" vertical="center" wrapText="1"/>
      <protection locked="0" hidden="1"/>
    </xf>
    <xf numFmtId="181" fontId="20" fillId="2" borderId="0" xfId="1" applyNumberFormat="1" applyFont="1" applyFill="1" applyAlignment="1" applyProtection="1">
      <alignment horizontal="center" vertical="center" wrapText="1"/>
      <protection locked="0" hidden="1"/>
    </xf>
    <xf numFmtId="0" fontId="14" fillId="2" borderId="171" xfId="1" applyFont="1" applyFill="1" applyBorder="1" applyAlignment="1" applyProtection="1">
      <alignment horizontal="center" vertical="center" shrinkToFit="1"/>
      <protection locked="0" hidden="1"/>
    </xf>
    <xf numFmtId="0" fontId="14" fillId="2" borderId="172" xfId="1" applyFont="1" applyFill="1" applyBorder="1" applyAlignment="1" applyProtection="1">
      <alignment horizontal="center" vertical="center" shrinkToFit="1"/>
      <protection locked="0" hidden="1"/>
    </xf>
    <xf numFmtId="0" fontId="14" fillId="2" borderId="173" xfId="1" applyFont="1" applyFill="1" applyBorder="1" applyAlignment="1" applyProtection="1">
      <alignment horizontal="center" vertical="center" shrinkToFit="1"/>
      <protection locked="0" hidden="1"/>
    </xf>
    <xf numFmtId="0" fontId="23" fillId="0" borderId="216" xfId="0" applyFont="1" applyBorder="1" applyAlignment="1" applyProtection="1">
      <alignment horizontal="center" vertical="center"/>
      <protection hidden="1"/>
    </xf>
    <xf numFmtId="0" fontId="23" fillId="0" borderId="217" xfId="0" applyFont="1" applyBorder="1" applyAlignment="1" applyProtection="1">
      <alignment horizontal="center" vertical="center"/>
      <protection hidden="1"/>
    </xf>
    <xf numFmtId="0" fontId="23" fillId="0" borderId="214" xfId="0" applyFont="1" applyBorder="1" applyAlignment="1" applyProtection="1">
      <alignment horizontal="center" vertical="center"/>
      <protection hidden="1"/>
    </xf>
    <xf numFmtId="181" fontId="27" fillId="7" borderId="199" xfId="0" applyNumberFormat="1" applyFont="1" applyFill="1" applyBorder="1" applyAlignment="1" applyProtection="1">
      <alignment horizontal="center" vertical="center"/>
      <protection hidden="1"/>
    </xf>
    <xf numFmtId="0" fontId="23" fillId="0" borderId="218" xfId="0" applyFont="1" applyBorder="1" applyAlignment="1" applyProtection="1">
      <alignment horizontal="center" vertical="center"/>
      <protection hidden="1"/>
    </xf>
    <xf numFmtId="0" fontId="23" fillId="0" borderId="220" xfId="0" applyFont="1" applyBorder="1" applyAlignment="1" applyProtection="1">
      <alignment horizontal="center" vertical="center"/>
      <protection hidden="1"/>
    </xf>
    <xf numFmtId="0" fontId="23" fillId="0" borderId="215" xfId="0" applyFont="1" applyBorder="1" applyAlignment="1" applyProtection="1">
      <alignment horizontal="center" vertical="center"/>
      <protection hidden="1"/>
    </xf>
    <xf numFmtId="0" fontId="23" fillId="0" borderId="219" xfId="0" applyFont="1" applyBorder="1" applyAlignment="1" applyProtection="1">
      <alignment horizontal="center" vertical="center"/>
      <protection hidden="1"/>
    </xf>
    <xf numFmtId="181" fontId="27" fillId="7" borderId="196" xfId="0" applyNumberFormat="1" applyFont="1" applyFill="1" applyBorder="1" applyAlignment="1" applyProtection="1">
      <alignment horizontal="center" vertical="center"/>
      <protection hidden="1"/>
    </xf>
    <xf numFmtId="180" fontId="23" fillId="0" borderId="4" xfId="0" applyNumberFormat="1" applyFont="1" applyBorder="1" applyAlignment="1" applyProtection="1">
      <alignment horizontal="left" vertical="center" wrapText="1"/>
      <protection hidden="1"/>
    </xf>
    <xf numFmtId="180" fontId="23" fillId="0" borderId="224" xfId="0" applyNumberFormat="1" applyFont="1" applyBorder="1" applyAlignment="1" applyProtection="1">
      <alignment horizontal="left" vertical="center" wrapText="1"/>
      <protection hidden="1"/>
    </xf>
    <xf numFmtId="180" fontId="23" fillId="0" borderId="2" xfId="0" applyNumberFormat="1" applyFont="1" applyBorder="1" applyAlignment="1" applyProtection="1">
      <alignment horizontal="left" vertical="center" wrapText="1"/>
      <protection hidden="1"/>
    </xf>
    <xf numFmtId="180" fontId="23" fillId="0" borderId="1" xfId="0" applyNumberFormat="1" applyFont="1" applyBorder="1" applyAlignment="1" applyProtection="1">
      <alignment horizontal="left" vertical="center" wrapText="1"/>
      <protection hidden="1"/>
    </xf>
    <xf numFmtId="0" fontId="23" fillId="0" borderId="11" xfId="0" applyFont="1" applyBorder="1" applyAlignment="1" applyProtection="1">
      <alignment horizontal="right" vertical="center"/>
      <protection hidden="1"/>
    </xf>
    <xf numFmtId="180" fontId="23" fillId="0" borderId="134" xfId="0" applyNumberFormat="1" applyFont="1" applyBorder="1" applyAlignment="1" applyProtection="1">
      <alignment horizontal="left" vertical="center" wrapText="1"/>
      <protection hidden="1"/>
    </xf>
    <xf numFmtId="0" fontId="25" fillId="0" borderId="151" xfId="0" applyFont="1" applyBorder="1" applyAlignment="1" applyProtection="1">
      <alignment horizontal="center" vertical="center"/>
      <protection hidden="1"/>
    </xf>
    <xf numFmtId="0" fontId="25" fillId="0" borderId="152" xfId="0" applyFont="1" applyBorder="1" applyAlignment="1" applyProtection="1">
      <alignment horizontal="center" vertical="center"/>
      <protection hidden="1"/>
    </xf>
    <xf numFmtId="180" fontId="23" fillId="0" borderId="206" xfId="0" applyNumberFormat="1" applyFont="1" applyBorder="1" applyAlignment="1" applyProtection="1">
      <alignment horizontal="left" vertical="center" wrapText="1"/>
      <protection hidden="1"/>
    </xf>
    <xf numFmtId="180" fontId="23" fillId="0" borderId="152" xfId="0" applyNumberFormat="1" applyFont="1" applyBorder="1" applyAlignment="1" applyProtection="1">
      <alignment horizontal="left" vertical="center" wrapText="1"/>
      <protection hidden="1"/>
    </xf>
    <xf numFmtId="180" fontId="23" fillId="0" borderId="153" xfId="0" applyNumberFormat="1" applyFont="1" applyBorder="1" applyAlignment="1" applyProtection="1">
      <alignment horizontal="left" vertical="center" wrapText="1"/>
      <protection hidden="1"/>
    </xf>
    <xf numFmtId="0" fontId="23" fillId="3" borderId="14" xfId="0" applyFont="1" applyFill="1" applyBorder="1" applyAlignment="1" applyProtection="1">
      <alignment horizontal="left" vertical="center" indent="1"/>
      <protection locked="0" hidden="1"/>
    </xf>
    <xf numFmtId="0" fontId="23" fillId="3" borderId="13" xfId="0" applyFont="1" applyFill="1" applyBorder="1" applyAlignment="1" applyProtection="1">
      <alignment horizontal="left" vertical="center" indent="1"/>
      <protection locked="0" hidden="1"/>
    </xf>
    <xf numFmtId="0" fontId="23" fillId="3" borderId="12" xfId="0" applyFont="1" applyFill="1" applyBorder="1" applyAlignment="1" applyProtection="1">
      <alignment horizontal="left" vertical="center" indent="1"/>
      <protection locked="0" hidden="1"/>
    </xf>
    <xf numFmtId="181" fontId="20" fillId="7" borderId="202" xfId="1" applyNumberFormat="1" applyFont="1" applyFill="1" applyBorder="1" applyAlignment="1" applyProtection="1">
      <alignment horizontal="center" vertical="center" wrapText="1"/>
      <protection hidden="1"/>
    </xf>
    <xf numFmtId="181" fontId="20" fillId="7" borderId="203" xfId="1" applyNumberFormat="1" applyFont="1" applyFill="1" applyBorder="1" applyAlignment="1" applyProtection="1">
      <alignment horizontal="center" vertical="center" wrapText="1"/>
      <protection hidden="1"/>
    </xf>
    <xf numFmtId="0" fontId="25" fillId="0" borderId="135" xfId="0" applyFont="1" applyBorder="1" applyAlignment="1" applyProtection="1">
      <alignment horizontal="center" vertical="center" textRotation="255"/>
      <protection hidden="1"/>
    </xf>
    <xf numFmtId="0" fontId="23" fillId="2" borderId="169" xfId="1" applyFont="1" applyFill="1" applyBorder="1" applyAlignment="1" applyProtection="1">
      <alignment horizontal="left" vertical="center"/>
      <protection locked="0"/>
    </xf>
    <xf numFmtId="0" fontId="23" fillId="2" borderId="164" xfId="1" applyFont="1" applyFill="1" applyBorder="1" applyAlignment="1" applyProtection="1">
      <alignment horizontal="left" vertical="center"/>
      <protection locked="0"/>
    </xf>
    <xf numFmtId="0" fontId="23" fillId="2" borderId="170" xfId="1" applyFont="1" applyFill="1" applyBorder="1" applyAlignment="1" applyProtection="1">
      <alignment horizontal="left" vertical="center"/>
      <protection locked="0"/>
    </xf>
    <xf numFmtId="181" fontId="27" fillId="7" borderId="206" xfId="1" applyNumberFormat="1" applyFont="1" applyFill="1" applyBorder="1" applyAlignment="1" applyProtection="1">
      <alignment horizontal="center" vertical="center" wrapText="1"/>
      <protection hidden="1"/>
    </xf>
    <xf numFmtId="181" fontId="27" fillId="7" borderId="152" xfId="1" applyNumberFormat="1" applyFont="1" applyFill="1" applyBorder="1" applyAlignment="1" applyProtection="1">
      <alignment horizontal="center" vertical="center" wrapText="1"/>
      <protection hidden="1"/>
    </xf>
    <xf numFmtId="181" fontId="27" fillId="7" borderId="205" xfId="1" applyNumberFormat="1" applyFont="1" applyFill="1" applyBorder="1" applyAlignment="1" applyProtection="1">
      <alignment horizontal="center" vertical="center" wrapText="1"/>
      <protection hidden="1"/>
    </xf>
    <xf numFmtId="0" fontId="20" fillId="2" borderId="3" xfId="0" applyFont="1" applyFill="1" applyBorder="1" applyAlignment="1" applyProtection="1">
      <alignment horizontal="center" vertical="center"/>
      <protection locked="0"/>
    </xf>
    <xf numFmtId="0" fontId="20" fillId="2" borderId="2" xfId="0" applyFont="1" applyFill="1" applyBorder="1" applyAlignment="1" applyProtection="1">
      <alignment horizontal="center" vertical="center"/>
      <protection locked="0"/>
    </xf>
    <xf numFmtId="38" fontId="20" fillId="2" borderId="3" xfId="8" applyFont="1" applyFill="1" applyBorder="1" applyAlignment="1" applyProtection="1">
      <alignment horizontal="center" vertical="center"/>
      <protection locked="0"/>
    </xf>
    <xf numFmtId="38" fontId="20" fillId="2" borderId="2" xfId="8" applyFont="1" applyFill="1" applyBorder="1" applyAlignment="1" applyProtection="1">
      <alignment horizontal="center" vertical="center"/>
      <protection locked="0"/>
    </xf>
    <xf numFmtId="0" fontId="21" fillId="0" borderId="34" xfId="0" applyFont="1" applyBorder="1" applyAlignment="1" applyProtection="1">
      <alignment horizontal="center" vertical="center" wrapText="1" shrinkToFit="1"/>
      <protection hidden="1"/>
    </xf>
    <xf numFmtId="184" fontId="27" fillId="7" borderId="34" xfId="0" applyNumberFormat="1" applyFont="1" applyFill="1" applyBorder="1" applyAlignment="1" applyProtection="1">
      <alignment horizontal="center" vertical="center"/>
      <protection hidden="1"/>
    </xf>
    <xf numFmtId="0" fontId="40" fillId="0" borderId="6" xfId="0" applyFont="1" applyBorder="1" applyAlignment="1" applyProtection="1">
      <alignment horizontal="left" vertical="center"/>
      <protection hidden="1"/>
    </xf>
    <xf numFmtId="182" fontId="21" fillId="0" borderId="2" xfId="0" applyNumberFormat="1" applyFont="1" applyBorder="1" applyAlignment="1" applyProtection="1">
      <alignment horizontal="center" vertical="center"/>
      <protection hidden="1"/>
    </xf>
    <xf numFmtId="178" fontId="20" fillId="7" borderId="3" xfId="0" applyNumberFormat="1" applyFont="1" applyFill="1" applyBorder="1" applyAlignment="1" applyProtection="1">
      <alignment horizontal="center" vertical="center"/>
      <protection hidden="1"/>
    </xf>
    <xf numFmtId="178" fontId="20" fillId="7" borderId="2" xfId="0" applyNumberFormat="1" applyFont="1" applyFill="1" applyBorder="1" applyAlignment="1" applyProtection="1">
      <alignment horizontal="center" vertical="center"/>
      <protection hidden="1"/>
    </xf>
    <xf numFmtId="178" fontId="20" fillId="7" borderId="1" xfId="0" applyNumberFormat="1" applyFont="1" applyFill="1" applyBorder="1" applyAlignment="1" applyProtection="1">
      <alignment horizontal="center" vertical="center"/>
      <protection hidden="1"/>
    </xf>
    <xf numFmtId="188" fontId="27" fillId="7" borderId="95" xfId="0" applyNumberFormat="1" applyFont="1" applyFill="1" applyBorder="1" applyAlignment="1" applyProtection="1">
      <alignment horizontal="center" vertical="center"/>
      <protection hidden="1"/>
    </xf>
    <xf numFmtId="188" fontId="27" fillId="7" borderId="96" xfId="0" applyNumberFormat="1" applyFont="1" applyFill="1" applyBorder="1" applyAlignment="1" applyProtection="1">
      <alignment horizontal="center" vertical="center"/>
      <protection hidden="1"/>
    </xf>
    <xf numFmtId="0" fontId="23" fillId="2" borderId="117" xfId="1" applyFont="1" applyFill="1" applyBorder="1" applyAlignment="1" applyProtection="1">
      <alignment horizontal="center" vertical="center"/>
      <protection locked="0" hidden="1"/>
    </xf>
    <xf numFmtId="0" fontId="23" fillId="2" borderId="123" xfId="1" applyFont="1" applyFill="1" applyBorder="1" applyAlignment="1" applyProtection="1">
      <alignment horizontal="center" vertical="center"/>
      <protection locked="0" hidden="1"/>
    </xf>
    <xf numFmtId="0" fontId="23" fillId="2" borderId="118" xfId="1" applyFont="1" applyFill="1" applyBorder="1" applyAlignment="1" applyProtection="1">
      <alignment horizontal="center" vertical="center"/>
      <protection locked="0" hidden="1"/>
    </xf>
    <xf numFmtId="0" fontId="23" fillId="2" borderId="2" xfId="1" applyFont="1" applyFill="1" applyBorder="1" applyAlignment="1" applyProtection="1">
      <alignment horizontal="center" vertical="center"/>
      <protection locked="0" hidden="1"/>
    </xf>
    <xf numFmtId="0" fontId="23" fillId="2" borderId="124" xfId="1" applyFont="1" applyFill="1" applyBorder="1" applyAlignment="1" applyProtection="1">
      <alignment horizontal="center" vertical="center"/>
      <protection locked="0" hidden="1"/>
    </xf>
    <xf numFmtId="0" fontId="23" fillId="3" borderId="117" xfId="0" applyFont="1" applyFill="1" applyBorder="1" applyAlignment="1" applyProtection="1">
      <alignment horizontal="left" vertical="center" indent="1"/>
      <protection locked="0" hidden="1"/>
    </xf>
    <xf numFmtId="0" fontId="23" fillId="3" borderId="123" xfId="0" applyFont="1" applyFill="1" applyBorder="1" applyAlignment="1" applyProtection="1">
      <alignment horizontal="left" vertical="center" indent="1"/>
      <protection locked="0" hidden="1"/>
    </xf>
    <xf numFmtId="0" fontId="23" fillId="3" borderId="118" xfId="0" applyFont="1" applyFill="1" applyBorder="1" applyAlignment="1" applyProtection="1">
      <alignment horizontal="left" vertical="center" indent="1"/>
      <protection locked="0" hidden="1"/>
    </xf>
    <xf numFmtId="0" fontId="23" fillId="3" borderId="121" xfId="0" applyFont="1" applyFill="1" applyBorder="1" applyAlignment="1" applyProtection="1">
      <alignment horizontal="left" vertical="center" indent="1"/>
      <protection locked="0" hidden="1"/>
    </xf>
    <xf numFmtId="0" fontId="23" fillId="3" borderId="124" xfId="0" applyFont="1" applyFill="1" applyBorder="1" applyAlignment="1" applyProtection="1">
      <alignment horizontal="left" vertical="center" indent="1"/>
      <protection locked="0" hidden="1"/>
    </xf>
    <xf numFmtId="0" fontId="23" fillId="3" borderId="122" xfId="0" applyFont="1" applyFill="1" applyBorder="1" applyAlignment="1" applyProtection="1">
      <alignment horizontal="left" vertical="center" indent="1"/>
      <protection locked="0" hidden="1"/>
    </xf>
    <xf numFmtId="181" fontId="20" fillId="2" borderId="64" xfId="1" applyNumberFormat="1" applyFont="1" applyFill="1" applyBorder="1" applyAlignment="1" applyProtection="1">
      <alignment horizontal="center" vertical="center" wrapText="1"/>
      <protection locked="0" hidden="1"/>
    </xf>
    <xf numFmtId="181" fontId="20" fillId="2" borderId="66" xfId="1" applyNumberFormat="1" applyFont="1" applyFill="1" applyBorder="1" applyAlignment="1" applyProtection="1">
      <alignment horizontal="center" vertical="center" wrapText="1"/>
      <protection locked="0" hidden="1"/>
    </xf>
    <xf numFmtId="180" fontId="14" fillId="0" borderId="36" xfId="0" applyNumberFormat="1" applyFont="1" applyBorder="1" applyAlignment="1" applyProtection="1">
      <alignment horizontal="left" vertical="center" wrapText="1"/>
      <protection hidden="1"/>
    </xf>
    <xf numFmtId="180" fontId="14" fillId="0" borderId="37" xfId="0" applyNumberFormat="1" applyFont="1" applyBorder="1" applyAlignment="1" applyProtection="1">
      <alignment horizontal="left" vertical="center" wrapText="1"/>
      <protection hidden="1"/>
    </xf>
    <xf numFmtId="188" fontId="27" fillId="7" borderId="14" xfId="0" applyNumberFormat="1" applyFont="1" applyFill="1" applyBorder="1" applyAlignment="1" applyProtection="1">
      <alignment horizontal="center" vertical="center" wrapText="1"/>
      <protection hidden="1"/>
    </xf>
    <xf numFmtId="188" fontId="27" fillId="7" borderId="13" xfId="0" applyNumberFormat="1" applyFont="1" applyFill="1" applyBorder="1" applyAlignment="1" applyProtection="1">
      <alignment horizontal="center" vertical="center"/>
      <protection hidden="1"/>
    </xf>
    <xf numFmtId="0" fontId="23" fillId="3" borderId="64" xfId="0" applyFont="1" applyFill="1" applyBorder="1" applyAlignment="1" applyProtection="1">
      <alignment horizontal="left" vertical="center" indent="1"/>
      <protection locked="0" hidden="1"/>
    </xf>
    <xf numFmtId="0" fontId="23" fillId="3" borderId="65" xfId="0" applyFont="1" applyFill="1" applyBorder="1" applyAlignment="1" applyProtection="1">
      <alignment horizontal="left" vertical="center" indent="1"/>
      <protection locked="0" hidden="1"/>
    </xf>
    <xf numFmtId="0" fontId="23" fillId="3" borderId="66" xfId="0" applyFont="1" applyFill="1" applyBorder="1" applyAlignment="1" applyProtection="1">
      <alignment horizontal="left" vertical="center" indent="1"/>
      <protection locked="0" hidden="1"/>
    </xf>
    <xf numFmtId="0" fontId="23" fillId="2" borderId="117" xfId="1" applyFont="1" applyFill="1" applyBorder="1" applyAlignment="1" applyProtection="1">
      <alignment horizontal="left" vertical="center"/>
      <protection locked="0" hidden="1"/>
    </xf>
    <xf numFmtId="0" fontId="23" fillId="2" borderId="118" xfId="1" applyFont="1" applyFill="1" applyBorder="1" applyAlignment="1" applyProtection="1">
      <alignment horizontal="left" vertical="center"/>
      <protection locked="0" hidden="1"/>
    </xf>
    <xf numFmtId="0" fontId="23" fillId="2" borderId="119" xfId="1" applyFont="1" applyFill="1" applyBorder="1" applyAlignment="1" applyProtection="1">
      <alignment horizontal="left" vertical="center"/>
      <protection locked="0" hidden="1"/>
    </xf>
    <xf numFmtId="0" fontId="23" fillId="2" borderId="120" xfId="1" applyFont="1" applyFill="1" applyBorder="1" applyAlignment="1" applyProtection="1">
      <alignment horizontal="left" vertical="center"/>
      <protection locked="0" hidden="1"/>
    </xf>
    <xf numFmtId="0" fontId="23" fillId="2" borderId="121" xfId="1" applyFont="1" applyFill="1" applyBorder="1" applyAlignment="1" applyProtection="1">
      <alignment horizontal="left" vertical="center"/>
      <protection locked="0" hidden="1"/>
    </xf>
    <xf numFmtId="0" fontId="23" fillId="2" borderId="122" xfId="1" applyFont="1" applyFill="1" applyBorder="1" applyAlignment="1" applyProtection="1">
      <alignment horizontal="left" vertical="center"/>
      <protection locked="0" hidden="1"/>
    </xf>
    <xf numFmtId="180" fontId="23" fillId="0" borderId="10" xfId="0" applyNumberFormat="1" applyFont="1" applyBorder="1" applyAlignment="1" applyProtection="1">
      <alignment horizontal="left" vertical="center" wrapText="1"/>
      <protection hidden="1"/>
    </xf>
    <xf numFmtId="0" fontId="30" fillId="0" borderId="149" xfId="0" applyFont="1" applyBorder="1" applyAlignment="1" applyProtection="1">
      <alignment horizontal="center" vertical="center" textRotation="255" wrapText="1"/>
      <protection hidden="1"/>
    </xf>
    <xf numFmtId="0" fontId="23" fillId="3" borderId="7" xfId="0" applyFont="1" applyFill="1" applyBorder="1" applyAlignment="1" applyProtection="1">
      <alignment horizontal="left" vertical="center" indent="1"/>
      <protection locked="0" hidden="1"/>
    </xf>
    <xf numFmtId="0" fontId="23" fillId="3" borderId="6" xfId="0" applyFont="1" applyFill="1" applyBorder="1" applyAlignment="1" applyProtection="1">
      <alignment horizontal="left" vertical="center" indent="1"/>
      <protection locked="0" hidden="1"/>
    </xf>
    <xf numFmtId="0" fontId="23" fillId="3" borderId="2" xfId="0" applyFont="1" applyFill="1" applyBorder="1" applyAlignment="1" applyProtection="1">
      <alignment horizontal="left" vertical="center" indent="1"/>
      <protection locked="0" hidden="1"/>
    </xf>
    <xf numFmtId="0" fontId="23" fillId="3" borderId="133" xfId="0" applyFont="1" applyFill="1" applyBorder="1" applyAlignment="1" applyProtection="1">
      <alignment horizontal="left" vertical="center" indent="1"/>
      <protection locked="0" hidden="1"/>
    </xf>
    <xf numFmtId="0" fontId="23" fillId="3" borderId="3" xfId="0" applyFont="1" applyFill="1" applyBorder="1" applyAlignment="1" applyProtection="1">
      <alignment horizontal="left" vertical="center" indent="1"/>
      <protection locked="0" hidden="1"/>
    </xf>
    <xf numFmtId="181" fontId="20" fillId="2" borderId="243" xfId="1" applyNumberFormat="1" applyFont="1" applyFill="1" applyBorder="1" applyAlignment="1" applyProtection="1">
      <alignment horizontal="center" vertical="center" wrapText="1"/>
      <protection locked="0" hidden="1"/>
    </xf>
    <xf numFmtId="181" fontId="20" fillId="2" borderId="186" xfId="1" applyNumberFormat="1" applyFont="1" applyFill="1" applyBorder="1" applyAlignment="1" applyProtection="1">
      <alignment horizontal="center" vertical="center" wrapText="1"/>
      <protection locked="0" hidden="1"/>
    </xf>
    <xf numFmtId="0" fontId="25" fillId="0" borderId="154" xfId="0" applyFont="1" applyBorder="1" applyAlignment="1" applyProtection="1">
      <alignment horizontal="center" vertical="center"/>
      <protection hidden="1"/>
    </xf>
    <xf numFmtId="180" fontId="14" fillId="0" borderId="206" xfId="0" applyNumberFormat="1" applyFont="1" applyBorder="1" applyAlignment="1" applyProtection="1">
      <alignment horizontal="left" vertical="center" wrapText="1"/>
      <protection hidden="1"/>
    </xf>
    <xf numFmtId="180" fontId="14" fillId="0" borderId="152" xfId="0" applyNumberFormat="1" applyFont="1" applyBorder="1" applyAlignment="1" applyProtection="1">
      <alignment horizontal="left" vertical="center" wrapText="1"/>
      <protection hidden="1"/>
    </xf>
    <xf numFmtId="180" fontId="14" fillId="0" borderId="153" xfId="0" applyNumberFormat="1" applyFont="1" applyBorder="1" applyAlignment="1" applyProtection="1">
      <alignment horizontal="left" vertical="center" wrapText="1"/>
      <protection hidden="1"/>
    </xf>
    <xf numFmtId="188" fontId="27" fillId="7" borderId="197" xfId="0" applyNumberFormat="1" applyFont="1" applyFill="1" applyBorder="1" applyAlignment="1" applyProtection="1">
      <alignment horizontal="center" vertical="center" wrapText="1"/>
      <protection hidden="1"/>
    </xf>
    <xf numFmtId="188" fontId="27" fillId="7" borderId="197" xfId="0" applyNumberFormat="1" applyFont="1" applyFill="1" applyBorder="1" applyAlignment="1" applyProtection="1">
      <alignment horizontal="center" vertical="center"/>
      <protection hidden="1"/>
    </xf>
    <xf numFmtId="0" fontId="23" fillId="2" borderId="169" xfId="1" applyFont="1" applyFill="1" applyBorder="1" applyAlignment="1" applyProtection="1">
      <alignment horizontal="center" vertical="center"/>
      <protection locked="0" hidden="1"/>
    </xf>
    <xf numFmtId="0" fontId="23" fillId="2" borderId="164" xfId="1" applyFont="1" applyFill="1" applyBorder="1" applyAlignment="1" applyProtection="1">
      <alignment horizontal="center" vertical="center"/>
      <protection locked="0" hidden="1"/>
    </xf>
    <xf numFmtId="0" fontId="23" fillId="2" borderId="170" xfId="1" applyFont="1" applyFill="1" applyBorder="1" applyAlignment="1" applyProtection="1">
      <alignment horizontal="center" vertical="center"/>
      <protection locked="0" hidden="1"/>
    </xf>
    <xf numFmtId="0" fontId="23" fillId="3" borderId="129" xfId="0" applyFont="1" applyFill="1" applyBorder="1" applyAlignment="1" applyProtection="1">
      <alignment horizontal="left" vertical="center" indent="1"/>
      <protection locked="0" hidden="1"/>
    </xf>
    <xf numFmtId="0" fontId="23" fillId="3" borderId="130" xfId="0" applyFont="1" applyFill="1" applyBorder="1" applyAlignment="1" applyProtection="1">
      <alignment horizontal="left" vertical="center" indent="1"/>
      <protection locked="0" hidden="1"/>
    </xf>
    <xf numFmtId="0" fontId="23" fillId="3" borderId="131" xfId="0" applyFont="1" applyFill="1" applyBorder="1" applyAlignment="1" applyProtection="1">
      <alignment horizontal="left" vertical="center" indent="1"/>
      <protection locked="0" hidden="1"/>
    </xf>
    <xf numFmtId="180" fontId="23" fillId="0" borderId="133" xfId="0" applyNumberFormat="1" applyFont="1" applyBorder="1" applyAlignment="1" applyProtection="1">
      <alignment horizontal="left" vertical="center" wrapText="1"/>
      <protection hidden="1"/>
    </xf>
    <xf numFmtId="0" fontId="23" fillId="0" borderId="133" xfId="0" applyFont="1" applyBorder="1" applyAlignment="1" applyProtection="1">
      <alignment horizontal="center" vertical="center"/>
      <protection hidden="1"/>
    </xf>
    <xf numFmtId="0" fontId="23" fillId="2" borderId="3" xfId="1" applyFont="1" applyFill="1" applyBorder="1" applyAlignment="1" applyProtection="1">
      <alignment horizontal="left" vertical="center"/>
      <protection locked="0"/>
    </xf>
    <xf numFmtId="0" fontId="23" fillId="2" borderId="1" xfId="1" applyFont="1" applyFill="1" applyBorder="1" applyAlignment="1" applyProtection="1">
      <alignment horizontal="left" vertical="center"/>
      <protection locked="0"/>
    </xf>
    <xf numFmtId="0" fontId="23" fillId="2" borderId="167" xfId="1" applyFont="1" applyFill="1" applyBorder="1" applyAlignment="1" applyProtection="1">
      <alignment horizontal="center" vertical="center"/>
      <protection locked="0" hidden="1"/>
    </xf>
    <xf numFmtId="0" fontId="23" fillId="2" borderId="22" xfId="1" applyFont="1" applyFill="1" applyBorder="1" applyAlignment="1" applyProtection="1">
      <alignment horizontal="center" vertical="center"/>
      <protection locked="0" hidden="1"/>
    </xf>
    <xf numFmtId="0" fontId="23" fillId="2" borderId="229" xfId="1" applyFont="1" applyFill="1" applyBorder="1" applyAlignment="1" applyProtection="1">
      <alignment horizontal="center" vertical="center"/>
      <protection locked="0" hidden="1"/>
    </xf>
    <xf numFmtId="0" fontId="23" fillId="2" borderId="230" xfId="1" applyFont="1" applyFill="1" applyBorder="1" applyAlignment="1" applyProtection="1">
      <alignment horizontal="center" vertical="center"/>
      <protection locked="0" hidden="1"/>
    </xf>
    <xf numFmtId="0" fontId="23" fillId="2" borderId="231" xfId="1" applyFont="1" applyFill="1" applyBorder="1" applyAlignment="1" applyProtection="1">
      <alignment horizontal="center" vertical="center"/>
      <protection locked="0" hidden="1"/>
    </xf>
  </cellXfs>
  <cellStyles count="9">
    <cellStyle name="ハイパーリンク 2" xfId="7" xr:uid="{00000000-0005-0000-0000-000000000000}"/>
    <cellStyle name="桁区切り" xfId="8" builtinId="6"/>
    <cellStyle name="桁区切り 2" xfId="2" xr:uid="{00000000-0005-0000-0000-000002000000}"/>
    <cellStyle name="標準" xfId="0" builtinId="0"/>
    <cellStyle name="標準 2" xfId="1" xr:uid="{00000000-0005-0000-0000-000004000000}"/>
    <cellStyle name="標準 2 5 2" xfId="4" xr:uid="{00000000-0005-0000-0000-000005000000}"/>
    <cellStyle name="標準 3" xfId="3" xr:uid="{00000000-0005-0000-0000-000006000000}"/>
    <cellStyle name="標準 3 2" xfId="6" xr:uid="{00000000-0005-0000-0000-000007000000}"/>
    <cellStyle name="標準 4" xfId="5" xr:uid="{00000000-0005-0000-0000-000008000000}"/>
  </cellStyles>
  <dxfs count="21">
    <dxf>
      <font>
        <color auto="1"/>
      </font>
      <fill>
        <patternFill>
          <bgColor theme="4" tint="0.79998168889431442"/>
        </patternFill>
      </fill>
    </dxf>
    <dxf>
      <font>
        <b/>
        <i val="0"/>
      </font>
      <fill>
        <patternFill patternType="gray0625"/>
      </fill>
    </dxf>
    <dxf>
      <font>
        <b/>
        <i val="0"/>
      </font>
      <fill>
        <patternFill patternType="gray0625">
          <bgColor auto="1"/>
        </patternFill>
      </fill>
    </dxf>
    <dxf>
      <font>
        <b/>
        <i val="0"/>
      </font>
      <fill>
        <patternFill patternType="gray0625"/>
      </fill>
    </dxf>
    <dxf>
      <font>
        <b/>
        <i val="0"/>
      </font>
      <fill>
        <patternFill patternType="gray0625">
          <bgColor auto="1"/>
        </patternFill>
      </fill>
    </dxf>
    <dxf>
      <font>
        <b/>
        <i val="0"/>
      </font>
      <fill>
        <patternFill patternType="gray0625">
          <bgColor theme="9" tint="0.79998168889431442"/>
        </patternFill>
      </fill>
    </dxf>
    <dxf>
      <font>
        <b/>
        <i val="0"/>
      </font>
      <fill>
        <patternFill patternType="gray0625"/>
      </fill>
    </dxf>
    <dxf>
      <font>
        <b/>
        <i val="0"/>
      </font>
      <fill>
        <patternFill patternType="gray0625">
          <bgColor auto="1"/>
        </patternFill>
      </fill>
    </dxf>
    <dxf>
      <font>
        <b/>
        <i val="0"/>
      </font>
      <fill>
        <patternFill patternType="gray0625">
          <bgColor theme="9" tint="0.79998168889431442"/>
        </patternFill>
      </fill>
    </dxf>
    <dxf>
      <font>
        <b/>
        <i val="0"/>
      </font>
      <fill>
        <patternFill patternType="gray0625"/>
      </fill>
    </dxf>
    <dxf>
      <font>
        <b/>
        <i val="0"/>
      </font>
      <fill>
        <patternFill patternType="gray0625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4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4" tint="0.59996337778862885"/>
        </patternFill>
      </fill>
    </dxf>
  </dxfs>
  <tableStyles count="0" defaultTableStyle="TableStyleMedium2" defaultPivotStyle="PivotStyleLight16"/>
  <colors>
    <mruColors>
      <color rgb="FFFFFFCC"/>
      <color rgb="FFEAF3FA"/>
      <color rgb="FFED7D31"/>
      <color rgb="FFFF9900"/>
      <color rgb="FFFED4EC"/>
      <color rgb="FFF2F2F2"/>
      <color rgb="FFFBFB9D"/>
      <color rgb="FFFFFF99"/>
      <color rgb="FFFFCC00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microsoft.com/office/2017/06/relationships/rdRichValueTypes" Target="richData/rdRichValueTyp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12" Type="http://schemas.microsoft.com/office/2017/06/relationships/rdRichValueStructure" Target="richData/rdrichvaluestructure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microsoft.com/office/2017/06/relationships/rdRichValue" Target="richData/rdrichvalue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GBox" noThreeD="1"/>
</file>

<file path=xl/ctrlProps/ctrlProp3.xml><?xml version="1.0" encoding="utf-8"?>
<formControlPr xmlns="http://schemas.microsoft.com/office/spreadsheetml/2009/9/main" objectType="GBox" noThreeD="1"/>
</file>

<file path=xl/ctrlProps/ctrlProp4.xml><?xml version="1.0" encoding="utf-8"?>
<formControlPr xmlns="http://schemas.microsoft.com/office/spreadsheetml/2009/9/main" objectType="GBox" noThreeD="1"/>
</file>

<file path=xl/ctrlProps/ctrlProp5.xml><?xml version="1.0" encoding="utf-8"?>
<formControlPr xmlns="http://schemas.microsoft.com/office/spreadsheetml/2009/9/main" objectType="GBox" noThreeD="1"/>
</file>

<file path=xl/ctrlProps/ctrlProp6.xml><?xml version="1.0" encoding="utf-8"?>
<formControlPr xmlns="http://schemas.microsoft.com/office/spreadsheetml/2009/9/main" objectType="GBox" noThreeD="1"/>
</file>

<file path=xl/ctrlProps/ctrlProp7.xml><?xml version="1.0" encoding="utf-8"?>
<formControlPr xmlns="http://schemas.microsoft.com/office/spreadsheetml/2009/9/main" objectType="Radio" firstButton="1" fmlaLink="$S$7" lockText="1" noThreeD="1"/>
</file>

<file path=xl/ctrlProps/ctrlProp8.xml><?xml version="1.0" encoding="utf-8"?>
<formControlPr xmlns="http://schemas.microsoft.com/office/spreadsheetml/2009/9/main" objectType="Radio" lockText="1" noThreeD="1"/>
</file>

<file path=xl/ctrlProps/ctrlProp9.xml><?xml version="1.0" encoding="utf-8"?>
<formControlPr xmlns="http://schemas.microsoft.com/office/spreadsheetml/2009/9/main" objectType="Radio" firstButton="1" fmlaLink="$S$8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Radio" firstButton="1" lockText="1" noThreeD="1"/>
</file>

<file path=xl/ctrlProps/ctrlProp12.xml><?xml version="1.0" encoding="utf-8"?>
<formControlPr xmlns="http://schemas.microsoft.com/office/spreadsheetml/2009/9/main" objectType="Radio" checked="Checked" lockText="1" noThreeD="1"/>
</file>

<file path=xl/ctrlProps/ctrlProp13.xml><?xml version="1.0" encoding="utf-8"?>
<formControlPr xmlns="http://schemas.microsoft.com/office/spreadsheetml/2009/9/main" objectType="Radio" firstButton="1" lockText="1" noThreeD="1"/>
</file>

<file path=xl/ctrlProps/ctrlProp14.xml><?xml version="1.0" encoding="utf-8"?>
<formControlPr xmlns="http://schemas.microsoft.com/office/spreadsheetml/2009/9/main" objectType="Radio" checked="Checked" lockText="1" noThreeD="1"/>
</file>

<file path=xl/ctrlProps/ctrlProp15.xml><?xml version="1.0" encoding="utf-8"?>
<formControlPr xmlns="http://schemas.microsoft.com/office/spreadsheetml/2009/9/main" objectType="GBox" noThreeD="1"/>
</file>

<file path=xl/ctrlProps/ctrlProp16.xml><?xml version="1.0" encoding="utf-8"?>
<formControlPr xmlns="http://schemas.microsoft.com/office/spreadsheetml/2009/9/main" objectType="GBox" noThreeD="1"/>
</file>

<file path=xl/ctrlProps/ctrlProp17.xml><?xml version="1.0" encoding="utf-8"?>
<formControlPr xmlns="http://schemas.microsoft.com/office/spreadsheetml/2009/9/main" objectType="GBox" noThreeD="1"/>
</file>

<file path=xl/ctrlProps/ctrlProp18.xml><?xml version="1.0" encoding="utf-8"?>
<formControlPr xmlns="http://schemas.microsoft.com/office/spreadsheetml/2009/9/main" objectType="GBox" noThreeD="1"/>
</file>

<file path=xl/ctrlProps/ctrlProp19.xml><?xml version="1.0" encoding="utf-8"?>
<formControlPr xmlns="http://schemas.microsoft.com/office/spreadsheetml/2009/9/main" objectType="GBox" noThreeD="1"/>
</file>

<file path=xl/ctrlProps/ctrlProp20.xml><?xml version="1.0" encoding="utf-8"?>
<formControlPr xmlns="http://schemas.microsoft.com/office/spreadsheetml/2009/9/main" objectType="GBox" noThreeD="1"/>
</file>

<file path=xl/ctrlProps/ctrlProp21.xml><?xml version="1.0" encoding="utf-8"?>
<formControlPr xmlns="http://schemas.microsoft.com/office/spreadsheetml/2009/9/main" objectType="GBox" noThreeD="1"/>
</file>

<file path=xl/ctrlProps/ctrlProp22.xml><?xml version="1.0" encoding="utf-8"?>
<formControlPr xmlns="http://schemas.microsoft.com/office/spreadsheetml/2009/9/main" objectType="GBox" noThreeD="1"/>
</file>

<file path=xl/ctrlProps/ctrlProp23.xml><?xml version="1.0" encoding="utf-8"?>
<formControlPr xmlns="http://schemas.microsoft.com/office/spreadsheetml/2009/9/main" objectType="GBox" noThreeD="1"/>
</file>

<file path=xl/ctrlProps/ctrlProp24.xml><?xml version="1.0" encoding="utf-8"?>
<formControlPr xmlns="http://schemas.microsoft.com/office/spreadsheetml/2009/9/main" objectType="GBox" noThreeD="1"/>
</file>

<file path=xl/ctrlProps/ctrlProp25.xml><?xml version="1.0" encoding="utf-8"?>
<formControlPr xmlns="http://schemas.microsoft.com/office/spreadsheetml/2009/9/main" objectType="GBox" noThreeD="1"/>
</file>

<file path=xl/ctrlProps/ctrlProp26.xml><?xml version="1.0" encoding="utf-8"?>
<formControlPr xmlns="http://schemas.microsoft.com/office/spreadsheetml/2009/9/main" objectType="GBox" noThreeD="1"/>
</file>

<file path=xl/ctrlProps/ctrlProp27.xml><?xml version="1.0" encoding="utf-8"?>
<formControlPr xmlns="http://schemas.microsoft.com/office/spreadsheetml/2009/9/main" objectType="GBox" noThreeD="1"/>
</file>

<file path=xl/ctrlProps/ctrlProp28.xml><?xml version="1.0" encoding="utf-8"?>
<formControlPr xmlns="http://schemas.microsoft.com/office/spreadsheetml/2009/9/main" objectType="GBox" noThreeD="1"/>
</file>

<file path=xl/ctrlProps/ctrlProp29.xml><?xml version="1.0" encoding="utf-8"?>
<formControlPr xmlns="http://schemas.microsoft.com/office/spreadsheetml/2009/9/main" objectType="GBox" noThreeD="1"/>
</file>

<file path=xl/ctrlProps/ctrlProp30.xml><?xml version="1.0" encoding="utf-8"?>
<formControlPr xmlns="http://schemas.microsoft.com/office/spreadsheetml/2009/9/main" objectType="GBox" noThreeD="1"/>
</file>

<file path=xl/ctrlProps/ctrlProp31.xml><?xml version="1.0" encoding="utf-8"?>
<formControlPr xmlns="http://schemas.microsoft.com/office/spreadsheetml/2009/9/main" objectType="GBox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2026920</xdr:colOff>
          <xdr:row>9</xdr:row>
          <xdr:rowOff>0</xdr:rowOff>
        </xdr:from>
        <xdr:to>
          <xdr:col>16</xdr:col>
          <xdr:colOff>53340</xdr:colOff>
          <xdr:row>10</xdr:row>
          <xdr:rowOff>182880</xdr:rowOff>
        </xdr:to>
        <xdr:sp macro="" textlink="">
          <xdr:nvSpPr>
            <xdr:cNvPr id="145409" name="Group Box 1" hidden="1">
              <a:extLst>
                <a:ext uri="{63B3BB69-23CF-44E3-9099-C40C66FF867C}">
                  <a14:compatExt spid="_x0000_s145409"/>
                </a:ext>
                <a:ext uri="{FF2B5EF4-FFF2-40B4-BE49-F238E27FC236}">
                  <a16:creationId xmlns:a16="http://schemas.microsoft.com/office/drawing/2014/main" id="{00000000-0008-0000-0000-000001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157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</xdr:colOff>
          <xdr:row>9</xdr:row>
          <xdr:rowOff>0</xdr:rowOff>
        </xdr:from>
        <xdr:to>
          <xdr:col>16</xdr:col>
          <xdr:colOff>68580</xdr:colOff>
          <xdr:row>10</xdr:row>
          <xdr:rowOff>68580</xdr:rowOff>
        </xdr:to>
        <xdr:sp macro="" textlink="">
          <xdr:nvSpPr>
            <xdr:cNvPr id="145410" name="Group Box 2" hidden="1">
              <a:extLst>
                <a:ext uri="{63B3BB69-23CF-44E3-9099-C40C66FF867C}">
                  <a14:compatExt spid="_x0000_s145410"/>
                </a:ext>
                <a:ext uri="{FF2B5EF4-FFF2-40B4-BE49-F238E27FC236}">
                  <a16:creationId xmlns:a16="http://schemas.microsoft.com/office/drawing/2014/main" id="{00000000-0008-0000-0000-000002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8</xdr:row>
          <xdr:rowOff>0</xdr:rowOff>
        </xdr:from>
        <xdr:to>
          <xdr:col>16</xdr:col>
          <xdr:colOff>7620</xdr:colOff>
          <xdr:row>9</xdr:row>
          <xdr:rowOff>198120</xdr:rowOff>
        </xdr:to>
        <xdr:sp macro="" textlink="">
          <xdr:nvSpPr>
            <xdr:cNvPr id="145411" name="Group Box 3" hidden="1">
              <a:extLst>
                <a:ext uri="{63B3BB69-23CF-44E3-9099-C40C66FF867C}">
                  <a14:compatExt spid="_x0000_s145411"/>
                </a:ext>
                <a:ext uri="{FF2B5EF4-FFF2-40B4-BE49-F238E27FC236}">
                  <a16:creationId xmlns:a16="http://schemas.microsoft.com/office/drawing/2014/main" id="{00000000-0008-0000-0000-000003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\\\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15240</xdr:colOff>
          <xdr:row>8</xdr:row>
          <xdr:rowOff>0</xdr:rowOff>
        </xdr:from>
        <xdr:to>
          <xdr:col>16</xdr:col>
          <xdr:colOff>7620</xdr:colOff>
          <xdr:row>9</xdr:row>
          <xdr:rowOff>182880</xdr:rowOff>
        </xdr:to>
        <xdr:sp macro="" textlink="">
          <xdr:nvSpPr>
            <xdr:cNvPr id="145412" name="Group Box 4" hidden="1">
              <a:extLst>
                <a:ext uri="{63B3BB69-23CF-44E3-9099-C40C66FF867C}">
                  <a14:compatExt spid="_x0000_s145412"/>
                </a:ext>
                <a:ext uri="{FF2B5EF4-FFF2-40B4-BE49-F238E27FC236}">
                  <a16:creationId xmlns:a16="http://schemas.microsoft.com/office/drawing/2014/main" id="{00000000-0008-0000-0000-000004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87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</xdr:colOff>
          <xdr:row>7</xdr:row>
          <xdr:rowOff>15240</xdr:rowOff>
        </xdr:from>
        <xdr:to>
          <xdr:col>16</xdr:col>
          <xdr:colOff>7620</xdr:colOff>
          <xdr:row>8</xdr:row>
          <xdr:rowOff>7620</xdr:rowOff>
        </xdr:to>
        <xdr:sp macro="" textlink="">
          <xdr:nvSpPr>
            <xdr:cNvPr id="145413" name="Group Box 5" hidden="1">
              <a:extLst>
                <a:ext uri="{63B3BB69-23CF-44E3-9099-C40C66FF867C}">
                  <a14:compatExt spid="_x0000_s145413"/>
                </a:ext>
                <a:ext uri="{FF2B5EF4-FFF2-40B4-BE49-F238E27FC236}">
                  <a16:creationId xmlns:a16="http://schemas.microsoft.com/office/drawing/2014/main" id="{00000000-0008-0000-0000-000005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84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</xdr:colOff>
          <xdr:row>6</xdr:row>
          <xdr:rowOff>7620</xdr:rowOff>
        </xdr:from>
        <xdr:to>
          <xdr:col>16</xdr:col>
          <xdr:colOff>7620</xdr:colOff>
          <xdr:row>6</xdr:row>
          <xdr:rowOff>381000</xdr:rowOff>
        </xdr:to>
        <xdr:sp macro="" textlink="">
          <xdr:nvSpPr>
            <xdr:cNvPr id="145414" name="Group Box 6" hidden="1">
              <a:extLst>
                <a:ext uri="{63B3BB69-23CF-44E3-9099-C40C66FF867C}">
                  <a14:compatExt spid="_x0000_s145414"/>
                </a:ext>
                <a:ext uri="{FF2B5EF4-FFF2-40B4-BE49-F238E27FC236}">
                  <a16:creationId xmlns:a16="http://schemas.microsoft.com/office/drawing/2014/main" id="{00000000-0008-0000-0000-000006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81</a:t>
              </a:r>
            </a:p>
          </xdr:txBody>
        </xdr:sp>
        <xdr:clientData/>
      </xdr:twoCellAnchor>
    </mc:Choice>
    <mc:Fallback/>
  </mc:AlternateContent>
  <xdr:twoCellAnchor>
    <xdr:from>
      <xdr:col>21</xdr:col>
      <xdr:colOff>496119</xdr:colOff>
      <xdr:row>0</xdr:row>
      <xdr:rowOff>0</xdr:rowOff>
    </xdr:from>
    <xdr:to>
      <xdr:col>23</xdr:col>
      <xdr:colOff>1183822</xdr:colOff>
      <xdr:row>2</xdr:row>
      <xdr:rowOff>394607</xdr:rowOff>
    </xdr:to>
    <xdr:sp macro="" textlink="">
      <xdr:nvSpPr>
        <xdr:cNvPr id="4" name="四角形: 角を丸くする 1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3109940" y="0"/>
          <a:ext cx="1721846" cy="898071"/>
        </a:xfrm>
        <a:prstGeom prst="roundRect">
          <a:avLst/>
        </a:prstGeom>
        <a:solidFill>
          <a:sysClr val="window" lastClr="FFFFFF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rgbClr val="FF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記入例</a:t>
          </a:r>
        </a:p>
      </xdr:txBody>
    </xdr:sp>
    <xdr:clientData/>
  </xdr:twoCellAnchor>
  <xdr:twoCellAnchor>
    <xdr:from>
      <xdr:col>24</xdr:col>
      <xdr:colOff>342449</xdr:colOff>
      <xdr:row>22</xdr:row>
      <xdr:rowOff>54880</xdr:rowOff>
    </xdr:from>
    <xdr:to>
      <xdr:col>30</xdr:col>
      <xdr:colOff>277266</xdr:colOff>
      <xdr:row>23</xdr:row>
      <xdr:rowOff>180064</xdr:rowOff>
    </xdr:to>
    <xdr:sp macro="" textlink="">
      <xdr:nvSpPr>
        <xdr:cNvPr id="6" name="四角形吹き出し 3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15403155" y="7955027"/>
          <a:ext cx="4842993" cy="517390"/>
        </a:xfrm>
        <a:prstGeom prst="borderCallout1">
          <a:avLst>
            <a:gd name="adj1" fmla="val 19579"/>
            <a:gd name="adj2" fmla="val 62104"/>
            <a:gd name="adj3" fmla="val -24862"/>
            <a:gd name="adj4" fmla="val 58362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en-US" altLang="ja-JP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モジュールの型式・公称最大出力は認証の記載どおりに入力します</a:t>
          </a:r>
          <a:r>
            <a:rPr kumimoji="1" lang="ja-JP" altLang="en-US" sz="14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。</a:t>
          </a:r>
          <a:endParaRPr kumimoji="1" lang="en-US" altLang="ja-JP" sz="14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27</xdr:col>
      <xdr:colOff>59251</xdr:colOff>
      <xdr:row>30</xdr:row>
      <xdr:rowOff>59599</xdr:rowOff>
    </xdr:from>
    <xdr:to>
      <xdr:col>37</xdr:col>
      <xdr:colOff>651161</xdr:colOff>
      <xdr:row>32</xdr:row>
      <xdr:rowOff>212540</xdr:rowOff>
    </xdr:to>
    <xdr:sp macro="" textlink="">
      <xdr:nvSpPr>
        <xdr:cNvPr id="7" name="四角形吹き出し 3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8604986" y="11097393"/>
          <a:ext cx="5847469" cy="937353"/>
        </a:xfrm>
        <a:prstGeom prst="borderCallout1">
          <a:avLst>
            <a:gd name="adj1" fmla="val 47976"/>
            <a:gd name="adj2" fmla="val 1673"/>
            <a:gd name="adj3" fmla="val 77219"/>
            <a:gd name="adj4" fmla="val -6501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1200" baseline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</a:t>
          </a:r>
          <a:r>
            <a:rPr kumimoji="1" lang="ja-JP" altLang="ja-JP" sz="1200" baseline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パワコンの型式・定格出力は、メーカーのカタログに記載されているとおり記入</a:t>
          </a:r>
          <a:r>
            <a:rPr kumimoji="1" lang="ja-JP" altLang="en-US" sz="1200" baseline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します</a:t>
          </a:r>
          <a:r>
            <a:rPr kumimoji="1" lang="ja-JP" altLang="ja-JP" sz="1200" baseline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。</a:t>
          </a:r>
          <a:endParaRPr lang="ja-JP" altLang="ja-JP" sz="1200">
            <a:solidFill>
              <a:srgbClr val="FF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en-US" altLang="ja-JP" sz="120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※※</a:t>
          </a:r>
          <a:r>
            <a:rPr kumimoji="1" lang="ja-JP" altLang="ja-JP" sz="120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機能性</a:t>
          </a:r>
          <a:r>
            <a:rPr kumimoji="1" lang="en-US" altLang="ja-JP" sz="120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PV</a:t>
          </a:r>
          <a:r>
            <a:rPr kumimoji="1" lang="ja-JP" altLang="ja-JP" sz="120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周辺機器記載のマイクロインバータを使用した場合は、</a:t>
          </a:r>
          <a:endParaRPr lang="ja-JP" altLang="ja-JP" sz="1200">
            <a:solidFill>
              <a:srgbClr val="FF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ja-JP" sz="120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　　　マイクロインバータの定格出力 </a:t>
          </a:r>
          <a:r>
            <a:rPr kumimoji="1" lang="en-US" altLang="ja-JP" sz="120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× </a:t>
          </a:r>
          <a:r>
            <a:rPr kumimoji="1" lang="ja-JP" altLang="ja-JP" sz="120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枚数　を記入。　</a:t>
          </a:r>
          <a:endParaRPr lang="ja-JP" altLang="ja-JP" sz="1200">
            <a:solidFill>
              <a:srgbClr val="FF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35</xdr:col>
      <xdr:colOff>610691</xdr:colOff>
      <xdr:row>58</xdr:row>
      <xdr:rowOff>0</xdr:rowOff>
    </xdr:from>
    <xdr:to>
      <xdr:col>37</xdr:col>
      <xdr:colOff>666750</xdr:colOff>
      <xdr:row>59</xdr:row>
      <xdr:rowOff>149679</xdr:rowOff>
    </xdr:to>
    <xdr:sp macro="" textlink="">
      <xdr:nvSpPr>
        <xdr:cNvPr id="12" name="四角形吹き出し 3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23770048" y="21567321"/>
          <a:ext cx="1620881" cy="612322"/>
        </a:xfrm>
        <a:prstGeom prst="borderCallout1">
          <a:avLst>
            <a:gd name="adj1" fmla="val 42618"/>
            <a:gd name="adj2" fmla="val -11714"/>
            <a:gd name="adj3" fmla="val 67054"/>
            <a:gd name="adj4" fmla="val 1954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機能性</a:t>
          </a:r>
          <a:r>
            <a:rPr kumimoji="1" lang="en-US" altLang="ja-JP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PV</a:t>
          </a: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出力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を自動計算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6</xdr:row>
          <xdr:rowOff>53340</xdr:rowOff>
        </xdr:from>
        <xdr:to>
          <xdr:col>3</xdr:col>
          <xdr:colOff>388620</xdr:colOff>
          <xdr:row>6</xdr:row>
          <xdr:rowOff>297180</xdr:rowOff>
        </xdr:to>
        <xdr:sp macro="" textlink="">
          <xdr:nvSpPr>
            <xdr:cNvPr id="145415" name="Option Button 7" hidden="1">
              <a:extLst>
                <a:ext uri="{63B3BB69-23CF-44E3-9099-C40C66FF867C}">
                  <a14:compatExt spid="_x0000_s145415"/>
                </a:ext>
                <a:ext uri="{FF2B5EF4-FFF2-40B4-BE49-F238E27FC236}">
                  <a16:creationId xmlns:a16="http://schemas.microsoft.com/office/drawing/2014/main" id="{00000000-0008-0000-0000-000007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175260</xdr:colOff>
          <xdr:row>6</xdr:row>
          <xdr:rowOff>53340</xdr:rowOff>
        </xdr:from>
        <xdr:to>
          <xdr:col>7</xdr:col>
          <xdr:colOff>563880</xdr:colOff>
          <xdr:row>6</xdr:row>
          <xdr:rowOff>350520</xdr:rowOff>
        </xdr:to>
        <xdr:sp macro="" textlink="">
          <xdr:nvSpPr>
            <xdr:cNvPr id="145416" name="Option Button 8" hidden="1">
              <a:extLst>
                <a:ext uri="{63B3BB69-23CF-44E3-9099-C40C66FF867C}">
                  <a14:compatExt spid="_x0000_s145416"/>
                </a:ext>
                <a:ext uri="{FF2B5EF4-FFF2-40B4-BE49-F238E27FC236}">
                  <a16:creationId xmlns:a16="http://schemas.microsoft.com/office/drawing/2014/main" id="{00000000-0008-0000-0000-000008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114300</xdr:colOff>
          <xdr:row>7</xdr:row>
          <xdr:rowOff>53340</xdr:rowOff>
        </xdr:from>
        <xdr:to>
          <xdr:col>4</xdr:col>
          <xdr:colOff>7620</xdr:colOff>
          <xdr:row>7</xdr:row>
          <xdr:rowOff>297180</xdr:rowOff>
        </xdr:to>
        <xdr:sp macro="" textlink="">
          <xdr:nvSpPr>
            <xdr:cNvPr id="145417" name="Option Button 9" hidden="1">
              <a:extLst>
                <a:ext uri="{63B3BB69-23CF-44E3-9099-C40C66FF867C}">
                  <a14:compatExt spid="_x0000_s145417"/>
                </a:ext>
                <a:ext uri="{FF2B5EF4-FFF2-40B4-BE49-F238E27FC236}">
                  <a16:creationId xmlns:a16="http://schemas.microsoft.com/office/drawing/2014/main" id="{00000000-0008-0000-0000-000009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175260</xdr:colOff>
          <xdr:row>7</xdr:row>
          <xdr:rowOff>38100</xdr:rowOff>
        </xdr:from>
        <xdr:to>
          <xdr:col>8</xdr:col>
          <xdr:colOff>0</xdr:colOff>
          <xdr:row>7</xdr:row>
          <xdr:rowOff>350520</xdr:rowOff>
        </xdr:to>
        <xdr:sp macro="" textlink="">
          <xdr:nvSpPr>
            <xdr:cNvPr id="145418" name="Option Button 10" descr="オプション 83" hidden="1">
              <a:extLst>
                <a:ext uri="{63B3BB69-23CF-44E3-9099-C40C66FF867C}">
                  <a14:compatExt spid="_x0000_s145418"/>
                </a:ext>
                <a:ext uri="{FF2B5EF4-FFF2-40B4-BE49-F238E27FC236}">
                  <a16:creationId xmlns:a16="http://schemas.microsoft.com/office/drawing/2014/main" id="{00000000-0008-0000-0000-00000A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>
    <xdr:from>
      <xdr:col>28</xdr:col>
      <xdr:colOff>127300</xdr:colOff>
      <xdr:row>52</xdr:row>
      <xdr:rowOff>117935</xdr:rowOff>
    </xdr:from>
    <xdr:to>
      <xdr:col>30</xdr:col>
      <xdr:colOff>224118</xdr:colOff>
      <xdr:row>54</xdr:row>
      <xdr:rowOff>3811</xdr:rowOff>
    </xdr:to>
    <xdr:sp macro="" textlink="">
      <xdr:nvSpPr>
        <xdr:cNvPr id="17" name="四角形吹き出し 31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19244535" y="19347229"/>
          <a:ext cx="948465" cy="647876"/>
        </a:xfrm>
        <a:prstGeom prst="borderCallout1">
          <a:avLst>
            <a:gd name="adj1" fmla="val -15462"/>
            <a:gd name="adj2" fmla="val 21966"/>
            <a:gd name="adj3" fmla="val 10076"/>
            <a:gd name="adj4" fmla="val 17530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自動表示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します。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91440</xdr:colOff>
          <xdr:row>6</xdr:row>
          <xdr:rowOff>53340</xdr:rowOff>
        </xdr:from>
        <xdr:to>
          <xdr:col>24</xdr:col>
          <xdr:colOff>373380</xdr:colOff>
          <xdr:row>6</xdr:row>
          <xdr:rowOff>297180</xdr:rowOff>
        </xdr:to>
        <xdr:sp macro="" textlink="">
          <xdr:nvSpPr>
            <xdr:cNvPr id="145419" name="Option Button 11" hidden="1">
              <a:extLst>
                <a:ext uri="{63B3BB69-23CF-44E3-9099-C40C66FF867C}">
                  <a14:compatExt spid="_x0000_s145419"/>
                </a:ext>
                <a:ext uri="{FF2B5EF4-FFF2-40B4-BE49-F238E27FC236}">
                  <a16:creationId xmlns:a16="http://schemas.microsoft.com/office/drawing/2014/main" id="{00000000-0008-0000-0000-00000B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175260</xdr:colOff>
          <xdr:row>6</xdr:row>
          <xdr:rowOff>53340</xdr:rowOff>
        </xdr:from>
        <xdr:to>
          <xdr:col>27</xdr:col>
          <xdr:colOff>563880</xdr:colOff>
          <xdr:row>6</xdr:row>
          <xdr:rowOff>350520</xdr:rowOff>
        </xdr:to>
        <xdr:sp macro="" textlink="">
          <xdr:nvSpPr>
            <xdr:cNvPr id="145420" name="Option Button 12" hidden="1">
              <a:extLst>
                <a:ext uri="{63B3BB69-23CF-44E3-9099-C40C66FF867C}">
                  <a14:compatExt spid="_x0000_s145420"/>
                </a:ext>
                <a:ext uri="{FF2B5EF4-FFF2-40B4-BE49-F238E27FC236}">
                  <a16:creationId xmlns:a16="http://schemas.microsoft.com/office/drawing/2014/main" id="{00000000-0008-0000-0000-00000C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91440</xdr:colOff>
          <xdr:row>7</xdr:row>
          <xdr:rowOff>53340</xdr:rowOff>
        </xdr:from>
        <xdr:to>
          <xdr:col>25</xdr:col>
          <xdr:colOff>45720</xdr:colOff>
          <xdr:row>7</xdr:row>
          <xdr:rowOff>297180</xdr:rowOff>
        </xdr:to>
        <xdr:sp macro="" textlink="">
          <xdr:nvSpPr>
            <xdr:cNvPr id="145421" name="Option Button 13" hidden="1">
              <a:extLst>
                <a:ext uri="{63B3BB69-23CF-44E3-9099-C40C66FF867C}">
                  <a14:compatExt spid="_x0000_s145421"/>
                </a:ext>
                <a:ext uri="{FF2B5EF4-FFF2-40B4-BE49-F238E27FC236}">
                  <a16:creationId xmlns:a16="http://schemas.microsoft.com/office/drawing/2014/main" id="{00000000-0008-0000-0000-00000D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175260</xdr:colOff>
          <xdr:row>7</xdr:row>
          <xdr:rowOff>38100</xdr:rowOff>
        </xdr:from>
        <xdr:to>
          <xdr:col>28</xdr:col>
          <xdr:colOff>7620</xdr:colOff>
          <xdr:row>7</xdr:row>
          <xdr:rowOff>350520</xdr:rowOff>
        </xdr:to>
        <xdr:sp macro="" textlink="">
          <xdr:nvSpPr>
            <xdr:cNvPr id="145422" name="Option Button 14" descr="オプション 83" hidden="1">
              <a:extLst>
                <a:ext uri="{63B3BB69-23CF-44E3-9099-C40C66FF867C}">
                  <a14:compatExt spid="_x0000_s145422"/>
                </a:ext>
                <a:ext uri="{FF2B5EF4-FFF2-40B4-BE49-F238E27FC236}">
                  <a16:creationId xmlns:a16="http://schemas.microsoft.com/office/drawing/2014/main" id="{00000000-0008-0000-0000-00000E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2026920</xdr:colOff>
          <xdr:row>5</xdr:row>
          <xdr:rowOff>251460</xdr:rowOff>
        </xdr:from>
        <xdr:to>
          <xdr:col>36</xdr:col>
          <xdr:colOff>83820</xdr:colOff>
          <xdr:row>7</xdr:row>
          <xdr:rowOff>0</xdr:rowOff>
        </xdr:to>
        <xdr:sp macro="" textlink="">
          <xdr:nvSpPr>
            <xdr:cNvPr id="145423" name="Group Box 15" hidden="1">
              <a:extLst>
                <a:ext uri="{63B3BB69-23CF-44E3-9099-C40C66FF867C}">
                  <a14:compatExt spid="_x0000_s145423"/>
                </a:ext>
                <a:ext uri="{FF2B5EF4-FFF2-40B4-BE49-F238E27FC236}">
                  <a16:creationId xmlns:a16="http://schemas.microsoft.com/office/drawing/2014/main" id="{00000000-0008-0000-0000-00000F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179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2004060</xdr:colOff>
          <xdr:row>7</xdr:row>
          <xdr:rowOff>7620</xdr:rowOff>
        </xdr:from>
        <xdr:to>
          <xdr:col>36</xdr:col>
          <xdr:colOff>30480</xdr:colOff>
          <xdr:row>7</xdr:row>
          <xdr:rowOff>381000</xdr:rowOff>
        </xdr:to>
        <xdr:sp macro="" textlink="">
          <xdr:nvSpPr>
            <xdr:cNvPr id="145424" name="Group Box 16" hidden="1">
              <a:extLst>
                <a:ext uri="{63B3BB69-23CF-44E3-9099-C40C66FF867C}">
                  <a14:compatExt spid="_x0000_s145424"/>
                </a:ext>
                <a:ext uri="{FF2B5EF4-FFF2-40B4-BE49-F238E27FC236}">
                  <a16:creationId xmlns:a16="http://schemas.microsoft.com/office/drawing/2014/main" id="{00000000-0008-0000-0000-000010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1943100</xdr:colOff>
          <xdr:row>8</xdr:row>
          <xdr:rowOff>0</xdr:rowOff>
        </xdr:from>
        <xdr:to>
          <xdr:col>36</xdr:col>
          <xdr:colOff>83820</xdr:colOff>
          <xdr:row>9</xdr:row>
          <xdr:rowOff>144780</xdr:rowOff>
        </xdr:to>
        <xdr:sp macro="" textlink="">
          <xdr:nvSpPr>
            <xdr:cNvPr id="145425" name="Group Box 17" hidden="1">
              <a:extLst>
                <a:ext uri="{63B3BB69-23CF-44E3-9099-C40C66FF867C}">
                  <a14:compatExt spid="_x0000_s145425"/>
                </a:ext>
                <a:ext uri="{FF2B5EF4-FFF2-40B4-BE49-F238E27FC236}">
                  <a16:creationId xmlns:a16="http://schemas.microsoft.com/office/drawing/2014/main" id="{00000000-0008-0000-0000-000011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38100</xdr:colOff>
          <xdr:row>9</xdr:row>
          <xdr:rowOff>0</xdr:rowOff>
        </xdr:from>
        <xdr:to>
          <xdr:col>36</xdr:col>
          <xdr:colOff>68580</xdr:colOff>
          <xdr:row>10</xdr:row>
          <xdr:rowOff>68580</xdr:rowOff>
        </xdr:to>
        <xdr:sp macro="" textlink="">
          <xdr:nvSpPr>
            <xdr:cNvPr id="145426" name="Group Box 18" hidden="1">
              <a:extLst>
                <a:ext uri="{63B3BB69-23CF-44E3-9099-C40C66FF867C}">
                  <a14:compatExt spid="_x0000_s145426"/>
                </a:ext>
                <a:ext uri="{FF2B5EF4-FFF2-40B4-BE49-F238E27FC236}">
                  <a16:creationId xmlns:a16="http://schemas.microsoft.com/office/drawing/2014/main" id="{00000000-0008-0000-0000-000012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1988820</xdr:colOff>
          <xdr:row>9</xdr:row>
          <xdr:rowOff>0</xdr:rowOff>
        </xdr:from>
        <xdr:to>
          <xdr:col>36</xdr:col>
          <xdr:colOff>68580</xdr:colOff>
          <xdr:row>10</xdr:row>
          <xdr:rowOff>45720</xdr:rowOff>
        </xdr:to>
        <xdr:sp macro="" textlink="">
          <xdr:nvSpPr>
            <xdr:cNvPr id="145427" name="Group Box 19" hidden="1">
              <a:extLst>
                <a:ext uri="{63B3BB69-23CF-44E3-9099-C40C66FF867C}">
                  <a14:compatExt spid="_x0000_s145427"/>
                </a:ext>
                <a:ext uri="{FF2B5EF4-FFF2-40B4-BE49-F238E27FC236}">
                  <a16:creationId xmlns:a16="http://schemas.microsoft.com/office/drawing/2014/main" id="{00000000-0008-0000-0000-000013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0</xdr:colOff>
          <xdr:row>9</xdr:row>
          <xdr:rowOff>0</xdr:rowOff>
        </xdr:from>
        <xdr:to>
          <xdr:col>36</xdr:col>
          <xdr:colOff>83820</xdr:colOff>
          <xdr:row>10</xdr:row>
          <xdr:rowOff>99060</xdr:rowOff>
        </xdr:to>
        <xdr:sp macro="" textlink="">
          <xdr:nvSpPr>
            <xdr:cNvPr id="145428" name="Group Box 20" hidden="1">
              <a:extLst>
                <a:ext uri="{63B3BB69-23CF-44E3-9099-C40C66FF867C}">
                  <a14:compatExt spid="_x0000_s145428"/>
                </a:ext>
                <a:ext uri="{FF2B5EF4-FFF2-40B4-BE49-F238E27FC236}">
                  <a16:creationId xmlns:a16="http://schemas.microsoft.com/office/drawing/2014/main" id="{00000000-0008-0000-0000-000014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184</a:t>
              </a:r>
            </a:p>
          </xdr:txBody>
        </xdr:sp>
        <xdr:clientData/>
      </xdr:twoCellAnchor>
    </mc:Choice>
    <mc:Fallback/>
  </mc:AlternateContent>
  <xdr:twoCellAnchor>
    <xdr:from>
      <xdr:col>36</xdr:col>
      <xdr:colOff>54897</xdr:colOff>
      <xdr:row>19</xdr:row>
      <xdr:rowOff>145374</xdr:rowOff>
    </xdr:from>
    <xdr:to>
      <xdr:col>37</xdr:col>
      <xdr:colOff>608511</xdr:colOff>
      <xdr:row>20</xdr:row>
      <xdr:rowOff>238533</xdr:rowOff>
    </xdr:to>
    <xdr:sp macro="" textlink="">
      <xdr:nvSpPr>
        <xdr:cNvPr id="18" name="四角形吹き出し 31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23699757" y="6601419"/>
          <a:ext cx="949854" cy="487494"/>
        </a:xfrm>
        <a:prstGeom prst="borderCallout1">
          <a:avLst>
            <a:gd name="adj1" fmla="val 81151"/>
            <a:gd name="adj2" fmla="val 13073"/>
            <a:gd name="adj3" fmla="val 117856"/>
            <a:gd name="adj4" fmla="val -5507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自動計算</a:t>
          </a:r>
          <a:endParaRPr kumimoji="1" lang="en-US" altLang="ja-JP" sz="14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31</xdr:col>
      <xdr:colOff>206826</xdr:colOff>
      <xdr:row>1</xdr:row>
      <xdr:rowOff>172812</xdr:rowOff>
    </xdr:from>
    <xdr:to>
      <xdr:col>38</xdr:col>
      <xdr:colOff>58238</xdr:colOff>
      <xdr:row>2</xdr:row>
      <xdr:rowOff>312966</xdr:rowOff>
    </xdr:to>
    <xdr:sp macro="" textlink="">
      <xdr:nvSpPr>
        <xdr:cNvPr id="19" name="四角形: 角を丸くする 10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21474790" y="200026"/>
          <a:ext cx="4083234" cy="616404"/>
        </a:xfrm>
        <a:prstGeom prst="roundRect">
          <a:avLst/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100" b="1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32</xdr:col>
      <xdr:colOff>28046</xdr:colOff>
      <xdr:row>1</xdr:row>
      <xdr:rowOff>332965</xdr:rowOff>
    </xdr:from>
    <xdr:to>
      <xdr:col>33</xdr:col>
      <xdr:colOff>131654</xdr:colOff>
      <xdr:row>2</xdr:row>
      <xdr:rowOff>219163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677010" y="360179"/>
          <a:ext cx="852001" cy="362448"/>
        </a:xfrm>
        <a:prstGeom prst="rect">
          <a:avLst/>
        </a:prstGeom>
        <a:solidFill>
          <a:srgbClr val="FFFFCC"/>
        </a:solidFill>
        <a:ln>
          <a:noFill/>
        </a:ln>
      </xdr:spPr>
    </xdr:pic>
    <xdr:clientData/>
  </xdr:twoCellAnchor>
  <xdr:twoCellAnchor>
    <xdr:from>
      <xdr:col>46</xdr:col>
      <xdr:colOff>186220</xdr:colOff>
      <xdr:row>8</xdr:row>
      <xdr:rowOff>54438</xdr:rowOff>
    </xdr:from>
    <xdr:to>
      <xdr:col>60</xdr:col>
      <xdr:colOff>169336</xdr:colOff>
      <xdr:row>9</xdr:row>
      <xdr:rowOff>0</xdr:rowOff>
    </xdr:to>
    <xdr:sp macro="" textlink="">
      <xdr:nvSpPr>
        <xdr:cNvPr id="21" name="正方形/長方形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25901815" y="3049098"/>
          <a:ext cx="2922531" cy="141777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400" b="1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400" b="1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水色部分を入力してください。</a:t>
          </a:r>
        </a:p>
      </xdr:txBody>
    </xdr:sp>
    <xdr:clientData/>
  </xdr:twoCellAnchor>
  <xdr:twoCellAnchor>
    <xdr:from>
      <xdr:col>33</xdr:col>
      <xdr:colOff>89811</xdr:colOff>
      <xdr:row>9</xdr:row>
      <xdr:rowOff>60411</xdr:rowOff>
    </xdr:from>
    <xdr:to>
      <xdr:col>37</xdr:col>
      <xdr:colOff>670561</xdr:colOff>
      <xdr:row>11</xdr:row>
      <xdr:rowOff>260441</xdr:rowOff>
    </xdr:to>
    <xdr:sp macro="" textlink="">
      <xdr:nvSpPr>
        <xdr:cNvPr id="22" name="四角形吹き出し 3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22487168" y="3258090"/>
          <a:ext cx="2907572" cy="1043672"/>
        </a:xfrm>
        <a:prstGeom prst="borderCallout1">
          <a:avLst>
            <a:gd name="adj1" fmla="val 55961"/>
            <a:gd name="adj2" fmla="val 1270"/>
            <a:gd name="adj3" fmla="val 82690"/>
            <a:gd name="adj4" fmla="val -10441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申請する経費（消費税を除く）を入力。</a:t>
          </a:r>
          <a:endParaRPr kumimoji="1" lang="en-US" altLang="ja-JP" sz="12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indent="0" algn="l"/>
          <a:r>
            <a:rPr kumimoji="1" lang="ja-JP" altLang="en-US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該当なしの項目は「</a:t>
          </a:r>
          <a:r>
            <a:rPr kumimoji="1" lang="en-US" altLang="ja-JP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0</a:t>
          </a:r>
          <a:r>
            <a:rPr kumimoji="1" lang="ja-JP" altLang="en-US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」を入力。</a:t>
          </a:r>
          <a:endParaRPr kumimoji="1" lang="en-US" altLang="ja-JP" sz="12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oneCellAnchor>
    <xdr:from>
      <xdr:col>33</xdr:col>
      <xdr:colOff>201929</xdr:colOff>
      <xdr:row>1</xdr:row>
      <xdr:rowOff>309155</xdr:rowOff>
    </xdr:from>
    <xdr:ext cx="2877711" cy="442429"/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22599286" y="336369"/>
          <a:ext cx="2877711" cy="44242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水色の部分を入力したください。</a:t>
          </a:r>
        </a:p>
      </xdr:txBody>
    </xdr:sp>
    <xdr:clientData/>
  </xdr:oneCellAnchor>
  <xdr:twoCellAnchor>
    <xdr:from>
      <xdr:col>37</xdr:col>
      <xdr:colOff>149678</xdr:colOff>
      <xdr:row>4</xdr:row>
      <xdr:rowOff>13607</xdr:rowOff>
    </xdr:from>
    <xdr:to>
      <xdr:col>37</xdr:col>
      <xdr:colOff>421821</xdr:colOff>
      <xdr:row>12</xdr:row>
      <xdr:rowOff>0</xdr:rowOff>
    </xdr:to>
    <xdr:sp macro="" textlink="">
      <xdr:nvSpPr>
        <xdr:cNvPr id="33" name="右大かっこ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24190778" y="1284242"/>
          <a:ext cx="272143" cy="3259183"/>
        </a:xfrm>
        <a:prstGeom prst="rightBracket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132260</xdr:colOff>
      <xdr:row>49</xdr:row>
      <xdr:rowOff>0</xdr:rowOff>
    </xdr:from>
    <xdr:to>
      <xdr:col>37</xdr:col>
      <xdr:colOff>340178</xdr:colOff>
      <xdr:row>71</xdr:row>
      <xdr:rowOff>367393</xdr:rowOff>
    </xdr:to>
    <xdr:sp macro="" textlink="">
      <xdr:nvSpPr>
        <xdr:cNvPr id="35" name="右大かっこ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24177170" y="20288250"/>
          <a:ext cx="204108" cy="8707483"/>
        </a:xfrm>
        <a:prstGeom prst="rightBracket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2026920</xdr:colOff>
          <xdr:row>87</xdr:row>
          <xdr:rowOff>0</xdr:rowOff>
        </xdr:from>
        <xdr:to>
          <xdr:col>16</xdr:col>
          <xdr:colOff>68580</xdr:colOff>
          <xdr:row>88</xdr:row>
          <xdr:rowOff>182880</xdr:rowOff>
        </xdr:to>
        <xdr:sp macro="" textlink="">
          <xdr:nvSpPr>
            <xdr:cNvPr id="145429" name="Group Box 21" hidden="1">
              <a:extLst>
                <a:ext uri="{63B3BB69-23CF-44E3-9099-C40C66FF867C}">
                  <a14:compatExt spid="_x0000_s145429"/>
                </a:ext>
                <a:ext uri="{FF2B5EF4-FFF2-40B4-BE49-F238E27FC236}">
                  <a16:creationId xmlns:a16="http://schemas.microsoft.com/office/drawing/2014/main" id="{00000000-0008-0000-0000-000015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157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</xdr:colOff>
          <xdr:row>87</xdr:row>
          <xdr:rowOff>0</xdr:rowOff>
        </xdr:from>
        <xdr:to>
          <xdr:col>16</xdr:col>
          <xdr:colOff>76200</xdr:colOff>
          <xdr:row>88</xdr:row>
          <xdr:rowOff>68580</xdr:rowOff>
        </xdr:to>
        <xdr:sp macro="" textlink="">
          <xdr:nvSpPr>
            <xdr:cNvPr id="145430" name="Group Box 22" hidden="1">
              <a:extLst>
                <a:ext uri="{63B3BB69-23CF-44E3-9099-C40C66FF867C}">
                  <a14:compatExt spid="_x0000_s145430"/>
                </a:ext>
                <a:ext uri="{FF2B5EF4-FFF2-40B4-BE49-F238E27FC236}">
                  <a16:creationId xmlns:a16="http://schemas.microsoft.com/office/drawing/2014/main" id="{00000000-0008-0000-0000-000016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86</xdr:row>
          <xdr:rowOff>0</xdr:rowOff>
        </xdr:from>
        <xdr:to>
          <xdr:col>16</xdr:col>
          <xdr:colOff>22860</xdr:colOff>
          <xdr:row>88</xdr:row>
          <xdr:rowOff>7620</xdr:rowOff>
        </xdr:to>
        <xdr:sp macro="" textlink="">
          <xdr:nvSpPr>
            <xdr:cNvPr id="145431" name="Group Box 23" hidden="1">
              <a:extLst>
                <a:ext uri="{63B3BB69-23CF-44E3-9099-C40C66FF867C}">
                  <a14:compatExt spid="_x0000_s145431"/>
                </a:ext>
                <a:ext uri="{FF2B5EF4-FFF2-40B4-BE49-F238E27FC236}">
                  <a16:creationId xmlns:a16="http://schemas.microsoft.com/office/drawing/2014/main" id="{00000000-0008-0000-0000-000017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\\\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15240</xdr:colOff>
          <xdr:row>86</xdr:row>
          <xdr:rowOff>0</xdr:rowOff>
        </xdr:from>
        <xdr:to>
          <xdr:col>16</xdr:col>
          <xdr:colOff>22860</xdr:colOff>
          <xdr:row>88</xdr:row>
          <xdr:rowOff>0</xdr:rowOff>
        </xdr:to>
        <xdr:sp macro="" textlink="">
          <xdr:nvSpPr>
            <xdr:cNvPr id="145432" name="Group Box 24" hidden="1">
              <a:extLst>
                <a:ext uri="{63B3BB69-23CF-44E3-9099-C40C66FF867C}">
                  <a14:compatExt spid="_x0000_s145432"/>
                </a:ext>
                <a:ext uri="{FF2B5EF4-FFF2-40B4-BE49-F238E27FC236}">
                  <a16:creationId xmlns:a16="http://schemas.microsoft.com/office/drawing/2014/main" id="{00000000-0008-0000-0000-000018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87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1943100</xdr:colOff>
          <xdr:row>86</xdr:row>
          <xdr:rowOff>0</xdr:rowOff>
        </xdr:from>
        <xdr:to>
          <xdr:col>36</xdr:col>
          <xdr:colOff>83820</xdr:colOff>
          <xdr:row>87</xdr:row>
          <xdr:rowOff>274320</xdr:rowOff>
        </xdr:to>
        <xdr:sp macro="" textlink="">
          <xdr:nvSpPr>
            <xdr:cNvPr id="145433" name="Group Box 25" hidden="1">
              <a:extLst>
                <a:ext uri="{63B3BB69-23CF-44E3-9099-C40C66FF867C}">
                  <a14:compatExt spid="_x0000_s145433"/>
                </a:ext>
                <a:ext uri="{FF2B5EF4-FFF2-40B4-BE49-F238E27FC236}">
                  <a16:creationId xmlns:a16="http://schemas.microsoft.com/office/drawing/2014/main" id="{00000000-0008-0000-0000-000019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38100</xdr:colOff>
          <xdr:row>87</xdr:row>
          <xdr:rowOff>0</xdr:rowOff>
        </xdr:from>
        <xdr:to>
          <xdr:col>36</xdr:col>
          <xdr:colOff>68580</xdr:colOff>
          <xdr:row>88</xdr:row>
          <xdr:rowOff>68580</xdr:rowOff>
        </xdr:to>
        <xdr:sp macro="" textlink="">
          <xdr:nvSpPr>
            <xdr:cNvPr id="145434" name="Group Box 26" hidden="1">
              <a:extLst>
                <a:ext uri="{63B3BB69-23CF-44E3-9099-C40C66FF867C}">
                  <a14:compatExt spid="_x0000_s145434"/>
                </a:ext>
                <a:ext uri="{FF2B5EF4-FFF2-40B4-BE49-F238E27FC236}">
                  <a16:creationId xmlns:a16="http://schemas.microsoft.com/office/drawing/2014/main" id="{00000000-0008-0000-0000-00001A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1988820</xdr:colOff>
          <xdr:row>87</xdr:row>
          <xdr:rowOff>0</xdr:rowOff>
        </xdr:from>
        <xdr:to>
          <xdr:col>36</xdr:col>
          <xdr:colOff>83820</xdr:colOff>
          <xdr:row>88</xdr:row>
          <xdr:rowOff>45720</xdr:rowOff>
        </xdr:to>
        <xdr:sp macro="" textlink="">
          <xdr:nvSpPr>
            <xdr:cNvPr id="145435" name="Group Box 27" hidden="1">
              <a:extLst>
                <a:ext uri="{63B3BB69-23CF-44E3-9099-C40C66FF867C}">
                  <a14:compatExt spid="_x0000_s145435"/>
                </a:ext>
                <a:ext uri="{FF2B5EF4-FFF2-40B4-BE49-F238E27FC236}">
                  <a16:creationId xmlns:a16="http://schemas.microsoft.com/office/drawing/2014/main" id="{00000000-0008-0000-0000-00001B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0</xdr:colOff>
          <xdr:row>87</xdr:row>
          <xdr:rowOff>0</xdr:rowOff>
        </xdr:from>
        <xdr:to>
          <xdr:col>36</xdr:col>
          <xdr:colOff>83820</xdr:colOff>
          <xdr:row>88</xdr:row>
          <xdr:rowOff>99060</xdr:rowOff>
        </xdr:to>
        <xdr:sp macro="" textlink="">
          <xdr:nvSpPr>
            <xdr:cNvPr id="145436" name="Group Box 28" hidden="1">
              <a:extLst>
                <a:ext uri="{63B3BB69-23CF-44E3-9099-C40C66FF867C}">
                  <a14:compatExt spid="_x0000_s145436"/>
                </a:ext>
                <a:ext uri="{FF2B5EF4-FFF2-40B4-BE49-F238E27FC236}">
                  <a16:creationId xmlns:a16="http://schemas.microsoft.com/office/drawing/2014/main" id="{00000000-0008-0000-0000-00001C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184</a:t>
              </a:r>
            </a:p>
          </xdr:txBody>
        </xdr:sp>
        <xdr:clientData/>
      </xdr:twoCellAnchor>
    </mc:Choice>
    <mc:Fallback/>
  </mc:AlternateContent>
  <xdr:twoCellAnchor>
    <xdr:from>
      <xdr:col>27</xdr:col>
      <xdr:colOff>531496</xdr:colOff>
      <xdr:row>91</xdr:row>
      <xdr:rowOff>342079</xdr:rowOff>
    </xdr:from>
    <xdr:to>
      <xdr:col>35</xdr:col>
      <xdr:colOff>9796</xdr:colOff>
      <xdr:row>92</xdr:row>
      <xdr:rowOff>126274</xdr:rowOff>
    </xdr:to>
    <xdr:sp macro="" textlink="">
      <xdr:nvSpPr>
        <xdr:cNvPr id="37" name="四角形吹き出し 31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19078032" y="32754293"/>
          <a:ext cx="3179443" cy="600624"/>
        </a:xfrm>
        <a:prstGeom prst="borderCallout1">
          <a:avLst>
            <a:gd name="adj1" fmla="val 49648"/>
            <a:gd name="adj2" fmla="val 786"/>
            <a:gd name="adj3" fmla="val 38234"/>
            <a:gd name="adj4" fmla="val -12026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助成金交付申請額が自動計算されます。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27</xdr:col>
      <xdr:colOff>456483</xdr:colOff>
      <xdr:row>37</xdr:row>
      <xdr:rowOff>15510</xdr:rowOff>
    </xdr:from>
    <xdr:to>
      <xdr:col>36</xdr:col>
      <xdr:colOff>429635</xdr:colOff>
      <xdr:row>39</xdr:row>
      <xdr:rowOff>217714</xdr:rowOff>
    </xdr:to>
    <xdr:sp macro="" textlink="">
      <xdr:nvSpPr>
        <xdr:cNvPr id="38" name="四角形吹き出し 31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19003019" y="13500189"/>
          <a:ext cx="4572366" cy="678454"/>
        </a:xfrm>
        <a:prstGeom prst="borderCallout1">
          <a:avLst>
            <a:gd name="adj1" fmla="val 10826"/>
            <a:gd name="adj2" fmla="val 1658"/>
            <a:gd name="adj3" fmla="val -22523"/>
            <a:gd name="adj4" fmla="val -3382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複数系列の太陽光システムがある場合は、全系列の発電出力の合計を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自動表示します（</a:t>
          </a:r>
          <a:r>
            <a:rPr kumimoji="1" lang="en-US" altLang="ja-JP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Ⅳ</a:t>
          </a: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）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30</xdr:col>
      <xdr:colOff>221429</xdr:colOff>
      <xdr:row>3</xdr:row>
      <xdr:rowOff>248437</xdr:rowOff>
    </xdr:from>
    <xdr:to>
      <xdr:col>34</xdr:col>
      <xdr:colOff>87086</xdr:colOff>
      <xdr:row>4</xdr:row>
      <xdr:rowOff>533399</xdr:rowOff>
    </xdr:to>
    <xdr:sp macro="" textlink="">
      <xdr:nvSpPr>
        <xdr:cNvPr id="2" name="四角形吹き出し 3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0196715" y="1217266"/>
          <a:ext cx="1759771" cy="578876"/>
        </a:xfrm>
        <a:prstGeom prst="borderCallout1">
          <a:avLst>
            <a:gd name="adj1" fmla="val 55961"/>
            <a:gd name="adj2" fmla="val 1270"/>
            <a:gd name="adj3" fmla="val 63885"/>
            <a:gd name="adj4" fmla="val -15390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申請者の氏名を入力</a:t>
          </a:r>
          <a:endParaRPr kumimoji="1" lang="en-US" altLang="ja-JP" sz="12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32</xdr:col>
      <xdr:colOff>330286</xdr:colOff>
      <xdr:row>5</xdr:row>
      <xdr:rowOff>226666</xdr:rowOff>
    </xdr:from>
    <xdr:to>
      <xdr:col>35</xdr:col>
      <xdr:colOff>576943</xdr:colOff>
      <xdr:row>7</xdr:row>
      <xdr:rowOff>32656</xdr:rowOff>
    </xdr:to>
    <xdr:sp macro="" textlink="">
      <xdr:nvSpPr>
        <xdr:cNvPr id="24" name="四角形吹き出し 31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21067572" y="2055466"/>
          <a:ext cx="1759771" cy="578876"/>
        </a:xfrm>
        <a:prstGeom prst="borderCallout1">
          <a:avLst>
            <a:gd name="adj1" fmla="val 55961"/>
            <a:gd name="adj2" fmla="val 1270"/>
            <a:gd name="adj3" fmla="val 63885"/>
            <a:gd name="adj4" fmla="val -15390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該当項目を選択。</a:t>
          </a:r>
          <a:endParaRPr kumimoji="1" lang="en-US" altLang="ja-JP" sz="12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32</xdr:col>
      <xdr:colOff>498294</xdr:colOff>
      <xdr:row>83</xdr:row>
      <xdr:rowOff>1905</xdr:rowOff>
    </xdr:from>
    <xdr:to>
      <xdr:col>42</xdr:col>
      <xdr:colOff>87629</xdr:colOff>
      <xdr:row>86</xdr:row>
      <xdr:rowOff>29119</xdr:rowOff>
    </xdr:to>
    <xdr:sp macro="" textlink="">
      <xdr:nvSpPr>
        <xdr:cNvPr id="25" name="四角形吹き出し 31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21235580" y="29937619"/>
          <a:ext cx="4079692" cy="979714"/>
        </a:xfrm>
        <a:prstGeom prst="borderCallout1">
          <a:avLst>
            <a:gd name="adj1" fmla="val 49648"/>
            <a:gd name="adj2" fmla="val 786"/>
            <a:gd name="adj3" fmla="val 57678"/>
            <a:gd name="adj4" fmla="val -23705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en-US" altLang="ja-JP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(E)</a:t>
          </a: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助成算定額と</a:t>
          </a:r>
          <a:r>
            <a:rPr kumimoji="1" lang="en-US" altLang="ja-JP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(F)</a:t>
          </a: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助成金対象経費の金額を比較し、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indent="0" algn="l"/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少ない方の金額が助成金交付申請額となります。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indent="0" algn="l"/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32</xdr:col>
      <xdr:colOff>498294</xdr:colOff>
      <xdr:row>83</xdr:row>
      <xdr:rowOff>15240</xdr:rowOff>
    </xdr:from>
    <xdr:to>
      <xdr:col>42</xdr:col>
      <xdr:colOff>93344</xdr:colOff>
      <xdr:row>86</xdr:row>
      <xdr:rowOff>25309</xdr:rowOff>
    </xdr:to>
    <xdr:sp macro="" textlink="">
      <xdr:nvSpPr>
        <xdr:cNvPr id="26" name="四角形吹き出し 31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21235580" y="29950954"/>
          <a:ext cx="4085407" cy="962569"/>
        </a:xfrm>
        <a:prstGeom prst="borderCallout1">
          <a:avLst>
            <a:gd name="adj1" fmla="val 70727"/>
            <a:gd name="adj2" fmla="val 17122"/>
            <a:gd name="adj3" fmla="val 160168"/>
            <a:gd name="adj4" fmla="val -23677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en-US" altLang="ja-JP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(E)</a:t>
          </a: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助成算定額と</a:t>
          </a:r>
          <a:r>
            <a:rPr kumimoji="1" lang="en-US" altLang="ja-JP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(F)</a:t>
          </a: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助成金対象経費の金額を比較し、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indent="0" algn="l"/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少ない方の金額が助成金交付申請額となります。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indent="0" algn="l"/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26</xdr:col>
      <xdr:colOff>136585</xdr:colOff>
      <xdr:row>32</xdr:row>
      <xdr:rowOff>256436</xdr:rowOff>
    </xdr:from>
    <xdr:to>
      <xdr:col>37</xdr:col>
      <xdr:colOff>429953</xdr:colOff>
      <xdr:row>35</xdr:row>
      <xdr:rowOff>170441</xdr:rowOff>
    </xdr:to>
    <xdr:sp macro="" textlink="">
      <xdr:nvSpPr>
        <xdr:cNvPr id="27" name="四角形吹き出し 31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18144438" y="12078642"/>
          <a:ext cx="6086809" cy="1012181"/>
        </a:xfrm>
        <a:prstGeom prst="borderCallout1">
          <a:avLst>
            <a:gd name="adj1" fmla="val 33350"/>
            <a:gd name="adj2" fmla="val 2128"/>
            <a:gd name="adj3" fmla="val 32765"/>
            <a:gd name="adj4" fmla="val -4476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太陽光発電システムの発電出力は、以下のいずれか小さい値となり、（Ｉ）に自動表示される。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indent="0" algn="l"/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  ・太陽電池モジュール公称最大出力合計</a:t>
          </a:r>
          <a:r>
            <a:rPr kumimoji="1" lang="en-US" altLang="ja-JP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(a)</a:t>
          </a: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  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indent="0" algn="l"/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・パワーコンディショナー定格出力</a:t>
          </a:r>
          <a:r>
            <a:rPr kumimoji="1" lang="ja-JP" altLang="ja-JP" sz="12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（またはマイクロインバータの定格出力の合計）</a:t>
          </a:r>
          <a:r>
            <a:rPr kumimoji="1" lang="en-US" altLang="ja-JP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(b)</a:t>
          </a:r>
        </a:p>
      </xdr:txBody>
    </xdr:sp>
    <xdr:clientData/>
  </xdr:twoCellAnchor>
  <xdr:twoCellAnchor>
    <xdr:from>
      <xdr:col>25</xdr:col>
      <xdr:colOff>1077686</xdr:colOff>
      <xdr:row>29</xdr:row>
      <xdr:rowOff>261257</xdr:rowOff>
    </xdr:from>
    <xdr:to>
      <xdr:col>25</xdr:col>
      <xdr:colOff>1355271</xdr:colOff>
      <xdr:row>33</xdr:row>
      <xdr:rowOff>231321</xdr:rowOff>
    </xdr:to>
    <xdr:cxnSp macro="">
      <xdr:nvCxnSpPr>
        <xdr:cNvPr id="40" name="直線矢印コネクタ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CxnSpPr/>
      </xdr:nvCxnSpPr>
      <xdr:spPr>
        <a:xfrm flipH="1" flipV="1">
          <a:off x="16568057" y="10885714"/>
          <a:ext cx="277585" cy="152672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1123949</xdr:colOff>
      <xdr:row>32</xdr:row>
      <xdr:rowOff>285750</xdr:rowOff>
    </xdr:from>
    <xdr:to>
      <xdr:col>25</xdr:col>
      <xdr:colOff>1339759</xdr:colOff>
      <xdr:row>33</xdr:row>
      <xdr:rowOff>241118</xdr:rowOff>
    </xdr:to>
    <xdr:cxnSp macro="">
      <xdr:nvCxnSpPr>
        <xdr:cNvPr id="41" name="直線矢印コネクタ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CxnSpPr/>
      </xdr:nvCxnSpPr>
      <xdr:spPr>
        <a:xfrm flipH="1" flipV="1">
          <a:off x="16614320" y="12085864"/>
          <a:ext cx="215810" cy="336368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20732</xdr:colOff>
      <xdr:row>13</xdr:row>
      <xdr:rowOff>74851</xdr:rowOff>
    </xdr:from>
    <xdr:to>
      <xdr:col>32</xdr:col>
      <xdr:colOff>339988</xdr:colOff>
      <xdr:row>16</xdr:row>
      <xdr:rowOff>20728</xdr:rowOff>
    </xdr:to>
    <xdr:sp macro="" textlink="">
      <xdr:nvSpPr>
        <xdr:cNvPr id="3" name="四角形吹き出し 3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2560114" y="4702880"/>
          <a:ext cx="8510756" cy="864760"/>
        </a:xfrm>
        <a:prstGeom prst="borderCallout1">
          <a:avLst>
            <a:gd name="adj1" fmla="val 83319"/>
            <a:gd name="adj2" fmla="val 2055"/>
            <a:gd name="adj3" fmla="val 115859"/>
            <a:gd name="adj4" fmla="val 2045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600" b="1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パワーコンディショナーが複数台ある場合は、１系列目について本シートに記入してください。</a:t>
          </a:r>
          <a:endParaRPr kumimoji="1" lang="en-US" altLang="ja-JP" sz="1600" b="1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indent="0" algn="l"/>
          <a:r>
            <a:rPr kumimoji="1" lang="ja-JP" altLang="en-US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（２系列目は「</a:t>
          </a:r>
          <a:r>
            <a:rPr kumimoji="1" lang="en-US" altLang="ja-JP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</a:t>
          </a:r>
          <a:r>
            <a:rPr kumimoji="1" lang="ja-JP" altLang="en-US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複数系列 </a:t>
          </a:r>
          <a:r>
            <a:rPr kumimoji="1" lang="en-US" altLang="ja-JP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(2)</a:t>
          </a:r>
          <a:r>
            <a:rPr kumimoji="1" lang="ja-JP" altLang="en-US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」、３系列目は「</a:t>
          </a:r>
          <a:r>
            <a:rPr kumimoji="1" lang="en-US" altLang="ja-JP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</a:t>
          </a:r>
          <a:r>
            <a:rPr kumimoji="1" lang="ja-JP" altLang="en-US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複数系列 </a:t>
          </a:r>
          <a:r>
            <a:rPr kumimoji="1" lang="en-US" altLang="ja-JP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(3)</a:t>
          </a:r>
          <a:r>
            <a:rPr kumimoji="1" lang="ja-JP" altLang="en-US" sz="12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」に入力。）</a:t>
          </a:r>
          <a:endParaRPr kumimoji="1" lang="ja-JP" altLang="en-US" sz="1600" b="1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23</xdr:col>
      <xdr:colOff>660024</xdr:colOff>
      <xdr:row>16</xdr:row>
      <xdr:rowOff>324045</xdr:rowOff>
    </xdr:from>
    <xdr:to>
      <xdr:col>23</xdr:col>
      <xdr:colOff>2032075</xdr:colOff>
      <xdr:row>18</xdr:row>
      <xdr:rowOff>37973</xdr:rowOff>
    </xdr:to>
    <xdr:sp macro="" textlink="">
      <xdr:nvSpPr>
        <xdr:cNvPr id="5" name="四角形吹き出し 3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3681259" y="5870957"/>
          <a:ext cx="1372051" cy="498340"/>
        </a:xfrm>
        <a:prstGeom prst="borderCallout1">
          <a:avLst>
            <a:gd name="adj1" fmla="val 19529"/>
            <a:gd name="adj2" fmla="val 93288"/>
            <a:gd name="adj3" fmla="val 6145"/>
            <a:gd name="adj4" fmla="val 110105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メーカー名の入力</a:t>
          </a:r>
          <a:r>
            <a:rPr kumimoji="1" lang="ja-JP" altLang="en-US" sz="14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。</a:t>
          </a:r>
          <a:endParaRPr kumimoji="1" lang="en-US" altLang="ja-JP" sz="14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22</xdr:col>
      <xdr:colOff>181972</xdr:colOff>
      <xdr:row>40</xdr:row>
      <xdr:rowOff>95060</xdr:rowOff>
    </xdr:from>
    <xdr:to>
      <xdr:col>23</xdr:col>
      <xdr:colOff>922276</xdr:colOff>
      <xdr:row>41</xdr:row>
      <xdr:rowOff>8925</xdr:rowOff>
    </xdr:to>
    <xdr:sp macro="" textlink="">
      <xdr:nvSpPr>
        <xdr:cNvPr id="8" name="四角形吹き出し 3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12721354" y="14461001"/>
          <a:ext cx="1222157" cy="485365"/>
        </a:xfrm>
        <a:prstGeom prst="borderCallout1">
          <a:avLst>
            <a:gd name="adj1" fmla="val 94896"/>
            <a:gd name="adj2" fmla="val 92421"/>
            <a:gd name="adj3" fmla="val 96585"/>
            <a:gd name="adj4" fmla="val 98426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自動計算</a:t>
          </a:r>
          <a:endParaRPr kumimoji="1" lang="en-US" altLang="ja-JP" sz="14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 editAs="oneCell">
    <xdr:from>
      <xdr:col>25</xdr:col>
      <xdr:colOff>63234</xdr:colOff>
      <xdr:row>51</xdr:row>
      <xdr:rowOff>81</xdr:rowOff>
    </xdr:from>
    <xdr:to>
      <xdr:col>28</xdr:col>
      <xdr:colOff>96628</xdr:colOff>
      <xdr:row>56</xdr:row>
      <xdr:rowOff>360765</xdr:rowOff>
    </xdr:to>
    <xdr:pic>
      <xdr:nvPicPr>
        <xdr:cNvPr id="28" name="図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48163" y="18818760"/>
          <a:ext cx="3666501" cy="22771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295351</xdr:colOff>
      <xdr:row>51</xdr:row>
      <xdr:rowOff>45208</xdr:rowOff>
    </xdr:from>
    <xdr:to>
      <xdr:col>28</xdr:col>
      <xdr:colOff>130705</xdr:colOff>
      <xdr:row>52</xdr:row>
      <xdr:rowOff>122498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18841086" y="18893502"/>
          <a:ext cx="406854" cy="45829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172538</xdr:colOff>
      <xdr:row>49</xdr:row>
      <xdr:rowOff>168089</xdr:rowOff>
    </xdr:from>
    <xdr:to>
      <xdr:col>28</xdr:col>
      <xdr:colOff>171899</xdr:colOff>
      <xdr:row>50</xdr:row>
      <xdr:rowOff>324121</xdr:rowOff>
    </xdr:to>
    <xdr:sp macro="" textlink="">
      <xdr:nvSpPr>
        <xdr:cNvPr id="11" name="四角形吹き出し 3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12711920" y="18422471"/>
          <a:ext cx="6577214" cy="413768"/>
        </a:xfrm>
        <a:prstGeom prst="borderCallout1">
          <a:avLst>
            <a:gd name="adj1" fmla="val 134946"/>
            <a:gd name="adj2" fmla="val 95731"/>
            <a:gd name="adj3" fmla="val 78436"/>
            <a:gd name="adj4" fmla="val 98513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上乗せ対象となる機能性</a:t>
          </a:r>
          <a:r>
            <a:rPr kumimoji="1" lang="en-US" altLang="ja-JP" sz="14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PV</a:t>
          </a:r>
          <a:r>
            <a:rPr kumimoji="1" lang="ja-JP" altLang="en-US" sz="14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の製品がある場合、▼をクリックし、リストから型式名を選びます。</a:t>
          </a:r>
          <a:endParaRPr kumimoji="1" lang="en-US" altLang="ja-JP" sz="14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31</xdr:col>
      <xdr:colOff>93875</xdr:colOff>
      <xdr:row>49</xdr:row>
      <xdr:rowOff>74856</xdr:rowOff>
    </xdr:from>
    <xdr:to>
      <xdr:col>34</xdr:col>
      <xdr:colOff>204108</xdr:colOff>
      <xdr:row>50</xdr:row>
      <xdr:rowOff>225173</xdr:rowOff>
    </xdr:to>
    <xdr:sp macro="" textlink="">
      <xdr:nvSpPr>
        <xdr:cNvPr id="30" name="四角形吹き出し 31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20450161" y="18294820"/>
          <a:ext cx="1620626" cy="408853"/>
        </a:xfrm>
        <a:prstGeom prst="borderCallout1">
          <a:avLst>
            <a:gd name="adj1" fmla="val 154169"/>
            <a:gd name="adj2" fmla="val 43327"/>
            <a:gd name="adj3" fmla="val 83928"/>
            <a:gd name="adj4" fmla="val 53667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枚数を入力します。</a:t>
          </a:r>
          <a:endParaRPr kumimoji="1" lang="en-US" altLang="ja-JP" sz="14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35</xdr:col>
      <xdr:colOff>119903</xdr:colOff>
      <xdr:row>52</xdr:row>
      <xdr:rowOff>117935</xdr:rowOff>
    </xdr:from>
    <xdr:to>
      <xdr:col>36</xdr:col>
      <xdr:colOff>166183</xdr:colOff>
      <xdr:row>54</xdr:row>
      <xdr:rowOff>5716</xdr:rowOff>
    </xdr:to>
    <xdr:sp macro="" textlink="">
      <xdr:nvSpPr>
        <xdr:cNvPr id="31" name="四角形吹き出し 3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22352374" y="19347229"/>
          <a:ext cx="942750" cy="649781"/>
        </a:xfrm>
        <a:prstGeom prst="borderCallout1">
          <a:avLst>
            <a:gd name="adj1" fmla="val -15462"/>
            <a:gd name="adj2" fmla="val 21966"/>
            <a:gd name="adj3" fmla="val 10076"/>
            <a:gd name="adj4" fmla="val 17530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自動計算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します。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 editAs="oneCell">
    <xdr:from>
      <xdr:col>23</xdr:col>
      <xdr:colOff>2030169</xdr:colOff>
      <xdr:row>60</xdr:row>
      <xdr:rowOff>0</xdr:rowOff>
    </xdr:from>
    <xdr:to>
      <xdr:col>28</xdr:col>
      <xdr:colOff>244848</xdr:colOff>
      <xdr:row>66</xdr:row>
      <xdr:rowOff>22187</xdr:rowOff>
    </xdr:to>
    <xdr:pic>
      <xdr:nvPicPr>
        <xdr:cNvPr id="32" name="図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51404" y="22400559"/>
          <a:ext cx="4303059" cy="23196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464006</xdr:colOff>
      <xdr:row>60</xdr:row>
      <xdr:rowOff>15976</xdr:rowOff>
    </xdr:from>
    <xdr:to>
      <xdr:col>28</xdr:col>
      <xdr:colOff>320587</xdr:colOff>
      <xdr:row>61</xdr:row>
      <xdr:rowOff>86062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19009741" y="22416535"/>
          <a:ext cx="428081" cy="45108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25</xdr:col>
      <xdr:colOff>18826</xdr:colOff>
      <xdr:row>69</xdr:row>
      <xdr:rowOff>25997</xdr:rowOff>
    </xdr:from>
    <xdr:to>
      <xdr:col>35</xdr:col>
      <xdr:colOff>213187</xdr:colOff>
      <xdr:row>72</xdr:row>
      <xdr:rowOff>93457</xdr:rowOff>
    </xdr:to>
    <xdr:pic>
      <xdr:nvPicPr>
        <xdr:cNvPr id="36" name="図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150" y="25866762"/>
          <a:ext cx="6947698" cy="1206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34</xdr:col>
      <xdr:colOff>241793</xdr:colOff>
      <xdr:row>69</xdr:row>
      <xdr:rowOff>87021</xdr:rowOff>
    </xdr:from>
    <xdr:to>
      <xdr:col>35</xdr:col>
      <xdr:colOff>290779</xdr:colOff>
      <xdr:row>70</xdr:row>
      <xdr:rowOff>155202</xdr:rowOff>
    </xdr:to>
    <xdr:sp macro="" textlink="">
      <xdr:nvSpPr>
        <xdr:cNvPr id="39" name="正方形/長方形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22093264" y="25927786"/>
          <a:ext cx="429986" cy="449181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4035</xdr:colOff>
      <xdr:row>74</xdr:row>
      <xdr:rowOff>52828</xdr:rowOff>
    </xdr:from>
    <xdr:to>
      <xdr:col>23</xdr:col>
      <xdr:colOff>464932</xdr:colOff>
      <xdr:row>76</xdr:row>
      <xdr:rowOff>194311</xdr:rowOff>
    </xdr:to>
    <xdr:sp macro="" textlink="">
      <xdr:nvSpPr>
        <xdr:cNvPr id="44" name="四角形吹き出し 31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12543417" y="27518446"/>
          <a:ext cx="942750" cy="634541"/>
        </a:xfrm>
        <a:prstGeom prst="borderCallout1">
          <a:avLst>
            <a:gd name="adj1" fmla="val 106328"/>
            <a:gd name="adj2" fmla="val 103445"/>
            <a:gd name="adj3" fmla="val 90153"/>
            <a:gd name="adj4" fmla="val 97169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自動計算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します。</a:t>
          </a:r>
          <a:endParaRPr kumimoji="1" lang="en-US" altLang="ja-JP" sz="12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>
    <xdr:from>
      <xdr:col>31</xdr:col>
      <xdr:colOff>58239</xdr:colOff>
      <xdr:row>22</xdr:row>
      <xdr:rowOff>363583</xdr:rowOff>
    </xdr:from>
    <xdr:to>
      <xdr:col>34</xdr:col>
      <xdr:colOff>54428</xdr:colOff>
      <xdr:row>23</xdr:row>
      <xdr:rowOff>391164</xdr:rowOff>
    </xdr:to>
    <xdr:sp macro="" textlink="">
      <xdr:nvSpPr>
        <xdr:cNvPr id="48" name="四角形吹き出し 31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20414525" y="8242119"/>
          <a:ext cx="1506582" cy="422188"/>
        </a:xfrm>
        <a:prstGeom prst="borderCallout1">
          <a:avLst>
            <a:gd name="adj1" fmla="val -35134"/>
            <a:gd name="adj2" fmla="val 36025"/>
            <a:gd name="adj3" fmla="val 2619"/>
            <a:gd name="adj4" fmla="val 35010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枚数を入力します。</a:t>
          </a:r>
          <a:endParaRPr kumimoji="1" lang="en-US" altLang="ja-JP" sz="140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oneCellAnchor>
    <xdr:from>
      <xdr:col>15</xdr:col>
      <xdr:colOff>13607</xdr:colOff>
      <xdr:row>1</xdr:row>
      <xdr:rowOff>13608</xdr:rowOff>
    </xdr:from>
    <xdr:ext cx="1640514" cy="328423"/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9946821" y="40822"/>
          <a:ext cx="1640514" cy="32842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様式更新日：</a:t>
          </a:r>
          <a:r>
            <a:rPr kumimoji="1" lang="en-US" altLang="ja-JP" sz="1100">
              <a:solidFill>
                <a:srgbClr val="FF0000"/>
              </a:solidFill>
            </a:rPr>
            <a:t>2023/10/6</a:t>
          </a:r>
          <a:endParaRPr kumimoji="1" lang="ja-JP" altLang="en-US" sz="1100">
            <a:solidFill>
              <a:srgbClr val="FF0000"/>
            </a:solidFill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285749</xdr:colOff>
      <xdr:row>45</xdr:row>
      <xdr:rowOff>23405</xdr:rowOff>
    </xdr:from>
    <xdr:to>
      <xdr:col>30</xdr:col>
      <xdr:colOff>231593</xdr:colOff>
      <xdr:row>50</xdr:row>
      <xdr:rowOff>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20356" y="17372512"/>
          <a:ext cx="6694987" cy="1650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23</xdr:col>
      <xdr:colOff>590822</xdr:colOff>
      <xdr:row>34</xdr:row>
      <xdr:rowOff>343987</xdr:rowOff>
    </xdr:from>
    <xdr:to>
      <xdr:col>25</xdr:col>
      <xdr:colOff>153488</xdr:colOff>
      <xdr:row>39</xdr:row>
      <xdr:rowOff>320350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25429" y="13352416"/>
          <a:ext cx="3522345" cy="19379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20</xdr:col>
      <xdr:colOff>398621</xdr:colOff>
      <xdr:row>4</xdr:row>
      <xdr:rowOff>88179</xdr:rowOff>
    </xdr:from>
    <xdr:to>
      <xdr:col>30</xdr:col>
      <xdr:colOff>54429</xdr:colOff>
      <xdr:row>4</xdr:row>
      <xdr:rowOff>431619</xdr:rowOff>
    </xdr:to>
    <xdr:sp macro="" textlink="">
      <xdr:nvSpPr>
        <xdr:cNvPr id="2" name="四角形吹き出し 3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3134907" y="1721036"/>
          <a:ext cx="9303272" cy="343440"/>
        </a:xfrm>
        <a:prstGeom prst="borderCallout1">
          <a:avLst>
            <a:gd name="adj1" fmla="val 50630"/>
            <a:gd name="adj2" fmla="val 80657"/>
            <a:gd name="adj3" fmla="val 131480"/>
            <a:gd name="adj4" fmla="val 82395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600" b="1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パワーコンディショナーが複数台ある場合は、２系列目について本シートに記入してください。</a:t>
          </a:r>
        </a:p>
      </xdr:txBody>
    </xdr:sp>
    <xdr:clientData/>
  </xdr:twoCellAnchor>
  <xdr:twoCellAnchor>
    <xdr:from>
      <xdr:col>19</xdr:col>
      <xdr:colOff>145597</xdr:colOff>
      <xdr:row>0</xdr:row>
      <xdr:rowOff>165191</xdr:rowOff>
    </xdr:from>
    <xdr:to>
      <xdr:col>21</xdr:col>
      <xdr:colOff>1163980</xdr:colOff>
      <xdr:row>1</xdr:row>
      <xdr:rowOff>122465</xdr:rowOff>
    </xdr:to>
    <xdr:sp macro="" textlink="">
      <xdr:nvSpPr>
        <xdr:cNvPr id="4" name="四角形: 角を丸くする 1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3208454" y="165191"/>
          <a:ext cx="1698740" cy="447131"/>
        </a:xfrm>
        <a:prstGeom prst="roundRect">
          <a:avLst/>
        </a:prstGeom>
        <a:solidFill>
          <a:sysClr val="window" lastClr="FFFFFF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rgbClr val="FF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記入例</a:t>
          </a:r>
        </a:p>
      </xdr:txBody>
    </xdr:sp>
    <xdr:clientData/>
  </xdr:twoCellAnchor>
  <xdr:twoCellAnchor editAs="oneCell">
    <xdr:from>
      <xdr:col>23</xdr:col>
      <xdr:colOff>596540</xdr:colOff>
      <xdr:row>26</xdr:row>
      <xdr:rowOff>163680</xdr:rowOff>
    </xdr:from>
    <xdr:to>
      <xdr:col>25</xdr:col>
      <xdr:colOff>93344</xdr:colOff>
      <xdr:row>31</xdr:row>
      <xdr:rowOff>72392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1147" y="10015251"/>
          <a:ext cx="3452673" cy="18817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1117693</xdr:colOff>
      <xdr:row>26</xdr:row>
      <xdr:rowOff>303241</xdr:rowOff>
    </xdr:from>
    <xdr:to>
      <xdr:col>25</xdr:col>
      <xdr:colOff>155766</xdr:colOff>
      <xdr:row>28</xdr:row>
      <xdr:rowOff>82040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9813907" y="10508598"/>
          <a:ext cx="466823" cy="56801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S</a:t>
          </a:r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7620</xdr:colOff>
          <xdr:row>4</xdr:row>
          <xdr:rowOff>0</xdr:rowOff>
        </xdr:from>
        <xdr:to>
          <xdr:col>16</xdr:col>
          <xdr:colOff>83820</xdr:colOff>
          <xdr:row>5</xdr:row>
          <xdr:rowOff>7620</xdr:rowOff>
        </xdr:to>
        <xdr:sp macro="" textlink="">
          <xdr:nvSpPr>
            <xdr:cNvPr id="142352" name="Group Box 16" hidden="1">
              <a:extLst>
                <a:ext uri="{63B3BB69-23CF-44E3-9099-C40C66FF867C}">
                  <a14:compatExt spid="_x0000_s142352"/>
                </a:ext>
                <a:ext uri="{FF2B5EF4-FFF2-40B4-BE49-F238E27FC236}">
                  <a16:creationId xmlns:a16="http://schemas.microsoft.com/office/drawing/2014/main" id="{00000000-0008-0000-0100-000010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0</xdr:colOff>
          <xdr:row>4</xdr:row>
          <xdr:rowOff>0</xdr:rowOff>
        </xdr:from>
        <xdr:to>
          <xdr:col>75</xdr:col>
          <xdr:colOff>106680</xdr:colOff>
          <xdr:row>4</xdr:row>
          <xdr:rowOff>289560</xdr:rowOff>
        </xdr:to>
        <xdr:sp macro="" textlink="">
          <xdr:nvSpPr>
            <xdr:cNvPr id="142356" name="Group Box 20" hidden="1">
              <a:extLst>
                <a:ext uri="{63B3BB69-23CF-44E3-9099-C40C66FF867C}">
                  <a14:compatExt spid="_x0000_s142356"/>
                </a:ext>
                <a:ext uri="{FF2B5EF4-FFF2-40B4-BE49-F238E27FC236}">
                  <a16:creationId xmlns:a16="http://schemas.microsoft.com/office/drawing/2014/main" id="{00000000-0008-0000-0100-000014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36576" tIns="27432" rIns="0" bIns="0" anchor="t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グループ 20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7620</xdr:colOff>
          <xdr:row>4</xdr:row>
          <xdr:rowOff>0</xdr:rowOff>
        </xdr:from>
        <xdr:to>
          <xdr:col>31</xdr:col>
          <xdr:colOff>845820</xdr:colOff>
          <xdr:row>5</xdr:row>
          <xdr:rowOff>7620</xdr:rowOff>
        </xdr:to>
        <xdr:sp macro="" textlink="">
          <xdr:nvSpPr>
            <xdr:cNvPr id="142358" name="Group Box 22" hidden="1">
              <a:extLst>
                <a:ext uri="{63B3BB69-23CF-44E3-9099-C40C66FF867C}">
                  <a14:compatExt spid="_x0000_s142358"/>
                </a:ext>
                <a:ext uri="{FF2B5EF4-FFF2-40B4-BE49-F238E27FC236}">
                  <a16:creationId xmlns:a16="http://schemas.microsoft.com/office/drawing/2014/main" id="{00000000-0008-0000-0100-000016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27</xdr:col>
      <xdr:colOff>54428</xdr:colOff>
      <xdr:row>0</xdr:row>
      <xdr:rowOff>176893</xdr:rowOff>
    </xdr:from>
    <xdr:to>
      <xdr:col>33</xdr:col>
      <xdr:colOff>360046</xdr:colOff>
      <xdr:row>3</xdr:row>
      <xdr:rowOff>442686</xdr:rowOff>
    </xdr:to>
    <xdr:grpSp>
      <xdr:nvGrpSpPr>
        <xdr:cNvPr id="17" name="グループ化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GrpSpPr/>
      </xdr:nvGrpSpPr>
      <xdr:grpSpPr>
        <a:xfrm>
          <a:off x="20661085" y="176893"/>
          <a:ext cx="3560447" cy="1376136"/>
          <a:chOff x="21197206" y="141514"/>
          <a:chExt cx="3589565" cy="2596153"/>
        </a:xfrm>
      </xdr:grpSpPr>
      <xdr:sp macro="" textlink="">
        <xdr:nvSpPr>
          <xdr:cNvPr id="20" name="四角形: 角を丸くする 10">
            <a:extLst>
              <a:ext uri="{FF2B5EF4-FFF2-40B4-BE49-F238E27FC236}">
                <a16:creationId xmlns:a16="http://schemas.microsoft.com/office/drawing/2014/main" id="{00000000-0008-0000-0100-000014000000}"/>
              </a:ext>
            </a:extLst>
          </xdr:cNvPr>
          <xdr:cNvSpPr/>
        </xdr:nvSpPr>
        <xdr:spPr>
          <a:xfrm>
            <a:off x="21197206" y="141514"/>
            <a:ext cx="3564275" cy="2596153"/>
          </a:xfrm>
          <a:prstGeom prst="roundRect">
            <a:avLst/>
          </a:prstGeom>
          <a:solidFill>
            <a:srgbClr val="FFFFCC"/>
          </a:solidFill>
          <a:ln w="19050"/>
        </xdr:spPr>
        <xdr:style>
          <a:lnRef idx="2">
            <a:schemeClr val="accent2"/>
          </a:lnRef>
          <a:fillRef idx="1">
            <a:schemeClr val="lt1"/>
          </a:fillRef>
          <a:effectRef idx="0">
            <a:schemeClr val="accent2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marL="0" indent="0" algn="l"/>
            <a:endParaRPr kumimoji="1" lang="ja-JP" altLang="en-US" sz="11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endParaRPr>
          </a:p>
        </xdr:txBody>
      </xdr:sp>
      <xdr:pic>
        <xdr:nvPicPr>
          <xdr:cNvPr id="21" name="図 20">
            <a:extLst>
              <a:ext uri="{FF2B5EF4-FFF2-40B4-BE49-F238E27FC236}">
                <a16:creationId xmlns:a16="http://schemas.microsoft.com/office/drawing/2014/main" id="{00000000-0008-0000-0100-000015000000}"/>
              </a:ext>
            </a:extLst>
          </xdr:cNvPr>
          <xdr:cNvPicPr>
            <a:picLocks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21301122" y="318212"/>
            <a:ext cx="858433" cy="682488"/>
          </a:xfrm>
          <a:prstGeom prst="rect">
            <a:avLst/>
          </a:prstGeom>
          <a:solidFill>
            <a:srgbClr val="FFFFCC"/>
          </a:solidFill>
          <a:ln>
            <a:solidFill>
              <a:schemeClr val="bg1">
                <a:lumMod val="50000"/>
              </a:schemeClr>
            </a:solidFill>
          </a:ln>
        </xdr:spPr>
      </xdr:pic>
      <xdr:sp macro="" textlink="">
        <xdr:nvSpPr>
          <xdr:cNvPr id="22" name="正方形/長方形 21">
            <a:extLst>
              <a:ext uri="{FF2B5EF4-FFF2-40B4-BE49-F238E27FC236}">
                <a16:creationId xmlns:a16="http://schemas.microsoft.com/office/drawing/2014/main" id="{00000000-0008-0000-0100-000016000000}"/>
              </a:ext>
            </a:extLst>
          </xdr:cNvPr>
          <xdr:cNvSpPr/>
        </xdr:nvSpPr>
        <xdr:spPr>
          <a:xfrm>
            <a:off x="21944888" y="361475"/>
            <a:ext cx="2818491" cy="582232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rgbClr val="FF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←水色部分を入力してください。</a:t>
            </a:r>
          </a:p>
        </xdr:txBody>
      </xdr:sp>
      <xdr:sp macro="" textlink="">
        <xdr:nvSpPr>
          <xdr:cNvPr id="23" name="正方形/長方形 22">
            <a:extLst>
              <a:ext uri="{FF2B5EF4-FFF2-40B4-BE49-F238E27FC236}">
                <a16:creationId xmlns:a16="http://schemas.microsoft.com/office/drawing/2014/main" id="{00000000-0008-0000-0100-000017000000}"/>
              </a:ext>
            </a:extLst>
          </xdr:cNvPr>
          <xdr:cNvSpPr/>
        </xdr:nvSpPr>
        <xdr:spPr>
          <a:xfrm>
            <a:off x="21301122" y="1149464"/>
            <a:ext cx="860108" cy="1439567"/>
          </a:xfrm>
          <a:prstGeom prst="rect">
            <a:avLst/>
          </a:prstGeom>
          <a:solidFill>
            <a:schemeClr val="bg1">
              <a:lumMod val="95000"/>
            </a:schemeClr>
          </a:solidFill>
          <a:ln w="0">
            <a:prstDash val="sysDot"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4" name="正方形/長方形 23">
            <a:extLst>
              <a:ext uri="{FF2B5EF4-FFF2-40B4-BE49-F238E27FC236}">
                <a16:creationId xmlns:a16="http://schemas.microsoft.com/office/drawing/2014/main" id="{00000000-0008-0000-0100-000018000000}"/>
              </a:ext>
            </a:extLst>
          </xdr:cNvPr>
          <xdr:cNvSpPr/>
        </xdr:nvSpPr>
        <xdr:spPr>
          <a:xfrm>
            <a:off x="21955549" y="1387145"/>
            <a:ext cx="2831222" cy="1202795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rgbClr val="FF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←灰色部分は自動計算されます</a:t>
            </a:r>
            <a:r>
              <a:rPr kumimoji="1" lang="ja-JP" altLang="en-US" sz="1400" b="0">
                <a:solidFill>
                  <a:srgbClr val="FF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。</a:t>
            </a:r>
          </a:p>
        </xdr:txBody>
      </xdr:sp>
    </xdr:grpSp>
    <xdr:clientData/>
  </xdr:twoCellAnchor>
  <xdr:twoCellAnchor>
    <xdr:from>
      <xdr:col>29</xdr:col>
      <xdr:colOff>73752</xdr:colOff>
      <xdr:row>45</xdr:row>
      <xdr:rowOff>128180</xdr:rowOff>
    </xdr:from>
    <xdr:to>
      <xdr:col>30</xdr:col>
      <xdr:colOff>144335</xdr:colOff>
      <xdr:row>46</xdr:row>
      <xdr:rowOff>247231</xdr:rowOff>
    </xdr:to>
    <xdr:sp macro="" textlink="">
      <xdr:nvSpPr>
        <xdr:cNvPr id="25" name="正方形/長方形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/>
      </xdr:nvSpPr>
      <xdr:spPr>
        <a:xfrm>
          <a:off x="22076502" y="17477287"/>
          <a:ext cx="451583" cy="513658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S</a:t>
          </a:r>
          <a:endParaRPr kumimoji="1" lang="ja-JP" altLang="en-US" sz="1100"/>
        </a:p>
      </xdr:txBody>
    </xdr:sp>
    <xdr:clientData/>
  </xdr:twoCellAnchor>
  <xdr:twoCellAnchor>
    <xdr:from>
      <xdr:col>24</xdr:col>
      <xdr:colOff>956312</xdr:colOff>
      <xdr:row>35</xdr:row>
      <xdr:rowOff>21301</xdr:rowOff>
    </xdr:from>
    <xdr:to>
      <xdr:col>24</xdr:col>
      <xdr:colOff>1415515</xdr:colOff>
      <xdr:row>36</xdr:row>
      <xdr:rowOff>196611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9121848" y="13424337"/>
          <a:ext cx="459203" cy="569917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S</a:t>
          </a:r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108857</xdr:colOff>
      <xdr:row>0</xdr:row>
      <xdr:rowOff>190091</xdr:rowOff>
    </xdr:from>
    <xdr:to>
      <xdr:col>21</xdr:col>
      <xdr:colOff>1302635</xdr:colOff>
      <xdr:row>3</xdr:row>
      <xdr:rowOff>229416</xdr:rowOff>
    </xdr:to>
    <xdr:sp macro="" textlink="">
      <xdr:nvSpPr>
        <xdr:cNvPr id="4" name="四角形: 角を丸くする 1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13198928" y="190091"/>
          <a:ext cx="1670028" cy="991825"/>
        </a:xfrm>
        <a:prstGeom prst="roundRect">
          <a:avLst/>
        </a:prstGeom>
        <a:solidFill>
          <a:sysClr val="window" lastClr="FFFFFF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rgbClr val="FF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記入例</a:t>
          </a:r>
        </a:p>
      </xdr:txBody>
    </xdr:sp>
    <xdr:clientData/>
  </xdr:twoCellAnchor>
  <xdr:twoCellAnchor>
    <xdr:from>
      <xdr:col>21</xdr:col>
      <xdr:colOff>653143</xdr:colOff>
      <xdr:row>3</xdr:row>
      <xdr:rowOff>666750</xdr:rowOff>
    </xdr:from>
    <xdr:to>
      <xdr:col>30</xdr:col>
      <xdr:colOff>174784</xdr:colOff>
      <xdr:row>4</xdr:row>
      <xdr:rowOff>329833</xdr:rowOff>
    </xdr:to>
    <xdr:sp macro="" textlink="">
      <xdr:nvSpPr>
        <xdr:cNvPr id="3" name="四角形吹き出し 3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4219464" y="1619250"/>
          <a:ext cx="9305177" cy="343440"/>
        </a:xfrm>
        <a:prstGeom prst="borderCallout1">
          <a:avLst>
            <a:gd name="adj1" fmla="val 50630"/>
            <a:gd name="adj2" fmla="val 80657"/>
            <a:gd name="adj3" fmla="val 131480"/>
            <a:gd name="adj4" fmla="val 82395"/>
          </a:avLst>
        </a:prstGeom>
        <a:solidFill>
          <a:srgbClr val="FFFFCC"/>
        </a:solidFill>
        <a:ln w="19050"/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l"/>
          <a:r>
            <a:rPr kumimoji="1" lang="ja-JP" altLang="en-US" sz="1600" b="1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パワーコンディショナーが複数台ある場合は、３系列目について本シートに記入してください。</a:t>
          </a:r>
        </a:p>
      </xdr:txBody>
    </xdr:sp>
    <xdr:clientData/>
  </xdr:twoCellAnchor>
</xdr:wsDr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2</v>
    <v>2</v>
  </rv>
</rvData>
</file>

<file path=xl/richData/rdrichvaluestructure.xml><?xml version="1.0" encoding="utf-8"?>
<rvStructures xmlns="http://schemas.microsoft.com/office/spreadsheetml/2017/richdata" count="1">
  <s t="_error">
    <k n="errorType" t="i"/>
    <k n="subType" t="i"/>
  </s>
</rvStructur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1.xml"/><Relationship Id="rId5" Type="http://schemas.openxmlformats.org/officeDocument/2006/relationships/ctrlProp" Target="../ctrlProps/ctrlProp30.xml"/><Relationship Id="rId4" Type="http://schemas.openxmlformats.org/officeDocument/2006/relationships/ctrlProp" Target="../ctrlProps/ctrlProp29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EC17A-6005-4948-B56F-CBF1745A7BA3}">
  <sheetPr transitionEvaluation="1">
    <tabColor theme="9" tint="0.59999389629810485"/>
  </sheetPr>
  <dimension ref="A1:AO101"/>
  <sheetViews>
    <sheetView showGridLines="0" tabSelected="1" zoomScale="70" zoomScaleNormal="70" zoomScaleSheetLayoutView="70" workbookViewId="0">
      <selection activeCell="E48" sqref="E48:H48"/>
    </sheetView>
  </sheetViews>
  <sheetFormatPr defaultColWidth="3.109375" defaultRowHeight="13.2" x14ac:dyDescent="0.2"/>
  <cols>
    <col min="1" max="1" width="3.109375" style="9" customWidth="1"/>
    <col min="2" max="2" width="6.88671875" style="9" customWidth="1"/>
    <col min="3" max="3" width="29.77734375" style="14" customWidth="1"/>
    <col min="4" max="4" width="6.6640625" style="14" customWidth="1"/>
    <col min="5" max="5" width="22.21875" style="9" customWidth="1"/>
    <col min="6" max="6" width="7.88671875" style="9" customWidth="1"/>
    <col min="7" max="7" width="13.109375" style="9" customWidth="1"/>
    <col min="8" max="8" width="8.44140625" style="9" customWidth="1"/>
    <col min="9" max="10" width="6.6640625" style="9" customWidth="1"/>
    <col min="11" max="12" width="5.5546875" style="9" customWidth="1"/>
    <col min="13" max="13" width="10.88671875" style="9" customWidth="1"/>
    <col min="14" max="15" width="5.5546875" style="9" customWidth="1"/>
    <col min="16" max="16" width="13.109375" style="13" customWidth="1"/>
    <col min="17" max="17" width="7.44140625" style="14" customWidth="1"/>
    <col min="18" max="18" width="3" style="9" customWidth="1"/>
    <col min="19" max="19" width="5" style="15" hidden="1" customWidth="1"/>
    <col min="20" max="20" width="6.44140625" style="9" hidden="1" customWidth="1"/>
    <col min="21" max="21" width="6.44140625" style="9" customWidth="1"/>
    <col min="22" max="22" width="8.21875" style="9" customWidth="1"/>
    <col min="23" max="23" width="6.88671875" style="9" customWidth="1"/>
    <col min="24" max="24" width="29.6640625" style="14" customWidth="1"/>
    <col min="25" max="25" width="6.109375" style="14" customWidth="1"/>
    <col min="26" max="26" width="36.88671875" style="9" customWidth="1"/>
    <col min="27" max="27" width="7.77734375" style="9" customWidth="1"/>
    <col min="28" max="28" width="8.33203125" style="9" customWidth="1"/>
    <col min="29" max="29" width="6.6640625" style="9" customWidth="1"/>
    <col min="30" max="30" width="5.6640625" style="9" customWidth="1"/>
    <col min="31" max="32" width="5.5546875" style="9" customWidth="1"/>
    <col min="33" max="33" width="10.88671875" style="9" customWidth="1"/>
    <col min="34" max="35" width="5.5546875" style="9" customWidth="1"/>
    <col min="36" max="36" width="13.109375" style="13" customWidth="1"/>
    <col min="37" max="37" width="9.77734375" style="14" customWidth="1"/>
    <col min="38" max="38" width="11.44140625" style="9" customWidth="1"/>
    <col min="39" max="39" width="5" style="15" hidden="1" customWidth="1"/>
    <col min="40" max="40" width="3.21875" style="9" hidden="1" customWidth="1"/>
    <col min="41" max="41" width="6.44140625" style="9" customWidth="1"/>
    <col min="42" max="16384" width="3.109375" style="9"/>
  </cols>
  <sheetData>
    <row r="1" spans="1:41" ht="2.4" customHeight="1" x14ac:dyDescent="0.2">
      <c r="B1" s="10"/>
      <c r="C1" s="11"/>
      <c r="D1" s="11"/>
      <c r="O1" s="12"/>
      <c r="W1" s="10"/>
      <c r="X1" s="11"/>
      <c r="Y1" s="11"/>
      <c r="AI1" s="12"/>
    </row>
    <row r="2" spans="1:41" s="20" customFormat="1" ht="37.200000000000003" customHeight="1" x14ac:dyDescent="0.2">
      <c r="A2" s="16"/>
      <c r="B2" s="541" t="s">
        <v>223</v>
      </c>
      <c r="C2" s="541"/>
      <c r="D2" s="541"/>
      <c r="E2" s="541"/>
      <c r="F2" s="541"/>
      <c r="G2" s="541"/>
      <c r="H2" s="541"/>
      <c r="I2" s="541"/>
      <c r="J2" s="541"/>
      <c r="K2" s="541"/>
      <c r="L2" s="541"/>
      <c r="M2" s="541"/>
      <c r="N2" s="541"/>
      <c r="O2" s="541"/>
      <c r="P2" s="541"/>
      <c r="Q2" s="541"/>
      <c r="R2" s="17"/>
      <c r="S2" s="18" t="s">
        <v>60</v>
      </c>
      <c r="T2" s="19"/>
      <c r="U2" s="19"/>
      <c r="V2" s="16"/>
      <c r="W2" s="541" t="s">
        <v>223</v>
      </c>
      <c r="X2" s="541"/>
      <c r="Y2" s="541"/>
      <c r="Z2" s="541"/>
      <c r="AA2" s="541"/>
      <c r="AB2" s="541"/>
      <c r="AC2" s="541"/>
      <c r="AD2" s="541"/>
      <c r="AE2" s="541"/>
      <c r="AF2" s="541"/>
      <c r="AG2" s="541"/>
      <c r="AH2" s="541"/>
      <c r="AI2" s="541"/>
      <c r="AJ2" s="541"/>
      <c r="AK2" s="541"/>
      <c r="AL2" s="17"/>
      <c r="AM2" s="18" t="s">
        <v>60</v>
      </c>
      <c r="AN2" s="19"/>
      <c r="AO2" s="19"/>
    </row>
    <row r="3" spans="1:41" s="20" customFormat="1" ht="32.4" customHeight="1" x14ac:dyDescent="0.2">
      <c r="A3" s="16"/>
      <c r="B3" s="516" t="s">
        <v>352</v>
      </c>
      <c r="C3" s="516"/>
      <c r="D3" s="516"/>
      <c r="E3" s="516"/>
      <c r="F3" s="516"/>
      <c r="G3" s="516"/>
      <c r="H3" s="516"/>
      <c r="I3" s="516"/>
      <c r="J3" s="516"/>
      <c r="K3" s="516"/>
      <c r="L3" s="516"/>
      <c r="M3" s="516"/>
      <c r="N3" s="516"/>
      <c r="O3" s="516"/>
      <c r="P3" s="516"/>
      <c r="Q3" s="516"/>
      <c r="R3" s="17"/>
      <c r="S3" s="18"/>
      <c r="T3" s="19"/>
      <c r="U3" s="19"/>
      <c r="V3" s="516" t="s">
        <v>367</v>
      </c>
      <c r="W3" s="516"/>
      <c r="X3" s="516"/>
      <c r="Y3" s="516"/>
      <c r="Z3" s="516"/>
      <c r="AA3" s="516"/>
      <c r="AB3" s="516"/>
      <c r="AC3" s="516"/>
      <c r="AD3" s="516"/>
      <c r="AE3" s="516"/>
      <c r="AF3" s="516"/>
      <c r="AG3" s="516"/>
      <c r="AH3" s="516"/>
      <c r="AI3" s="516"/>
      <c r="AJ3" s="516"/>
      <c r="AK3" s="516"/>
      <c r="AL3" s="516"/>
      <c r="AM3" s="18"/>
      <c r="AN3" s="19"/>
      <c r="AO3" s="19"/>
    </row>
    <row r="4" spans="1:41" ht="22.8" customHeight="1" thickBot="1" x14ac:dyDescent="0.25">
      <c r="A4" s="21"/>
      <c r="B4" s="304" t="s">
        <v>308</v>
      </c>
      <c r="C4" s="23"/>
      <c r="D4" s="23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5"/>
      <c r="Q4" s="24"/>
      <c r="R4" s="26"/>
      <c r="S4" s="18"/>
      <c r="T4" s="27"/>
      <c r="U4" s="27"/>
      <c r="V4" s="21"/>
      <c r="W4" s="304" t="s">
        <v>308</v>
      </c>
      <c r="X4" s="23"/>
      <c r="Y4" s="23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5"/>
      <c r="AK4" s="24"/>
      <c r="AL4" s="26"/>
      <c r="AM4" s="18"/>
      <c r="AN4" s="27"/>
      <c r="AO4" s="27"/>
    </row>
    <row r="5" spans="1:41" ht="44.4" customHeight="1" thickBot="1" x14ac:dyDescent="0.25">
      <c r="A5" s="21"/>
      <c r="B5" s="542" t="s">
        <v>23</v>
      </c>
      <c r="C5" s="543"/>
      <c r="D5" s="552"/>
      <c r="E5" s="553"/>
      <c r="F5" s="553"/>
      <c r="G5" s="553"/>
      <c r="H5" s="553"/>
      <c r="I5" s="553"/>
      <c r="J5" s="553"/>
      <c r="K5" s="553"/>
      <c r="L5" s="553"/>
      <c r="M5" s="554"/>
      <c r="N5" s="339"/>
      <c r="O5" s="339"/>
      <c r="P5" s="339"/>
      <c r="Q5" s="339"/>
      <c r="R5" s="26"/>
      <c r="S5" s="18"/>
      <c r="T5" s="27"/>
      <c r="U5" s="27"/>
      <c r="V5" s="21"/>
      <c r="W5" s="542" t="s">
        <v>23</v>
      </c>
      <c r="X5" s="543"/>
      <c r="Y5" s="555" t="s">
        <v>344</v>
      </c>
      <c r="Z5" s="556"/>
      <c r="AA5" s="556"/>
      <c r="AB5" s="556"/>
      <c r="AC5" s="556"/>
      <c r="AD5" s="556"/>
      <c r="AE5" s="556"/>
      <c r="AF5" s="556"/>
      <c r="AG5" s="556"/>
      <c r="AH5" s="557"/>
      <c r="AI5" s="402"/>
      <c r="AJ5" s="402"/>
      <c r="AK5" s="402"/>
      <c r="AL5" s="26"/>
      <c r="AM5" s="18"/>
      <c r="AN5" s="27"/>
      <c r="AO5" s="27"/>
    </row>
    <row r="6" spans="1:41" ht="30" customHeight="1" thickBot="1" x14ac:dyDescent="0.25">
      <c r="A6" s="21"/>
      <c r="B6" s="29" t="s">
        <v>237</v>
      </c>
      <c r="C6" s="23"/>
      <c r="D6" s="23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5"/>
      <c r="Q6" s="24"/>
      <c r="R6" s="26"/>
      <c r="S6" s="18"/>
      <c r="T6" s="27"/>
      <c r="U6" s="27"/>
      <c r="V6" s="21"/>
      <c r="W6" s="29" t="s">
        <v>237</v>
      </c>
      <c r="X6" s="23"/>
      <c r="Y6" s="23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5"/>
      <c r="AK6" s="24"/>
      <c r="AL6" s="26"/>
      <c r="AM6" s="18"/>
      <c r="AN6" s="27"/>
      <c r="AO6" s="27"/>
    </row>
    <row r="7" spans="1:41" ht="31.05" customHeight="1" thickBot="1" x14ac:dyDescent="0.25">
      <c r="A7" s="21"/>
      <c r="B7" s="549" t="s">
        <v>72</v>
      </c>
      <c r="C7" s="550"/>
      <c r="D7" s="328"/>
      <c r="E7" s="293" t="s">
        <v>73</v>
      </c>
      <c r="F7" s="293"/>
      <c r="G7" s="293"/>
      <c r="H7" s="330"/>
      <c r="I7" s="32" t="s">
        <v>239</v>
      </c>
      <c r="J7" s="32"/>
      <c r="K7" s="32"/>
      <c r="L7" s="32"/>
      <c r="M7" s="32"/>
      <c r="N7" s="34"/>
      <c r="O7" s="39"/>
      <c r="P7" s="39"/>
      <c r="Q7" s="39"/>
      <c r="R7" s="26"/>
      <c r="S7" s="18">
        <v>0</v>
      </c>
      <c r="T7" s="27"/>
      <c r="U7" s="27"/>
      <c r="V7" s="21"/>
      <c r="W7" s="549" t="s">
        <v>72</v>
      </c>
      <c r="X7" s="551"/>
      <c r="Y7" s="30"/>
      <c r="Z7" s="31" t="s">
        <v>73</v>
      </c>
      <c r="AA7" s="293"/>
      <c r="AB7" s="403"/>
      <c r="AC7" s="32" t="s">
        <v>239</v>
      </c>
      <c r="AD7" s="32"/>
      <c r="AE7" s="32"/>
      <c r="AF7" s="32"/>
      <c r="AG7" s="32"/>
      <c r="AH7" s="32"/>
      <c r="AI7" s="32"/>
      <c r="AJ7" s="33"/>
      <c r="AK7" s="34"/>
      <c r="AL7" s="26"/>
      <c r="AM7" s="18">
        <v>2</v>
      </c>
      <c r="AN7" s="27"/>
      <c r="AO7" s="27"/>
    </row>
    <row r="8" spans="1:41" ht="31.05" customHeight="1" thickBot="1" x14ac:dyDescent="0.25">
      <c r="A8" s="21"/>
      <c r="B8" s="549" t="s">
        <v>260</v>
      </c>
      <c r="C8" s="550"/>
      <c r="D8" s="328"/>
      <c r="E8" s="32" t="s">
        <v>232</v>
      </c>
      <c r="F8" s="32"/>
      <c r="G8" s="32"/>
      <c r="H8" s="328"/>
      <c r="I8" s="32" t="s">
        <v>238</v>
      </c>
      <c r="J8" s="32"/>
      <c r="K8" s="32"/>
      <c r="L8" s="32"/>
      <c r="M8" s="32"/>
      <c r="N8" s="34"/>
      <c r="O8" s="39"/>
      <c r="P8" s="39"/>
      <c r="Q8" s="39"/>
      <c r="R8" s="26"/>
      <c r="S8" s="36">
        <v>0</v>
      </c>
      <c r="T8" s="27"/>
      <c r="U8" s="27"/>
      <c r="V8" s="21"/>
      <c r="W8" s="549" t="s">
        <v>260</v>
      </c>
      <c r="X8" s="551"/>
      <c r="Y8" s="30"/>
      <c r="Z8" s="35" t="s">
        <v>232</v>
      </c>
      <c r="AA8" s="32"/>
      <c r="AB8" s="404"/>
      <c r="AC8" s="32" t="s">
        <v>238</v>
      </c>
      <c r="AD8" s="32"/>
      <c r="AE8" s="32"/>
      <c r="AF8" s="32"/>
      <c r="AG8" s="32"/>
      <c r="AH8" s="32"/>
      <c r="AI8" s="32"/>
      <c r="AJ8" s="33"/>
      <c r="AK8" s="34"/>
      <c r="AL8" s="26"/>
      <c r="AM8" s="36">
        <v>2</v>
      </c>
      <c r="AN8" s="27"/>
      <c r="AO8" s="27"/>
    </row>
    <row r="9" spans="1:41" ht="15.6" customHeight="1" x14ac:dyDescent="0.2">
      <c r="A9" s="21"/>
      <c r="B9" s="285"/>
      <c r="C9" s="285"/>
      <c r="D9" s="39"/>
      <c r="E9" s="287"/>
      <c r="F9" s="287"/>
      <c r="G9" s="287"/>
      <c r="H9" s="329"/>
      <c r="I9" s="286"/>
      <c r="J9" s="286"/>
      <c r="K9" s="286"/>
      <c r="L9" s="286"/>
      <c r="M9" s="286"/>
      <c r="N9" s="39"/>
      <c r="O9" s="39"/>
      <c r="P9" s="39"/>
      <c r="Q9" s="39"/>
      <c r="R9" s="26"/>
      <c r="S9" s="40"/>
      <c r="T9" s="41"/>
      <c r="U9" s="41"/>
      <c r="V9" s="21"/>
      <c r="W9" s="285"/>
      <c r="X9" s="285"/>
      <c r="Y9" s="286"/>
      <c r="Z9" s="287"/>
      <c r="AA9" s="287"/>
      <c r="AB9" s="329"/>
      <c r="AC9" s="286"/>
      <c r="AD9" s="286"/>
      <c r="AE9" s="286"/>
      <c r="AF9" s="286"/>
      <c r="AG9" s="286"/>
      <c r="AH9" s="286"/>
      <c r="AI9" s="286"/>
      <c r="AJ9" s="286"/>
      <c r="AK9" s="39"/>
      <c r="AL9" s="26"/>
      <c r="AM9" s="18"/>
      <c r="AN9" s="27"/>
      <c r="AO9" s="27"/>
    </row>
    <row r="10" spans="1:41" s="47" customFormat="1" ht="25.05" customHeight="1" thickBot="1" x14ac:dyDescent="0.25">
      <c r="A10" s="42"/>
      <c r="B10" s="29" t="s">
        <v>265</v>
      </c>
      <c r="C10" s="43"/>
      <c r="D10" s="43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5"/>
      <c r="Q10" s="43"/>
      <c r="R10" s="44"/>
      <c r="S10" s="18"/>
      <c r="T10" s="46"/>
      <c r="U10" s="46"/>
      <c r="V10" s="42"/>
      <c r="W10" s="29" t="s">
        <v>265</v>
      </c>
      <c r="X10" s="43"/>
      <c r="Y10" s="43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5"/>
      <c r="AK10" s="43"/>
      <c r="AL10" s="44"/>
      <c r="AM10" s="18"/>
      <c r="AN10" s="46"/>
      <c r="AO10" s="46"/>
    </row>
    <row r="11" spans="1:41" ht="42" customHeight="1" thickBot="1" x14ac:dyDescent="0.25">
      <c r="A11" s="21"/>
      <c r="B11" s="544" t="s">
        <v>330</v>
      </c>
      <c r="C11" s="545"/>
      <c r="D11" s="545"/>
      <c r="E11" s="546"/>
      <c r="F11" s="518"/>
      <c r="G11" s="519"/>
      <c r="H11" s="519"/>
      <c r="I11" s="519"/>
      <c r="J11" s="519"/>
      <c r="K11" s="519"/>
      <c r="L11" s="519"/>
      <c r="M11" s="424" t="s">
        <v>1</v>
      </c>
      <c r="N11" s="336"/>
      <c r="O11" s="294"/>
      <c r="P11" s="294"/>
      <c r="Q11" s="294"/>
      <c r="R11" s="26"/>
      <c r="S11" s="36"/>
      <c r="T11" s="27"/>
      <c r="U11" s="27"/>
      <c r="V11" s="21"/>
      <c r="W11" s="544" t="s">
        <v>310</v>
      </c>
      <c r="X11" s="545"/>
      <c r="Y11" s="545"/>
      <c r="Z11" s="546"/>
      <c r="AA11" s="547">
        <v>250000</v>
      </c>
      <c r="AB11" s="548"/>
      <c r="AC11" s="548"/>
      <c r="AD11" s="548"/>
      <c r="AE11" s="548"/>
      <c r="AF11" s="548"/>
      <c r="AG11" s="548"/>
      <c r="AH11" s="548"/>
      <c r="AI11" s="301" t="s">
        <v>1</v>
      </c>
      <c r="AJ11" s="294"/>
      <c r="AK11" s="294"/>
      <c r="AL11" s="26"/>
      <c r="AM11" s="36"/>
      <c r="AN11" s="27"/>
      <c r="AO11" s="27"/>
    </row>
    <row r="12" spans="1:41" ht="40.049999999999997" customHeight="1" thickBot="1" x14ac:dyDescent="0.25">
      <c r="A12" s="21"/>
      <c r="B12" s="441" t="s">
        <v>342</v>
      </c>
      <c r="C12" s="442"/>
      <c r="D12" s="442"/>
      <c r="E12" s="443"/>
      <c r="F12" s="518"/>
      <c r="G12" s="519"/>
      <c r="H12" s="519"/>
      <c r="I12" s="519"/>
      <c r="J12" s="519"/>
      <c r="K12" s="519"/>
      <c r="L12" s="519"/>
      <c r="M12" s="424" t="s">
        <v>1</v>
      </c>
      <c r="N12" s="340"/>
      <c r="O12" s="295"/>
      <c r="P12" s="295"/>
      <c r="Q12" s="295"/>
      <c r="R12" s="26"/>
      <c r="S12" s="36"/>
      <c r="T12" s="27"/>
      <c r="U12" s="27"/>
      <c r="V12" s="21"/>
      <c r="W12" s="444" t="s">
        <v>342</v>
      </c>
      <c r="X12" s="445"/>
      <c r="Y12" s="445"/>
      <c r="Z12" s="446"/>
      <c r="AA12" s="521">
        <v>100000</v>
      </c>
      <c r="AB12" s="522"/>
      <c r="AC12" s="522"/>
      <c r="AD12" s="522"/>
      <c r="AE12" s="522"/>
      <c r="AF12" s="522"/>
      <c r="AG12" s="522"/>
      <c r="AH12" s="522"/>
      <c r="AI12" s="302" t="s">
        <v>1</v>
      </c>
      <c r="AJ12" s="295"/>
      <c r="AK12" s="295"/>
      <c r="AL12" s="26"/>
      <c r="AM12" s="36"/>
      <c r="AN12" s="27"/>
      <c r="AO12" s="27"/>
    </row>
    <row r="13" spans="1:41" ht="9.6" customHeight="1" x14ac:dyDescent="0.2">
      <c r="A13" s="21"/>
      <c r="B13" s="26"/>
      <c r="C13" s="22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50"/>
      <c r="Q13" s="26"/>
      <c r="R13" s="26"/>
      <c r="S13" s="36"/>
      <c r="T13" s="27"/>
      <c r="U13" s="27"/>
      <c r="V13" s="21"/>
      <c r="W13" s="26"/>
      <c r="X13" s="22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50"/>
      <c r="AK13" s="26"/>
      <c r="AL13" s="26"/>
      <c r="AM13" s="36"/>
      <c r="AN13" s="27"/>
      <c r="AO13" s="27"/>
    </row>
    <row r="14" spans="1:41" ht="22.95" customHeight="1" x14ac:dyDescent="0.55000000000000004">
      <c r="A14" s="21"/>
      <c r="B14" s="74" t="s">
        <v>328</v>
      </c>
      <c r="C14" s="92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50"/>
      <c r="Q14" s="116"/>
      <c r="R14" s="26"/>
      <c r="S14" s="36"/>
      <c r="T14" s="27"/>
      <c r="U14" s="27"/>
      <c r="V14" s="21"/>
      <c r="W14" s="74" t="s">
        <v>328</v>
      </c>
      <c r="X14" s="92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50"/>
      <c r="AK14" s="116"/>
      <c r="AL14" s="26"/>
      <c r="AM14" s="36"/>
      <c r="AN14" s="27"/>
      <c r="AO14" s="27"/>
    </row>
    <row r="15" spans="1:41" ht="26.4" customHeight="1" thickBot="1" x14ac:dyDescent="0.6">
      <c r="A15" s="21"/>
      <c r="B15" s="74"/>
      <c r="C15" s="311" t="s">
        <v>326</v>
      </c>
      <c r="D15" s="312"/>
      <c r="E15" s="312"/>
      <c r="F15" s="312"/>
      <c r="G15" s="312"/>
      <c r="H15" s="312"/>
      <c r="I15" s="26"/>
      <c r="J15" s="26"/>
      <c r="K15" s="26"/>
      <c r="L15" s="26"/>
      <c r="M15" s="26"/>
      <c r="N15" s="26"/>
      <c r="O15" s="26"/>
      <c r="P15" s="50"/>
      <c r="Q15" s="116"/>
      <c r="R15" s="26"/>
      <c r="S15" s="36"/>
      <c r="T15" s="27"/>
      <c r="U15" s="27"/>
      <c r="V15" s="21"/>
      <c r="W15" s="74"/>
      <c r="X15" s="29" t="s">
        <v>373</v>
      </c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50"/>
      <c r="AK15" s="116"/>
      <c r="AL15" s="26"/>
      <c r="AM15" s="36"/>
      <c r="AN15" s="27"/>
      <c r="AO15" s="27"/>
    </row>
    <row r="16" spans="1:41" ht="22.95" customHeight="1" thickBot="1" x14ac:dyDescent="0.6">
      <c r="A16" s="21"/>
      <c r="B16" s="74"/>
      <c r="C16" s="28" t="s">
        <v>374</v>
      </c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50"/>
      <c r="Q16" s="433" t="s">
        <v>340</v>
      </c>
      <c r="R16" s="26"/>
      <c r="S16" s="36"/>
      <c r="T16" s="27"/>
      <c r="U16" s="27"/>
      <c r="V16" s="21"/>
      <c r="W16" s="74"/>
      <c r="X16" s="22" t="s">
        <v>327</v>
      </c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50"/>
      <c r="AK16" s="434" t="s">
        <v>340</v>
      </c>
      <c r="AL16" s="26"/>
      <c r="AM16" s="36"/>
      <c r="AN16" s="27"/>
      <c r="AO16" s="27"/>
    </row>
    <row r="17" spans="1:41" ht="31.05" customHeight="1" thickTop="1" thickBot="1" x14ac:dyDescent="0.25">
      <c r="A17" s="52"/>
      <c r="B17" s="587" t="s">
        <v>26</v>
      </c>
      <c r="C17" s="331" t="s">
        <v>5</v>
      </c>
      <c r="D17" s="590"/>
      <c r="E17" s="591"/>
      <c r="F17" s="591"/>
      <c r="G17" s="591"/>
      <c r="H17" s="591"/>
      <c r="I17" s="591"/>
      <c r="J17" s="591"/>
      <c r="K17" s="591"/>
      <c r="L17" s="591"/>
      <c r="M17" s="591"/>
      <c r="N17" s="591"/>
      <c r="O17" s="591"/>
      <c r="P17" s="591"/>
      <c r="Q17" s="592"/>
      <c r="R17" s="53"/>
      <c r="S17" s="36"/>
      <c r="T17" s="27"/>
      <c r="U17" s="27"/>
      <c r="V17" s="52"/>
      <c r="W17" s="562" t="s">
        <v>26</v>
      </c>
      <c r="X17" s="132" t="s">
        <v>5</v>
      </c>
      <c r="Y17" s="565" t="s">
        <v>64</v>
      </c>
      <c r="Z17" s="566"/>
      <c r="AA17" s="566"/>
      <c r="AB17" s="566"/>
      <c r="AC17" s="566"/>
      <c r="AD17" s="566"/>
      <c r="AE17" s="566"/>
      <c r="AF17" s="566"/>
      <c r="AG17" s="566"/>
      <c r="AH17" s="566"/>
      <c r="AI17" s="566"/>
      <c r="AJ17" s="566"/>
      <c r="AK17" s="567"/>
      <c r="AL17" s="53"/>
      <c r="AM17" s="36"/>
      <c r="AN17" s="27"/>
      <c r="AO17" s="27"/>
    </row>
    <row r="18" spans="1:41" s="56" customFormat="1" ht="31.05" customHeight="1" thickBot="1" x14ac:dyDescent="0.25">
      <c r="A18" s="52"/>
      <c r="B18" s="588"/>
      <c r="C18" s="494" t="s">
        <v>336</v>
      </c>
      <c r="D18" s="187" t="s">
        <v>13</v>
      </c>
      <c r="E18" s="523" t="s">
        <v>4</v>
      </c>
      <c r="F18" s="532"/>
      <c r="G18" s="532"/>
      <c r="H18" s="568"/>
      <c r="I18" s="523" t="s">
        <v>12</v>
      </c>
      <c r="J18" s="532"/>
      <c r="K18" s="524"/>
      <c r="L18" s="525"/>
      <c r="M18" s="523" t="s">
        <v>11</v>
      </c>
      <c r="N18" s="524"/>
      <c r="O18" s="524"/>
      <c r="P18" s="524"/>
      <c r="Q18" s="569"/>
      <c r="R18" s="53"/>
      <c r="S18" s="54"/>
      <c r="T18" s="55"/>
      <c r="U18" s="55"/>
      <c r="V18" s="52"/>
      <c r="W18" s="563"/>
      <c r="X18" s="494" t="s">
        <v>336</v>
      </c>
      <c r="Y18" s="187" t="s">
        <v>13</v>
      </c>
      <c r="Z18" s="523" t="s">
        <v>4</v>
      </c>
      <c r="AA18" s="532"/>
      <c r="AB18" s="568"/>
      <c r="AC18" s="523" t="s">
        <v>12</v>
      </c>
      <c r="AD18" s="532"/>
      <c r="AE18" s="524"/>
      <c r="AF18" s="525"/>
      <c r="AG18" s="523" t="s">
        <v>11</v>
      </c>
      <c r="AH18" s="524"/>
      <c r="AI18" s="524"/>
      <c r="AJ18" s="524"/>
      <c r="AK18" s="525"/>
      <c r="AL18" s="53"/>
      <c r="AM18" s="54"/>
      <c r="AN18" s="55"/>
      <c r="AO18" s="55"/>
    </row>
    <row r="19" spans="1:41" s="56" customFormat="1" ht="31.05" customHeight="1" x14ac:dyDescent="0.2">
      <c r="A19" s="52"/>
      <c r="B19" s="588"/>
      <c r="C19" s="495"/>
      <c r="D19" s="121">
        <v>1</v>
      </c>
      <c r="E19" s="526"/>
      <c r="F19" s="526"/>
      <c r="G19" s="526"/>
      <c r="H19" s="526"/>
      <c r="I19" s="527"/>
      <c r="J19" s="527"/>
      <c r="K19" s="119" t="s">
        <v>10</v>
      </c>
      <c r="L19" s="251" t="s">
        <v>9</v>
      </c>
      <c r="M19" s="332"/>
      <c r="N19" s="123" t="s">
        <v>8</v>
      </c>
      <c r="O19" s="122" t="s">
        <v>7</v>
      </c>
      <c r="P19" s="124" t="str">
        <f>IF(AND(ISNUMBER(I19)*1,ISNUMBER(M19)*1),I19*M19,"")</f>
        <v/>
      </c>
      <c r="Q19" s="282" t="s">
        <v>6</v>
      </c>
      <c r="R19" s="53"/>
      <c r="S19" s="54"/>
      <c r="T19" s="55"/>
      <c r="U19" s="55"/>
      <c r="V19" s="52"/>
      <c r="W19" s="563"/>
      <c r="X19" s="495"/>
      <c r="Y19" s="121">
        <v>1</v>
      </c>
      <c r="Z19" s="528" t="s">
        <v>65</v>
      </c>
      <c r="AA19" s="529"/>
      <c r="AB19" s="529"/>
      <c r="AC19" s="530">
        <v>254</v>
      </c>
      <c r="AD19" s="531"/>
      <c r="AE19" s="119" t="s">
        <v>10</v>
      </c>
      <c r="AF19" s="251" t="s">
        <v>9</v>
      </c>
      <c r="AG19" s="252">
        <v>1</v>
      </c>
      <c r="AH19" s="123" t="s">
        <v>8</v>
      </c>
      <c r="AI19" s="122" t="s">
        <v>7</v>
      </c>
      <c r="AJ19" s="124">
        <f>IF(AND(ISNUMBER(AC19)*1,ISNUMBER(AG19)*1),AC19*AG19,"")</f>
        <v>254</v>
      </c>
      <c r="AK19" s="120" t="s">
        <v>6</v>
      </c>
      <c r="AL19" s="53"/>
      <c r="AM19" s="54"/>
      <c r="AN19" s="55"/>
      <c r="AO19" s="55"/>
    </row>
    <row r="20" spans="1:41" s="56" customFormat="1" ht="31.05" customHeight="1" x14ac:dyDescent="0.2">
      <c r="A20" s="52"/>
      <c r="B20" s="588"/>
      <c r="C20" s="495"/>
      <c r="D20" s="121">
        <v>2</v>
      </c>
      <c r="E20" s="476"/>
      <c r="F20" s="476"/>
      <c r="G20" s="476"/>
      <c r="H20" s="476"/>
      <c r="I20" s="477"/>
      <c r="J20" s="477"/>
      <c r="K20" s="119" t="s">
        <v>10</v>
      </c>
      <c r="L20" s="251" t="s">
        <v>9</v>
      </c>
      <c r="M20" s="333"/>
      <c r="N20" s="123" t="s">
        <v>8</v>
      </c>
      <c r="O20" s="122" t="s">
        <v>7</v>
      </c>
      <c r="P20" s="124" t="str">
        <f t="shared" ref="P20:P28" si="0">IF(AND(ISNUMBER(I20)*1,ISNUMBER(M20)*1),I20*M20,"")</f>
        <v/>
      </c>
      <c r="Q20" s="282" t="s">
        <v>6</v>
      </c>
      <c r="R20" s="53"/>
      <c r="S20" s="54"/>
      <c r="T20" s="55"/>
      <c r="U20" s="55"/>
      <c r="V20" s="52"/>
      <c r="W20" s="563"/>
      <c r="X20" s="495"/>
      <c r="Y20" s="121">
        <v>2</v>
      </c>
      <c r="Z20" s="496" t="s">
        <v>66</v>
      </c>
      <c r="AA20" s="497"/>
      <c r="AB20" s="497"/>
      <c r="AC20" s="498">
        <v>180</v>
      </c>
      <c r="AD20" s="499"/>
      <c r="AE20" s="119" t="s">
        <v>10</v>
      </c>
      <c r="AF20" s="251" t="s">
        <v>9</v>
      </c>
      <c r="AG20" s="253">
        <v>4</v>
      </c>
      <c r="AH20" s="123" t="s">
        <v>8</v>
      </c>
      <c r="AI20" s="122" t="s">
        <v>7</v>
      </c>
      <c r="AJ20" s="124">
        <f t="shared" ref="AJ20:AJ28" si="1">IF(AND(ISNUMBER(AC20)*1,ISNUMBER(AG20)*1),AC20*AG20,"")</f>
        <v>720</v>
      </c>
      <c r="AK20" s="120" t="s">
        <v>6</v>
      </c>
      <c r="AL20" s="53"/>
      <c r="AM20" s="54"/>
      <c r="AN20" s="55"/>
      <c r="AO20" s="55"/>
    </row>
    <row r="21" spans="1:41" s="56" customFormat="1" ht="31.05" customHeight="1" x14ac:dyDescent="0.2">
      <c r="A21" s="52"/>
      <c r="B21" s="588"/>
      <c r="C21" s="495"/>
      <c r="D21" s="121">
        <v>3</v>
      </c>
      <c r="E21" s="476"/>
      <c r="F21" s="476"/>
      <c r="G21" s="476"/>
      <c r="H21" s="476"/>
      <c r="I21" s="477"/>
      <c r="J21" s="477"/>
      <c r="K21" s="119" t="s">
        <v>10</v>
      </c>
      <c r="L21" s="251" t="s">
        <v>9</v>
      </c>
      <c r="M21" s="334"/>
      <c r="N21" s="123" t="s">
        <v>8</v>
      </c>
      <c r="O21" s="122" t="s">
        <v>7</v>
      </c>
      <c r="P21" s="124" t="str">
        <f t="shared" si="0"/>
        <v/>
      </c>
      <c r="Q21" s="282" t="s">
        <v>6</v>
      </c>
      <c r="R21" s="53"/>
      <c r="S21" s="54"/>
      <c r="T21" s="55"/>
      <c r="U21" s="55"/>
      <c r="V21" s="52"/>
      <c r="W21" s="563"/>
      <c r="X21" s="495"/>
      <c r="Y21" s="121">
        <v>3</v>
      </c>
      <c r="Z21" s="496" t="s">
        <v>241</v>
      </c>
      <c r="AA21" s="497"/>
      <c r="AB21" s="497"/>
      <c r="AC21" s="498">
        <v>130</v>
      </c>
      <c r="AD21" s="499"/>
      <c r="AE21" s="119" t="s">
        <v>10</v>
      </c>
      <c r="AF21" s="251" t="s">
        <v>9</v>
      </c>
      <c r="AG21" s="253">
        <v>3</v>
      </c>
      <c r="AH21" s="123" t="s">
        <v>8</v>
      </c>
      <c r="AI21" s="122" t="s">
        <v>7</v>
      </c>
      <c r="AJ21" s="124">
        <f t="shared" si="1"/>
        <v>390</v>
      </c>
      <c r="AK21" s="120" t="s">
        <v>6</v>
      </c>
      <c r="AL21" s="53"/>
      <c r="AM21" s="54"/>
      <c r="AN21" s="55"/>
      <c r="AO21" s="55"/>
    </row>
    <row r="22" spans="1:41" s="56" customFormat="1" ht="31.05" customHeight="1" x14ac:dyDescent="0.2">
      <c r="A22" s="52"/>
      <c r="B22" s="588"/>
      <c r="C22" s="495"/>
      <c r="D22" s="121">
        <v>4</v>
      </c>
      <c r="E22" s="476"/>
      <c r="F22" s="476"/>
      <c r="G22" s="476"/>
      <c r="H22" s="476"/>
      <c r="I22" s="477"/>
      <c r="J22" s="477"/>
      <c r="K22" s="119" t="s">
        <v>10</v>
      </c>
      <c r="L22" s="251" t="s">
        <v>9</v>
      </c>
      <c r="M22" s="334"/>
      <c r="N22" s="123" t="s">
        <v>8</v>
      </c>
      <c r="O22" s="122" t="s">
        <v>7</v>
      </c>
      <c r="P22" s="124" t="str">
        <f t="shared" si="0"/>
        <v/>
      </c>
      <c r="Q22" s="282" t="s">
        <v>6</v>
      </c>
      <c r="R22" s="53"/>
      <c r="S22" s="54"/>
      <c r="T22" s="55"/>
      <c r="U22" s="55"/>
      <c r="V22" s="52"/>
      <c r="W22" s="563"/>
      <c r="X22" s="495"/>
      <c r="Y22" s="121">
        <v>4</v>
      </c>
      <c r="Z22" s="496" t="s">
        <v>242</v>
      </c>
      <c r="AA22" s="497"/>
      <c r="AB22" s="497"/>
      <c r="AC22" s="498">
        <v>130</v>
      </c>
      <c r="AD22" s="499"/>
      <c r="AE22" s="119" t="s">
        <v>10</v>
      </c>
      <c r="AF22" s="251" t="s">
        <v>9</v>
      </c>
      <c r="AG22" s="253">
        <v>3</v>
      </c>
      <c r="AH22" s="123" t="s">
        <v>8</v>
      </c>
      <c r="AI22" s="122" t="s">
        <v>7</v>
      </c>
      <c r="AJ22" s="124">
        <f t="shared" si="1"/>
        <v>390</v>
      </c>
      <c r="AK22" s="120" t="s">
        <v>6</v>
      </c>
      <c r="AL22" s="53"/>
      <c r="AM22" s="54"/>
      <c r="AN22" s="55"/>
      <c r="AO22" s="55"/>
    </row>
    <row r="23" spans="1:41" s="56" customFormat="1" ht="31.05" customHeight="1" x14ac:dyDescent="0.2">
      <c r="A23" s="52"/>
      <c r="B23" s="588"/>
      <c r="C23" s="495"/>
      <c r="D23" s="121">
        <v>5</v>
      </c>
      <c r="E23" s="476"/>
      <c r="F23" s="476"/>
      <c r="G23" s="476"/>
      <c r="H23" s="476"/>
      <c r="I23" s="477"/>
      <c r="J23" s="477"/>
      <c r="K23" s="119" t="s">
        <v>10</v>
      </c>
      <c r="L23" s="251" t="s">
        <v>9</v>
      </c>
      <c r="M23" s="334"/>
      <c r="N23" s="123" t="s">
        <v>8</v>
      </c>
      <c r="O23" s="122" t="s">
        <v>7</v>
      </c>
      <c r="P23" s="124" t="str">
        <f t="shared" si="0"/>
        <v/>
      </c>
      <c r="Q23" s="282" t="s">
        <v>6</v>
      </c>
      <c r="R23" s="53"/>
      <c r="S23" s="54"/>
      <c r="T23" s="55"/>
      <c r="U23" s="55"/>
      <c r="V23" s="52"/>
      <c r="W23" s="563"/>
      <c r="X23" s="495"/>
      <c r="Y23" s="121">
        <v>5</v>
      </c>
      <c r="Z23" s="478"/>
      <c r="AA23" s="479"/>
      <c r="AB23" s="479"/>
      <c r="AC23" s="480"/>
      <c r="AD23" s="481"/>
      <c r="AE23" s="119" t="s">
        <v>10</v>
      </c>
      <c r="AF23" s="251" t="s">
        <v>9</v>
      </c>
      <c r="AG23" s="254"/>
      <c r="AH23" s="123" t="s">
        <v>8</v>
      </c>
      <c r="AI23" s="122" t="s">
        <v>7</v>
      </c>
      <c r="AJ23" s="124" t="str">
        <f t="shared" si="1"/>
        <v/>
      </c>
      <c r="AK23" s="120" t="s">
        <v>6</v>
      </c>
      <c r="AL23" s="53"/>
      <c r="AM23" s="54"/>
      <c r="AN23" s="55"/>
      <c r="AO23" s="55"/>
    </row>
    <row r="24" spans="1:41" s="56" customFormat="1" ht="31.05" customHeight="1" x14ac:dyDescent="0.2">
      <c r="A24" s="52"/>
      <c r="B24" s="588"/>
      <c r="C24" s="495"/>
      <c r="D24" s="121">
        <v>6</v>
      </c>
      <c r="E24" s="476"/>
      <c r="F24" s="476"/>
      <c r="G24" s="476"/>
      <c r="H24" s="476"/>
      <c r="I24" s="477"/>
      <c r="J24" s="477"/>
      <c r="K24" s="119" t="s">
        <v>10</v>
      </c>
      <c r="L24" s="251" t="s">
        <v>9</v>
      </c>
      <c r="M24" s="334"/>
      <c r="N24" s="123" t="s">
        <v>8</v>
      </c>
      <c r="O24" s="122" t="s">
        <v>7</v>
      </c>
      <c r="P24" s="124" t="str">
        <f t="shared" si="0"/>
        <v/>
      </c>
      <c r="Q24" s="282" t="s">
        <v>6</v>
      </c>
      <c r="R24" s="53"/>
      <c r="S24" s="54"/>
      <c r="T24" s="55"/>
      <c r="U24" s="55"/>
      <c r="V24" s="52"/>
      <c r="W24" s="563"/>
      <c r="X24" s="495"/>
      <c r="Y24" s="121">
        <v>6</v>
      </c>
      <c r="Z24" s="478"/>
      <c r="AA24" s="479"/>
      <c r="AB24" s="479"/>
      <c r="AC24" s="480"/>
      <c r="AD24" s="481"/>
      <c r="AE24" s="119" t="s">
        <v>10</v>
      </c>
      <c r="AF24" s="251" t="s">
        <v>9</v>
      </c>
      <c r="AG24" s="254"/>
      <c r="AH24" s="123" t="s">
        <v>8</v>
      </c>
      <c r="AI24" s="122" t="s">
        <v>7</v>
      </c>
      <c r="AJ24" s="124" t="str">
        <f t="shared" si="1"/>
        <v/>
      </c>
      <c r="AK24" s="120" t="s">
        <v>6</v>
      </c>
      <c r="AL24" s="53"/>
      <c r="AM24" s="54"/>
      <c r="AN24" s="55"/>
      <c r="AO24" s="55"/>
    </row>
    <row r="25" spans="1:41" s="56" customFormat="1" ht="31.05" customHeight="1" x14ac:dyDescent="0.2">
      <c r="A25" s="52"/>
      <c r="B25" s="588"/>
      <c r="C25" s="495"/>
      <c r="D25" s="121">
        <v>7</v>
      </c>
      <c r="E25" s="476"/>
      <c r="F25" s="476"/>
      <c r="G25" s="476"/>
      <c r="H25" s="476"/>
      <c r="I25" s="477"/>
      <c r="J25" s="477"/>
      <c r="K25" s="119" t="s">
        <v>10</v>
      </c>
      <c r="L25" s="251" t="s">
        <v>9</v>
      </c>
      <c r="M25" s="334"/>
      <c r="N25" s="123" t="s">
        <v>8</v>
      </c>
      <c r="O25" s="122" t="s">
        <v>7</v>
      </c>
      <c r="P25" s="124" t="str">
        <f t="shared" si="0"/>
        <v/>
      </c>
      <c r="Q25" s="282" t="s">
        <v>6</v>
      </c>
      <c r="R25" s="53"/>
      <c r="S25" s="54"/>
      <c r="T25" s="55"/>
      <c r="U25" s="55"/>
      <c r="V25" s="52"/>
      <c r="W25" s="563"/>
      <c r="X25" s="495"/>
      <c r="Y25" s="121">
        <v>7</v>
      </c>
      <c r="Z25" s="478"/>
      <c r="AA25" s="479"/>
      <c r="AB25" s="479"/>
      <c r="AC25" s="480"/>
      <c r="AD25" s="481"/>
      <c r="AE25" s="119" t="s">
        <v>10</v>
      </c>
      <c r="AF25" s="251" t="s">
        <v>9</v>
      </c>
      <c r="AG25" s="254"/>
      <c r="AH25" s="123" t="s">
        <v>8</v>
      </c>
      <c r="AI25" s="122" t="s">
        <v>7</v>
      </c>
      <c r="AJ25" s="124" t="str">
        <f t="shared" si="1"/>
        <v/>
      </c>
      <c r="AK25" s="120" t="s">
        <v>6</v>
      </c>
      <c r="AL25" s="53"/>
      <c r="AM25" s="54"/>
      <c r="AN25" s="55"/>
      <c r="AO25" s="55"/>
    </row>
    <row r="26" spans="1:41" s="56" customFormat="1" ht="31.05" customHeight="1" x14ac:dyDescent="0.2">
      <c r="A26" s="52"/>
      <c r="B26" s="588"/>
      <c r="C26" s="495"/>
      <c r="D26" s="121">
        <v>8</v>
      </c>
      <c r="E26" s="476"/>
      <c r="F26" s="476"/>
      <c r="G26" s="476"/>
      <c r="H26" s="476"/>
      <c r="I26" s="477"/>
      <c r="J26" s="477"/>
      <c r="K26" s="119" t="s">
        <v>10</v>
      </c>
      <c r="L26" s="251" t="s">
        <v>9</v>
      </c>
      <c r="M26" s="334"/>
      <c r="N26" s="123" t="s">
        <v>8</v>
      </c>
      <c r="O26" s="122" t="s">
        <v>7</v>
      </c>
      <c r="P26" s="124" t="str">
        <f t="shared" si="0"/>
        <v/>
      </c>
      <c r="Q26" s="282" t="s">
        <v>6</v>
      </c>
      <c r="R26" s="53"/>
      <c r="S26" s="54"/>
      <c r="T26" s="55"/>
      <c r="U26" s="55"/>
      <c r="V26" s="52"/>
      <c r="W26" s="563"/>
      <c r="X26" s="495"/>
      <c r="Y26" s="121">
        <v>8</v>
      </c>
      <c r="Z26" s="478"/>
      <c r="AA26" s="479"/>
      <c r="AB26" s="479"/>
      <c r="AC26" s="480"/>
      <c r="AD26" s="481"/>
      <c r="AE26" s="119" t="s">
        <v>10</v>
      </c>
      <c r="AF26" s="251" t="s">
        <v>9</v>
      </c>
      <c r="AG26" s="254"/>
      <c r="AH26" s="123" t="s">
        <v>8</v>
      </c>
      <c r="AI26" s="122" t="s">
        <v>7</v>
      </c>
      <c r="AJ26" s="124" t="str">
        <f t="shared" si="1"/>
        <v/>
      </c>
      <c r="AK26" s="120" t="s">
        <v>6</v>
      </c>
      <c r="AL26" s="53"/>
      <c r="AM26" s="54"/>
      <c r="AN26" s="55"/>
      <c r="AO26" s="55"/>
    </row>
    <row r="27" spans="1:41" s="56" customFormat="1" ht="31.05" customHeight="1" x14ac:dyDescent="0.2">
      <c r="A27" s="52"/>
      <c r="B27" s="588"/>
      <c r="C27" s="495"/>
      <c r="D27" s="121">
        <v>9</v>
      </c>
      <c r="E27" s="476"/>
      <c r="F27" s="476"/>
      <c r="G27" s="476"/>
      <c r="H27" s="476"/>
      <c r="I27" s="477"/>
      <c r="J27" s="477"/>
      <c r="K27" s="119" t="s">
        <v>10</v>
      </c>
      <c r="L27" s="251" t="s">
        <v>9</v>
      </c>
      <c r="M27" s="334"/>
      <c r="N27" s="123" t="s">
        <v>8</v>
      </c>
      <c r="O27" s="122" t="s">
        <v>7</v>
      </c>
      <c r="P27" s="124" t="str">
        <f t="shared" si="0"/>
        <v/>
      </c>
      <c r="Q27" s="282" t="s">
        <v>6</v>
      </c>
      <c r="R27" s="53"/>
      <c r="S27" s="54"/>
      <c r="T27" s="55"/>
      <c r="U27" s="55"/>
      <c r="V27" s="52"/>
      <c r="W27" s="563"/>
      <c r="X27" s="495"/>
      <c r="Y27" s="121">
        <v>9</v>
      </c>
      <c r="Z27" s="478"/>
      <c r="AA27" s="479"/>
      <c r="AB27" s="479"/>
      <c r="AC27" s="480"/>
      <c r="AD27" s="481"/>
      <c r="AE27" s="119" t="s">
        <v>10</v>
      </c>
      <c r="AF27" s="251" t="s">
        <v>9</v>
      </c>
      <c r="AG27" s="254"/>
      <c r="AH27" s="123" t="s">
        <v>8</v>
      </c>
      <c r="AI27" s="122" t="s">
        <v>7</v>
      </c>
      <c r="AJ27" s="124" t="str">
        <f t="shared" si="1"/>
        <v/>
      </c>
      <c r="AK27" s="120" t="s">
        <v>6</v>
      </c>
      <c r="AL27" s="53"/>
      <c r="AM27" s="54"/>
      <c r="AN27" s="55"/>
      <c r="AO27" s="55"/>
    </row>
    <row r="28" spans="1:41" s="56" customFormat="1" ht="31.05" customHeight="1" thickBot="1" x14ac:dyDescent="0.25">
      <c r="A28" s="52"/>
      <c r="B28" s="588"/>
      <c r="C28" s="495"/>
      <c r="D28" s="121">
        <v>10</v>
      </c>
      <c r="E28" s="533"/>
      <c r="F28" s="533"/>
      <c r="G28" s="533"/>
      <c r="H28" s="533"/>
      <c r="I28" s="540"/>
      <c r="J28" s="540"/>
      <c r="K28" s="119" t="s">
        <v>10</v>
      </c>
      <c r="L28" s="251" t="s">
        <v>9</v>
      </c>
      <c r="M28" s="335"/>
      <c r="N28" s="123" t="s">
        <v>8</v>
      </c>
      <c r="O28" s="122" t="s">
        <v>7</v>
      </c>
      <c r="P28" s="124" t="str">
        <f t="shared" si="0"/>
        <v/>
      </c>
      <c r="Q28" s="282" t="s">
        <v>6</v>
      </c>
      <c r="R28" s="53"/>
      <c r="S28" s="54"/>
      <c r="T28" s="55"/>
      <c r="U28" s="55"/>
      <c r="V28" s="52"/>
      <c r="W28" s="563"/>
      <c r="X28" s="495"/>
      <c r="Y28" s="121">
        <v>10</v>
      </c>
      <c r="Z28" s="558"/>
      <c r="AA28" s="559"/>
      <c r="AB28" s="559"/>
      <c r="AC28" s="560"/>
      <c r="AD28" s="561"/>
      <c r="AE28" s="119" t="s">
        <v>10</v>
      </c>
      <c r="AF28" s="251" t="s">
        <v>9</v>
      </c>
      <c r="AG28" s="255"/>
      <c r="AH28" s="123" t="s">
        <v>8</v>
      </c>
      <c r="AI28" s="122" t="s">
        <v>7</v>
      </c>
      <c r="AJ28" s="124" t="str">
        <f t="shared" si="1"/>
        <v/>
      </c>
      <c r="AK28" s="120" t="s">
        <v>6</v>
      </c>
      <c r="AL28" s="53"/>
      <c r="AM28" s="54"/>
      <c r="AN28" s="55"/>
      <c r="AO28" s="55"/>
    </row>
    <row r="29" spans="1:41" s="56" customFormat="1" ht="31.05" customHeight="1" thickBot="1" x14ac:dyDescent="0.25">
      <c r="A29" s="52"/>
      <c r="B29" s="588"/>
      <c r="C29" s="495"/>
      <c r="D29" s="482" t="s">
        <v>261</v>
      </c>
      <c r="E29" s="483"/>
      <c r="F29" s="483"/>
      <c r="G29" s="483"/>
      <c r="H29" s="483"/>
      <c r="I29" s="483"/>
      <c r="J29" s="483"/>
      <c r="K29" s="484"/>
      <c r="L29" s="484"/>
      <c r="M29" s="483"/>
      <c r="N29" s="484"/>
      <c r="O29" s="485"/>
      <c r="P29" s="125" t="str">
        <f>IF(SUM(P19:P28)&lt;&gt;0,SUM(P19:P28),"")</f>
        <v/>
      </c>
      <c r="Q29" s="283" t="s">
        <v>6</v>
      </c>
      <c r="R29" s="53"/>
      <c r="S29" s="54"/>
      <c r="T29" s="55"/>
      <c r="U29" s="55"/>
      <c r="V29" s="52"/>
      <c r="W29" s="563"/>
      <c r="X29" s="570"/>
      <c r="Y29" s="482" t="s">
        <v>261</v>
      </c>
      <c r="Z29" s="483"/>
      <c r="AA29" s="483"/>
      <c r="AB29" s="483"/>
      <c r="AC29" s="483"/>
      <c r="AD29" s="483"/>
      <c r="AE29" s="484"/>
      <c r="AF29" s="484"/>
      <c r="AG29" s="483"/>
      <c r="AH29" s="484"/>
      <c r="AI29" s="485"/>
      <c r="AJ29" s="125">
        <f>IF(SUM(AJ19:AJ28)&lt;&gt;0,SUM(AJ19:AJ28),"")</f>
        <v>1754</v>
      </c>
      <c r="AK29" s="126" t="s">
        <v>6</v>
      </c>
      <c r="AL29" s="53"/>
      <c r="AM29" s="54"/>
      <c r="AN29" s="55"/>
      <c r="AO29" s="55"/>
    </row>
    <row r="30" spans="1:41" s="56" customFormat="1" ht="31.05" customHeight="1" thickBot="1" x14ac:dyDescent="0.25">
      <c r="A30" s="52"/>
      <c r="B30" s="589"/>
      <c r="C30" s="400" t="s">
        <v>15</v>
      </c>
      <c r="D30" s="401" t="s">
        <v>42</v>
      </c>
      <c r="E30" s="534" t="str">
        <f>IF(P29/1000&lt;&gt;0,P29/1000,"")</f>
        <v/>
      </c>
      <c r="F30" s="535"/>
      <c r="G30" s="535"/>
      <c r="H30" s="535"/>
      <c r="I30" s="341" t="s">
        <v>0</v>
      </c>
      <c r="J30" s="258"/>
      <c r="K30" s="536" t="s">
        <v>20</v>
      </c>
      <c r="L30" s="536"/>
      <c r="M30" s="536"/>
      <c r="N30" s="536"/>
      <c r="O30" s="536"/>
      <c r="P30" s="536"/>
      <c r="Q30" s="537"/>
      <c r="R30" s="53"/>
      <c r="S30" s="54"/>
      <c r="T30" s="55"/>
      <c r="U30" s="55"/>
      <c r="V30" s="52"/>
      <c r="W30" s="564"/>
      <c r="X30" s="132" t="s">
        <v>15</v>
      </c>
      <c r="Y30" s="256" t="s">
        <v>263</v>
      </c>
      <c r="Z30" s="538">
        <f>IF(AJ29/1000&lt;&gt;0,AJ29/1000,"")</f>
        <v>1.754</v>
      </c>
      <c r="AA30" s="539"/>
      <c r="AB30" s="539"/>
      <c r="AC30" s="257" t="s">
        <v>0</v>
      </c>
      <c r="AD30" s="258"/>
      <c r="AE30" s="536" t="s">
        <v>20</v>
      </c>
      <c r="AF30" s="536"/>
      <c r="AG30" s="536"/>
      <c r="AH30" s="536"/>
      <c r="AI30" s="536"/>
      <c r="AJ30" s="536"/>
      <c r="AK30" s="571"/>
      <c r="AL30" s="53"/>
      <c r="AM30" s="54"/>
      <c r="AN30" s="55"/>
      <c r="AO30" s="55"/>
    </row>
    <row r="31" spans="1:41" s="56" customFormat="1" ht="31.05" customHeight="1" thickBot="1" x14ac:dyDescent="0.25">
      <c r="A31" s="52"/>
      <c r="B31" s="572" t="s">
        <v>357</v>
      </c>
      <c r="C31" s="576" t="s">
        <v>337</v>
      </c>
      <c r="D31" s="577"/>
      <c r="E31" s="580"/>
      <c r="F31" s="580"/>
      <c r="G31" s="580"/>
      <c r="H31" s="580"/>
      <c r="I31" s="580"/>
      <c r="J31" s="581"/>
      <c r="K31" s="581"/>
      <c r="L31" s="581"/>
      <c r="M31" s="581"/>
      <c r="N31" s="581"/>
      <c r="O31" s="581"/>
      <c r="P31" s="581"/>
      <c r="Q31" s="582"/>
      <c r="R31" s="53"/>
      <c r="S31" s="54"/>
      <c r="T31" s="55"/>
      <c r="U31" s="55"/>
      <c r="V31" s="52"/>
      <c r="W31" s="574" t="s">
        <v>357</v>
      </c>
      <c r="X31" s="585" t="s">
        <v>337</v>
      </c>
      <c r="Y31" s="586"/>
      <c r="Z31" s="405" t="s">
        <v>345</v>
      </c>
      <c r="AA31" s="405"/>
      <c r="AB31" s="405"/>
      <c r="AC31" s="405"/>
      <c r="AD31" s="405"/>
      <c r="AE31" s="405"/>
      <c r="AF31" s="405"/>
      <c r="AG31" s="405"/>
      <c r="AH31" s="405"/>
      <c r="AI31" s="405"/>
      <c r="AJ31" s="405"/>
      <c r="AK31" s="406"/>
      <c r="AL31" s="53"/>
      <c r="AM31" s="54"/>
      <c r="AN31" s="55"/>
      <c r="AO31" s="55"/>
    </row>
    <row r="32" spans="1:41" s="56" customFormat="1" ht="31.05" customHeight="1" thickBot="1" x14ac:dyDescent="0.25">
      <c r="A32" s="52"/>
      <c r="B32" s="573"/>
      <c r="C32" s="578" t="s">
        <v>338</v>
      </c>
      <c r="D32" s="579"/>
      <c r="E32" s="581"/>
      <c r="F32" s="581"/>
      <c r="G32" s="581"/>
      <c r="H32" s="581"/>
      <c r="I32" s="581"/>
      <c r="J32" s="581"/>
      <c r="K32" s="581"/>
      <c r="L32" s="581"/>
      <c r="M32" s="581"/>
      <c r="N32" s="581"/>
      <c r="O32" s="581"/>
      <c r="P32" s="581"/>
      <c r="Q32" s="582"/>
      <c r="R32" s="53"/>
      <c r="S32" s="54"/>
      <c r="T32" s="55"/>
      <c r="U32" s="55"/>
      <c r="V32" s="52"/>
      <c r="W32" s="575"/>
      <c r="X32" s="583" t="s">
        <v>338</v>
      </c>
      <c r="Y32" s="584"/>
      <c r="Z32" s="405" t="s">
        <v>346</v>
      </c>
      <c r="AA32" s="405"/>
      <c r="AB32" s="405"/>
      <c r="AC32" s="405"/>
      <c r="AD32" s="405"/>
      <c r="AE32" s="405"/>
      <c r="AF32" s="405"/>
      <c r="AG32" s="405"/>
      <c r="AH32" s="405"/>
      <c r="AI32" s="405"/>
      <c r="AJ32" s="405"/>
      <c r="AK32" s="406"/>
      <c r="AL32" s="53"/>
      <c r="AM32" s="54"/>
      <c r="AN32" s="55"/>
      <c r="AO32" s="55"/>
    </row>
    <row r="33" spans="1:41" s="56" customFormat="1" ht="30" customHeight="1" thickBot="1" x14ac:dyDescent="0.25">
      <c r="A33" s="52"/>
      <c r="B33" s="573"/>
      <c r="C33" s="382" t="s">
        <v>17</v>
      </c>
      <c r="D33" s="399" t="s">
        <v>268</v>
      </c>
      <c r="E33" s="511"/>
      <c r="F33" s="511"/>
      <c r="G33" s="511"/>
      <c r="H33" s="511"/>
      <c r="I33" s="338" t="s">
        <v>0</v>
      </c>
      <c r="J33" s="61"/>
      <c r="K33" s="489" t="s">
        <v>360</v>
      </c>
      <c r="L33" s="489"/>
      <c r="M33" s="489"/>
      <c r="N33" s="489"/>
      <c r="O33" s="489"/>
      <c r="P33" s="489"/>
      <c r="Q33" s="490"/>
      <c r="R33" s="53"/>
      <c r="S33" s="54"/>
      <c r="T33" s="55"/>
      <c r="U33" s="55"/>
      <c r="V33" s="52"/>
      <c r="W33" s="575"/>
      <c r="X33" s="382" t="s">
        <v>17</v>
      </c>
      <c r="Y33" s="259" t="s">
        <v>267</v>
      </c>
      <c r="Z33" s="512">
        <v>4</v>
      </c>
      <c r="AA33" s="513"/>
      <c r="AB33" s="514"/>
      <c r="AC33" s="260" t="s">
        <v>0</v>
      </c>
      <c r="AD33" s="261"/>
      <c r="AE33" s="515"/>
      <c r="AF33" s="515"/>
      <c r="AG33" s="515"/>
      <c r="AH33" s="516"/>
      <c r="AI33" s="517"/>
      <c r="AJ33" s="181"/>
      <c r="AK33" s="262"/>
      <c r="AL33" s="53"/>
      <c r="AM33" s="54"/>
      <c r="AN33" s="55"/>
      <c r="AO33" s="55"/>
    </row>
    <row r="34" spans="1:41" s="56" customFormat="1" ht="34.950000000000003" customHeight="1" thickTop="1" thickBot="1" x14ac:dyDescent="0.25">
      <c r="A34" s="52"/>
      <c r="B34" s="500" t="s">
        <v>18</v>
      </c>
      <c r="C34" s="501"/>
      <c r="D34" s="342" t="s">
        <v>31</v>
      </c>
      <c r="E34" s="502" t="str">
        <f>IF(AND(ISNUMBER(E30),ISNUMBER(E33)),MIN(E30,E33),"")</f>
        <v/>
      </c>
      <c r="F34" s="502"/>
      <c r="G34" s="502"/>
      <c r="H34" s="502"/>
      <c r="I34" s="357" t="s">
        <v>0</v>
      </c>
      <c r="J34" s="288"/>
      <c r="K34" s="503" t="s">
        <v>43</v>
      </c>
      <c r="L34" s="503"/>
      <c r="M34" s="503"/>
      <c r="N34" s="503"/>
      <c r="O34" s="503"/>
      <c r="P34" s="503"/>
      <c r="Q34" s="504"/>
      <c r="R34" s="53"/>
      <c r="S34" s="55"/>
      <c r="T34" s="55"/>
      <c r="U34" s="55"/>
      <c r="V34" s="52"/>
      <c r="W34" s="505" t="s">
        <v>18</v>
      </c>
      <c r="X34" s="506"/>
      <c r="Y34" s="133" t="s">
        <v>31</v>
      </c>
      <c r="Z34" s="507">
        <f>IF(AND(ISNUMBER(Z30),ISNUMBER(Z33)),MIN(Z30,Z33),"")</f>
        <v>1.754</v>
      </c>
      <c r="AA34" s="508"/>
      <c r="AB34" s="508"/>
      <c r="AC34" s="130" t="s">
        <v>0</v>
      </c>
      <c r="AD34" s="131"/>
      <c r="AE34" s="509" t="s">
        <v>43</v>
      </c>
      <c r="AF34" s="509"/>
      <c r="AG34" s="509"/>
      <c r="AH34" s="509"/>
      <c r="AI34" s="509"/>
      <c r="AJ34" s="509"/>
      <c r="AK34" s="510"/>
      <c r="AL34" s="53"/>
      <c r="AM34" s="54"/>
      <c r="AN34" s="55"/>
      <c r="AO34" s="55"/>
    </row>
    <row r="35" spans="1:41" ht="21.6" customHeight="1" thickTop="1" thickBot="1" x14ac:dyDescent="0.25">
      <c r="B35" s="26"/>
      <c r="S35" s="55"/>
      <c r="T35" s="55"/>
      <c r="U35" s="55"/>
    </row>
    <row r="36" spans="1:41" s="56" customFormat="1" ht="22.95" customHeight="1" thickTop="1" thickBot="1" x14ac:dyDescent="0.25">
      <c r="A36" s="52"/>
      <c r="B36" s="607" t="s">
        <v>236</v>
      </c>
      <c r="C36" s="608"/>
      <c r="D36" s="642" t="s">
        <v>75</v>
      </c>
      <c r="E36" s="645" t="str">
        <f>IF(ISNUMBER(E34),IF(SUM(E34,IF(L37&lt;&gt;"",L37,""),IF(L38&lt;&gt;"",L38,""))&lt;50,ROUND(SUM(E34,IF(L37&lt;&gt;"",L37,""),IF(L38&lt;&gt;"",L38,"")),2),"助成対象は50kW未満です"),"")</f>
        <v/>
      </c>
      <c r="F36" s="646"/>
      <c r="G36" s="646"/>
      <c r="H36" s="647"/>
      <c r="I36" s="622" t="s">
        <v>0</v>
      </c>
      <c r="J36" s="605" t="s">
        <v>233</v>
      </c>
      <c r="K36" s="606"/>
      <c r="L36" s="593" t="str">
        <f>IF(ISNUMBER(E34),E34,"-")</f>
        <v>-</v>
      </c>
      <c r="M36" s="594"/>
      <c r="N36" s="594"/>
      <c r="O36" s="595"/>
      <c r="P36" s="596" t="s">
        <v>234</v>
      </c>
      <c r="Q36" s="597"/>
      <c r="R36" s="53"/>
      <c r="S36" s="54"/>
      <c r="T36" s="55"/>
      <c r="U36" s="55"/>
      <c r="V36" s="52"/>
      <c r="W36" s="607" t="s">
        <v>236</v>
      </c>
      <c r="X36" s="608"/>
      <c r="Y36" s="613" t="s">
        <v>75</v>
      </c>
      <c r="Z36" s="616">
        <v>5.0999999999999996</v>
      </c>
      <c r="AA36" s="617"/>
      <c r="AB36" s="618"/>
      <c r="AC36" s="622" t="s">
        <v>0</v>
      </c>
      <c r="AD36" s="605" t="s">
        <v>233</v>
      </c>
      <c r="AE36" s="606"/>
      <c r="AF36" s="593">
        <v>1.754</v>
      </c>
      <c r="AG36" s="594"/>
      <c r="AH36" s="594"/>
      <c r="AI36" s="595"/>
      <c r="AJ36" s="596" t="s">
        <v>234</v>
      </c>
      <c r="AK36" s="597"/>
      <c r="AL36" s="53"/>
      <c r="AM36" s="54"/>
      <c r="AN36" s="55"/>
      <c r="AO36" s="55"/>
    </row>
    <row r="37" spans="1:41" s="56" customFormat="1" ht="22.95" customHeight="1" thickTop="1" thickBot="1" x14ac:dyDescent="0.25">
      <c r="A37" s="52"/>
      <c r="B37" s="609"/>
      <c r="C37" s="610"/>
      <c r="D37" s="643"/>
      <c r="E37" s="648"/>
      <c r="F37" s="649"/>
      <c r="G37" s="649"/>
      <c r="H37" s="650"/>
      <c r="I37" s="623"/>
      <c r="J37" s="598" t="s">
        <v>19</v>
      </c>
      <c r="K37" s="599"/>
      <c r="L37" s="600" t="str">
        <f>IF(S7=2,'※複数系列 (2)'!E24,"-")</f>
        <v>-</v>
      </c>
      <c r="M37" s="601"/>
      <c r="N37" s="601"/>
      <c r="O37" s="602"/>
      <c r="P37" s="603" t="s">
        <v>0</v>
      </c>
      <c r="Q37" s="604"/>
      <c r="R37" s="53"/>
      <c r="S37" s="54"/>
      <c r="T37" s="55"/>
      <c r="U37" s="55"/>
      <c r="V37" s="52"/>
      <c r="W37" s="609"/>
      <c r="X37" s="610"/>
      <c r="Y37" s="614"/>
      <c r="Z37" s="619"/>
      <c r="AA37" s="620"/>
      <c r="AB37" s="621"/>
      <c r="AC37" s="623"/>
      <c r="AD37" s="605" t="s">
        <v>233</v>
      </c>
      <c r="AE37" s="606"/>
      <c r="AF37" s="600">
        <v>3.3420000000000001</v>
      </c>
      <c r="AG37" s="601"/>
      <c r="AH37" s="601"/>
      <c r="AI37" s="602"/>
      <c r="AJ37" s="603" t="s">
        <v>0</v>
      </c>
      <c r="AK37" s="604"/>
      <c r="AL37" s="53"/>
      <c r="AM37" s="54"/>
      <c r="AN37" s="55"/>
      <c r="AO37" s="55"/>
    </row>
    <row r="38" spans="1:41" s="56" customFormat="1" ht="22.95" customHeight="1" thickBot="1" x14ac:dyDescent="0.25">
      <c r="A38" s="52"/>
      <c r="B38" s="611"/>
      <c r="C38" s="612"/>
      <c r="D38" s="644"/>
      <c r="E38" s="651" t="s">
        <v>235</v>
      </c>
      <c r="F38" s="652"/>
      <c r="G38" s="652"/>
      <c r="H38" s="653"/>
      <c r="I38" s="624"/>
      <c r="J38" s="630" t="s">
        <v>32</v>
      </c>
      <c r="K38" s="631"/>
      <c r="L38" s="632" t="str">
        <f>IF(S7=2,'※複数系列 (3)'!E24,"-")</f>
        <v>-</v>
      </c>
      <c r="M38" s="633"/>
      <c r="N38" s="633"/>
      <c r="O38" s="634"/>
      <c r="P38" s="625" t="s">
        <v>0</v>
      </c>
      <c r="Q38" s="626"/>
      <c r="R38" s="53"/>
      <c r="S38" s="54"/>
      <c r="T38" s="55"/>
      <c r="U38" s="55"/>
      <c r="V38" s="52"/>
      <c r="W38" s="611"/>
      <c r="X38" s="612"/>
      <c r="Y38" s="615"/>
      <c r="Z38" s="627" t="s">
        <v>235</v>
      </c>
      <c r="AA38" s="628"/>
      <c r="AB38" s="629"/>
      <c r="AC38" s="624"/>
      <c r="AD38" s="630" t="s">
        <v>32</v>
      </c>
      <c r="AE38" s="631"/>
      <c r="AF38" s="632" t="str">
        <f>IF(ISNUMBER('※複数系列 (3)'!#REF!),'※複数系列 (3)'!#REF!,"-")</f>
        <v>-</v>
      </c>
      <c r="AG38" s="633"/>
      <c r="AH38" s="633"/>
      <c r="AI38" s="634"/>
      <c r="AJ38" s="625" t="s">
        <v>0</v>
      </c>
      <c r="AK38" s="626"/>
      <c r="AL38" s="53"/>
      <c r="AM38" s="54"/>
      <c r="AN38" s="55"/>
      <c r="AO38" s="55"/>
    </row>
    <row r="39" spans="1:41" s="56" customFormat="1" ht="15" customHeight="1" thickTop="1" x14ac:dyDescent="0.2">
      <c r="A39" s="52"/>
      <c r="B39" s="57"/>
      <c r="C39" s="58"/>
      <c r="D39" s="59"/>
      <c r="E39" s="60"/>
      <c r="F39" s="60"/>
      <c r="G39" s="60"/>
      <c r="H39" s="60"/>
      <c r="I39" s="61"/>
      <c r="J39" s="62"/>
      <c r="K39" s="62"/>
      <c r="L39" s="62"/>
      <c r="M39" s="62"/>
      <c r="N39" s="62"/>
      <c r="O39" s="62"/>
      <c r="P39" s="62"/>
      <c r="Q39" s="62"/>
      <c r="R39" s="53"/>
      <c r="S39" s="54"/>
      <c r="T39" s="55"/>
      <c r="U39" s="55"/>
      <c r="V39" s="52"/>
      <c r="W39" s="57"/>
      <c r="X39" s="58"/>
      <c r="Y39" s="59"/>
      <c r="Z39" s="60"/>
      <c r="AA39" s="60"/>
      <c r="AB39" s="60"/>
      <c r="AC39" s="61"/>
      <c r="AD39" s="62"/>
      <c r="AE39" s="62"/>
      <c r="AF39" s="62"/>
      <c r="AG39" s="62"/>
      <c r="AH39" s="62"/>
      <c r="AI39" s="62"/>
      <c r="AJ39" s="62"/>
      <c r="AK39" s="62"/>
      <c r="AL39" s="53"/>
      <c r="AM39" s="54"/>
      <c r="AN39" s="55"/>
      <c r="AO39" s="55"/>
    </row>
    <row r="40" spans="1:41" ht="30" customHeight="1" thickBot="1" x14ac:dyDescent="0.25">
      <c r="A40" s="299"/>
      <c r="B40" s="29" t="s">
        <v>311</v>
      </c>
      <c r="C40" s="26"/>
      <c r="D40" s="26"/>
      <c r="E40" s="28"/>
      <c r="F40" s="28"/>
      <c r="G40" s="28"/>
      <c r="H40" s="28"/>
      <c r="I40" s="26"/>
      <c r="J40" s="26"/>
      <c r="K40" s="26"/>
      <c r="L40" s="26"/>
      <c r="M40" s="26"/>
      <c r="N40" s="26"/>
      <c r="O40" s="26"/>
      <c r="P40" s="50"/>
      <c r="Q40" s="24"/>
      <c r="R40" s="26"/>
      <c r="S40" s="239"/>
      <c r="T40" s="27"/>
      <c r="U40" s="27"/>
      <c r="V40" s="299"/>
      <c r="W40" s="29" t="s">
        <v>311</v>
      </c>
      <c r="X40" s="26"/>
      <c r="Y40" s="26"/>
      <c r="Z40" s="28"/>
      <c r="AA40" s="28"/>
      <c r="AB40" s="28"/>
      <c r="AC40" s="28"/>
      <c r="AD40" s="26"/>
      <c r="AE40" s="26"/>
      <c r="AF40" s="26"/>
      <c r="AG40" s="26"/>
      <c r="AH40" s="26"/>
      <c r="AI40" s="26"/>
      <c r="AJ40" s="26"/>
      <c r="AK40" s="50"/>
      <c r="AL40" s="24"/>
      <c r="AM40" s="239"/>
      <c r="AN40" s="27"/>
      <c r="AO40" s="27"/>
    </row>
    <row r="41" spans="1:41" ht="45" customHeight="1" x14ac:dyDescent="0.2">
      <c r="A41" s="299"/>
      <c r="B41" s="654"/>
      <c r="C41" s="655"/>
      <c r="D41" s="655"/>
      <c r="E41" s="655"/>
      <c r="F41" s="656"/>
      <c r="G41" s="657" t="s">
        <v>318</v>
      </c>
      <c r="H41" s="658"/>
      <c r="I41" s="658"/>
      <c r="J41" s="658"/>
      <c r="K41" s="658"/>
      <c r="L41" s="659"/>
      <c r="M41" s="660" t="s">
        <v>319</v>
      </c>
      <c r="N41" s="658"/>
      <c r="O41" s="658"/>
      <c r="P41" s="658"/>
      <c r="Q41" s="661"/>
      <c r="R41" s="26"/>
      <c r="S41" s="36"/>
      <c r="T41" s="27"/>
      <c r="U41" s="27"/>
      <c r="V41" s="299"/>
      <c r="W41" s="654"/>
      <c r="X41" s="655"/>
      <c r="Y41" s="655"/>
      <c r="Z41" s="655"/>
      <c r="AA41" s="656"/>
      <c r="AB41" s="657" t="s">
        <v>318</v>
      </c>
      <c r="AC41" s="658"/>
      <c r="AD41" s="658"/>
      <c r="AE41" s="658"/>
      <c r="AF41" s="658"/>
      <c r="AG41" s="659"/>
      <c r="AH41" s="660" t="s">
        <v>319</v>
      </c>
      <c r="AI41" s="658"/>
      <c r="AJ41" s="658"/>
      <c r="AK41" s="658"/>
      <c r="AL41" s="661"/>
      <c r="AM41" s="36"/>
      <c r="AN41" s="27"/>
      <c r="AO41" s="27"/>
    </row>
    <row r="42" spans="1:41" ht="30" customHeight="1" x14ac:dyDescent="0.2">
      <c r="A42" s="635"/>
      <c r="B42" s="636" t="s">
        <v>2</v>
      </c>
      <c r="C42" s="637"/>
      <c r="D42" s="637"/>
      <c r="E42" s="638"/>
      <c r="F42" s="454" t="s">
        <v>75</v>
      </c>
      <c r="G42" s="458" t="s">
        <v>314</v>
      </c>
      <c r="H42" s="460"/>
      <c r="I42" s="458" t="s">
        <v>313</v>
      </c>
      <c r="J42" s="459"/>
      <c r="K42" s="459"/>
      <c r="L42" s="460"/>
      <c r="M42" s="459" t="s">
        <v>316</v>
      </c>
      <c r="N42" s="459"/>
      <c r="O42" s="460"/>
      <c r="P42" s="458" t="s">
        <v>315</v>
      </c>
      <c r="Q42" s="520"/>
      <c r="R42" s="26"/>
      <c r="S42" s="36"/>
      <c r="T42" s="27"/>
      <c r="U42" s="27"/>
      <c r="V42" s="635"/>
      <c r="W42" s="636" t="s">
        <v>2</v>
      </c>
      <c r="X42" s="637"/>
      <c r="Y42" s="637"/>
      <c r="Z42" s="638"/>
      <c r="AA42" s="454" t="s">
        <v>75</v>
      </c>
      <c r="AB42" s="456" t="s">
        <v>314</v>
      </c>
      <c r="AC42" s="457"/>
      <c r="AD42" s="458" t="s">
        <v>313</v>
      </c>
      <c r="AE42" s="459"/>
      <c r="AF42" s="459"/>
      <c r="AG42" s="460"/>
      <c r="AH42" s="459" t="s">
        <v>316</v>
      </c>
      <c r="AI42" s="459"/>
      <c r="AJ42" s="460"/>
      <c r="AK42" s="458" t="s">
        <v>315</v>
      </c>
      <c r="AL42" s="520"/>
      <c r="AM42" s="36" t="b">
        <v>0</v>
      </c>
      <c r="AN42" s="27" t="b">
        <v>0</v>
      </c>
      <c r="AO42" s="27"/>
    </row>
    <row r="43" spans="1:41" ht="30" customHeight="1" x14ac:dyDescent="0.2">
      <c r="A43" s="635"/>
      <c r="B43" s="639"/>
      <c r="C43" s="640"/>
      <c r="D43" s="640"/>
      <c r="E43" s="641"/>
      <c r="F43" s="455"/>
      <c r="G43" s="486" t="str">
        <f>IF(AND(S8=1,E36&lt;=3.6),E36,"")</f>
        <v/>
      </c>
      <c r="H43" s="488"/>
      <c r="I43" s="486" t="str">
        <f>IF(AND(S8=1,E36&gt;3.6),E36,"")</f>
        <v/>
      </c>
      <c r="J43" s="487"/>
      <c r="K43" s="487"/>
      <c r="L43" s="488"/>
      <c r="M43" s="487" t="str">
        <f>IF(AND(S8=2,E36&lt;=3.75),E36,"")</f>
        <v/>
      </c>
      <c r="N43" s="487"/>
      <c r="O43" s="488"/>
      <c r="P43" s="486" t="str">
        <f>IF(AND(S8=2,E36&gt;3.75),E36,"")</f>
        <v/>
      </c>
      <c r="Q43" s="796"/>
      <c r="R43" s="26"/>
      <c r="S43" s="36"/>
      <c r="T43" s="27"/>
      <c r="U43" s="27"/>
      <c r="V43" s="635"/>
      <c r="W43" s="639"/>
      <c r="X43" s="640"/>
      <c r="Y43" s="640"/>
      <c r="Z43" s="641"/>
      <c r="AA43" s="455"/>
      <c r="AB43" s="486" t="str">
        <f>IF(AND(AN8=1,Z36&lt;=3.6),Z36,"")</f>
        <v/>
      </c>
      <c r="AC43" s="488"/>
      <c r="AD43" s="486" t="str">
        <f>IF(AND(AN8=1,Z36&gt;3.6),Z36,"")</f>
        <v/>
      </c>
      <c r="AE43" s="487"/>
      <c r="AF43" s="487"/>
      <c r="AG43" s="488"/>
      <c r="AH43" s="487" t="str">
        <f>IF(AND(AN8=2,Z36&lt;=3.75),Z36,"")</f>
        <v/>
      </c>
      <c r="AI43" s="487"/>
      <c r="AJ43" s="488"/>
      <c r="AK43" s="439">
        <v>5.0999999999999996</v>
      </c>
      <c r="AL43" s="440"/>
      <c r="AM43" s="36"/>
      <c r="AN43" s="27"/>
      <c r="AO43" s="27"/>
    </row>
    <row r="44" spans="1:41" ht="30" customHeight="1" x14ac:dyDescent="0.2">
      <c r="A44" s="635"/>
      <c r="B44" s="307" t="s">
        <v>304</v>
      </c>
      <c r="C44" s="308"/>
      <c r="D44" s="308"/>
      <c r="E44" s="308"/>
      <c r="F44" s="303" t="s">
        <v>299</v>
      </c>
      <c r="G44" s="461">
        <v>120000</v>
      </c>
      <c r="H44" s="462"/>
      <c r="I44" s="463">
        <v>100000</v>
      </c>
      <c r="J44" s="464"/>
      <c r="K44" s="464"/>
      <c r="L44" s="465"/>
      <c r="M44" s="464">
        <v>150000</v>
      </c>
      <c r="N44" s="464"/>
      <c r="O44" s="465"/>
      <c r="P44" s="463">
        <v>120000</v>
      </c>
      <c r="Q44" s="669"/>
      <c r="R44" s="26"/>
      <c r="S44" s="36"/>
      <c r="T44" s="27"/>
      <c r="U44" s="27"/>
      <c r="V44" s="635"/>
      <c r="W44" s="307" t="s">
        <v>304</v>
      </c>
      <c r="X44" s="308"/>
      <c r="Y44" s="308"/>
      <c r="Z44" s="308"/>
      <c r="AA44" s="303" t="s">
        <v>299</v>
      </c>
      <c r="AB44" s="461">
        <v>120000</v>
      </c>
      <c r="AC44" s="462"/>
      <c r="AD44" s="463">
        <v>100000</v>
      </c>
      <c r="AE44" s="464"/>
      <c r="AF44" s="464"/>
      <c r="AG44" s="465"/>
      <c r="AH44" s="464">
        <v>150000</v>
      </c>
      <c r="AI44" s="464"/>
      <c r="AJ44" s="465"/>
      <c r="AK44" s="667">
        <v>120000</v>
      </c>
      <c r="AL44" s="668"/>
      <c r="AM44" s="36"/>
      <c r="AN44" s="27"/>
      <c r="AO44" s="27"/>
    </row>
    <row r="45" spans="1:41" ht="30" customHeight="1" x14ac:dyDescent="0.2">
      <c r="A45" s="635"/>
      <c r="B45" s="307" t="s">
        <v>3</v>
      </c>
      <c r="C45" s="308"/>
      <c r="D45" s="308"/>
      <c r="E45" s="308"/>
      <c r="F45" s="303" t="s">
        <v>302</v>
      </c>
      <c r="G45" s="662">
        <v>360000</v>
      </c>
      <c r="H45" s="664"/>
      <c r="I45" s="662">
        <v>4999000</v>
      </c>
      <c r="J45" s="663"/>
      <c r="K45" s="663"/>
      <c r="L45" s="664"/>
      <c r="M45" s="665">
        <v>450000</v>
      </c>
      <c r="N45" s="665"/>
      <c r="O45" s="666"/>
      <c r="P45" s="662">
        <v>5998000</v>
      </c>
      <c r="Q45" s="684"/>
      <c r="R45" s="26"/>
      <c r="S45" s="36"/>
      <c r="T45" s="27"/>
      <c r="U45" s="27"/>
      <c r="V45" s="635"/>
      <c r="W45" s="307" t="s">
        <v>3</v>
      </c>
      <c r="X45" s="308"/>
      <c r="Y45" s="308"/>
      <c r="Z45" s="308"/>
      <c r="AA45" s="303" t="s">
        <v>302</v>
      </c>
      <c r="AB45" s="662">
        <v>360000</v>
      </c>
      <c r="AC45" s="664"/>
      <c r="AD45" s="662">
        <v>4999000</v>
      </c>
      <c r="AE45" s="663"/>
      <c r="AF45" s="663"/>
      <c r="AG45" s="664"/>
      <c r="AH45" s="665">
        <v>450000</v>
      </c>
      <c r="AI45" s="665"/>
      <c r="AJ45" s="666"/>
      <c r="AK45" s="662">
        <v>5998000</v>
      </c>
      <c r="AL45" s="684"/>
      <c r="AM45" s="36"/>
      <c r="AN45" s="27"/>
      <c r="AO45" s="27"/>
    </row>
    <row r="46" spans="1:41" ht="30" customHeight="1" thickBot="1" x14ac:dyDescent="0.25">
      <c r="A46" s="635"/>
      <c r="B46" s="305" t="s">
        <v>305</v>
      </c>
      <c r="C46" s="306"/>
      <c r="D46" s="306"/>
      <c r="E46" s="306"/>
      <c r="F46" s="313" t="s">
        <v>303</v>
      </c>
      <c r="G46" s="692" t="str">
        <f>IFERROR(IF(AND(S8=1,G43&lt;&gt;""),G43*G44,""),"")</f>
        <v/>
      </c>
      <c r="H46" s="694"/>
      <c r="I46" s="692" t="str">
        <f>IFERROR(IF(AND(S8=1,I43&lt;&gt;""),I43*I44,""),"")</f>
        <v/>
      </c>
      <c r="J46" s="693"/>
      <c r="K46" s="693"/>
      <c r="L46" s="694"/>
      <c r="M46" s="693" t="str">
        <f>IFERROR(IF(AND(S8=2,M43&lt;&gt;""),M43*M44,""),"")</f>
        <v/>
      </c>
      <c r="N46" s="693"/>
      <c r="O46" s="694"/>
      <c r="P46" s="692" t="str">
        <f>IFERROR(IF(AND(S8=2,P43&lt;&gt;""),P43*P44,""),"")</f>
        <v/>
      </c>
      <c r="Q46" s="695"/>
      <c r="R46" s="26"/>
      <c r="S46" s="36"/>
      <c r="T46" s="27"/>
      <c r="U46" s="27"/>
      <c r="V46" s="635"/>
      <c r="W46" s="305" t="s">
        <v>305</v>
      </c>
      <c r="X46" s="306"/>
      <c r="Y46" s="306"/>
      <c r="Z46" s="306"/>
      <c r="AA46" s="313" t="s">
        <v>303</v>
      </c>
      <c r="AB46" s="692" t="str">
        <f>IFERROR(IF(AND(AN8=1,AB43&lt;&gt;""),AB43*AB44,""),"")</f>
        <v/>
      </c>
      <c r="AC46" s="694"/>
      <c r="AD46" s="692" t="str">
        <f>IFERROR(IF(AND(AN8=1,AD43&lt;&gt;""),AD43*AD44,""),"")</f>
        <v/>
      </c>
      <c r="AE46" s="693"/>
      <c r="AF46" s="693"/>
      <c r="AG46" s="694"/>
      <c r="AH46" s="693" t="str">
        <f>IFERROR(IF(AND(AN8=2,AH43&lt;&gt;""),AH43*AH44,""),"")</f>
        <v/>
      </c>
      <c r="AI46" s="693"/>
      <c r="AJ46" s="694"/>
      <c r="AK46" s="692">
        <f>IF(AK43&lt;&gt;"",AK43*AK44,"")</f>
        <v>612000</v>
      </c>
      <c r="AL46" s="695"/>
      <c r="AM46" s="36"/>
      <c r="AN46" s="27"/>
      <c r="AO46" s="27"/>
    </row>
    <row r="47" spans="1:41" ht="34.950000000000003" customHeight="1" thickBot="1" x14ac:dyDescent="0.25">
      <c r="A47" s="299"/>
      <c r="B47" s="309" t="s">
        <v>312</v>
      </c>
      <c r="C47" s="310"/>
      <c r="D47" s="310"/>
      <c r="E47" s="310"/>
      <c r="F47" s="416" t="s">
        <v>301</v>
      </c>
      <c r="G47" s="685" t="str">
        <f>IF(G43&lt;&gt;"",MIN(G45,G46),"")</f>
        <v/>
      </c>
      <c r="H47" s="687"/>
      <c r="I47" s="685" t="str">
        <f>IF(I43&lt;&gt;"",MIN(I45,I46),"")</f>
        <v/>
      </c>
      <c r="J47" s="686"/>
      <c r="K47" s="686" t="str">
        <f t="shared" ref="K47" si="2">IF(K46&lt;&gt;"",MIN(K45,K46),"")</f>
        <v/>
      </c>
      <c r="L47" s="687"/>
      <c r="M47" s="688" t="str">
        <f>IF(M43&lt;&gt;"",MIN(M45,M46),"")</f>
        <v/>
      </c>
      <c r="N47" s="688"/>
      <c r="O47" s="689"/>
      <c r="P47" s="690" t="str">
        <f>IF(P43&lt;&gt;"",MIN(P45,P46),"")</f>
        <v/>
      </c>
      <c r="Q47" s="691"/>
      <c r="R47" s="26"/>
      <c r="S47" s="36"/>
      <c r="T47" s="27"/>
      <c r="U47" s="27"/>
      <c r="V47" s="299"/>
      <c r="W47" s="309" t="s">
        <v>312</v>
      </c>
      <c r="X47" s="310"/>
      <c r="Y47" s="310"/>
      <c r="Z47" s="310"/>
      <c r="AA47" s="314" t="s">
        <v>301</v>
      </c>
      <c r="AB47" s="685" t="str">
        <f>IF(AB46&lt;&gt;"",MIN(AB45,AB46),"")</f>
        <v/>
      </c>
      <c r="AC47" s="687"/>
      <c r="AD47" s="685" t="s">
        <v>317</v>
      </c>
      <c r="AE47" s="686"/>
      <c r="AF47" s="686"/>
      <c r="AG47" s="687"/>
      <c r="AH47" s="688" t="str">
        <f>IF(AH46&lt;&gt;"",MIN(AH45,AH46),"")</f>
        <v/>
      </c>
      <c r="AI47" s="688"/>
      <c r="AJ47" s="689"/>
      <c r="AK47" s="696">
        <f>IF(AK46&lt;&gt;"",MIN(AK45,AK46),"")</f>
        <v>612000</v>
      </c>
      <c r="AL47" s="697"/>
      <c r="AM47" s="36"/>
      <c r="AN47" s="27"/>
      <c r="AO47" s="27"/>
    </row>
    <row r="48" spans="1:41" s="297" customFormat="1" ht="64.2" customHeight="1" thickTop="1" thickBot="1" x14ac:dyDescent="0.25">
      <c r="A48" s="300"/>
      <c r="B48" s="670" t="s">
        <v>321</v>
      </c>
      <c r="C48" s="671"/>
      <c r="D48" s="315" t="s">
        <v>40</v>
      </c>
      <c r="E48" s="672" t="str">
        <f>IF(ISNUMBER(G47),ROUNDDOWN(MIN(G47,F11),-3),IF(ISNUMBER(I47),ROUNDDOWN(MIN(I47,F11),-3),IF(ISNUMBER(M47),ROUNDDOWN(MIN(M47,F11),-3),IF(ISNUMBER(P47),ROUNDDOWN(MIN(P47,F11),-3),""))))</f>
        <v/>
      </c>
      <c r="F48" s="673"/>
      <c r="G48" s="673"/>
      <c r="H48" s="673"/>
      <c r="I48" s="316" t="s">
        <v>63</v>
      </c>
      <c r="J48" s="698" t="s">
        <v>375</v>
      </c>
      <c r="K48" s="469"/>
      <c r="L48" s="469"/>
      <c r="M48" s="469"/>
      <c r="N48" s="469"/>
      <c r="O48" s="469"/>
      <c r="P48" s="469"/>
      <c r="Q48" s="470"/>
      <c r="R48" s="92"/>
      <c r="S48" s="298"/>
      <c r="T48" s="296"/>
      <c r="U48" s="296"/>
      <c r="V48" s="300"/>
      <c r="W48" s="670" t="s">
        <v>321</v>
      </c>
      <c r="X48" s="671"/>
      <c r="Y48" s="315" t="s">
        <v>40</v>
      </c>
      <c r="Z48" s="672" cm="1">
        <f t="array" ref="Z48">IF(ISNUMBER(Z34),_xlfn.IFS(ISNUMBER(AB47),MIN(AB47,AA11),ISNUMBER(AD47),MIN(AD47,AA11),ISNUMBER(AH47),MIN(AH47,AA11),ISNUMBER(AK47),MIN(AK47,AA11)),"")</f>
        <v>250000</v>
      </c>
      <c r="AA48" s="673"/>
      <c r="AB48" s="673"/>
      <c r="AC48" s="673"/>
      <c r="AD48" s="316" t="s">
        <v>63</v>
      </c>
      <c r="AE48" s="468" t="s">
        <v>306</v>
      </c>
      <c r="AF48" s="469"/>
      <c r="AG48" s="469"/>
      <c r="AH48" s="469"/>
      <c r="AI48" s="469"/>
      <c r="AJ48" s="469"/>
      <c r="AK48" s="469"/>
      <c r="AL48" s="470"/>
      <c r="AM48" s="298"/>
      <c r="AN48" s="296"/>
      <c r="AO48" s="296"/>
    </row>
    <row r="49" spans="1:41" ht="12" customHeight="1" thickTop="1" x14ac:dyDescent="0.2">
      <c r="A49" s="52"/>
      <c r="B49" s="66"/>
      <c r="C49" s="67"/>
      <c r="D49" s="59"/>
      <c r="E49" s="68"/>
      <c r="F49" s="68"/>
      <c r="G49" s="69"/>
      <c r="H49" s="69"/>
      <c r="I49" s="69"/>
      <c r="J49" s="69"/>
      <c r="K49" s="70"/>
      <c r="L49" s="71"/>
      <c r="M49" s="71"/>
      <c r="N49" s="71"/>
      <c r="O49" s="71"/>
      <c r="P49" s="71"/>
      <c r="Q49" s="71"/>
      <c r="R49" s="53"/>
      <c r="S49" s="36"/>
      <c r="T49" s="27"/>
      <c r="U49" s="27"/>
      <c r="V49" s="52"/>
      <c r="W49" s="66"/>
      <c r="X49" s="67"/>
      <c r="Y49" s="59"/>
      <c r="Z49" s="72"/>
      <c r="AA49" s="72"/>
      <c r="AB49" s="72"/>
      <c r="AC49" s="72"/>
      <c r="AD49" s="72"/>
      <c r="AE49" s="70"/>
      <c r="AF49" s="71"/>
      <c r="AG49" s="71"/>
      <c r="AH49" s="71"/>
      <c r="AI49" s="71"/>
      <c r="AJ49" s="71"/>
      <c r="AK49" s="71"/>
      <c r="AL49" s="53"/>
      <c r="AM49" s="36"/>
      <c r="AN49" s="27"/>
      <c r="AO49" s="27"/>
    </row>
    <row r="50" spans="1:41" ht="20.399999999999999" customHeight="1" x14ac:dyDescent="0.55000000000000004">
      <c r="A50" s="21"/>
      <c r="B50" s="74" t="s">
        <v>309</v>
      </c>
      <c r="C50" s="26"/>
      <c r="D50" s="26"/>
      <c r="G50" s="26"/>
      <c r="H50" s="26"/>
      <c r="I50" s="26"/>
      <c r="J50" s="26"/>
      <c r="K50" s="26"/>
      <c r="L50" s="26"/>
      <c r="M50" s="26"/>
      <c r="N50" s="26"/>
      <c r="O50" s="26"/>
      <c r="P50" s="50"/>
      <c r="Q50" s="75"/>
      <c r="R50" s="26"/>
      <c r="S50" s="36"/>
      <c r="T50" s="27"/>
      <c r="U50" s="27"/>
      <c r="V50" s="21"/>
      <c r="W50" s="74" t="s">
        <v>266</v>
      </c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50"/>
      <c r="AK50" s="75"/>
      <c r="AL50" s="26"/>
      <c r="AM50" s="36"/>
      <c r="AN50" s="27"/>
      <c r="AO50" s="27"/>
    </row>
    <row r="51" spans="1:41" s="14" customFormat="1" ht="26.4" customHeight="1" thickBot="1" x14ac:dyDescent="0.25">
      <c r="A51" s="52"/>
      <c r="B51" s="677" t="s">
        <v>395</v>
      </c>
      <c r="C51" s="678"/>
      <c r="D51" s="118" t="s">
        <v>13</v>
      </c>
      <c r="E51" s="466" t="s">
        <v>4</v>
      </c>
      <c r="F51" s="700"/>
      <c r="G51" s="700"/>
      <c r="H51" s="701"/>
      <c r="I51" s="456" t="s">
        <v>12</v>
      </c>
      <c r="J51" s="467"/>
      <c r="K51" s="467"/>
      <c r="L51" s="457"/>
      <c r="M51" s="466" t="s">
        <v>11</v>
      </c>
      <c r="N51" s="467"/>
      <c r="O51" s="467"/>
      <c r="P51" s="467"/>
      <c r="Q51" s="457"/>
      <c r="R51" s="53"/>
      <c r="S51" s="135"/>
      <c r="T51" s="136"/>
      <c r="U51" s="136"/>
      <c r="V51" s="52"/>
      <c r="W51" s="677" t="s">
        <v>395</v>
      </c>
      <c r="X51" s="678"/>
      <c r="Y51" s="118" t="s">
        <v>13</v>
      </c>
      <c r="Z51" s="456" t="s">
        <v>4</v>
      </c>
      <c r="AA51" s="467"/>
      <c r="AB51" s="457"/>
      <c r="AC51" s="456" t="s">
        <v>12</v>
      </c>
      <c r="AD51" s="467"/>
      <c r="AE51" s="467"/>
      <c r="AF51" s="457"/>
      <c r="AG51" s="466" t="s">
        <v>11</v>
      </c>
      <c r="AH51" s="467"/>
      <c r="AI51" s="467"/>
      <c r="AJ51" s="467"/>
      <c r="AK51" s="457"/>
      <c r="AL51" s="53"/>
      <c r="AM51" s="135"/>
      <c r="AN51" s="136"/>
      <c r="AO51" s="136"/>
    </row>
    <row r="52" spans="1:41" s="14" customFormat="1" ht="30" customHeight="1" x14ac:dyDescent="0.2">
      <c r="A52" s="52"/>
      <c r="B52" s="679"/>
      <c r="C52" s="680"/>
      <c r="D52" s="121">
        <v>1</v>
      </c>
      <c r="E52" s="705"/>
      <c r="F52" s="706"/>
      <c r="G52" s="706"/>
      <c r="H52" s="707"/>
      <c r="I52" s="475" t="str">
        <f>IF($E52&lt;&gt;"",VLOOKUP($E52,形状一覧!$B$3:$C$129,2,0),"")</f>
        <v/>
      </c>
      <c r="J52" s="475"/>
      <c r="K52" s="119" t="s">
        <v>10</v>
      </c>
      <c r="L52" s="251" t="s">
        <v>9</v>
      </c>
      <c r="M52" s="343"/>
      <c r="N52" s="123" t="s">
        <v>8</v>
      </c>
      <c r="O52" s="122" t="s">
        <v>7</v>
      </c>
      <c r="P52" s="139" t="str">
        <f t="shared" ref="P52:P56" si="3">IF(AND(ISNUMBER(I52)*1,ISNUMBER(M52)*1),I52*M52,"")</f>
        <v/>
      </c>
      <c r="Q52" s="120" t="s">
        <v>6</v>
      </c>
      <c r="R52" s="53"/>
      <c r="S52" s="135"/>
      <c r="T52" s="136"/>
      <c r="U52" s="136"/>
      <c r="V52" s="52"/>
      <c r="W52" s="679"/>
      <c r="X52" s="680"/>
      <c r="Y52" s="121">
        <v>1</v>
      </c>
      <c r="Z52" s="471" t="s">
        <v>320</v>
      </c>
      <c r="AA52" s="472"/>
      <c r="AB52" s="473"/>
      <c r="AC52" s="474" t="e" vm="1">
        <f>IF($Z52&lt;&gt;"",VLOOKUP($Z52,形状一覧!$B$3:$C$129,2,0),"")</f>
        <v>#VALUE!</v>
      </c>
      <c r="AD52" s="475"/>
      <c r="AE52" s="119" t="s">
        <v>10</v>
      </c>
      <c r="AF52" s="251" t="s">
        <v>9</v>
      </c>
      <c r="AG52" s="263">
        <v>2</v>
      </c>
      <c r="AH52" s="123" t="s">
        <v>8</v>
      </c>
      <c r="AI52" s="122" t="s">
        <v>7</v>
      </c>
      <c r="AJ52" s="139" t="str">
        <f t="shared" ref="AJ52:AJ56" si="4">IF(AND(ISNUMBER(AC52)*1,ISNUMBER(AG52)*1),AC52*AG52,"")</f>
        <v/>
      </c>
      <c r="AK52" s="120" t="s">
        <v>6</v>
      </c>
      <c r="AL52" s="53"/>
      <c r="AM52" s="135"/>
      <c r="AN52" s="136"/>
      <c r="AO52" s="136"/>
    </row>
    <row r="53" spans="1:41" s="14" customFormat="1" ht="30" customHeight="1" x14ac:dyDescent="0.2">
      <c r="A53" s="52"/>
      <c r="B53" s="679"/>
      <c r="C53" s="680"/>
      <c r="D53" s="121">
        <v>2</v>
      </c>
      <c r="E53" s="674"/>
      <c r="F53" s="675"/>
      <c r="G53" s="675"/>
      <c r="H53" s="676"/>
      <c r="I53" s="475" t="str">
        <f>IF($E53&lt;&gt;"",VLOOKUP($E53,形状一覧!$B$3:$C$129,2,0),"")</f>
        <v/>
      </c>
      <c r="J53" s="475"/>
      <c r="K53" s="119" t="s">
        <v>10</v>
      </c>
      <c r="L53" s="251" t="s">
        <v>9</v>
      </c>
      <c r="M53" s="344"/>
      <c r="N53" s="123" t="s">
        <v>8</v>
      </c>
      <c r="O53" s="122" t="s">
        <v>7</v>
      </c>
      <c r="P53" s="139" t="str">
        <f t="shared" si="3"/>
        <v/>
      </c>
      <c r="Q53" s="120" t="s">
        <v>6</v>
      </c>
      <c r="R53" s="53"/>
      <c r="S53" s="135"/>
      <c r="T53" s="136"/>
      <c r="U53" s="136"/>
      <c r="V53" s="52"/>
      <c r="W53" s="679"/>
      <c r="X53" s="680"/>
      <c r="Y53" s="121">
        <v>2</v>
      </c>
      <c r="Z53" s="471"/>
      <c r="AA53" s="472"/>
      <c r="AB53" s="473"/>
      <c r="AC53" s="474" t="str">
        <f>IF($E53&lt;&gt;"",VLOOKUP($E53,形状一覧!$B$3:$C$129,2,0),"")</f>
        <v/>
      </c>
      <c r="AD53" s="475"/>
      <c r="AE53" s="119" t="s">
        <v>10</v>
      </c>
      <c r="AF53" s="251" t="s">
        <v>9</v>
      </c>
      <c r="AG53" s="264"/>
      <c r="AH53" s="123" t="s">
        <v>8</v>
      </c>
      <c r="AI53" s="122" t="s">
        <v>7</v>
      </c>
      <c r="AJ53" s="139" t="str">
        <f t="shared" si="4"/>
        <v/>
      </c>
      <c r="AK53" s="120" t="s">
        <v>6</v>
      </c>
      <c r="AL53" s="53"/>
      <c r="AM53" s="135"/>
      <c r="AN53" s="136"/>
      <c r="AO53" s="136"/>
    </row>
    <row r="54" spans="1:41" s="14" customFormat="1" ht="30" customHeight="1" x14ac:dyDescent="0.2">
      <c r="A54" s="52"/>
      <c r="B54" s="679"/>
      <c r="C54" s="680"/>
      <c r="D54" s="121">
        <v>3</v>
      </c>
      <c r="E54" s="674"/>
      <c r="F54" s="675"/>
      <c r="G54" s="675"/>
      <c r="H54" s="676"/>
      <c r="I54" s="475" t="str">
        <f>IF($E54&lt;&gt;"",VLOOKUP($E54,形状一覧!$B$3:$C$129,2,0),"")</f>
        <v/>
      </c>
      <c r="J54" s="475"/>
      <c r="K54" s="119" t="s">
        <v>10</v>
      </c>
      <c r="L54" s="251" t="s">
        <v>9</v>
      </c>
      <c r="M54" s="344"/>
      <c r="N54" s="123" t="s">
        <v>8</v>
      </c>
      <c r="O54" s="122" t="s">
        <v>7</v>
      </c>
      <c r="P54" s="139" t="str">
        <f t="shared" si="3"/>
        <v/>
      </c>
      <c r="Q54" s="120" t="s">
        <v>6</v>
      </c>
      <c r="R54" s="53"/>
      <c r="S54" s="135"/>
      <c r="T54" s="136"/>
      <c r="U54" s="136"/>
      <c r="V54" s="52"/>
      <c r="W54" s="679"/>
      <c r="X54" s="680"/>
      <c r="Y54" s="121">
        <v>3</v>
      </c>
      <c r="Z54" s="471"/>
      <c r="AA54" s="472"/>
      <c r="AB54" s="473"/>
      <c r="AC54" s="474" t="str">
        <f>IF($E54&lt;&gt;"",VLOOKUP($E54,形状一覧!$B$3:$C$129,2,0),"")</f>
        <v/>
      </c>
      <c r="AD54" s="475"/>
      <c r="AE54" s="119" t="s">
        <v>10</v>
      </c>
      <c r="AF54" s="251" t="s">
        <v>9</v>
      </c>
      <c r="AG54" s="264"/>
      <c r="AH54" s="123" t="s">
        <v>8</v>
      </c>
      <c r="AI54" s="122" t="s">
        <v>7</v>
      </c>
      <c r="AJ54" s="139" t="str">
        <f t="shared" si="4"/>
        <v/>
      </c>
      <c r="AK54" s="120" t="s">
        <v>6</v>
      </c>
      <c r="AL54" s="53"/>
      <c r="AM54" s="135"/>
      <c r="AN54" s="136"/>
      <c r="AO54" s="136"/>
    </row>
    <row r="55" spans="1:41" s="14" customFormat="1" ht="30" customHeight="1" x14ac:dyDescent="0.2">
      <c r="A55" s="52"/>
      <c r="B55" s="679"/>
      <c r="C55" s="680"/>
      <c r="D55" s="121">
        <v>4</v>
      </c>
      <c r="E55" s="674"/>
      <c r="F55" s="675"/>
      <c r="G55" s="675"/>
      <c r="H55" s="676"/>
      <c r="I55" s="475" t="str">
        <f>IF($E55&lt;&gt;"",VLOOKUP($E55,形状一覧!$B$3:$C$129,2,0),"")</f>
        <v/>
      </c>
      <c r="J55" s="475"/>
      <c r="K55" s="119" t="s">
        <v>10</v>
      </c>
      <c r="L55" s="251" t="s">
        <v>9</v>
      </c>
      <c r="M55" s="344"/>
      <c r="N55" s="123" t="s">
        <v>8</v>
      </c>
      <c r="O55" s="122" t="s">
        <v>7</v>
      </c>
      <c r="P55" s="139" t="str">
        <f t="shared" si="3"/>
        <v/>
      </c>
      <c r="Q55" s="120" t="s">
        <v>6</v>
      </c>
      <c r="R55" s="53"/>
      <c r="S55" s="135"/>
      <c r="T55" s="136"/>
      <c r="U55" s="136"/>
      <c r="V55" s="52"/>
      <c r="W55" s="679"/>
      <c r="X55" s="680"/>
      <c r="Y55" s="121">
        <v>4</v>
      </c>
      <c r="Z55" s="471"/>
      <c r="AA55" s="472"/>
      <c r="AB55" s="473"/>
      <c r="AC55" s="474" t="str">
        <f>IF($E55&lt;&gt;"",VLOOKUP($E55,形状一覧!$B$3:$C$129,2,0),"")</f>
        <v/>
      </c>
      <c r="AD55" s="475"/>
      <c r="AE55" s="119" t="s">
        <v>10</v>
      </c>
      <c r="AF55" s="251" t="s">
        <v>9</v>
      </c>
      <c r="AG55" s="264"/>
      <c r="AH55" s="123" t="s">
        <v>8</v>
      </c>
      <c r="AI55" s="122" t="s">
        <v>7</v>
      </c>
      <c r="AJ55" s="139" t="str">
        <f t="shared" si="4"/>
        <v/>
      </c>
      <c r="AK55" s="120" t="s">
        <v>6</v>
      </c>
      <c r="AL55" s="53"/>
      <c r="AM55" s="135"/>
      <c r="AN55" s="136"/>
      <c r="AO55" s="136"/>
    </row>
    <row r="56" spans="1:41" s="14" customFormat="1" ht="30" customHeight="1" thickBot="1" x14ac:dyDescent="0.25">
      <c r="A56" s="52"/>
      <c r="B56" s="679"/>
      <c r="C56" s="680"/>
      <c r="D56" s="121">
        <v>5</v>
      </c>
      <c r="E56" s="717"/>
      <c r="F56" s="718"/>
      <c r="G56" s="718"/>
      <c r="H56" s="719"/>
      <c r="I56" s="475" t="str">
        <f>IF($E56&lt;&gt;"",VLOOKUP($E56,形状一覧!$B$3:$C$129,2,0),"")</f>
        <v/>
      </c>
      <c r="J56" s="475"/>
      <c r="K56" s="119" t="s">
        <v>10</v>
      </c>
      <c r="L56" s="251" t="s">
        <v>9</v>
      </c>
      <c r="M56" s="345"/>
      <c r="N56" s="123" t="s">
        <v>8</v>
      </c>
      <c r="O56" s="122" t="s">
        <v>7</v>
      </c>
      <c r="P56" s="139" t="str">
        <f t="shared" si="3"/>
        <v/>
      </c>
      <c r="Q56" s="120" t="s">
        <v>6</v>
      </c>
      <c r="R56" s="53"/>
      <c r="S56" s="135"/>
      <c r="T56" s="136"/>
      <c r="U56" s="136"/>
      <c r="V56" s="52"/>
      <c r="W56" s="679"/>
      <c r="X56" s="680"/>
      <c r="Y56" s="121">
        <v>5</v>
      </c>
      <c r="Z56" s="471"/>
      <c r="AA56" s="472"/>
      <c r="AB56" s="473"/>
      <c r="AC56" s="474" t="str">
        <f>IF($E56&lt;&gt;"",VLOOKUP($E56,形状一覧!$B$3:$C$129,2,0),"")</f>
        <v/>
      </c>
      <c r="AD56" s="475"/>
      <c r="AE56" s="119" t="s">
        <v>10</v>
      </c>
      <c r="AF56" s="251" t="s">
        <v>9</v>
      </c>
      <c r="AG56" s="265"/>
      <c r="AH56" s="123" t="s">
        <v>8</v>
      </c>
      <c r="AI56" s="122" t="s">
        <v>7</v>
      </c>
      <c r="AJ56" s="139" t="str">
        <f t="shared" si="4"/>
        <v/>
      </c>
      <c r="AK56" s="120" t="s">
        <v>6</v>
      </c>
      <c r="AL56" s="53"/>
      <c r="AM56" s="135"/>
      <c r="AN56" s="136"/>
      <c r="AO56" s="136"/>
    </row>
    <row r="57" spans="1:41" s="14" customFormat="1" ht="30" customHeight="1" thickBot="1" x14ac:dyDescent="0.25">
      <c r="A57" s="52"/>
      <c r="B57" s="679"/>
      <c r="C57" s="680"/>
      <c r="D57" s="348"/>
      <c r="E57" s="149"/>
      <c r="F57" s="149"/>
      <c r="G57" s="149"/>
      <c r="H57" s="149"/>
      <c r="I57" s="194"/>
      <c r="J57" s="143"/>
      <c r="K57" s="144"/>
      <c r="L57" s="119"/>
      <c r="M57" s="702" t="s">
        <v>261</v>
      </c>
      <c r="N57" s="703"/>
      <c r="O57" s="704"/>
      <c r="P57" s="145" t="str">
        <f>IF(SUM(P52:P56)&lt;&gt;0,SUM(P52:P56),"")</f>
        <v/>
      </c>
      <c r="Q57" s="146" t="s">
        <v>10</v>
      </c>
      <c r="R57" s="53"/>
      <c r="S57" s="135"/>
      <c r="T57" s="136"/>
      <c r="U57" s="136"/>
      <c r="V57" s="52"/>
      <c r="W57" s="679"/>
      <c r="X57" s="680"/>
      <c r="Y57" s="147"/>
      <c r="Z57" s="148"/>
      <c r="AA57" s="149"/>
      <c r="AB57" s="149"/>
      <c r="AC57" s="150"/>
      <c r="AD57" s="151"/>
      <c r="AE57" s="119"/>
      <c r="AF57" s="119"/>
      <c r="AG57" s="702" t="s">
        <v>261</v>
      </c>
      <c r="AH57" s="703"/>
      <c r="AI57" s="704"/>
      <c r="AJ57" s="145" t="str">
        <f>IF(SUM(AJ52:AJ56)&lt;&gt;0,SUM(AJ52:AJ56),"")</f>
        <v/>
      </c>
      <c r="AK57" s="146" t="s">
        <v>10</v>
      </c>
      <c r="AL57" s="53"/>
      <c r="AM57" s="135"/>
      <c r="AN57" s="136"/>
      <c r="AO57" s="136"/>
    </row>
    <row r="58" spans="1:41" s="56" customFormat="1" ht="31.05" customHeight="1" thickBot="1" x14ac:dyDescent="0.25">
      <c r="A58" s="52"/>
      <c r="B58" s="679"/>
      <c r="C58" s="681"/>
      <c r="D58" s="320" t="s">
        <v>39</v>
      </c>
      <c r="E58" s="708" t="str">
        <f>IF(P57&lt;&gt;"",P57/1000,"")</f>
        <v/>
      </c>
      <c r="F58" s="709"/>
      <c r="G58" s="709"/>
      <c r="H58" s="709"/>
      <c r="I58" s="365" t="s">
        <v>0</v>
      </c>
      <c r="J58" s="258"/>
      <c r="K58" s="536" t="s">
        <v>20</v>
      </c>
      <c r="L58" s="536"/>
      <c r="M58" s="536"/>
      <c r="N58" s="536"/>
      <c r="O58" s="536"/>
      <c r="P58" s="536"/>
      <c r="Q58" s="571"/>
      <c r="R58" s="53"/>
      <c r="S58" s="54"/>
      <c r="T58" s="55"/>
      <c r="U58" s="55"/>
      <c r="V58" s="52"/>
      <c r="W58" s="679"/>
      <c r="X58" s="681"/>
      <c r="Y58" s="128" t="s">
        <v>74</v>
      </c>
      <c r="Z58" s="710" t="str">
        <f>IF(AJ57/1000&lt;&gt;0,AJ57/1000,"")</f>
        <v/>
      </c>
      <c r="AA58" s="711"/>
      <c r="AB58" s="711"/>
      <c r="AC58" s="130" t="s">
        <v>0</v>
      </c>
      <c r="AD58" s="131"/>
      <c r="AE58" s="712" t="s">
        <v>20</v>
      </c>
      <c r="AF58" s="712"/>
      <c r="AG58" s="712"/>
      <c r="AH58" s="712"/>
      <c r="AI58" s="712"/>
      <c r="AJ58" s="712"/>
      <c r="AK58" s="713"/>
      <c r="AL58" s="53"/>
      <c r="AM58" s="54"/>
      <c r="AN58" s="55"/>
      <c r="AO58" s="55"/>
    </row>
    <row r="59" spans="1:41" s="14" customFormat="1" ht="36" customHeight="1" x14ac:dyDescent="0.2">
      <c r="A59" s="52"/>
      <c r="B59" s="682"/>
      <c r="C59" s="699"/>
      <c r="D59" s="366" t="s">
        <v>283</v>
      </c>
      <c r="E59" s="367" t="s">
        <v>205</v>
      </c>
      <c r="F59" s="368"/>
      <c r="G59" s="368"/>
      <c r="H59" s="368" t="s">
        <v>7</v>
      </c>
      <c r="I59" s="369" t="s">
        <v>270</v>
      </c>
      <c r="J59" s="370"/>
      <c r="K59" s="370"/>
      <c r="L59" s="371"/>
      <c r="M59" s="714" t="str">
        <f>IF(P57&lt;&gt;"",IF(E58/E30&gt;1,"入力に誤りがあります",ROUND(E34*E58/E30,3)),"")</f>
        <v/>
      </c>
      <c r="N59" s="714"/>
      <c r="O59" s="714"/>
      <c r="P59" s="714"/>
      <c r="Q59" s="349" t="s">
        <v>25</v>
      </c>
      <c r="R59" s="53"/>
      <c r="S59" s="135"/>
      <c r="T59" s="136"/>
      <c r="U59" s="136"/>
      <c r="V59" s="52"/>
      <c r="W59" s="682"/>
      <c r="X59" s="683"/>
      <c r="Y59" s="156" t="s">
        <v>283</v>
      </c>
      <c r="Z59" s="157" t="s">
        <v>205</v>
      </c>
      <c r="AA59" s="157"/>
      <c r="AB59" s="157" t="s">
        <v>7</v>
      </c>
      <c r="AC59" s="158" t="s">
        <v>269</v>
      </c>
      <c r="AD59" s="153"/>
      <c r="AE59" s="153"/>
      <c r="AF59" s="153"/>
      <c r="AG59" s="715">
        <f>IFERROR( ROUND(Z34*AJ57/AJ29,3),"")</f>
        <v>0</v>
      </c>
      <c r="AH59" s="716"/>
      <c r="AI59" s="716"/>
      <c r="AJ59" s="716"/>
      <c r="AK59" s="154" t="s">
        <v>25</v>
      </c>
      <c r="AL59" s="155"/>
      <c r="AM59" s="135"/>
      <c r="AN59" s="136"/>
      <c r="AO59" s="136"/>
    </row>
    <row r="60" spans="1:41" ht="33" customHeight="1" thickBot="1" x14ac:dyDescent="0.25">
      <c r="A60" s="52"/>
      <c r="B60" s="679" t="s">
        <v>396</v>
      </c>
      <c r="C60" s="680"/>
      <c r="D60" s="187" t="s">
        <v>13</v>
      </c>
      <c r="E60" s="523" t="s">
        <v>4</v>
      </c>
      <c r="F60" s="532"/>
      <c r="G60" s="532"/>
      <c r="H60" s="568"/>
      <c r="I60" s="720" t="s">
        <v>12</v>
      </c>
      <c r="J60" s="524"/>
      <c r="K60" s="524"/>
      <c r="L60" s="525"/>
      <c r="M60" s="523" t="s">
        <v>11</v>
      </c>
      <c r="N60" s="524"/>
      <c r="O60" s="524"/>
      <c r="P60" s="524"/>
      <c r="Q60" s="525"/>
      <c r="R60" s="53"/>
      <c r="S60" s="36"/>
      <c r="T60" s="27"/>
      <c r="U60" s="27"/>
      <c r="V60" s="52"/>
      <c r="W60" s="677" t="s">
        <v>396</v>
      </c>
      <c r="X60" s="678"/>
      <c r="Y60" s="118" t="s">
        <v>13</v>
      </c>
      <c r="Z60" s="456" t="s">
        <v>4</v>
      </c>
      <c r="AA60" s="467"/>
      <c r="AB60" s="457"/>
      <c r="AC60" s="456" t="s">
        <v>12</v>
      </c>
      <c r="AD60" s="467"/>
      <c r="AE60" s="467"/>
      <c r="AF60" s="457"/>
      <c r="AG60" s="466" t="s">
        <v>11</v>
      </c>
      <c r="AH60" s="467"/>
      <c r="AI60" s="467"/>
      <c r="AJ60" s="467"/>
      <c r="AK60" s="457"/>
      <c r="AL60" s="53"/>
      <c r="AM60" s="36"/>
      <c r="AN60" s="27"/>
      <c r="AO60" s="27"/>
    </row>
    <row r="61" spans="1:41" ht="30" customHeight="1" x14ac:dyDescent="0.2">
      <c r="A61" s="21"/>
      <c r="B61" s="679"/>
      <c r="C61" s="680"/>
      <c r="D61" s="121">
        <v>1</v>
      </c>
      <c r="E61" s="705"/>
      <c r="F61" s="706"/>
      <c r="G61" s="706"/>
      <c r="H61" s="707"/>
      <c r="I61" s="475" t="str">
        <f>IF($E61&lt;&gt;"",VLOOKUP($E61,形状一覧!$B$3:$C$129,2,0),"")</f>
        <v/>
      </c>
      <c r="J61" s="475"/>
      <c r="K61" s="119" t="s">
        <v>10</v>
      </c>
      <c r="L61" s="251" t="s">
        <v>9</v>
      </c>
      <c r="M61" s="343"/>
      <c r="N61" s="123" t="s">
        <v>8</v>
      </c>
      <c r="O61" s="122" t="s">
        <v>7</v>
      </c>
      <c r="P61" s="159" t="str">
        <f>IF($E61&lt;&gt;"",IF(AND($S$8=1,OR(COUNTIF($E61,"東洋アルミニウム*"),COUNTIF($E61,"ネクストエナジー*"))),"既存適用",I61*M61),"")</f>
        <v/>
      </c>
      <c r="Q61" s="120" t="s">
        <v>6</v>
      </c>
      <c r="R61" s="53"/>
      <c r="S61" s="36"/>
      <c r="T61" s="27"/>
      <c r="U61" s="27"/>
      <c r="V61" s="21"/>
      <c r="W61" s="679"/>
      <c r="X61" s="680"/>
      <c r="Y61" s="121">
        <v>1</v>
      </c>
      <c r="Z61" s="471" t="s">
        <v>137</v>
      </c>
      <c r="AA61" s="472"/>
      <c r="AB61" s="473"/>
      <c r="AC61" s="474" t="str">
        <f>IF($E61&lt;&gt;"",VLOOKUP($E61,形状一覧!$B$3:$C$129,2,0),"")</f>
        <v/>
      </c>
      <c r="AD61" s="475"/>
      <c r="AE61" s="119" t="s">
        <v>10</v>
      </c>
      <c r="AF61" s="251" t="s">
        <v>9</v>
      </c>
      <c r="AG61" s="266">
        <v>2</v>
      </c>
      <c r="AH61" s="123" t="s">
        <v>8</v>
      </c>
      <c r="AI61" s="122" t="s">
        <v>7</v>
      </c>
      <c r="AJ61" s="159" t="str">
        <f>IF($E61&lt;&gt;"",IF(AND($S$8=1,OR(COUNTIF($E61,"東洋アルミニウム*"),COUNTIF($E61,"ネクストエナジー*"))),"既存のみ",AC61*AG61),"")</f>
        <v/>
      </c>
      <c r="AK61" s="120" t="s">
        <v>6</v>
      </c>
      <c r="AL61" s="53"/>
      <c r="AM61" s="36"/>
      <c r="AN61" s="27"/>
      <c r="AO61" s="27"/>
    </row>
    <row r="62" spans="1:41" ht="30" customHeight="1" x14ac:dyDescent="0.2">
      <c r="A62" s="21"/>
      <c r="B62" s="679"/>
      <c r="C62" s="680"/>
      <c r="D62" s="121">
        <v>2</v>
      </c>
      <c r="E62" s="674"/>
      <c r="F62" s="675"/>
      <c r="G62" s="675"/>
      <c r="H62" s="676"/>
      <c r="I62" s="475" t="str">
        <f>IF($E62&lt;&gt;"",VLOOKUP($E62,形状一覧!$B$3:$C$129,2,0),"")</f>
        <v/>
      </c>
      <c r="J62" s="475"/>
      <c r="K62" s="119" t="s">
        <v>10</v>
      </c>
      <c r="L62" s="251" t="s">
        <v>9</v>
      </c>
      <c r="M62" s="344"/>
      <c r="N62" s="123" t="s">
        <v>8</v>
      </c>
      <c r="O62" s="122" t="s">
        <v>7</v>
      </c>
      <c r="P62" s="159" t="str">
        <f t="shared" ref="P62:P65" si="5">IF($E62&lt;&gt;"",IF(AND($S$8=1,OR(COUNTIF($E62,"東洋アルミニウム*"),COUNTIF($E62,"ネクストエナジー*"))),"既存適用",I62*M62),"")</f>
        <v/>
      </c>
      <c r="Q62" s="120" t="s">
        <v>6</v>
      </c>
      <c r="R62" s="53"/>
      <c r="S62" s="36"/>
      <c r="T62" s="27"/>
      <c r="U62" s="27"/>
      <c r="V62" s="21"/>
      <c r="W62" s="679"/>
      <c r="X62" s="680"/>
      <c r="Y62" s="121">
        <v>2</v>
      </c>
      <c r="Z62" s="471"/>
      <c r="AA62" s="472"/>
      <c r="AB62" s="473"/>
      <c r="AC62" s="474" t="str">
        <f>IF($E62&lt;&gt;"",VLOOKUP($E62,形状一覧!$B$3:$C$129,2,0),"")</f>
        <v/>
      </c>
      <c r="AD62" s="475"/>
      <c r="AE62" s="119" t="s">
        <v>10</v>
      </c>
      <c r="AF62" s="251" t="s">
        <v>9</v>
      </c>
      <c r="AG62" s="264"/>
      <c r="AH62" s="123" t="s">
        <v>8</v>
      </c>
      <c r="AI62" s="122" t="s">
        <v>7</v>
      </c>
      <c r="AJ62" s="159" t="str">
        <f>IF($E62&lt;&gt;"",IF(AND($S$8=1,OR(COUNTIF($E62,"東洋アルミニウム*"),COUNTIF($E62,"ネクストエナジー*"))),"既存のみ",AC62*AG62),"")</f>
        <v/>
      </c>
      <c r="AK62" s="120" t="s">
        <v>6</v>
      </c>
      <c r="AL62" s="53"/>
      <c r="AM62" s="36"/>
      <c r="AN62" s="27"/>
      <c r="AO62" s="27"/>
    </row>
    <row r="63" spans="1:41" ht="30" customHeight="1" x14ac:dyDescent="0.2">
      <c r="A63" s="21"/>
      <c r="B63" s="679"/>
      <c r="C63" s="680"/>
      <c r="D63" s="121">
        <v>3</v>
      </c>
      <c r="E63" s="674"/>
      <c r="F63" s="675"/>
      <c r="G63" s="675"/>
      <c r="H63" s="676"/>
      <c r="I63" s="475" t="str">
        <f>IF($E63&lt;&gt;"",VLOOKUP($E63,形状一覧!$B$3:$C$129,2,0),"")</f>
        <v/>
      </c>
      <c r="J63" s="475"/>
      <c r="K63" s="119" t="s">
        <v>10</v>
      </c>
      <c r="L63" s="251" t="s">
        <v>9</v>
      </c>
      <c r="M63" s="344"/>
      <c r="N63" s="123" t="s">
        <v>8</v>
      </c>
      <c r="O63" s="122" t="s">
        <v>7</v>
      </c>
      <c r="P63" s="159" t="str">
        <f t="shared" si="5"/>
        <v/>
      </c>
      <c r="Q63" s="120" t="s">
        <v>6</v>
      </c>
      <c r="R63" s="53"/>
      <c r="S63" s="36"/>
      <c r="T63" s="27"/>
      <c r="U63" s="27"/>
      <c r="V63" s="21"/>
      <c r="W63" s="679"/>
      <c r="X63" s="680"/>
      <c r="Y63" s="121">
        <v>3</v>
      </c>
      <c r="Z63" s="471"/>
      <c r="AA63" s="472"/>
      <c r="AB63" s="473"/>
      <c r="AC63" s="474" t="str">
        <f>IF($E63&lt;&gt;"",VLOOKUP($E63,形状一覧!$B$3:$C$129,2,0),"")</f>
        <v/>
      </c>
      <c r="AD63" s="475"/>
      <c r="AE63" s="119" t="s">
        <v>10</v>
      </c>
      <c r="AF63" s="251" t="s">
        <v>9</v>
      </c>
      <c r="AG63" s="264"/>
      <c r="AH63" s="123" t="s">
        <v>8</v>
      </c>
      <c r="AI63" s="122" t="s">
        <v>7</v>
      </c>
      <c r="AJ63" s="159" t="str">
        <f>IF($E63&lt;&gt;"",IF(AND($S$8=1,OR(COUNTIF($E63,"東洋アルミニウム*"),COUNTIF($E63,"ネクストエナジー*"))),"既存のみ",AC63*AG63),"")</f>
        <v/>
      </c>
      <c r="AK63" s="120" t="s">
        <v>6</v>
      </c>
      <c r="AL63" s="53"/>
      <c r="AM63" s="36"/>
      <c r="AN63" s="27"/>
      <c r="AO63" s="27"/>
    </row>
    <row r="64" spans="1:41" ht="30" customHeight="1" x14ac:dyDescent="0.2">
      <c r="A64" s="21"/>
      <c r="B64" s="679"/>
      <c r="C64" s="680"/>
      <c r="D64" s="121">
        <v>4</v>
      </c>
      <c r="E64" s="674"/>
      <c r="F64" s="675"/>
      <c r="G64" s="675"/>
      <c r="H64" s="676"/>
      <c r="I64" s="475" t="str">
        <f>IF($E64&lt;&gt;"",VLOOKUP($E64,形状一覧!$B$3:$C$129,2,0),"")</f>
        <v/>
      </c>
      <c r="J64" s="475"/>
      <c r="K64" s="119" t="s">
        <v>10</v>
      </c>
      <c r="L64" s="251" t="s">
        <v>9</v>
      </c>
      <c r="M64" s="344"/>
      <c r="N64" s="123" t="s">
        <v>8</v>
      </c>
      <c r="O64" s="122" t="s">
        <v>7</v>
      </c>
      <c r="P64" s="159" t="str">
        <f t="shared" si="5"/>
        <v/>
      </c>
      <c r="Q64" s="120" t="s">
        <v>6</v>
      </c>
      <c r="R64" s="53"/>
      <c r="S64" s="36"/>
      <c r="T64" s="27"/>
      <c r="U64" s="27"/>
      <c r="V64" s="21"/>
      <c r="W64" s="679"/>
      <c r="X64" s="680"/>
      <c r="Y64" s="121">
        <v>4</v>
      </c>
      <c r="Z64" s="471"/>
      <c r="AA64" s="472"/>
      <c r="AB64" s="473"/>
      <c r="AC64" s="474" t="str">
        <f>IF($E64&lt;&gt;"",VLOOKUP($E64,形状一覧!$B$3:$C$129,2,0),"")</f>
        <v/>
      </c>
      <c r="AD64" s="475"/>
      <c r="AE64" s="119" t="s">
        <v>10</v>
      </c>
      <c r="AF64" s="251" t="s">
        <v>9</v>
      </c>
      <c r="AG64" s="264"/>
      <c r="AH64" s="123" t="s">
        <v>8</v>
      </c>
      <c r="AI64" s="122" t="s">
        <v>7</v>
      </c>
      <c r="AJ64" s="159" t="str">
        <f>IF($E64&lt;&gt;"",IF(AND($S$8=1,OR(COUNTIF($E64,"東洋アルミニウム*"),COUNTIF($E64,"ネクストエナジー*"))),"既存のみ",AC64*AG64),"")</f>
        <v/>
      </c>
      <c r="AK64" s="120" t="s">
        <v>6</v>
      </c>
      <c r="AL64" s="53"/>
      <c r="AM64" s="36"/>
      <c r="AN64" s="27"/>
      <c r="AO64" s="27"/>
    </row>
    <row r="65" spans="1:41" ht="30" customHeight="1" thickBot="1" x14ac:dyDescent="0.25">
      <c r="A65" s="52"/>
      <c r="B65" s="679"/>
      <c r="C65" s="680"/>
      <c r="D65" s="121">
        <v>5</v>
      </c>
      <c r="E65" s="717"/>
      <c r="F65" s="718"/>
      <c r="G65" s="718"/>
      <c r="H65" s="719"/>
      <c r="I65" s="475" t="str">
        <f>IF($E65&lt;&gt;"",VLOOKUP($E65,形状一覧!$B$3:$C$129,2,0),"")</f>
        <v/>
      </c>
      <c r="J65" s="475"/>
      <c r="K65" s="119" t="s">
        <v>10</v>
      </c>
      <c r="L65" s="251" t="s">
        <v>9</v>
      </c>
      <c r="M65" s="345"/>
      <c r="N65" s="123" t="s">
        <v>8</v>
      </c>
      <c r="O65" s="122" t="s">
        <v>7</v>
      </c>
      <c r="P65" s="159" t="str">
        <f t="shared" si="5"/>
        <v/>
      </c>
      <c r="Q65" s="120" t="s">
        <v>6</v>
      </c>
      <c r="R65" s="53"/>
      <c r="S65" s="36"/>
      <c r="T65" s="27"/>
      <c r="U65" s="27"/>
      <c r="V65" s="52"/>
      <c r="W65" s="679"/>
      <c r="X65" s="680"/>
      <c r="Y65" s="121">
        <v>5</v>
      </c>
      <c r="Z65" s="471"/>
      <c r="AA65" s="472"/>
      <c r="AB65" s="473"/>
      <c r="AC65" s="474" t="str">
        <f>IF($E65&lt;&gt;"",VLOOKUP($E65,形状一覧!$B$3:$C$129,2,0),"")</f>
        <v/>
      </c>
      <c r="AD65" s="475"/>
      <c r="AE65" s="119" t="s">
        <v>10</v>
      </c>
      <c r="AF65" s="251" t="s">
        <v>9</v>
      </c>
      <c r="AG65" s="265"/>
      <c r="AH65" s="123" t="s">
        <v>8</v>
      </c>
      <c r="AI65" s="122" t="s">
        <v>7</v>
      </c>
      <c r="AJ65" s="159" t="str">
        <f>IF($E65&lt;&gt;"",IF(AND($S$8=1,OR(COUNTIF($E65,"東洋アルミニウム*"),COUNTIF($E65,"ネクストエナジー*"))),"既存のみ",AC65*AG65),"")</f>
        <v/>
      </c>
      <c r="AK65" s="120" t="s">
        <v>6</v>
      </c>
      <c r="AL65" s="53"/>
      <c r="AM65" s="36"/>
      <c r="AN65" s="27"/>
      <c r="AO65" s="27"/>
    </row>
    <row r="66" spans="1:41" ht="30" customHeight="1" thickBot="1" x14ac:dyDescent="0.25">
      <c r="A66" s="21"/>
      <c r="B66" s="679"/>
      <c r="C66" s="680"/>
      <c r="D66" s="140"/>
      <c r="E66" s="142"/>
      <c r="F66" s="142"/>
      <c r="G66" s="142"/>
      <c r="H66" s="142"/>
      <c r="I66" s="143"/>
      <c r="J66" s="143"/>
      <c r="K66" s="144"/>
      <c r="L66" s="119"/>
      <c r="M66" s="721" t="s">
        <v>261</v>
      </c>
      <c r="N66" s="722"/>
      <c r="O66" s="723"/>
      <c r="P66" s="160" t="str">
        <f>IF(SUM(P61:P65)&lt;&gt;0,SUM(P61:P65),"")</f>
        <v/>
      </c>
      <c r="Q66" s="120" t="s">
        <v>10</v>
      </c>
      <c r="R66" s="53"/>
      <c r="S66" s="36"/>
      <c r="T66" s="27"/>
      <c r="U66" s="27"/>
      <c r="V66" s="21"/>
      <c r="W66" s="679"/>
      <c r="X66" s="680"/>
      <c r="Y66" s="147"/>
      <c r="Z66" s="148"/>
      <c r="AA66" s="149"/>
      <c r="AB66" s="149"/>
      <c r="AC66" s="150"/>
      <c r="AD66" s="151"/>
      <c r="AE66" s="119"/>
      <c r="AF66" s="119"/>
      <c r="AG66" s="721" t="s">
        <v>30</v>
      </c>
      <c r="AH66" s="722"/>
      <c r="AI66" s="723"/>
      <c r="AJ66" s="160" t="str">
        <f>IF(SUM(AJ61:AJ65)&lt;&gt;0,SUM(AJ61:AJ65),"")</f>
        <v/>
      </c>
      <c r="AK66" s="120" t="s">
        <v>10</v>
      </c>
      <c r="AL66" s="53"/>
      <c r="AM66" s="36"/>
      <c r="AN66" s="27"/>
      <c r="AO66" s="27"/>
    </row>
    <row r="67" spans="1:41" s="56" customFormat="1" ht="31.05" customHeight="1" thickBot="1" x14ac:dyDescent="0.25">
      <c r="A67" s="52"/>
      <c r="B67" s="679"/>
      <c r="C67" s="680"/>
      <c r="D67" s="128" t="s">
        <v>276</v>
      </c>
      <c r="E67" s="710" t="str">
        <f>IF(P66&lt;&gt;"",P66/1000,"")</f>
        <v/>
      </c>
      <c r="F67" s="711"/>
      <c r="G67" s="711"/>
      <c r="H67" s="711"/>
      <c r="I67" s="130" t="s">
        <v>0</v>
      </c>
      <c r="J67" s="258"/>
      <c r="K67" s="536" t="s">
        <v>20</v>
      </c>
      <c r="L67" s="536"/>
      <c r="M67" s="536"/>
      <c r="N67" s="536"/>
      <c r="O67" s="536"/>
      <c r="P67" s="536"/>
      <c r="Q67" s="571"/>
      <c r="R67" s="53"/>
      <c r="S67" s="54"/>
      <c r="T67" s="55"/>
      <c r="U67" s="55"/>
      <c r="V67" s="52"/>
      <c r="W67" s="679"/>
      <c r="X67" s="681"/>
      <c r="Y67" s="128" t="s">
        <v>262</v>
      </c>
      <c r="Z67" s="710" t="str">
        <f>IF(AJ66/1000&lt;&gt;0,AJ66/1000,"")</f>
        <v/>
      </c>
      <c r="AA67" s="711"/>
      <c r="AB67" s="711"/>
      <c r="AC67" s="130" t="s">
        <v>0</v>
      </c>
      <c r="AD67" s="131"/>
      <c r="AE67" s="712" t="s">
        <v>20</v>
      </c>
      <c r="AF67" s="712"/>
      <c r="AG67" s="712"/>
      <c r="AH67" s="712"/>
      <c r="AI67" s="712"/>
      <c r="AJ67" s="712"/>
      <c r="AK67" s="713"/>
      <c r="AL67" s="53"/>
      <c r="AM67" s="54"/>
      <c r="AN67" s="55"/>
      <c r="AO67" s="55"/>
    </row>
    <row r="68" spans="1:41" ht="30" customHeight="1" x14ac:dyDescent="0.2">
      <c r="A68" s="21"/>
      <c r="B68" s="679"/>
      <c r="C68" s="681"/>
      <c r="D68" s="372" t="s">
        <v>289</v>
      </c>
      <c r="E68" s="367" t="s">
        <v>205</v>
      </c>
      <c r="F68" s="368"/>
      <c r="G68" s="368"/>
      <c r="H68" s="368" t="s">
        <v>7</v>
      </c>
      <c r="I68" s="369" t="s">
        <v>277</v>
      </c>
      <c r="J68" s="370"/>
      <c r="K68" s="370"/>
      <c r="L68" s="371"/>
      <c r="M68" s="714" t="str">
        <f>IF(ISNUMBER(E67),IF(E67/E30&gt;1,"入力に誤りがあります",ROUND(E34*E67/E30,3)),"")</f>
        <v/>
      </c>
      <c r="N68" s="714"/>
      <c r="O68" s="714"/>
      <c r="P68" s="714"/>
      <c r="Q68" s="349" t="s">
        <v>25</v>
      </c>
      <c r="R68" s="53"/>
      <c r="S68" s="36"/>
      <c r="T68" s="27"/>
      <c r="U68" s="27"/>
      <c r="V68" s="21"/>
      <c r="W68" s="682"/>
      <c r="X68" s="683"/>
      <c r="Y68" s="162" t="s">
        <v>84</v>
      </c>
      <c r="Z68" s="157" t="s">
        <v>205</v>
      </c>
      <c r="AA68" s="157"/>
      <c r="AB68" s="157" t="s">
        <v>7</v>
      </c>
      <c r="AC68" s="158" t="s">
        <v>85</v>
      </c>
      <c r="AD68" s="153"/>
      <c r="AE68" s="153"/>
      <c r="AF68" s="161"/>
      <c r="AG68" s="715">
        <f>IFERROR(ROUND(AJ66/AJ29*Z34,3),"")</f>
        <v>0</v>
      </c>
      <c r="AH68" s="716"/>
      <c r="AI68" s="716"/>
      <c r="AJ68" s="716"/>
      <c r="AK68" s="154" t="s">
        <v>25</v>
      </c>
      <c r="AL68" s="155"/>
      <c r="AM68" s="36"/>
      <c r="AN68" s="27"/>
      <c r="AO68" s="27"/>
    </row>
    <row r="69" spans="1:41" ht="30" customHeight="1" thickBot="1" x14ac:dyDescent="0.25">
      <c r="A69" s="21"/>
      <c r="B69" s="677" t="s">
        <v>397</v>
      </c>
      <c r="C69" s="678"/>
      <c r="D69" s="350" t="s">
        <v>13</v>
      </c>
      <c r="E69" s="523" t="s">
        <v>4</v>
      </c>
      <c r="F69" s="532"/>
      <c r="G69" s="532"/>
      <c r="H69" s="532"/>
      <c r="I69" s="532"/>
      <c r="J69" s="532"/>
      <c r="K69" s="532"/>
      <c r="L69" s="532"/>
      <c r="M69" s="532"/>
      <c r="N69" s="532"/>
      <c r="O69" s="568"/>
      <c r="P69" s="523" t="s">
        <v>61</v>
      </c>
      <c r="Q69" s="525"/>
      <c r="R69" s="26"/>
      <c r="S69" s="36"/>
      <c r="T69" s="27"/>
      <c r="U69" s="27"/>
      <c r="V69" s="21"/>
      <c r="W69" s="677" t="s">
        <v>397</v>
      </c>
      <c r="X69" s="678"/>
      <c r="Y69" s="163" t="s">
        <v>13</v>
      </c>
      <c r="Z69" s="456" t="s">
        <v>4</v>
      </c>
      <c r="AA69" s="467"/>
      <c r="AB69" s="467"/>
      <c r="AC69" s="467"/>
      <c r="AD69" s="467"/>
      <c r="AE69" s="467"/>
      <c r="AF69" s="467"/>
      <c r="AG69" s="467"/>
      <c r="AH69" s="467"/>
      <c r="AI69" s="457"/>
      <c r="AJ69" s="466" t="s">
        <v>61</v>
      </c>
      <c r="AK69" s="457"/>
      <c r="AL69" s="26"/>
      <c r="AM69" s="36"/>
      <c r="AN69" s="27"/>
      <c r="AO69" s="27"/>
    </row>
    <row r="70" spans="1:41" ht="30" customHeight="1" x14ac:dyDescent="0.2">
      <c r="A70" s="21"/>
      <c r="B70" s="679"/>
      <c r="C70" s="680"/>
      <c r="D70" s="121">
        <v>1</v>
      </c>
      <c r="E70" s="733"/>
      <c r="F70" s="734"/>
      <c r="G70" s="734"/>
      <c r="H70" s="734"/>
      <c r="I70" s="734"/>
      <c r="J70" s="734"/>
      <c r="K70" s="734"/>
      <c r="L70" s="734"/>
      <c r="M70" s="734"/>
      <c r="N70" s="734"/>
      <c r="O70" s="735"/>
      <c r="P70" s="332"/>
      <c r="Q70" s="120" t="s">
        <v>22</v>
      </c>
      <c r="R70" s="26"/>
      <c r="S70" s="36"/>
      <c r="T70" s="27"/>
      <c r="U70" s="27"/>
      <c r="V70" s="21"/>
      <c r="W70" s="679"/>
      <c r="X70" s="680"/>
      <c r="Y70" s="164">
        <v>1</v>
      </c>
      <c r="Z70" s="727" t="s">
        <v>186</v>
      </c>
      <c r="AA70" s="728"/>
      <c r="AB70" s="728"/>
      <c r="AC70" s="728"/>
      <c r="AD70" s="728"/>
      <c r="AE70" s="728"/>
      <c r="AF70" s="728"/>
      <c r="AG70" s="728"/>
      <c r="AH70" s="728"/>
      <c r="AI70" s="728"/>
      <c r="AJ70" s="263">
        <v>1</v>
      </c>
      <c r="AK70" s="120" t="s">
        <v>22</v>
      </c>
      <c r="AL70" s="26"/>
      <c r="AM70" s="36"/>
      <c r="AN70" s="27"/>
      <c r="AO70" s="27"/>
    </row>
    <row r="71" spans="1:41" ht="30" customHeight="1" x14ac:dyDescent="0.2">
      <c r="A71" s="21"/>
      <c r="B71" s="679"/>
      <c r="C71" s="680"/>
      <c r="D71" s="121">
        <v>2</v>
      </c>
      <c r="E71" s="724"/>
      <c r="F71" s="725"/>
      <c r="G71" s="725"/>
      <c r="H71" s="725"/>
      <c r="I71" s="725"/>
      <c r="J71" s="725"/>
      <c r="K71" s="725"/>
      <c r="L71" s="725"/>
      <c r="M71" s="725"/>
      <c r="N71" s="725"/>
      <c r="O71" s="726"/>
      <c r="P71" s="346"/>
      <c r="Q71" s="120" t="s">
        <v>22</v>
      </c>
      <c r="R71" s="26"/>
      <c r="S71" s="36"/>
      <c r="T71" s="27"/>
      <c r="U71" s="27"/>
      <c r="V71" s="21"/>
      <c r="W71" s="679"/>
      <c r="X71" s="680"/>
      <c r="Y71" s="164">
        <v>2</v>
      </c>
      <c r="Z71" s="727"/>
      <c r="AA71" s="728"/>
      <c r="AB71" s="728"/>
      <c r="AC71" s="728"/>
      <c r="AD71" s="728"/>
      <c r="AE71" s="728"/>
      <c r="AF71" s="728"/>
      <c r="AG71" s="728"/>
      <c r="AH71" s="728"/>
      <c r="AI71" s="728"/>
      <c r="AJ71" s="267"/>
      <c r="AK71" s="120" t="s">
        <v>22</v>
      </c>
      <c r="AL71" s="26"/>
      <c r="AM71" s="36"/>
      <c r="AN71" s="27"/>
      <c r="AO71" s="27"/>
    </row>
    <row r="72" spans="1:41" ht="30" customHeight="1" thickBot="1" x14ac:dyDescent="0.25">
      <c r="A72" s="21"/>
      <c r="B72" s="682"/>
      <c r="C72" s="683"/>
      <c r="D72" s="121">
        <v>3</v>
      </c>
      <c r="E72" s="729"/>
      <c r="F72" s="730"/>
      <c r="G72" s="730"/>
      <c r="H72" s="730"/>
      <c r="I72" s="730"/>
      <c r="J72" s="730"/>
      <c r="K72" s="730"/>
      <c r="L72" s="730"/>
      <c r="M72" s="730"/>
      <c r="N72" s="730"/>
      <c r="O72" s="731"/>
      <c r="P72" s="347"/>
      <c r="Q72" s="120" t="s">
        <v>22</v>
      </c>
      <c r="R72" s="26"/>
      <c r="S72" s="36"/>
      <c r="T72" s="27"/>
      <c r="U72" s="27"/>
      <c r="V72" s="21"/>
      <c r="W72" s="682"/>
      <c r="X72" s="683"/>
      <c r="Y72" s="164">
        <v>3</v>
      </c>
      <c r="Z72" s="727"/>
      <c r="AA72" s="728"/>
      <c r="AB72" s="728"/>
      <c r="AC72" s="728"/>
      <c r="AD72" s="728"/>
      <c r="AE72" s="728"/>
      <c r="AF72" s="728"/>
      <c r="AG72" s="728"/>
      <c r="AH72" s="728"/>
      <c r="AI72" s="728"/>
      <c r="AJ72" s="268"/>
      <c r="AK72" s="120" t="s">
        <v>22</v>
      </c>
      <c r="AL72" s="26"/>
      <c r="AM72" s="36"/>
      <c r="AN72" s="27"/>
      <c r="AO72" s="27"/>
    </row>
    <row r="73" spans="1:41" ht="15" customHeight="1" x14ac:dyDescent="0.2">
      <c r="A73" s="21"/>
      <c r="B73" s="26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2"/>
      <c r="R73" s="26"/>
      <c r="S73" s="36"/>
      <c r="T73" s="27"/>
      <c r="U73" s="27"/>
      <c r="V73" s="21"/>
      <c r="W73" s="26"/>
      <c r="X73" s="92"/>
      <c r="Y73" s="92"/>
      <c r="Z73" s="92"/>
      <c r="AA73" s="92"/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26"/>
      <c r="AM73" s="36"/>
      <c r="AN73" s="27"/>
      <c r="AO73" s="27"/>
    </row>
    <row r="74" spans="1:41" ht="22.95" customHeight="1" thickBot="1" x14ac:dyDescent="0.6">
      <c r="A74" s="21"/>
      <c r="B74" s="732" t="s">
        <v>323</v>
      </c>
      <c r="C74" s="732"/>
      <c r="D74" s="732"/>
      <c r="E74" s="732"/>
      <c r="F74" s="732"/>
      <c r="G74" s="732"/>
      <c r="H74" s="732"/>
      <c r="I74" s="732"/>
      <c r="J74" s="732"/>
      <c r="K74" s="732"/>
      <c r="L74" s="732"/>
      <c r="M74" s="732"/>
      <c r="N74" s="732"/>
      <c r="O74" s="732"/>
      <c r="P74" s="732"/>
      <c r="Q74" s="732"/>
      <c r="R74" s="26"/>
      <c r="S74" s="36" t="b">
        <v>0</v>
      </c>
      <c r="T74" s="27"/>
      <c r="U74" s="27"/>
      <c r="V74" s="21"/>
      <c r="W74" s="732" t="s">
        <v>264</v>
      </c>
      <c r="X74" s="732"/>
      <c r="Y74" s="732"/>
      <c r="Z74" s="732"/>
      <c r="AA74" s="732"/>
      <c r="AB74" s="732"/>
      <c r="AC74" s="732"/>
      <c r="AD74" s="732"/>
      <c r="AE74" s="732"/>
      <c r="AF74" s="732"/>
      <c r="AG74" s="732"/>
      <c r="AH74" s="732"/>
      <c r="AI74" s="732"/>
      <c r="AJ74" s="732"/>
      <c r="AK74" s="732"/>
      <c r="AL74" s="26"/>
      <c r="AM74" s="36" t="b">
        <v>0</v>
      </c>
      <c r="AN74" s="27"/>
      <c r="AO74" s="27"/>
    </row>
    <row r="75" spans="1:41" ht="19.95" customHeight="1" thickTop="1" x14ac:dyDescent="0.2">
      <c r="A75" s="76"/>
      <c r="B75" s="736" t="s">
        <v>255</v>
      </c>
      <c r="C75" s="737"/>
      <c r="D75" s="420" t="s">
        <v>76</v>
      </c>
      <c r="E75" s="78" t="s">
        <v>350</v>
      </c>
      <c r="F75" s="78"/>
      <c r="G75" s="740" t="str">
        <f>IF(OR(ISNUMBER(H76),ISNUMBER(L76),ISNUMBER(P76)),ROUND(SUM(H76,L76,P76),2),"")</f>
        <v/>
      </c>
      <c r="H75" s="740"/>
      <c r="I75" s="78" t="s">
        <v>207</v>
      </c>
      <c r="J75" s="78" t="s">
        <v>86</v>
      </c>
      <c r="K75" s="741" t="str">
        <f>IF(ISNUMBER(G75),G75*50000,"")</f>
        <v/>
      </c>
      <c r="L75" s="741"/>
      <c r="M75" s="741"/>
      <c r="N75" s="78" t="s">
        <v>1</v>
      </c>
      <c r="O75" s="81"/>
      <c r="P75" s="82"/>
      <c r="Q75" s="83"/>
      <c r="R75" s="26"/>
      <c r="S75" s="36"/>
      <c r="T75" s="27"/>
      <c r="U75" s="27"/>
      <c r="V75" s="76"/>
      <c r="W75" s="736" t="s">
        <v>255</v>
      </c>
      <c r="X75" s="737"/>
      <c r="Y75" s="77" t="s">
        <v>76</v>
      </c>
      <c r="Z75" s="78" t="s">
        <v>248</v>
      </c>
      <c r="AA75" s="742">
        <v>0.62</v>
      </c>
      <c r="AB75" s="742"/>
      <c r="AC75" s="79" t="s">
        <v>207</v>
      </c>
      <c r="AD75" s="78" t="s">
        <v>86</v>
      </c>
      <c r="AE75" s="743">
        <f>AA75*50000</f>
        <v>31000</v>
      </c>
      <c r="AF75" s="743"/>
      <c r="AG75" s="743"/>
      <c r="AH75" s="80" t="s">
        <v>1</v>
      </c>
      <c r="AI75" s="81"/>
      <c r="AJ75" s="82"/>
      <c r="AK75" s="83"/>
      <c r="AL75" s="26"/>
      <c r="AM75" s="36"/>
      <c r="AN75" s="27"/>
      <c r="AO75" s="27"/>
    </row>
    <row r="76" spans="1:41" s="92" customFormat="1" ht="19.95" customHeight="1" thickBot="1" x14ac:dyDescent="0.25">
      <c r="A76" s="84"/>
      <c r="B76" s="738"/>
      <c r="C76" s="739"/>
      <c r="D76" s="85"/>
      <c r="E76" s="86"/>
      <c r="F76" s="86"/>
      <c r="G76" s="351" t="s">
        <v>283</v>
      </c>
      <c r="H76" s="744" t="str">
        <f>IF(ISNUMBER(M59),M59,"-")</f>
        <v>-</v>
      </c>
      <c r="I76" s="744"/>
      <c r="J76" s="89" t="s">
        <v>250</v>
      </c>
      <c r="K76" s="351" t="s">
        <v>286</v>
      </c>
      <c r="L76" s="744" t="str">
        <f>IF(ISNUMBER('※複数系列 (2)'!M35),'※複数系列 (2)'!M35,"-")</f>
        <v>-</v>
      </c>
      <c r="M76" s="744"/>
      <c r="N76" s="89" t="s">
        <v>251</v>
      </c>
      <c r="O76" s="352" t="s">
        <v>288</v>
      </c>
      <c r="P76" s="88" t="str">
        <f>IF(ISNUMBER('※複数系列 (3)'!M35),'※複数系列 (3)'!M35,"-")</f>
        <v>-</v>
      </c>
      <c r="Q76" s="91" t="s">
        <v>251</v>
      </c>
      <c r="S76" s="93"/>
      <c r="T76" s="94"/>
      <c r="U76" s="94"/>
      <c r="V76" s="84"/>
      <c r="W76" s="738"/>
      <c r="X76" s="739"/>
      <c r="Y76" s="85"/>
      <c r="Z76" s="86"/>
      <c r="AA76" s="87" t="s">
        <v>284</v>
      </c>
      <c r="AB76" s="745">
        <v>0.5</v>
      </c>
      <c r="AC76" s="745"/>
      <c r="AD76" s="89" t="s">
        <v>250</v>
      </c>
      <c r="AE76" s="87" t="s">
        <v>286</v>
      </c>
      <c r="AF76" s="745">
        <v>0.12</v>
      </c>
      <c r="AG76" s="745"/>
      <c r="AH76" s="89" t="s">
        <v>251</v>
      </c>
      <c r="AI76" s="90" t="s">
        <v>288</v>
      </c>
      <c r="AJ76" s="95" t="s">
        <v>259</v>
      </c>
      <c r="AK76" s="91" t="s">
        <v>251</v>
      </c>
      <c r="AM76" s="93"/>
      <c r="AN76" s="94"/>
      <c r="AO76" s="94"/>
    </row>
    <row r="77" spans="1:41" ht="19.95" customHeight="1" thickTop="1" x14ac:dyDescent="0.2">
      <c r="A77" s="76"/>
      <c r="B77" s="736" t="s">
        <v>256</v>
      </c>
      <c r="C77" s="737"/>
      <c r="D77" s="420" t="s">
        <v>77</v>
      </c>
      <c r="E77" s="78" t="s">
        <v>351</v>
      </c>
      <c r="F77" s="78"/>
      <c r="G77" s="740" t="str">
        <f>IF(OR(ISNUMBER(H78),ISNUMBER(L78),ISNUMBER(P78)),ROUND(SUM(H78,L78,P78),2),"")</f>
        <v/>
      </c>
      <c r="H77" s="740"/>
      <c r="I77" s="78" t="s">
        <v>207</v>
      </c>
      <c r="J77" s="78" t="s">
        <v>86</v>
      </c>
      <c r="K77" s="741" t="str">
        <f>IF(ISNUMBER(G77),G77*20000,"")</f>
        <v/>
      </c>
      <c r="L77" s="741"/>
      <c r="M77" s="741"/>
      <c r="N77" s="421" t="s">
        <v>1</v>
      </c>
      <c r="O77" s="81"/>
      <c r="P77" s="82"/>
      <c r="Q77" s="83"/>
      <c r="R77" s="26"/>
      <c r="S77" s="36"/>
      <c r="T77" s="27"/>
      <c r="U77" s="27"/>
      <c r="V77" s="76"/>
      <c r="W77" s="736" t="s">
        <v>256</v>
      </c>
      <c r="X77" s="737"/>
      <c r="Y77" s="77" t="s">
        <v>77</v>
      </c>
      <c r="Z77" s="78" t="s">
        <v>249</v>
      </c>
      <c r="AA77" s="746">
        <v>0.94</v>
      </c>
      <c r="AB77" s="746"/>
      <c r="AC77" s="79" t="s">
        <v>207</v>
      </c>
      <c r="AD77" s="78" t="s">
        <v>86</v>
      </c>
      <c r="AE77" s="747">
        <f>AA77*20000</f>
        <v>18800</v>
      </c>
      <c r="AF77" s="747"/>
      <c r="AG77" s="747"/>
      <c r="AH77" s="81" t="s">
        <v>1</v>
      </c>
      <c r="AI77" s="81"/>
      <c r="AJ77" s="82"/>
      <c r="AK77" s="83"/>
      <c r="AL77" s="26"/>
      <c r="AM77" s="36"/>
      <c r="AN77" s="27"/>
      <c r="AO77" s="27"/>
    </row>
    <row r="78" spans="1:41" ht="19.95" customHeight="1" thickBot="1" x14ac:dyDescent="0.25">
      <c r="A78" s="76"/>
      <c r="B78" s="738"/>
      <c r="C78" s="739"/>
      <c r="D78" s="96"/>
      <c r="E78" s="86"/>
      <c r="F78" s="86"/>
      <c r="G78" s="351" t="s">
        <v>290</v>
      </c>
      <c r="H78" s="748" t="str">
        <f>IF(ISNUMBER(M68),M68,"-")</f>
        <v>-</v>
      </c>
      <c r="I78" s="748"/>
      <c r="J78" s="86" t="s">
        <v>250</v>
      </c>
      <c r="K78" s="351" t="s">
        <v>292</v>
      </c>
      <c r="L78" s="748" t="str">
        <f>IF(ISNUMBER('※複数系列 (2)'!M44),'※複数系列 (2)'!M44,"-")</f>
        <v>-</v>
      </c>
      <c r="M78" s="748"/>
      <c r="N78" s="89" t="s">
        <v>250</v>
      </c>
      <c r="O78" s="352" t="s">
        <v>294</v>
      </c>
      <c r="P78" s="88" t="str">
        <f>IF(ISNUMBER('※複数系列 (3)'!M44),'※複数系列 (3)'!M44,"-")</f>
        <v>-</v>
      </c>
      <c r="Q78" s="97" t="s">
        <v>251</v>
      </c>
      <c r="R78" s="26"/>
      <c r="S78" s="36"/>
      <c r="T78" s="27"/>
      <c r="U78" s="27"/>
      <c r="V78" s="76"/>
      <c r="W78" s="738"/>
      <c r="X78" s="739"/>
      <c r="Y78" s="96"/>
      <c r="Z78" s="86"/>
      <c r="AA78" s="87" t="s">
        <v>289</v>
      </c>
      <c r="AB78" s="745">
        <f>AG68</f>
        <v>0</v>
      </c>
      <c r="AC78" s="745"/>
      <c r="AD78" s="86">
        <v>0.82</v>
      </c>
      <c r="AE78" s="87" t="s">
        <v>292</v>
      </c>
      <c r="AF78" s="745">
        <v>0.12</v>
      </c>
      <c r="AG78" s="745"/>
      <c r="AH78" s="89" t="s">
        <v>250</v>
      </c>
      <c r="AI78" s="98" t="s">
        <v>294</v>
      </c>
      <c r="AJ78" s="95" t="s">
        <v>259</v>
      </c>
      <c r="AK78" s="97" t="s">
        <v>251</v>
      </c>
      <c r="AL78" s="26"/>
      <c r="AM78" s="36"/>
      <c r="AN78" s="27"/>
      <c r="AO78" s="27"/>
    </row>
    <row r="79" spans="1:41" ht="19.95" customHeight="1" thickTop="1" x14ac:dyDescent="0.2">
      <c r="A79" s="76"/>
      <c r="B79" s="736" t="s">
        <v>257</v>
      </c>
      <c r="C79" s="737"/>
      <c r="D79" s="422" t="s">
        <v>78</v>
      </c>
      <c r="E79" s="100" t="s">
        <v>351</v>
      </c>
      <c r="F79" s="100"/>
      <c r="G79" s="749" t="str">
        <f>IF(OR(ISNUMBER(H80),ISNUMBER(L80),ISNUMBER(P80)),ROUND(SUM(H80,L80,P80),2),"")</f>
        <v/>
      </c>
      <c r="H79" s="749"/>
      <c r="I79" s="100" t="s">
        <v>207</v>
      </c>
      <c r="J79" s="100" t="s">
        <v>86</v>
      </c>
      <c r="K79" s="750" t="str">
        <f>IF(ISNUMBER(G79),G79*20000,"")</f>
        <v/>
      </c>
      <c r="L79" s="750"/>
      <c r="M79" s="750"/>
      <c r="N79" s="423" t="s">
        <v>1</v>
      </c>
      <c r="O79" s="102"/>
      <c r="P79" s="103"/>
      <c r="Q79" s="104"/>
      <c r="R79" s="26"/>
      <c r="S79" s="36"/>
      <c r="T79" s="27"/>
      <c r="U79" s="27"/>
      <c r="V79" s="76"/>
      <c r="W79" s="736" t="s">
        <v>257</v>
      </c>
      <c r="X79" s="737"/>
      <c r="Y79" s="99" t="s">
        <v>78</v>
      </c>
      <c r="Z79" s="100" t="s">
        <v>249</v>
      </c>
      <c r="AA79" s="751">
        <f>ROUND(SUM(AB80,AF80,AJ80),2)</f>
        <v>5.0999999999999996</v>
      </c>
      <c r="AB79" s="751"/>
      <c r="AC79" s="101" t="s">
        <v>207</v>
      </c>
      <c r="AD79" s="100" t="s">
        <v>86</v>
      </c>
      <c r="AE79" s="752">
        <v>102000</v>
      </c>
      <c r="AF79" s="752"/>
      <c r="AG79" s="752"/>
      <c r="AH79" s="102" t="s">
        <v>1</v>
      </c>
      <c r="AI79" s="102"/>
      <c r="AJ79" s="103"/>
      <c r="AK79" s="104"/>
      <c r="AL79" s="26"/>
      <c r="AM79" s="36"/>
      <c r="AN79" s="27"/>
      <c r="AO79" s="27"/>
    </row>
    <row r="80" spans="1:41" ht="19.95" customHeight="1" thickBot="1" x14ac:dyDescent="0.25">
      <c r="A80" s="76"/>
      <c r="B80" s="738"/>
      <c r="C80" s="739"/>
      <c r="D80" s="105"/>
      <c r="E80" s="106"/>
      <c r="F80" s="106"/>
      <c r="G80" s="351" t="s">
        <v>252</v>
      </c>
      <c r="H80" s="753" t="str">
        <f>IF(AND(E70&lt;&gt;"",P70&lt;&gt;""),E34,"-")</f>
        <v>-</v>
      </c>
      <c r="I80" s="753"/>
      <c r="J80" s="108" t="s">
        <v>250</v>
      </c>
      <c r="K80" s="351" t="s">
        <v>253</v>
      </c>
      <c r="L80" s="744" t="str">
        <f>IF(AND('※複数系列 (2)'!E46&lt;&gt;"",'※複数系列 (2)'!P46&lt;&gt;""),'※複数系列 (2)'!E24,"-")</f>
        <v>-</v>
      </c>
      <c r="M80" s="744"/>
      <c r="N80" s="89" t="s">
        <v>250</v>
      </c>
      <c r="O80" s="352" t="s">
        <v>254</v>
      </c>
      <c r="P80" s="107" t="str">
        <f>IF(AND('※複数系列 (3)'!E46&lt;&gt;"",'※複数系列 (3)'!P46&lt;&gt;""),'※複数系列 (3)'!E24,"-")</f>
        <v>-</v>
      </c>
      <c r="Q80" s="109" t="s">
        <v>251</v>
      </c>
      <c r="R80" s="26"/>
      <c r="S80" s="36"/>
      <c r="T80" s="27"/>
      <c r="U80" s="27"/>
      <c r="V80" s="76"/>
      <c r="W80" s="738"/>
      <c r="X80" s="739"/>
      <c r="Y80" s="105"/>
      <c r="Z80" s="106"/>
      <c r="AA80" s="110" t="s">
        <v>252</v>
      </c>
      <c r="AB80" s="754">
        <f>IF(Z70&lt;&gt;"",Z34,"-")</f>
        <v>1.754</v>
      </c>
      <c r="AC80" s="754"/>
      <c r="AD80" s="108" t="s">
        <v>250</v>
      </c>
      <c r="AE80" s="110" t="s">
        <v>253</v>
      </c>
      <c r="AF80" s="745">
        <v>3.3420000000000001</v>
      </c>
      <c r="AG80" s="745"/>
      <c r="AH80" s="89" t="s">
        <v>250</v>
      </c>
      <c r="AI80" s="112" t="s">
        <v>254</v>
      </c>
      <c r="AJ80" s="111" t="str">
        <f>IF('※複数系列 (3)'!AB46&lt;&gt;"",'※複数系列 (3)'!AB24,"-")</f>
        <v>-</v>
      </c>
      <c r="AK80" s="109" t="s">
        <v>251</v>
      </c>
      <c r="AL80" s="26"/>
      <c r="AM80" s="36"/>
      <c r="AN80" s="27"/>
      <c r="AO80" s="27"/>
    </row>
    <row r="81" spans="1:41" ht="30" customHeight="1" thickTop="1" thickBot="1" x14ac:dyDescent="0.25">
      <c r="A81" s="76"/>
      <c r="B81" s="764" t="s">
        <v>38</v>
      </c>
      <c r="C81" s="765"/>
      <c r="D81" s="113" t="s">
        <v>79</v>
      </c>
      <c r="E81" s="766" t="str">
        <f>IF(OR(ISNUMBER(K75),ISNUMBER(K77),ISNUMBER(K79)),ROUNDDOWN(SUM(K75,K77,K79),-3),"")</f>
        <v/>
      </c>
      <c r="F81" s="766"/>
      <c r="G81" s="766"/>
      <c r="H81" s="766"/>
      <c r="I81" s="767"/>
      <c r="J81" s="114" t="s">
        <v>63</v>
      </c>
      <c r="K81" s="768" t="s">
        <v>80</v>
      </c>
      <c r="L81" s="769"/>
      <c r="M81" s="769"/>
      <c r="N81" s="769"/>
      <c r="O81" s="769"/>
      <c r="P81" s="769"/>
      <c r="Q81" s="770"/>
      <c r="R81" s="26"/>
      <c r="S81" s="36"/>
      <c r="T81" s="27"/>
      <c r="U81" s="27"/>
      <c r="V81" s="76"/>
      <c r="W81" s="764" t="s">
        <v>258</v>
      </c>
      <c r="X81" s="765"/>
      <c r="Y81" s="113" t="s">
        <v>79</v>
      </c>
      <c r="Z81" s="771">
        <v>151000</v>
      </c>
      <c r="AA81" s="771"/>
      <c r="AB81" s="771"/>
      <c r="AC81" s="772"/>
      <c r="AD81" s="114" t="s">
        <v>63</v>
      </c>
      <c r="AE81" s="768" t="s">
        <v>80</v>
      </c>
      <c r="AF81" s="769"/>
      <c r="AG81" s="769"/>
      <c r="AH81" s="769"/>
      <c r="AI81" s="769"/>
      <c r="AJ81" s="769"/>
      <c r="AK81" s="770"/>
      <c r="AL81" s="26"/>
      <c r="AM81" s="36"/>
      <c r="AN81" s="27"/>
      <c r="AO81" s="27"/>
    </row>
    <row r="82" spans="1:41" ht="30" customHeight="1" thickTop="1" thickBot="1" x14ac:dyDescent="0.25">
      <c r="A82" s="76"/>
      <c r="B82" s="755" t="s">
        <v>296</v>
      </c>
      <c r="C82" s="756"/>
      <c r="D82" s="280" t="s">
        <v>69</v>
      </c>
      <c r="E82" s="757" t="str">
        <f>IF(ISNUMBER(E81),ROUNDDOWN(MIN(F11,E81),-3),"")</f>
        <v/>
      </c>
      <c r="F82" s="757"/>
      <c r="G82" s="757"/>
      <c r="H82" s="757"/>
      <c r="I82" s="758"/>
      <c r="J82" s="115" t="s">
        <v>63</v>
      </c>
      <c r="K82" s="759" t="s">
        <v>295</v>
      </c>
      <c r="L82" s="760"/>
      <c r="M82" s="760"/>
      <c r="N82" s="760"/>
      <c r="O82" s="760"/>
      <c r="P82" s="760"/>
      <c r="Q82" s="761"/>
      <c r="R82" s="26"/>
      <c r="S82" s="36"/>
      <c r="T82" s="27"/>
      <c r="U82" s="27"/>
      <c r="V82" s="76"/>
      <c r="W82" s="755" t="s">
        <v>38</v>
      </c>
      <c r="X82" s="756"/>
      <c r="Y82" s="280" t="s">
        <v>69</v>
      </c>
      <c r="Z82" s="762">
        <v>151000</v>
      </c>
      <c r="AA82" s="762"/>
      <c r="AB82" s="762"/>
      <c r="AC82" s="763"/>
      <c r="AD82" s="115" t="s">
        <v>63</v>
      </c>
      <c r="AE82" s="759" t="s">
        <v>295</v>
      </c>
      <c r="AF82" s="760"/>
      <c r="AG82" s="760"/>
      <c r="AH82" s="760"/>
      <c r="AI82" s="760"/>
      <c r="AJ82" s="760"/>
      <c r="AK82" s="761"/>
      <c r="AL82" s="26"/>
      <c r="AM82" s="36"/>
      <c r="AN82" s="27"/>
      <c r="AO82" s="27"/>
    </row>
    <row r="83" spans="1:41" ht="15" customHeight="1" thickTop="1" x14ac:dyDescent="0.2">
      <c r="A83" s="21"/>
      <c r="B83" s="26"/>
      <c r="C83" s="134"/>
      <c r="D83" s="24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50"/>
      <c r="Q83" s="24"/>
      <c r="R83" s="26"/>
      <c r="S83" s="36"/>
      <c r="T83" s="27"/>
      <c r="U83" s="27"/>
      <c r="V83" s="21"/>
      <c r="W83" s="26"/>
      <c r="X83" s="134"/>
      <c r="Y83" s="24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50"/>
      <c r="AK83" s="24"/>
      <c r="AL83" s="26"/>
      <c r="AM83" s="36"/>
      <c r="AN83" s="27"/>
      <c r="AO83" s="27"/>
    </row>
    <row r="84" spans="1:41" s="47" customFormat="1" ht="25.8" customHeight="1" thickBot="1" x14ac:dyDescent="0.25">
      <c r="A84" s="42"/>
      <c r="B84" s="29" t="s">
        <v>324</v>
      </c>
      <c r="C84" s="43"/>
      <c r="D84" s="43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5"/>
      <c r="Q84" s="43"/>
      <c r="R84" s="44"/>
      <c r="S84" s="319"/>
      <c r="T84" s="46"/>
      <c r="U84" s="46"/>
      <c r="V84" s="42"/>
      <c r="W84" s="29" t="s">
        <v>324</v>
      </c>
      <c r="X84" s="43"/>
      <c r="Y84" s="43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5"/>
      <c r="AK84" s="43"/>
      <c r="AL84" s="44"/>
      <c r="AM84" s="18"/>
      <c r="AN84" s="46"/>
      <c r="AO84" s="46"/>
    </row>
    <row r="85" spans="1:41" ht="19.95" customHeight="1" thickTop="1" thickBot="1" x14ac:dyDescent="0.25">
      <c r="A85" s="21"/>
      <c r="B85" s="775" t="s">
        <v>34</v>
      </c>
      <c r="C85" s="776"/>
      <c r="D85" s="777" t="s">
        <v>33</v>
      </c>
      <c r="E85" s="778" t="s">
        <v>35</v>
      </c>
      <c r="F85" s="779"/>
      <c r="G85" s="780" t="s">
        <v>215</v>
      </c>
      <c r="H85" s="785" t="s">
        <v>36</v>
      </c>
      <c r="I85" s="783" t="s">
        <v>300</v>
      </c>
      <c r="J85" s="783"/>
      <c r="K85" s="783"/>
      <c r="L85" s="784"/>
      <c r="M85" s="777"/>
      <c r="N85" s="774"/>
      <c r="O85" s="774"/>
      <c r="P85" s="774"/>
      <c r="Q85" s="774"/>
      <c r="R85" s="26"/>
      <c r="S85" s="317"/>
      <c r="T85" s="27"/>
      <c r="U85" s="27"/>
      <c r="V85" s="21"/>
      <c r="W85" s="775" t="s">
        <v>34</v>
      </c>
      <c r="X85" s="776"/>
      <c r="Y85" s="777" t="s">
        <v>33</v>
      </c>
      <c r="Z85" s="279" t="s">
        <v>35</v>
      </c>
      <c r="AA85" s="773" t="s">
        <v>214</v>
      </c>
      <c r="AB85" s="785" t="s">
        <v>36</v>
      </c>
      <c r="AC85" s="783" t="s">
        <v>300</v>
      </c>
      <c r="AD85" s="783"/>
      <c r="AE85" s="783"/>
      <c r="AF85" s="784"/>
      <c r="AG85" s="777"/>
      <c r="AH85" s="774"/>
      <c r="AI85" s="774"/>
      <c r="AJ85" s="774"/>
      <c r="AK85" s="774"/>
      <c r="AL85" s="26"/>
      <c r="AM85" s="36"/>
      <c r="AN85" s="27"/>
      <c r="AO85" s="27"/>
    </row>
    <row r="86" spans="1:41" ht="30" customHeight="1" thickBot="1" x14ac:dyDescent="0.25">
      <c r="A86" s="21"/>
      <c r="B86" s="789" t="str">
        <f>IF(ISNUMBER(E48),E48,"")</f>
        <v/>
      </c>
      <c r="C86" s="790"/>
      <c r="D86" s="777"/>
      <c r="E86" s="791" t="str">
        <f>IF(ISNUMBER(E82),E82,"")</f>
        <v/>
      </c>
      <c r="F86" s="792"/>
      <c r="G86" s="780"/>
      <c r="H86" s="786"/>
      <c r="I86" s="781" t="str">
        <f>IF(ISNUMBER(E48),SUM(B86,E86),"")</f>
        <v/>
      </c>
      <c r="J86" s="781"/>
      <c r="K86" s="781"/>
      <c r="L86" s="782"/>
      <c r="M86" s="777"/>
      <c r="N86" s="793"/>
      <c r="O86" s="793"/>
      <c r="P86" s="793"/>
      <c r="Q86" s="793"/>
      <c r="R86" s="26"/>
      <c r="S86" s="317"/>
      <c r="T86" s="27"/>
      <c r="U86" s="27"/>
      <c r="V86" s="21"/>
      <c r="W86" s="794">
        <f>Z48</f>
        <v>250000</v>
      </c>
      <c r="X86" s="795"/>
      <c r="Y86" s="777"/>
      <c r="Z86" s="51">
        <f>Z82</f>
        <v>151000</v>
      </c>
      <c r="AA86" s="773"/>
      <c r="AB86" s="786"/>
      <c r="AC86" s="781">
        <f>W86+Z86</f>
        <v>401000</v>
      </c>
      <c r="AD86" s="781"/>
      <c r="AE86" s="781"/>
      <c r="AF86" s="782"/>
      <c r="AG86" s="777"/>
      <c r="AH86" s="773"/>
      <c r="AI86" s="773"/>
      <c r="AJ86" s="773"/>
      <c r="AK86" s="773"/>
      <c r="AL86" s="26"/>
      <c r="AM86" s="36"/>
      <c r="AN86" s="27"/>
      <c r="AO86" s="27"/>
    </row>
    <row r="87" spans="1:41" ht="4.2" customHeight="1" thickTop="1" x14ac:dyDescent="0.2">
      <c r="A87" s="21"/>
      <c r="B87" s="26"/>
      <c r="C87" s="22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50"/>
      <c r="Q87" s="26"/>
      <c r="R87" s="26"/>
      <c r="S87" s="317"/>
      <c r="T87" s="27"/>
      <c r="U87" s="27"/>
      <c r="V87" s="21"/>
      <c r="W87" s="26"/>
      <c r="X87" s="22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50"/>
      <c r="AK87" s="26"/>
      <c r="AL87" s="26"/>
      <c r="AM87" s="36"/>
      <c r="AN87" s="27"/>
      <c r="AO87" s="27"/>
    </row>
    <row r="88" spans="1:41" s="47" customFormat="1" ht="25.05" customHeight="1" thickBot="1" x14ac:dyDescent="0.25">
      <c r="A88" s="42"/>
      <c r="B88" s="29" t="s">
        <v>325</v>
      </c>
      <c r="D88" s="43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5"/>
      <c r="Q88" s="43"/>
      <c r="R88" s="44"/>
      <c r="S88" s="319"/>
      <c r="T88" s="46"/>
      <c r="U88" s="46"/>
      <c r="V88" s="42"/>
      <c r="W88" s="29" t="s">
        <v>325</v>
      </c>
      <c r="Y88" s="43"/>
      <c r="Z88" s="44"/>
      <c r="AA88" s="44"/>
      <c r="AB88" s="44"/>
      <c r="AC88" s="44"/>
      <c r="AD88" s="44"/>
      <c r="AE88" s="44"/>
      <c r="AF88" s="44"/>
      <c r="AG88" s="44"/>
      <c r="AH88" s="44"/>
      <c r="AI88" s="44"/>
      <c r="AJ88" s="45"/>
      <c r="AK88" s="43"/>
      <c r="AL88" s="44"/>
      <c r="AM88" s="18"/>
      <c r="AN88" s="46"/>
      <c r="AO88" s="46"/>
    </row>
    <row r="89" spans="1:41" ht="42" customHeight="1" thickTop="1" thickBot="1" x14ac:dyDescent="0.25">
      <c r="A89" s="21"/>
      <c r="B89" s="787" t="s">
        <v>322</v>
      </c>
      <c r="C89" s="788"/>
      <c r="D89" s="777" t="s">
        <v>259</v>
      </c>
      <c r="E89" s="447" t="s">
        <v>343</v>
      </c>
      <c r="F89" s="448"/>
      <c r="G89" s="449"/>
      <c r="H89" s="450" t="s">
        <v>7</v>
      </c>
      <c r="I89" s="491" t="s">
        <v>329</v>
      </c>
      <c r="J89" s="491"/>
      <c r="K89" s="492" t="s">
        <v>307</v>
      </c>
      <c r="L89" s="492"/>
      <c r="M89" s="492"/>
      <c r="N89" s="492"/>
      <c r="O89" s="294"/>
      <c r="P89" s="294"/>
      <c r="Q89" s="294"/>
      <c r="R89" s="26"/>
      <c r="S89" s="27"/>
      <c r="T89" s="27"/>
      <c r="U89" s="27"/>
      <c r="V89" s="21"/>
      <c r="W89" s="787" t="s">
        <v>322</v>
      </c>
      <c r="X89" s="788"/>
      <c r="Y89" s="777" t="s">
        <v>259</v>
      </c>
      <c r="Z89" s="447" t="s">
        <v>343</v>
      </c>
      <c r="AA89" s="448"/>
      <c r="AB89" s="449"/>
      <c r="AC89" s="450" t="s">
        <v>7</v>
      </c>
      <c r="AD89" s="491" t="s">
        <v>329</v>
      </c>
      <c r="AE89" s="491"/>
      <c r="AF89" s="492" t="s">
        <v>307</v>
      </c>
      <c r="AG89" s="492"/>
      <c r="AH89" s="492"/>
      <c r="AI89" s="492"/>
      <c r="AJ89" s="294"/>
      <c r="AK89" s="294"/>
      <c r="AL89" s="26"/>
      <c r="AM89" s="239"/>
      <c r="AN89" s="27"/>
      <c r="AO89" s="27"/>
    </row>
    <row r="90" spans="1:41" ht="40.049999999999997" customHeight="1" thickBot="1" x14ac:dyDescent="0.25">
      <c r="A90" s="21"/>
      <c r="B90" s="812" t="str">
        <f>IF(ISNUMBER(F11),F11,"")</f>
        <v/>
      </c>
      <c r="C90" s="813"/>
      <c r="D90" s="777"/>
      <c r="E90" s="451" t="str">
        <f>IF(ISNUMBER(F12),F12,"")</f>
        <v/>
      </c>
      <c r="F90" s="452"/>
      <c r="G90" s="453"/>
      <c r="H90" s="450"/>
      <c r="I90" s="491"/>
      <c r="J90" s="491"/>
      <c r="K90" s="493" t="str">
        <f>IF(ISNUMBER(B90),B90-E90,"")</f>
        <v/>
      </c>
      <c r="L90" s="493"/>
      <c r="M90" s="493"/>
      <c r="N90" s="493"/>
      <c r="O90" s="295"/>
      <c r="P90" s="295"/>
      <c r="Q90" s="295"/>
      <c r="R90" s="26"/>
      <c r="S90" s="317"/>
      <c r="T90" s="27"/>
      <c r="U90" s="27"/>
      <c r="V90" s="21"/>
      <c r="W90" s="812">
        <f>IF(ISNUMBER(AA11),AA11,"")</f>
        <v>250000</v>
      </c>
      <c r="X90" s="813"/>
      <c r="Y90" s="777"/>
      <c r="Z90" s="451">
        <f>IF(ISNUMBER(AA12),AA12,"")</f>
        <v>100000</v>
      </c>
      <c r="AA90" s="452"/>
      <c r="AB90" s="453"/>
      <c r="AC90" s="450"/>
      <c r="AD90" s="491"/>
      <c r="AE90" s="491"/>
      <c r="AF90" s="493">
        <f>IF(ISNUMBER(W90),W90-Z90,"")</f>
        <v>150000</v>
      </c>
      <c r="AG90" s="493"/>
      <c r="AH90" s="493"/>
      <c r="AI90" s="493"/>
      <c r="AJ90" s="295"/>
      <c r="AK90" s="295"/>
      <c r="AL90" s="26"/>
      <c r="AM90" s="36"/>
      <c r="AN90" s="27"/>
      <c r="AO90" s="27"/>
    </row>
    <row r="91" spans="1:41" ht="9.6" customHeight="1" thickTop="1" thickBot="1" x14ac:dyDescent="0.25">
      <c r="A91" s="21"/>
      <c r="B91" s="26"/>
      <c r="C91" s="22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50"/>
      <c r="Q91" s="26"/>
      <c r="R91" s="26"/>
      <c r="S91" s="317"/>
      <c r="T91" s="27"/>
      <c r="U91" s="27"/>
      <c r="V91" s="21"/>
      <c r="W91" s="26"/>
      <c r="X91" s="22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50"/>
      <c r="AK91" s="26"/>
      <c r="AL91" s="26"/>
      <c r="AM91" s="36"/>
      <c r="AN91" s="27"/>
      <c r="AO91" s="27"/>
    </row>
    <row r="92" spans="1:41" ht="64.2" customHeight="1" thickTop="1" thickBot="1" x14ac:dyDescent="0.25">
      <c r="A92" s="21"/>
      <c r="B92" s="804" t="s">
        <v>341</v>
      </c>
      <c r="C92" s="805"/>
      <c r="D92" s="63" t="s">
        <v>332</v>
      </c>
      <c r="E92" s="806" t="str">
        <f>IF(AND(ISNUMBER(I86),ISNUMBER(K90)),ROUNDDOWN(MIN(I86,K90),-3),"")</f>
        <v/>
      </c>
      <c r="F92" s="807"/>
      <c r="G92" s="807"/>
      <c r="H92" s="807"/>
      <c r="I92" s="64" t="s">
        <v>87</v>
      </c>
      <c r="J92" s="65"/>
      <c r="K92" s="808" t="s">
        <v>240</v>
      </c>
      <c r="L92" s="808"/>
      <c r="M92" s="808"/>
      <c r="N92" s="808"/>
      <c r="O92" s="808"/>
      <c r="P92" s="808"/>
      <c r="Q92" s="809"/>
      <c r="R92" s="48"/>
      <c r="S92" s="318"/>
      <c r="T92" s="27"/>
      <c r="U92" s="27"/>
      <c r="V92" s="21"/>
      <c r="W92" s="804" t="s">
        <v>341</v>
      </c>
      <c r="X92" s="805"/>
      <c r="Y92" s="408" t="s">
        <v>332</v>
      </c>
      <c r="Z92" s="810">
        <v>150000</v>
      </c>
      <c r="AA92" s="811"/>
      <c r="AB92" s="811"/>
      <c r="AC92" s="409" t="s">
        <v>87</v>
      </c>
      <c r="AD92" s="407"/>
      <c r="AE92" s="808" t="s">
        <v>240</v>
      </c>
      <c r="AF92" s="808"/>
      <c r="AG92" s="808"/>
      <c r="AH92" s="808"/>
      <c r="AI92" s="808"/>
      <c r="AJ92" s="808"/>
      <c r="AK92" s="809"/>
      <c r="AL92" s="48"/>
      <c r="AM92" s="49"/>
      <c r="AN92" s="27"/>
      <c r="AO92" s="27"/>
    </row>
    <row r="93" spans="1:41" ht="30.6" customHeight="1" thickTop="1" thickBot="1" x14ac:dyDescent="0.25">
      <c r="A93" s="21"/>
      <c r="B93" s="797" t="s">
        <v>333</v>
      </c>
      <c r="C93" s="798"/>
      <c r="D93" s="798"/>
      <c r="E93" s="798"/>
      <c r="F93" s="798"/>
      <c r="G93" s="798"/>
      <c r="H93" s="798"/>
      <c r="I93" s="798"/>
      <c r="J93" s="798"/>
      <c r="K93" s="798"/>
      <c r="L93" s="798"/>
      <c r="M93" s="798"/>
      <c r="N93" s="798"/>
      <c r="O93" s="798"/>
      <c r="P93" s="798"/>
      <c r="Q93" s="799"/>
      <c r="R93" s="48"/>
      <c r="S93" s="318"/>
      <c r="T93" s="27"/>
      <c r="U93" s="27"/>
      <c r="V93" s="21"/>
      <c r="W93" s="800" t="s">
        <v>370</v>
      </c>
      <c r="X93" s="801"/>
      <c r="Y93" s="802"/>
      <c r="Z93" s="802"/>
      <c r="AA93" s="802"/>
      <c r="AB93" s="802"/>
      <c r="AC93" s="802"/>
      <c r="AD93" s="801"/>
      <c r="AE93" s="801"/>
      <c r="AF93" s="801"/>
      <c r="AG93" s="801"/>
      <c r="AH93" s="801"/>
      <c r="AI93" s="801"/>
      <c r="AJ93" s="801"/>
      <c r="AK93" s="803"/>
      <c r="AL93" s="48"/>
      <c r="AM93" s="49"/>
      <c r="AN93" s="27"/>
      <c r="AO93" s="27"/>
    </row>
    <row r="94" spans="1:41" ht="15" customHeight="1" thickTop="1" x14ac:dyDescent="0.2">
      <c r="A94" s="21"/>
      <c r="B94" s="26"/>
      <c r="C94" s="22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50"/>
      <c r="Q94" s="26"/>
      <c r="R94" s="26"/>
      <c r="S94" s="317"/>
      <c r="T94" s="27"/>
      <c r="U94" s="27"/>
      <c r="V94" s="21"/>
      <c r="W94" s="26"/>
      <c r="X94" s="22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50"/>
      <c r="AK94" s="26"/>
      <c r="AL94" s="26"/>
      <c r="AM94" s="36"/>
      <c r="AN94" s="27"/>
      <c r="AO94" s="27"/>
    </row>
    <row r="95" spans="1:41" ht="40.049999999999997" customHeight="1" x14ac:dyDescent="0.2"/>
    <row r="96" spans="1:41" ht="40.049999999999997" customHeight="1" x14ac:dyDescent="0.2"/>
    <row r="97" spans="3:24" ht="43.8" customHeight="1" x14ac:dyDescent="0.2">
      <c r="C97" s="165"/>
      <c r="X97" s="165"/>
    </row>
    <row r="98" spans="3:24" ht="27.9" customHeight="1" x14ac:dyDescent="0.2"/>
    <row r="99" spans="3:24" ht="27.9" customHeight="1" x14ac:dyDescent="0.2"/>
    <row r="100" spans="3:24" ht="27.9" customHeight="1" x14ac:dyDescent="0.2"/>
    <row r="101" spans="3:24" ht="27.9" customHeight="1" x14ac:dyDescent="0.2"/>
  </sheetData>
  <sheetProtection algorithmName="SHA-512" hashValue="6qQ67xFKitucOlKfJcG22lvEyTsll0W7NrF/6K7pmC18TsLDUu1YPv3MgXHAbXBIIwIQjVMqyVUbHizP4F/ysg==" saltValue="eDR1CRzEwj35Xy7SCBNI4A==" spinCount="100000" sheet="1" formatCells="0"/>
  <mergeCells count="367">
    <mergeCell ref="G41:L41"/>
    <mergeCell ref="M41:Q41"/>
    <mergeCell ref="P43:Q43"/>
    <mergeCell ref="P42:Q42"/>
    <mergeCell ref="B93:Q93"/>
    <mergeCell ref="W93:AK93"/>
    <mergeCell ref="G42:H42"/>
    <mergeCell ref="I42:L42"/>
    <mergeCell ref="M42:O42"/>
    <mergeCell ref="G43:H43"/>
    <mergeCell ref="G44:H44"/>
    <mergeCell ref="G45:H45"/>
    <mergeCell ref="G46:H46"/>
    <mergeCell ref="G47:H47"/>
    <mergeCell ref="B92:C92"/>
    <mergeCell ref="E92:H92"/>
    <mergeCell ref="K92:Q92"/>
    <mergeCell ref="W92:X92"/>
    <mergeCell ref="Z92:AB92"/>
    <mergeCell ref="AE92:AK92"/>
    <mergeCell ref="Y89:Y90"/>
    <mergeCell ref="B90:C90"/>
    <mergeCell ref="E90:G90"/>
    <mergeCell ref="W90:X90"/>
    <mergeCell ref="B89:C89"/>
    <mergeCell ref="D89:D90"/>
    <mergeCell ref="E89:G89"/>
    <mergeCell ref="H89:H90"/>
    <mergeCell ref="W89:X89"/>
    <mergeCell ref="B86:C86"/>
    <mergeCell ref="E86:F86"/>
    <mergeCell ref="N86:Q86"/>
    <mergeCell ref="W86:X86"/>
    <mergeCell ref="K89:N89"/>
    <mergeCell ref="K90:N90"/>
    <mergeCell ref="I89:J90"/>
    <mergeCell ref="AH86:AK86"/>
    <mergeCell ref="N85:Q85"/>
    <mergeCell ref="W85:X85"/>
    <mergeCell ref="Y85:Y86"/>
    <mergeCell ref="AA85:AA86"/>
    <mergeCell ref="AG85:AG86"/>
    <mergeCell ref="B85:C85"/>
    <mergeCell ref="D85:D86"/>
    <mergeCell ref="E85:F85"/>
    <mergeCell ref="G85:G86"/>
    <mergeCell ref="M85:M86"/>
    <mergeCell ref="I86:L86"/>
    <mergeCell ref="I85:L85"/>
    <mergeCell ref="H85:H86"/>
    <mergeCell ref="AB85:AB86"/>
    <mergeCell ref="AC85:AF85"/>
    <mergeCell ref="AC86:AF86"/>
    <mergeCell ref="AH85:AK85"/>
    <mergeCell ref="B82:C82"/>
    <mergeCell ref="E82:I82"/>
    <mergeCell ref="K82:Q82"/>
    <mergeCell ref="W82:X82"/>
    <mergeCell ref="Z82:AC82"/>
    <mergeCell ref="AE82:AK82"/>
    <mergeCell ref="B81:C81"/>
    <mergeCell ref="E81:I81"/>
    <mergeCell ref="K81:Q81"/>
    <mergeCell ref="W81:X81"/>
    <mergeCell ref="Z81:AC81"/>
    <mergeCell ref="AE81:AK81"/>
    <mergeCell ref="B79:C80"/>
    <mergeCell ref="G79:H79"/>
    <mergeCell ref="K79:M79"/>
    <mergeCell ref="W79:X80"/>
    <mergeCell ref="AA79:AB79"/>
    <mergeCell ref="AE79:AG79"/>
    <mergeCell ref="H80:I80"/>
    <mergeCell ref="L80:M80"/>
    <mergeCell ref="AB80:AC80"/>
    <mergeCell ref="AF80:AG80"/>
    <mergeCell ref="B77:C78"/>
    <mergeCell ref="G77:H77"/>
    <mergeCell ref="K77:M77"/>
    <mergeCell ref="W77:X78"/>
    <mergeCell ref="AA77:AB77"/>
    <mergeCell ref="AE77:AG77"/>
    <mergeCell ref="H78:I78"/>
    <mergeCell ref="L78:M78"/>
    <mergeCell ref="AB78:AC78"/>
    <mergeCell ref="AF78:AG78"/>
    <mergeCell ref="B75:C76"/>
    <mergeCell ref="G75:H75"/>
    <mergeCell ref="K75:M75"/>
    <mergeCell ref="W75:X76"/>
    <mergeCell ref="AA75:AB75"/>
    <mergeCell ref="AE75:AG75"/>
    <mergeCell ref="H76:I76"/>
    <mergeCell ref="L76:M76"/>
    <mergeCell ref="AB76:AC76"/>
    <mergeCell ref="AF76:AG76"/>
    <mergeCell ref="B74:Q74"/>
    <mergeCell ref="W74:AK74"/>
    <mergeCell ref="M68:P68"/>
    <mergeCell ref="AG68:AJ68"/>
    <mergeCell ref="B69:C72"/>
    <mergeCell ref="E69:O69"/>
    <mergeCell ref="P69:Q69"/>
    <mergeCell ref="W69:X72"/>
    <mergeCell ref="Z69:AI69"/>
    <mergeCell ref="AJ69:AK69"/>
    <mergeCell ref="E70:O70"/>
    <mergeCell ref="Z70:AI70"/>
    <mergeCell ref="M66:O66"/>
    <mergeCell ref="AG66:AI66"/>
    <mergeCell ref="E67:H67"/>
    <mergeCell ref="K67:Q67"/>
    <mergeCell ref="Z67:AB67"/>
    <mergeCell ref="AE67:AK67"/>
    <mergeCell ref="E71:O71"/>
    <mergeCell ref="Z71:AI71"/>
    <mergeCell ref="E72:O72"/>
    <mergeCell ref="Z72:AI72"/>
    <mergeCell ref="E61:H61"/>
    <mergeCell ref="I61:J61"/>
    <mergeCell ref="Z61:AB61"/>
    <mergeCell ref="AC61:AD61"/>
    <mergeCell ref="B60:C68"/>
    <mergeCell ref="E60:H60"/>
    <mergeCell ref="I60:L60"/>
    <mergeCell ref="M60:Q60"/>
    <mergeCell ref="W60:X68"/>
    <mergeCell ref="Z60:AB60"/>
    <mergeCell ref="E62:H62"/>
    <mergeCell ref="I62:J62"/>
    <mergeCell ref="Z62:AB62"/>
    <mergeCell ref="E65:H65"/>
    <mergeCell ref="AC62:AD62"/>
    <mergeCell ref="E63:H63"/>
    <mergeCell ref="I63:J63"/>
    <mergeCell ref="Z63:AB63"/>
    <mergeCell ref="AC63:AD63"/>
    <mergeCell ref="E64:H64"/>
    <mergeCell ref="I64:J64"/>
    <mergeCell ref="Z64:AB64"/>
    <mergeCell ref="AC64:AD64"/>
    <mergeCell ref="I65:J65"/>
    <mergeCell ref="AG57:AI57"/>
    <mergeCell ref="E58:H58"/>
    <mergeCell ref="K58:Q58"/>
    <mergeCell ref="Z58:AB58"/>
    <mergeCell ref="AE58:AK58"/>
    <mergeCell ref="M59:P59"/>
    <mergeCell ref="AG59:AJ59"/>
    <mergeCell ref="Z55:AB55"/>
    <mergeCell ref="AC55:AD55"/>
    <mergeCell ref="E56:H56"/>
    <mergeCell ref="I56:J56"/>
    <mergeCell ref="Z56:AB56"/>
    <mergeCell ref="AC56:AD56"/>
    <mergeCell ref="B48:C48"/>
    <mergeCell ref="E48:H48"/>
    <mergeCell ref="J48:Q48"/>
    <mergeCell ref="B51:C59"/>
    <mergeCell ref="E51:H51"/>
    <mergeCell ref="I51:L51"/>
    <mergeCell ref="M51:Q51"/>
    <mergeCell ref="E55:H55"/>
    <mergeCell ref="I55:J55"/>
    <mergeCell ref="M57:O57"/>
    <mergeCell ref="I52:J52"/>
    <mergeCell ref="E53:H53"/>
    <mergeCell ref="I53:J53"/>
    <mergeCell ref="E52:H52"/>
    <mergeCell ref="AB45:AC45"/>
    <mergeCell ref="AD45:AG45"/>
    <mergeCell ref="AH45:AJ45"/>
    <mergeCell ref="AK45:AL45"/>
    <mergeCell ref="I47:L47"/>
    <mergeCell ref="M47:O47"/>
    <mergeCell ref="P47:Q47"/>
    <mergeCell ref="I46:L46"/>
    <mergeCell ref="M46:O46"/>
    <mergeCell ref="P46:Q46"/>
    <mergeCell ref="AB46:AC46"/>
    <mergeCell ref="AD46:AG46"/>
    <mergeCell ref="AH46:AJ46"/>
    <mergeCell ref="AK46:AL46"/>
    <mergeCell ref="AB47:AC47"/>
    <mergeCell ref="P45:Q45"/>
    <mergeCell ref="AD47:AG47"/>
    <mergeCell ref="AH47:AJ47"/>
    <mergeCell ref="AK47:AL47"/>
    <mergeCell ref="W48:X48"/>
    <mergeCell ref="Z48:AC48"/>
    <mergeCell ref="Z53:AB53"/>
    <mergeCell ref="AC53:AD53"/>
    <mergeCell ref="E54:H54"/>
    <mergeCell ref="I54:J54"/>
    <mergeCell ref="Z54:AB54"/>
    <mergeCell ref="AC54:AD54"/>
    <mergeCell ref="W51:X59"/>
    <mergeCell ref="Z51:AB51"/>
    <mergeCell ref="AC51:AF51"/>
    <mergeCell ref="Z52:AB52"/>
    <mergeCell ref="AC52:AD52"/>
    <mergeCell ref="I43:L43"/>
    <mergeCell ref="M43:O43"/>
    <mergeCell ref="AF38:AI38"/>
    <mergeCell ref="AJ38:AK38"/>
    <mergeCell ref="A42:A46"/>
    <mergeCell ref="B42:E43"/>
    <mergeCell ref="F42:F43"/>
    <mergeCell ref="V42:V46"/>
    <mergeCell ref="B36:C38"/>
    <mergeCell ref="D36:D38"/>
    <mergeCell ref="E36:H37"/>
    <mergeCell ref="I36:I38"/>
    <mergeCell ref="E38:H38"/>
    <mergeCell ref="B41:F41"/>
    <mergeCell ref="W41:AA41"/>
    <mergeCell ref="AB41:AG41"/>
    <mergeCell ref="AH41:AL41"/>
    <mergeCell ref="W42:Z43"/>
    <mergeCell ref="I45:L45"/>
    <mergeCell ref="M45:O45"/>
    <mergeCell ref="AK44:AL44"/>
    <mergeCell ref="I44:L44"/>
    <mergeCell ref="M44:O44"/>
    <mergeCell ref="P44:Q44"/>
    <mergeCell ref="AF36:AI36"/>
    <mergeCell ref="AJ36:AK36"/>
    <mergeCell ref="J37:K37"/>
    <mergeCell ref="L37:O37"/>
    <mergeCell ref="P37:Q37"/>
    <mergeCell ref="AD37:AE37"/>
    <mergeCell ref="AF37:AI37"/>
    <mergeCell ref="AJ37:AK37"/>
    <mergeCell ref="P36:Q36"/>
    <mergeCell ref="W36:X38"/>
    <mergeCell ref="Y36:Y38"/>
    <mergeCell ref="Z36:AB37"/>
    <mergeCell ref="AC36:AC38"/>
    <mergeCell ref="AD36:AE36"/>
    <mergeCell ref="P38:Q38"/>
    <mergeCell ref="Z38:AB38"/>
    <mergeCell ref="AD38:AE38"/>
    <mergeCell ref="J36:K36"/>
    <mergeCell ref="L36:O36"/>
    <mergeCell ref="J38:K38"/>
    <mergeCell ref="L38:O38"/>
    <mergeCell ref="B31:B33"/>
    <mergeCell ref="W31:W33"/>
    <mergeCell ref="C31:D31"/>
    <mergeCell ref="C32:D32"/>
    <mergeCell ref="E31:Q31"/>
    <mergeCell ref="E32:Q32"/>
    <mergeCell ref="X32:Y32"/>
    <mergeCell ref="X31:Y31"/>
    <mergeCell ref="B17:B30"/>
    <mergeCell ref="D17:Q17"/>
    <mergeCell ref="E23:H23"/>
    <mergeCell ref="Z27:AB27"/>
    <mergeCell ref="AC27:AD27"/>
    <mergeCell ref="Z28:AB28"/>
    <mergeCell ref="AC28:AD28"/>
    <mergeCell ref="W17:W30"/>
    <mergeCell ref="Y17:AK17"/>
    <mergeCell ref="E18:H18"/>
    <mergeCell ref="I18:L18"/>
    <mergeCell ref="M18:Q18"/>
    <mergeCell ref="X18:X29"/>
    <mergeCell ref="Z18:AB18"/>
    <mergeCell ref="E20:H20"/>
    <mergeCell ref="I26:J26"/>
    <mergeCell ref="Z26:AB26"/>
    <mergeCell ref="AC26:AD26"/>
    <mergeCell ref="I20:J20"/>
    <mergeCell ref="Z20:AB20"/>
    <mergeCell ref="AE30:AK30"/>
    <mergeCell ref="Y29:AI29"/>
    <mergeCell ref="E27:H27"/>
    <mergeCell ref="I27:J27"/>
    <mergeCell ref="E25:H25"/>
    <mergeCell ref="B2:Q2"/>
    <mergeCell ref="W2:AK2"/>
    <mergeCell ref="B3:Q3"/>
    <mergeCell ref="B5:C5"/>
    <mergeCell ref="W5:X5"/>
    <mergeCell ref="W11:Z11"/>
    <mergeCell ref="AA11:AH11"/>
    <mergeCell ref="B7:C7"/>
    <mergeCell ref="W7:X7"/>
    <mergeCell ref="B8:C8"/>
    <mergeCell ref="W8:X8"/>
    <mergeCell ref="B11:E11"/>
    <mergeCell ref="D5:M5"/>
    <mergeCell ref="F11:L11"/>
    <mergeCell ref="V3:AL3"/>
    <mergeCell ref="Y5:AH5"/>
    <mergeCell ref="F12:L12"/>
    <mergeCell ref="AK42:AL42"/>
    <mergeCell ref="AB43:AC43"/>
    <mergeCell ref="AA12:AH12"/>
    <mergeCell ref="AG18:AK18"/>
    <mergeCell ref="E19:H19"/>
    <mergeCell ref="I19:J19"/>
    <mergeCell ref="Z19:AB19"/>
    <mergeCell ref="AC19:AD19"/>
    <mergeCell ref="I23:J23"/>
    <mergeCell ref="Z23:AB23"/>
    <mergeCell ref="AC23:AD23"/>
    <mergeCell ref="AC20:AD20"/>
    <mergeCell ref="E21:H21"/>
    <mergeCell ref="I21:J21"/>
    <mergeCell ref="Z21:AB21"/>
    <mergeCell ref="AC21:AD21"/>
    <mergeCell ref="AC18:AF18"/>
    <mergeCell ref="Z25:AB25"/>
    <mergeCell ref="E28:H28"/>
    <mergeCell ref="E30:H30"/>
    <mergeCell ref="K30:Q30"/>
    <mergeCell ref="Z30:AB30"/>
    <mergeCell ref="I28:J28"/>
    <mergeCell ref="AD43:AG43"/>
    <mergeCell ref="K33:Q33"/>
    <mergeCell ref="AD89:AE90"/>
    <mergeCell ref="AF89:AI89"/>
    <mergeCell ref="AF90:AI90"/>
    <mergeCell ref="AH43:AJ43"/>
    <mergeCell ref="C18:C29"/>
    <mergeCell ref="AC25:AD25"/>
    <mergeCell ref="E22:H22"/>
    <mergeCell ref="I22:J22"/>
    <mergeCell ref="Z22:AB22"/>
    <mergeCell ref="AC22:AD22"/>
    <mergeCell ref="E26:H26"/>
    <mergeCell ref="I25:J25"/>
    <mergeCell ref="B34:C34"/>
    <mergeCell ref="E34:H34"/>
    <mergeCell ref="K34:Q34"/>
    <mergeCell ref="W34:X34"/>
    <mergeCell ref="Z34:AB34"/>
    <mergeCell ref="AE34:AK34"/>
    <mergeCell ref="E33:H33"/>
    <mergeCell ref="Z33:AB33"/>
    <mergeCell ref="AE33:AG33"/>
    <mergeCell ref="AH33:AI33"/>
    <mergeCell ref="AK43:AL43"/>
    <mergeCell ref="B12:E12"/>
    <mergeCell ref="W12:Z12"/>
    <mergeCell ref="Z89:AB89"/>
    <mergeCell ref="AC89:AC90"/>
    <mergeCell ref="Z90:AB90"/>
    <mergeCell ref="AA42:AA43"/>
    <mergeCell ref="AB42:AC42"/>
    <mergeCell ref="AD42:AG42"/>
    <mergeCell ref="AH42:AJ42"/>
    <mergeCell ref="AB44:AC44"/>
    <mergeCell ref="AD44:AG44"/>
    <mergeCell ref="AH44:AJ44"/>
    <mergeCell ref="AG51:AK51"/>
    <mergeCell ref="AE48:AL48"/>
    <mergeCell ref="AC60:AF60"/>
    <mergeCell ref="AG60:AK60"/>
    <mergeCell ref="Z65:AB65"/>
    <mergeCell ref="AC65:AD65"/>
    <mergeCell ref="E24:H24"/>
    <mergeCell ref="I24:J24"/>
    <mergeCell ref="Z24:AB24"/>
    <mergeCell ref="AC24:AD24"/>
    <mergeCell ref="D29:O29"/>
  </mergeCells>
  <phoneticPr fontId="3"/>
  <conditionalFormatting sqref="E48:H48">
    <cfRule type="expression" dxfId="20" priority="6">
      <formula>ISNUMBER($E$48)</formula>
    </cfRule>
  </conditionalFormatting>
  <conditionalFormatting sqref="G43:H43 G47">
    <cfRule type="expression" dxfId="19" priority="10">
      <formula>ISNUMBER($G$43)</formula>
    </cfRule>
  </conditionalFormatting>
  <conditionalFormatting sqref="I43:L43 I47">
    <cfRule type="expression" dxfId="18" priority="9">
      <formula>ISNUMBER($I$43)</formula>
    </cfRule>
  </conditionalFormatting>
  <conditionalFormatting sqref="M43:O43 M47">
    <cfRule type="expression" dxfId="17" priority="8">
      <formula>ISNUMBER($M$43)</formula>
    </cfRule>
  </conditionalFormatting>
  <conditionalFormatting sqref="P43 P47">
    <cfRule type="expression" dxfId="16" priority="7">
      <formula>ISNUMBER($P$43)</formula>
    </cfRule>
  </conditionalFormatting>
  <conditionalFormatting sqref="Z48:AC48">
    <cfRule type="expression" dxfId="15" priority="1">
      <formula>ISNUMBER($E$48)</formula>
    </cfRule>
  </conditionalFormatting>
  <conditionalFormatting sqref="AB43:AC43 AB47">
    <cfRule type="expression" dxfId="14" priority="5">
      <formula>ISNUMBER($G$43)</formula>
    </cfRule>
  </conditionalFormatting>
  <conditionalFormatting sqref="AD43:AG43 AD47">
    <cfRule type="expression" dxfId="13" priority="4">
      <formula>ISNUMBER($I$43)</formula>
    </cfRule>
  </conditionalFormatting>
  <conditionalFormatting sqref="AH43:AJ43 AH47">
    <cfRule type="expression" dxfId="12" priority="3">
      <formula>ISNUMBER($M$43)</formula>
    </cfRule>
  </conditionalFormatting>
  <conditionalFormatting sqref="AK43 AK47">
    <cfRule type="expression" dxfId="11" priority="2">
      <formula>ISNUMBER($P$43)</formula>
    </cfRule>
  </conditionalFormatting>
  <printOptions horizontalCentered="1"/>
  <pageMargins left="0.39370078740157483" right="0.39370078740157483" top="0.39370078740157483" bottom="0.19685039370078741" header="0.31496062992125984" footer="0.31496062992125984"/>
  <pageSetup paperSize="9" scale="59" fitToHeight="0" orientation="portrait" r:id="rId1"/>
  <headerFooter alignWithMargins="0"/>
  <rowBreaks count="1" manualBreakCount="1">
    <brk id="48" max="16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5409" r:id="rId4" name="Group Box 1">
              <controlPr defaultSize="0" autoFill="0" autoPict="0">
                <anchor moveWithCells="1">
                  <from>
                    <xdr:col>2</xdr:col>
                    <xdr:colOff>2026920</xdr:colOff>
                    <xdr:row>9</xdr:row>
                    <xdr:rowOff>0</xdr:rowOff>
                  </from>
                  <to>
                    <xdr:col>16</xdr:col>
                    <xdr:colOff>53340</xdr:colOff>
                    <xdr:row>10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0" r:id="rId5" name="Group Box 2">
              <controlPr defaultSize="0" autoFill="0" autoPict="0">
                <anchor moveWithCells="1">
                  <from>
                    <xdr:col>3</xdr:col>
                    <xdr:colOff>60960</xdr:colOff>
                    <xdr:row>9</xdr:row>
                    <xdr:rowOff>0</xdr:rowOff>
                  </from>
                  <to>
                    <xdr:col>16</xdr:col>
                    <xdr:colOff>68580</xdr:colOff>
                    <xdr:row>10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1" r:id="rId6" name="Group Box 3">
              <controlPr defaultSize="0" autoFill="0" autoPict="0">
                <anchor moveWithCells="1">
                  <from>
                    <xdr:col>3</xdr:col>
                    <xdr:colOff>22860</xdr:colOff>
                    <xdr:row>8</xdr:row>
                    <xdr:rowOff>0</xdr:rowOff>
                  </from>
                  <to>
                    <xdr:col>16</xdr:col>
                    <xdr:colOff>7620</xdr:colOff>
                    <xdr:row>9</xdr:row>
                    <xdr:rowOff>198120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2" r:id="rId7" name="Group Box 4">
              <controlPr defaultSize="0" autoFill="0" autoPict="0">
                <anchor moveWithCells="1">
                  <from>
                    <xdr:col>3</xdr:col>
                    <xdr:colOff>15240</xdr:colOff>
                    <xdr:row>8</xdr:row>
                    <xdr:rowOff>0</xdr:rowOff>
                  </from>
                  <to>
                    <xdr:col>16</xdr:col>
                    <xdr:colOff>7620</xdr:colOff>
                    <xdr:row>9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3" r:id="rId8" name="Group Box 5">
              <controlPr defaultSize="0" autoFill="0" autoPict="0">
                <anchor moveWithCells="1">
                  <from>
                    <xdr:col>3</xdr:col>
                    <xdr:colOff>7620</xdr:colOff>
                    <xdr:row>7</xdr:row>
                    <xdr:rowOff>15240</xdr:rowOff>
                  </from>
                  <to>
                    <xdr:col>16</xdr:col>
                    <xdr:colOff>7620</xdr:colOff>
                    <xdr:row>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4" r:id="rId9" name="Group Box 6">
              <controlPr defaultSize="0" autoFill="0" autoPict="0">
                <anchor moveWithCells="1">
                  <from>
                    <xdr:col>3</xdr:col>
                    <xdr:colOff>7620</xdr:colOff>
                    <xdr:row>6</xdr:row>
                    <xdr:rowOff>7620</xdr:rowOff>
                  </from>
                  <to>
                    <xdr:col>16</xdr:col>
                    <xdr:colOff>7620</xdr:colOff>
                    <xdr:row>6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5" r:id="rId10" name="Option Button 7">
              <controlPr locked="0" defaultSize="0" autoFill="0" autoLine="0" autoPict="0">
                <anchor moveWithCells="1">
                  <from>
                    <xdr:col>3</xdr:col>
                    <xdr:colOff>114300</xdr:colOff>
                    <xdr:row>6</xdr:row>
                    <xdr:rowOff>53340</xdr:rowOff>
                  </from>
                  <to>
                    <xdr:col>3</xdr:col>
                    <xdr:colOff>388620</xdr:colOff>
                    <xdr:row>6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6" r:id="rId11" name="Option Button 8">
              <controlPr locked="0" defaultSize="0" autoFill="0" autoLine="0" autoPict="0">
                <anchor moveWithCells="1">
                  <from>
                    <xdr:col>7</xdr:col>
                    <xdr:colOff>175260</xdr:colOff>
                    <xdr:row>6</xdr:row>
                    <xdr:rowOff>53340</xdr:rowOff>
                  </from>
                  <to>
                    <xdr:col>7</xdr:col>
                    <xdr:colOff>563880</xdr:colOff>
                    <xdr:row>6</xdr:row>
                    <xdr:rowOff>350520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7" r:id="rId12" name="Option Button 9">
              <controlPr locked="0" defaultSize="0" autoFill="0" autoLine="0" autoPict="0">
                <anchor moveWithCells="1">
                  <from>
                    <xdr:col>3</xdr:col>
                    <xdr:colOff>114300</xdr:colOff>
                    <xdr:row>7</xdr:row>
                    <xdr:rowOff>53340</xdr:rowOff>
                  </from>
                  <to>
                    <xdr:col>4</xdr:col>
                    <xdr:colOff>7620</xdr:colOff>
                    <xdr:row>7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8" r:id="rId13" name="Option Button 10">
              <controlPr locked="0" defaultSize="0" autoFill="0" autoLine="0" autoPict="0" altText="オプション 83">
                <anchor moveWithCells="1">
                  <from>
                    <xdr:col>7</xdr:col>
                    <xdr:colOff>175260</xdr:colOff>
                    <xdr:row>7</xdr:row>
                    <xdr:rowOff>38100</xdr:rowOff>
                  </from>
                  <to>
                    <xdr:col>8</xdr:col>
                    <xdr:colOff>0</xdr:colOff>
                    <xdr:row>7</xdr:row>
                    <xdr:rowOff>350520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9" r:id="rId14" name="Option Button 11">
              <controlPr locked="0" defaultSize="0" autoFill="0" autoLine="0" autoPict="0">
                <anchor moveWithCells="1">
                  <from>
                    <xdr:col>24</xdr:col>
                    <xdr:colOff>91440</xdr:colOff>
                    <xdr:row>6</xdr:row>
                    <xdr:rowOff>53340</xdr:rowOff>
                  </from>
                  <to>
                    <xdr:col>24</xdr:col>
                    <xdr:colOff>373380</xdr:colOff>
                    <xdr:row>6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0" r:id="rId15" name="Option Button 12">
              <controlPr locked="0" defaultSize="0" autoFill="0" autoLine="0" autoPict="0">
                <anchor moveWithCells="1">
                  <from>
                    <xdr:col>27</xdr:col>
                    <xdr:colOff>175260</xdr:colOff>
                    <xdr:row>6</xdr:row>
                    <xdr:rowOff>53340</xdr:rowOff>
                  </from>
                  <to>
                    <xdr:col>27</xdr:col>
                    <xdr:colOff>563880</xdr:colOff>
                    <xdr:row>6</xdr:row>
                    <xdr:rowOff>350520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1" r:id="rId16" name="Option Button 13">
              <controlPr locked="0" defaultSize="0" autoFill="0" autoLine="0" autoPict="0">
                <anchor moveWithCells="1">
                  <from>
                    <xdr:col>24</xdr:col>
                    <xdr:colOff>91440</xdr:colOff>
                    <xdr:row>7</xdr:row>
                    <xdr:rowOff>53340</xdr:rowOff>
                  </from>
                  <to>
                    <xdr:col>25</xdr:col>
                    <xdr:colOff>45720</xdr:colOff>
                    <xdr:row>7</xdr:row>
                    <xdr:rowOff>297180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2" r:id="rId17" name="Option Button 14">
              <controlPr locked="0" defaultSize="0" autoFill="0" autoLine="0" autoPict="0" altText="オプション 83">
                <anchor moveWithCells="1">
                  <from>
                    <xdr:col>27</xdr:col>
                    <xdr:colOff>175260</xdr:colOff>
                    <xdr:row>7</xdr:row>
                    <xdr:rowOff>38100</xdr:rowOff>
                  </from>
                  <to>
                    <xdr:col>28</xdr:col>
                    <xdr:colOff>7620</xdr:colOff>
                    <xdr:row>7</xdr:row>
                    <xdr:rowOff>350520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3" r:id="rId18" name="Group Box 15">
              <controlPr defaultSize="0" autoFill="0" autoPict="0">
                <anchor moveWithCells="1">
                  <from>
                    <xdr:col>23</xdr:col>
                    <xdr:colOff>2026920</xdr:colOff>
                    <xdr:row>5</xdr:row>
                    <xdr:rowOff>251460</xdr:rowOff>
                  </from>
                  <to>
                    <xdr:col>36</xdr:col>
                    <xdr:colOff>83820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4" r:id="rId19" name="Group Box 16">
              <controlPr defaultSize="0" autoFill="0" autoPict="0">
                <anchor moveWithCells="1">
                  <from>
                    <xdr:col>23</xdr:col>
                    <xdr:colOff>2004060</xdr:colOff>
                    <xdr:row>7</xdr:row>
                    <xdr:rowOff>7620</xdr:rowOff>
                  </from>
                  <to>
                    <xdr:col>36</xdr:col>
                    <xdr:colOff>30480</xdr:colOff>
                    <xdr:row>7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5" r:id="rId20" name="Group Box 17">
              <controlPr defaultSize="0" autoFill="0" autoPict="0">
                <anchor moveWithCells="1">
                  <from>
                    <xdr:col>23</xdr:col>
                    <xdr:colOff>1943100</xdr:colOff>
                    <xdr:row>8</xdr:row>
                    <xdr:rowOff>0</xdr:rowOff>
                  </from>
                  <to>
                    <xdr:col>36</xdr:col>
                    <xdr:colOff>83820</xdr:colOff>
                    <xdr:row>9</xdr:row>
                    <xdr:rowOff>144780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6" r:id="rId21" name="Group Box 18">
              <controlPr defaultSize="0" autoFill="0" autoPict="0">
                <anchor moveWithCells="1">
                  <from>
                    <xdr:col>24</xdr:col>
                    <xdr:colOff>38100</xdr:colOff>
                    <xdr:row>9</xdr:row>
                    <xdr:rowOff>0</xdr:rowOff>
                  </from>
                  <to>
                    <xdr:col>36</xdr:col>
                    <xdr:colOff>68580</xdr:colOff>
                    <xdr:row>10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7" r:id="rId22" name="Group Box 19">
              <controlPr defaultSize="0" autoFill="0" autoPict="0">
                <anchor moveWithCells="1">
                  <from>
                    <xdr:col>23</xdr:col>
                    <xdr:colOff>1988820</xdr:colOff>
                    <xdr:row>9</xdr:row>
                    <xdr:rowOff>0</xdr:rowOff>
                  </from>
                  <to>
                    <xdr:col>36</xdr:col>
                    <xdr:colOff>68580</xdr:colOff>
                    <xdr:row>10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8" r:id="rId23" name="Group Box 20">
              <controlPr defaultSize="0" autoFill="0" autoPict="0">
                <anchor moveWithCells="1">
                  <from>
                    <xdr:col>24</xdr:col>
                    <xdr:colOff>0</xdr:colOff>
                    <xdr:row>9</xdr:row>
                    <xdr:rowOff>0</xdr:rowOff>
                  </from>
                  <to>
                    <xdr:col>36</xdr:col>
                    <xdr:colOff>83820</xdr:colOff>
                    <xdr:row>10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9" r:id="rId24" name="Group Box 21">
              <controlPr defaultSize="0" autoFill="0" autoPict="0">
                <anchor moveWithCells="1">
                  <from>
                    <xdr:col>2</xdr:col>
                    <xdr:colOff>2026920</xdr:colOff>
                    <xdr:row>87</xdr:row>
                    <xdr:rowOff>0</xdr:rowOff>
                  </from>
                  <to>
                    <xdr:col>16</xdr:col>
                    <xdr:colOff>68580</xdr:colOff>
                    <xdr:row>88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30" r:id="rId25" name="Group Box 22">
              <controlPr defaultSize="0" autoFill="0" autoPict="0">
                <anchor moveWithCells="1">
                  <from>
                    <xdr:col>3</xdr:col>
                    <xdr:colOff>60960</xdr:colOff>
                    <xdr:row>87</xdr:row>
                    <xdr:rowOff>0</xdr:rowOff>
                  </from>
                  <to>
                    <xdr:col>16</xdr:col>
                    <xdr:colOff>76200</xdr:colOff>
                    <xdr:row>88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31" r:id="rId26" name="Group Box 23">
              <controlPr defaultSize="0" autoFill="0" autoPict="0">
                <anchor moveWithCells="1">
                  <from>
                    <xdr:col>3</xdr:col>
                    <xdr:colOff>22860</xdr:colOff>
                    <xdr:row>86</xdr:row>
                    <xdr:rowOff>0</xdr:rowOff>
                  </from>
                  <to>
                    <xdr:col>16</xdr:col>
                    <xdr:colOff>22860</xdr:colOff>
                    <xdr:row>88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32" r:id="rId27" name="Group Box 24">
              <controlPr defaultSize="0" autoFill="0" autoPict="0">
                <anchor moveWithCells="1">
                  <from>
                    <xdr:col>3</xdr:col>
                    <xdr:colOff>15240</xdr:colOff>
                    <xdr:row>86</xdr:row>
                    <xdr:rowOff>0</xdr:rowOff>
                  </from>
                  <to>
                    <xdr:col>16</xdr:col>
                    <xdr:colOff>22860</xdr:colOff>
                    <xdr:row>88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33" r:id="rId28" name="Group Box 25">
              <controlPr defaultSize="0" autoFill="0" autoPict="0">
                <anchor moveWithCells="1">
                  <from>
                    <xdr:col>23</xdr:col>
                    <xdr:colOff>1943100</xdr:colOff>
                    <xdr:row>86</xdr:row>
                    <xdr:rowOff>0</xdr:rowOff>
                  </from>
                  <to>
                    <xdr:col>36</xdr:col>
                    <xdr:colOff>83820</xdr:colOff>
                    <xdr:row>87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34" r:id="rId29" name="Group Box 26">
              <controlPr defaultSize="0" autoFill="0" autoPict="0">
                <anchor moveWithCells="1">
                  <from>
                    <xdr:col>24</xdr:col>
                    <xdr:colOff>38100</xdr:colOff>
                    <xdr:row>87</xdr:row>
                    <xdr:rowOff>0</xdr:rowOff>
                  </from>
                  <to>
                    <xdr:col>36</xdr:col>
                    <xdr:colOff>68580</xdr:colOff>
                    <xdr:row>88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35" r:id="rId30" name="Group Box 27">
              <controlPr defaultSize="0" autoFill="0" autoPict="0">
                <anchor moveWithCells="1">
                  <from>
                    <xdr:col>23</xdr:col>
                    <xdr:colOff>1988820</xdr:colOff>
                    <xdr:row>87</xdr:row>
                    <xdr:rowOff>0</xdr:rowOff>
                  </from>
                  <to>
                    <xdr:col>36</xdr:col>
                    <xdr:colOff>83820</xdr:colOff>
                    <xdr:row>88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36" r:id="rId31" name="Group Box 28">
              <controlPr defaultSize="0" autoFill="0" autoPict="0">
                <anchor moveWithCells="1">
                  <from>
                    <xdr:col>24</xdr:col>
                    <xdr:colOff>0</xdr:colOff>
                    <xdr:row>87</xdr:row>
                    <xdr:rowOff>0</xdr:rowOff>
                  </from>
                  <to>
                    <xdr:col>36</xdr:col>
                    <xdr:colOff>83820</xdr:colOff>
                    <xdr:row>88</xdr:row>
                    <xdr:rowOff>99060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86CAFB9C-6265-444B-B121-B454828485A3}">
          <x14:formula1>
            <xm:f>形状一覧!$B$77:$B$129</xm:f>
          </x14:formula1>
          <xm:sqref>E61:G65 Z61:AA65</xm:sqref>
        </x14:dataValidation>
        <x14:dataValidation type="list" allowBlank="1" showInputMessage="1" showErrorMessage="1" xr:uid="{C1C36995-DD72-42F0-907C-6E80197E7923}">
          <x14:formula1>
            <xm:f>形状一覧!$B$2:$B$76</xm:f>
          </x14:formula1>
          <xm:sqref>Z52:AB56 E52:E56 F53:H56</xm:sqref>
        </x14:dataValidation>
        <x14:dataValidation type="list" allowBlank="1" showInputMessage="1" showErrorMessage="1" xr:uid="{5ADAC403-EB8A-4BE4-92A5-75D07E82E9C9}">
          <x14:formula1>
            <xm:f>形状一覧!$B$130:$B$140</xm:f>
          </x14:formula1>
          <xm:sqref>E70:O72 Z70:AI72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7BCEB-60BD-4D01-9FD1-59F9D492C71F}">
  <sheetPr codeName="Sheet2">
    <tabColor theme="9" tint="0.59999389629810485"/>
    <pageSetUpPr fitToPage="1"/>
  </sheetPr>
  <dimension ref="A1:AJ92"/>
  <sheetViews>
    <sheetView showGridLines="0" zoomScale="70" zoomScaleNormal="70" zoomScaleSheetLayoutView="70" workbookViewId="0">
      <selection activeCell="E20" sqref="E20:H20"/>
    </sheetView>
  </sheetViews>
  <sheetFormatPr defaultColWidth="3.109375" defaultRowHeight="13.2" x14ac:dyDescent="0.2"/>
  <cols>
    <col min="1" max="1" width="3.109375" style="168"/>
    <col min="2" max="2" width="6.88671875" style="168" customWidth="1"/>
    <col min="3" max="3" width="28.88671875" style="219" customWidth="1"/>
    <col min="4" max="4" width="6.44140625" style="219" customWidth="1"/>
    <col min="5" max="5" width="22.21875" style="168" customWidth="1"/>
    <col min="6" max="6" width="7.88671875" style="168" customWidth="1"/>
    <col min="7" max="8" width="11.77734375" style="168" customWidth="1"/>
    <col min="9" max="10" width="6.6640625" style="168" customWidth="1"/>
    <col min="11" max="12" width="5.5546875" style="168" customWidth="1"/>
    <col min="13" max="13" width="10.77734375" style="168" customWidth="1"/>
    <col min="14" max="15" width="5.5546875" style="168" customWidth="1"/>
    <col min="16" max="16" width="14.44140625" style="220" customWidth="1"/>
    <col min="17" max="17" width="5.5546875" style="219" customWidth="1"/>
    <col min="18" max="18" width="5.77734375" style="168" customWidth="1"/>
    <col min="19" max="19" width="7.6640625" style="221" customWidth="1"/>
    <col min="20" max="20" width="3.109375" style="168"/>
    <col min="21" max="21" width="6.88671875" style="168" customWidth="1"/>
    <col min="22" max="22" width="28.88671875" style="219" customWidth="1"/>
    <col min="23" max="23" width="6.44140625" style="219" customWidth="1"/>
    <col min="24" max="24" width="36.77734375" style="168" customWidth="1"/>
    <col min="25" max="25" width="20.77734375" style="168" customWidth="1"/>
    <col min="26" max="26" width="13.109375" style="168" customWidth="1"/>
    <col min="27" max="28" width="5.5546875" style="168" customWidth="1"/>
    <col min="29" max="29" width="10.77734375" style="168" customWidth="1"/>
    <col min="30" max="31" width="5.5546875" style="168" customWidth="1"/>
    <col min="32" max="32" width="14.44140625" style="220" customWidth="1"/>
    <col min="33" max="33" width="5.5546875" style="219" customWidth="1"/>
    <col min="34" max="34" width="5.77734375" style="168" customWidth="1"/>
    <col min="35" max="35" width="7.6640625" style="221" customWidth="1"/>
    <col min="36" max="16384" width="3.109375" style="168"/>
  </cols>
  <sheetData>
    <row r="1" spans="1:36" ht="38.4" customHeight="1" x14ac:dyDescent="0.2">
      <c r="A1" s="870" t="str">
        <f>IF('設置概要書 '!D5&lt;&gt;"","申請者:"&amp;'設置概要書 '!D5,"")</f>
        <v/>
      </c>
      <c r="B1" s="870"/>
      <c r="C1" s="870"/>
      <c r="D1" s="870"/>
      <c r="E1" s="870"/>
      <c r="F1" s="870"/>
      <c r="G1" s="870"/>
      <c r="H1" s="870"/>
      <c r="I1" s="870"/>
      <c r="J1" s="870"/>
      <c r="K1" s="870"/>
      <c r="L1" s="870"/>
      <c r="M1" s="870"/>
      <c r="N1" s="870"/>
      <c r="O1" s="870"/>
      <c r="P1" s="870"/>
      <c r="Q1" s="870"/>
      <c r="R1" s="870"/>
      <c r="S1" s="166"/>
      <c r="T1" s="870"/>
      <c r="U1" s="870"/>
      <c r="V1" s="870"/>
      <c r="W1" s="870"/>
      <c r="X1" s="870"/>
      <c r="Y1" s="870"/>
      <c r="Z1" s="870"/>
      <c r="AA1" s="870"/>
      <c r="AB1" s="870"/>
      <c r="AC1" s="870"/>
      <c r="AD1" s="870"/>
      <c r="AE1" s="870"/>
      <c r="AF1" s="870"/>
      <c r="AG1" s="870"/>
      <c r="AH1" s="870"/>
      <c r="AI1" s="166"/>
      <c r="AJ1" s="167"/>
    </row>
    <row r="2" spans="1:36" s="170" customFormat="1" ht="26.4" x14ac:dyDescent="0.2">
      <c r="A2" s="871" t="s">
        <v>297</v>
      </c>
      <c r="B2" s="871"/>
      <c r="C2" s="871"/>
      <c r="D2" s="871"/>
      <c r="E2" s="871"/>
      <c r="F2" s="871"/>
      <c r="G2" s="871"/>
      <c r="H2" s="871"/>
      <c r="I2" s="871"/>
      <c r="J2" s="871"/>
      <c r="K2" s="871"/>
      <c r="L2" s="871"/>
      <c r="M2" s="871"/>
      <c r="N2" s="871"/>
      <c r="O2" s="871"/>
      <c r="P2" s="871"/>
      <c r="Q2" s="871"/>
      <c r="R2" s="871"/>
      <c r="S2" s="18"/>
      <c r="T2" s="871" t="s">
        <v>297</v>
      </c>
      <c r="U2" s="871"/>
      <c r="V2" s="871"/>
      <c r="W2" s="871"/>
      <c r="X2" s="871"/>
      <c r="Y2" s="871"/>
      <c r="Z2" s="871"/>
      <c r="AA2" s="871"/>
      <c r="AB2" s="871"/>
      <c r="AC2" s="871"/>
      <c r="AD2" s="871"/>
      <c r="AE2" s="871"/>
      <c r="AF2" s="871"/>
      <c r="AG2" s="871"/>
      <c r="AH2" s="871"/>
      <c r="AI2" s="18"/>
      <c r="AJ2" s="169"/>
    </row>
    <row r="3" spans="1:36" ht="22.2" x14ac:dyDescent="0.2">
      <c r="A3" s="26"/>
      <c r="B3" s="26"/>
      <c r="C3" s="23"/>
      <c r="D3" s="23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5"/>
      <c r="Q3" s="24"/>
      <c r="R3" s="26"/>
      <c r="S3" s="18"/>
      <c r="T3" s="26"/>
      <c r="U3" s="26"/>
      <c r="V3" s="23"/>
      <c r="W3" s="23"/>
      <c r="X3" s="24"/>
      <c r="Y3" s="24"/>
      <c r="Z3" s="24"/>
      <c r="AA3" s="24"/>
      <c r="AB3" s="24"/>
      <c r="AC3" s="24"/>
      <c r="AD3" s="24"/>
      <c r="AE3" s="24"/>
      <c r="AF3" s="25"/>
      <c r="AG3" s="24"/>
      <c r="AH3" s="26"/>
      <c r="AI3" s="18"/>
      <c r="AJ3" s="167"/>
    </row>
    <row r="4" spans="1:36" ht="40.200000000000003" customHeight="1" x14ac:dyDescent="0.2">
      <c r="A4" s="872" t="s">
        <v>231</v>
      </c>
      <c r="B4" s="872"/>
      <c r="C4" s="872"/>
      <c r="D4" s="872"/>
      <c r="E4" s="872"/>
      <c r="F4" s="872"/>
      <c r="G4" s="872"/>
      <c r="H4" s="872"/>
      <c r="I4" s="872"/>
      <c r="J4" s="872"/>
      <c r="K4" s="872"/>
      <c r="L4" s="872"/>
      <c r="M4" s="872"/>
      <c r="N4" s="872"/>
      <c r="O4" s="872"/>
      <c r="P4" s="872"/>
      <c r="Q4" s="872"/>
      <c r="R4" s="872"/>
      <c r="S4" s="18"/>
      <c r="T4" s="872" t="s">
        <v>231</v>
      </c>
      <c r="U4" s="872"/>
      <c r="V4" s="872"/>
      <c r="W4" s="872"/>
      <c r="X4" s="872"/>
      <c r="Y4" s="872"/>
      <c r="Z4" s="872"/>
      <c r="AA4" s="872"/>
      <c r="AB4" s="872"/>
      <c r="AC4" s="872"/>
      <c r="AD4" s="872"/>
      <c r="AE4" s="872"/>
      <c r="AF4" s="872"/>
      <c r="AG4" s="872"/>
      <c r="AH4" s="872"/>
      <c r="AI4" s="18"/>
      <c r="AJ4" s="167"/>
    </row>
    <row r="5" spans="1:36" ht="30" customHeight="1" x14ac:dyDescent="0.55000000000000004">
      <c r="A5" s="26"/>
      <c r="B5" s="171" t="s">
        <v>339</v>
      </c>
      <c r="C5" s="26"/>
      <c r="D5" s="23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5"/>
      <c r="Q5" s="172"/>
      <c r="R5" s="26"/>
      <c r="S5" s="173"/>
      <c r="T5" s="26"/>
      <c r="U5" s="171" t="s">
        <v>339</v>
      </c>
      <c r="V5" s="26"/>
      <c r="W5" s="23"/>
      <c r="X5" s="24"/>
      <c r="Y5" s="24"/>
      <c r="Z5" s="24"/>
      <c r="AA5" s="24"/>
      <c r="AB5" s="24"/>
      <c r="AC5" s="24"/>
      <c r="AD5" s="24"/>
      <c r="AE5" s="24"/>
      <c r="AF5" s="25"/>
      <c r="AG5" s="172"/>
      <c r="AH5" s="26"/>
      <c r="AI5" s="173"/>
      <c r="AJ5" s="167"/>
    </row>
    <row r="6" spans="1:36" ht="30" customHeight="1" thickBot="1" x14ac:dyDescent="0.6">
      <c r="A6" s="26"/>
      <c r="B6" s="171"/>
      <c r="C6" s="353" t="s">
        <v>335</v>
      </c>
      <c r="D6" s="354"/>
      <c r="E6" s="355"/>
      <c r="F6" s="355"/>
      <c r="G6" s="355"/>
      <c r="H6" s="24"/>
      <c r="I6" s="24"/>
      <c r="J6" s="24"/>
      <c r="K6" s="24"/>
      <c r="L6" s="24"/>
      <c r="M6" s="24"/>
      <c r="N6" s="24"/>
      <c r="O6" s="24"/>
      <c r="P6" s="25"/>
      <c r="Q6" s="384" t="s">
        <v>224</v>
      </c>
      <c r="R6" s="26"/>
      <c r="S6" s="173"/>
      <c r="T6" s="26"/>
      <c r="U6" s="171"/>
      <c r="V6" s="312" t="s">
        <v>347</v>
      </c>
      <c r="W6" s="410"/>
      <c r="X6" s="411"/>
      <c r="Y6" s="24"/>
      <c r="Z6" s="24"/>
      <c r="AA6" s="24"/>
      <c r="AB6" s="24"/>
      <c r="AC6" s="24"/>
      <c r="AD6" s="24"/>
      <c r="AE6" s="24"/>
      <c r="AF6" s="25"/>
      <c r="AG6" s="384" t="s">
        <v>348</v>
      </c>
      <c r="AH6" s="26"/>
      <c r="AI6" s="173"/>
      <c r="AJ6" s="167"/>
    </row>
    <row r="7" spans="1:36" s="175" customFormat="1" ht="31.05" customHeight="1" thickTop="1" thickBot="1" x14ac:dyDescent="0.25">
      <c r="A7" s="53"/>
      <c r="B7" s="587" t="s">
        <v>14</v>
      </c>
      <c r="C7" s="331" t="s">
        <v>5</v>
      </c>
      <c r="D7" s="951"/>
      <c r="E7" s="952"/>
      <c r="F7" s="952"/>
      <c r="G7" s="952"/>
      <c r="H7" s="952"/>
      <c r="I7" s="952"/>
      <c r="J7" s="952"/>
      <c r="K7" s="952"/>
      <c r="L7" s="952"/>
      <c r="M7" s="952"/>
      <c r="N7" s="952"/>
      <c r="O7" s="952"/>
      <c r="P7" s="952"/>
      <c r="Q7" s="953"/>
      <c r="R7" s="53"/>
      <c r="S7" s="173"/>
      <c r="T7" s="53"/>
      <c r="U7" s="562" t="s">
        <v>14</v>
      </c>
      <c r="V7" s="132" t="s">
        <v>5</v>
      </c>
      <c r="W7" s="873" t="s">
        <v>64</v>
      </c>
      <c r="X7" s="874"/>
      <c r="Y7" s="874"/>
      <c r="Z7" s="874"/>
      <c r="AA7" s="874"/>
      <c r="AB7" s="874"/>
      <c r="AC7" s="874"/>
      <c r="AD7" s="874"/>
      <c r="AE7" s="874"/>
      <c r="AF7" s="874"/>
      <c r="AG7" s="875"/>
      <c r="AH7" s="53"/>
      <c r="AI7" s="173"/>
      <c r="AJ7" s="174"/>
    </row>
    <row r="8" spans="1:36" s="175" customFormat="1" ht="31.05" customHeight="1" thickBot="1" x14ac:dyDescent="0.25">
      <c r="A8" s="53"/>
      <c r="B8" s="588"/>
      <c r="C8" s="494" t="s">
        <v>336</v>
      </c>
      <c r="D8" s="187" t="s">
        <v>13</v>
      </c>
      <c r="E8" s="523" t="s">
        <v>4</v>
      </c>
      <c r="F8" s="532"/>
      <c r="G8" s="532"/>
      <c r="H8" s="568"/>
      <c r="I8" s="523" t="s">
        <v>12</v>
      </c>
      <c r="J8" s="532"/>
      <c r="K8" s="524"/>
      <c r="L8" s="525"/>
      <c r="M8" s="523" t="s">
        <v>11</v>
      </c>
      <c r="N8" s="524"/>
      <c r="O8" s="524"/>
      <c r="P8" s="524"/>
      <c r="Q8" s="569"/>
      <c r="R8" s="53"/>
      <c r="S8" s="176"/>
      <c r="T8" s="53"/>
      <c r="U8" s="563"/>
      <c r="V8" s="494" t="s">
        <v>336</v>
      </c>
      <c r="W8" s="187" t="s">
        <v>13</v>
      </c>
      <c r="X8" s="523" t="s">
        <v>4</v>
      </c>
      <c r="Y8" s="568"/>
      <c r="Z8" s="523" t="s">
        <v>12</v>
      </c>
      <c r="AA8" s="524"/>
      <c r="AB8" s="525"/>
      <c r="AC8" s="523" t="s">
        <v>11</v>
      </c>
      <c r="AD8" s="524"/>
      <c r="AE8" s="524"/>
      <c r="AF8" s="524"/>
      <c r="AG8" s="525"/>
      <c r="AH8" s="53"/>
      <c r="AI8" s="176"/>
      <c r="AJ8" s="174"/>
    </row>
    <row r="9" spans="1:36" s="175" customFormat="1" ht="31.05" customHeight="1" x14ac:dyDescent="0.2">
      <c r="A9" s="53"/>
      <c r="B9" s="588"/>
      <c r="C9" s="495"/>
      <c r="D9" s="121">
        <v>1</v>
      </c>
      <c r="E9" s="957"/>
      <c r="F9" s="958"/>
      <c r="G9" s="958"/>
      <c r="H9" s="959"/>
      <c r="I9" s="822"/>
      <c r="J9" s="823"/>
      <c r="K9" s="119" t="s">
        <v>6</v>
      </c>
      <c r="L9" s="251" t="s">
        <v>9</v>
      </c>
      <c r="M9" s="332"/>
      <c r="N9" s="123" t="s">
        <v>8</v>
      </c>
      <c r="O9" s="122" t="s">
        <v>7</v>
      </c>
      <c r="P9" s="139" t="str">
        <f>IF(AND(ISNUMBER(I9)*1,ISNUMBER(M9)*1),I9*M9,"")</f>
        <v/>
      </c>
      <c r="Q9" s="282" t="s">
        <v>6</v>
      </c>
      <c r="R9" s="53"/>
      <c r="S9" s="176"/>
      <c r="T9" s="53"/>
      <c r="U9" s="563"/>
      <c r="V9" s="495"/>
      <c r="W9" s="121">
        <v>1</v>
      </c>
      <c r="X9" s="876" t="s">
        <v>245</v>
      </c>
      <c r="Y9" s="877"/>
      <c r="Z9" s="412">
        <v>254</v>
      </c>
      <c r="AA9" s="119" t="s">
        <v>10</v>
      </c>
      <c r="AB9" s="251" t="s">
        <v>9</v>
      </c>
      <c r="AC9" s="412">
        <v>3</v>
      </c>
      <c r="AD9" s="123" t="s">
        <v>8</v>
      </c>
      <c r="AE9" s="122" t="s">
        <v>7</v>
      </c>
      <c r="AF9" s="139">
        <f>IF(AND(ISNUMBER(Z9)*1,ISNUMBER(AC9)*1),Z9*AC9,"")</f>
        <v>762</v>
      </c>
      <c r="AG9" s="120" t="s">
        <v>6</v>
      </c>
      <c r="AH9" s="53"/>
      <c r="AI9" s="176"/>
      <c r="AJ9" s="174"/>
    </row>
    <row r="10" spans="1:36" s="175" customFormat="1" ht="31.05" customHeight="1" x14ac:dyDescent="0.2">
      <c r="A10" s="53"/>
      <c r="B10" s="588"/>
      <c r="C10" s="495"/>
      <c r="D10" s="121">
        <v>2</v>
      </c>
      <c r="E10" s="828"/>
      <c r="F10" s="829"/>
      <c r="G10" s="829"/>
      <c r="H10" s="830"/>
      <c r="I10" s="824"/>
      <c r="J10" s="825"/>
      <c r="K10" s="119" t="s">
        <v>10</v>
      </c>
      <c r="L10" s="251" t="s">
        <v>9</v>
      </c>
      <c r="M10" s="333"/>
      <c r="N10" s="123" t="s">
        <v>8</v>
      </c>
      <c r="O10" s="122" t="s">
        <v>7</v>
      </c>
      <c r="P10" s="139" t="str">
        <f t="shared" ref="P10:P13" si="0">IF(AND(ISNUMBER(I10)*1,ISNUMBER(M10)*1),I10*M10,"")</f>
        <v/>
      </c>
      <c r="Q10" s="282" t="s">
        <v>6</v>
      </c>
      <c r="R10" s="53"/>
      <c r="S10" s="176"/>
      <c r="T10" s="53"/>
      <c r="U10" s="563"/>
      <c r="V10" s="495"/>
      <c r="W10" s="121">
        <v>2</v>
      </c>
      <c r="X10" s="878" t="s">
        <v>246</v>
      </c>
      <c r="Y10" s="879"/>
      <c r="Z10" s="413">
        <v>180</v>
      </c>
      <c r="AA10" s="119" t="s">
        <v>10</v>
      </c>
      <c r="AB10" s="251" t="s">
        <v>9</v>
      </c>
      <c r="AC10" s="413">
        <v>10</v>
      </c>
      <c r="AD10" s="123" t="s">
        <v>8</v>
      </c>
      <c r="AE10" s="122" t="s">
        <v>7</v>
      </c>
      <c r="AF10" s="139">
        <f t="shared" ref="AF10:AF18" si="1">IF(AND(ISNUMBER(Z10)*1,ISNUMBER(AC10)*1),Z10*AC10,"")</f>
        <v>1800</v>
      </c>
      <c r="AG10" s="120" t="s">
        <v>6</v>
      </c>
      <c r="AH10" s="53"/>
      <c r="AI10" s="176"/>
      <c r="AJ10" s="174"/>
    </row>
    <row r="11" spans="1:36" s="175" customFormat="1" ht="31.05" customHeight="1" x14ac:dyDescent="0.2">
      <c r="A11" s="53"/>
      <c r="B11" s="588"/>
      <c r="C11" s="495"/>
      <c r="D11" s="121">
        <v>3</v>
      </c>
      <c r="E11" s="828"/>
      <c r="F11" s="829"/>
      <c r="G11" s="829"/>
      <c r="H11" s="830"/>
      <c r="I11" s="824"/>
      <c r="J11" s="825"/>
      <c r="K11" s="119" t="s">
        <v>10</v>
      </c>
      <c r="L11" s="251" t="s">
        <v>9</v>
      </c>
      <c r="M11" s="333"/>
      <c r="N11" s="123" t="s">
        <v>8</v>
      </c>
      <c r="O11" s="122" t="s">
        <v>7</v>
      </c>
      <c r="P11" s="139" t="str">
        <f t="shared" si="0"/>
        <v/>
      </c>
      <c r="Q11" s="282" t="s">
        <v>6</v>
      </c>
      <c r="R11" s="53"/>
      <c r="S11" s="176"/>
      <c r="T11" s="53"/>
      <c r="U11" s="563"/>
      <c r="V11" s="495"/>
      <c r="W11" s="121">
        <v>3</v>
      </c>
      <c r="X11" s="878" t="s">
        <v>247</v>
      </c>
      <c r="Y11" s="879"/>
      <c r="Z11" s="413">
        <v>130</v>
      </c>
      <c r="AA11" s="119" t="s">
        <v>10</v>
      </c>
      <c r="AB11" s="251" t="s">
        <v>9</v>
      </c>
      <c r="AC11" s="413">
        <v>3</v>
      </c>
      <c r="AD11" s="123" t="s">
        <v>8</v>
      </c>
      <c r="AE11" s="122" t="s">
        <v>7</v>
      </c>
      <c r="AF11" s="139">
        <f t="shared" si="1"/>
        <v>390</v>
      </c>
      <c r="AG11" s="120" t="s">
        <v>6</v>
      </c>
      <c r="AH11" s="53"/>
      <c r="AI11" s="176"/>
      <c r="AJ11" s="174"/>
    </row>
    <row r="12" spans="1:36" s="175" customFormat="1" ht="31.05" customHeight="1" x14ac:dyDescent="0.2">
      <c r="A12" s="53"/>
      <c r="B12" s="588"/>
      <c r="C12" s="495"/>
      <c r="D12" s="121">
        <v>4</v>
      </c>
      <c r="E12" s="828"/>
      <c r="F12" s="829"/>
      <c r="G12" s="829"/>
      <c r="H12" s="830"/>
      <c r="I12" s="824"/>
      <c r="J12" s="825"/>
      <c r="K12" s="119" t="s">
        <v>10</v>
      </c>
      <c r="L12" s="251" t="s">
        <v>9</v>
      </c>
      <c r="M12" s="333"/>
      <c r="N12" s="123" t="s">
        <v>8</v>
      </c>
      <c r="O12" s="122" t="s">
        <v>7</v>
      </c>
      <c r="P12" s="139" t="str">
        <f t="shared" si="0"/>
        <v/>
      </c>
      <c r="Q12" s="282" t="s">
        <v>6</v>
      </c>
      <c r="R12" s="53"/>
      <c r="S12" s="176"/>
      <c r="T12" s="53"/>
      <c r="U12" s="563"/>
      <c r="V12" s="495"/>
      <c r="W12" s="121">
        <v>4</v>
      </c>
      <c r="X12" s="878" t="s">
        <v>67</v>
      </c>
      <c r="Y12" s="879"/>
      <c r="Z12" s="413">
        <v>130</v>
      </c>
      <c r="AA12" s="119" t="s">
        <v>10</v>
      </c>
      <c r="AB12" s="251" t="s">
        <v>9</v>
      </c>
      <c r="AC12" s="413">
        <v>3</v>
      </c>
      <c r="AD12" s="123" t="s">
        <v>8</v>
      </c>
      <c r="AE12" s="122" t="s">
        <v>7</v>
      </c>
      <c r="AF12" s="139">
        <f t="shared" si="1"/>
        <v>390</v>
      </c>
      <c r="AG12" s="120" t="s">
        <v>6</v>
      </c>
      <c r="AH12" s="53"/>
      <c r="AI12" s="176"/>
      <c r="AJ12" s="174"/>
    </row>
    <row r="13" spans="1:36" s="175" customFormat="1" ht="31.05" customHeight="1" x14ac:dyDescent="0.2">
      <c r="A13" s="53"/>
      <c r="B13" s="588"/>
      <c r="C13" s="495"/>
      <c r="D13" s="121">
        <v>5</v>
      </c>
      <c r="E13" s="828"/>
      <c r="F13" s="829"/>
      <c r="G13" s="829"/>
      <c r="H13" s="830"/>
      <c r="I13" s="824"/>
      <c r="J13" s="825"/>
      <c r="K13" s="119" t="s">
        <v>10</v>
      </c>
      <c r="L13" s="251" t="s">
        <v>9</v>
      </c>
      <c r="M13" s="333"/>
      <c r="N13" s="123" t="s">
        <v>8</v>
      </c>
      <c r="O13" s="122" t="s">
        <v>7</v>
      </c>
      <c r="P13" s="139" t="str">
        <f t="shared" si="0"/>
        <v/>
      </c>
      <c r="Q13" s="282" t="s">
        <v>6</v>
      </c>
      <c r="R13" s="53"/>
      <c r="S13" s="176"/>
      <c r="T13" s="53"/>
      <c r="U13" s="563"/>
      <c r="V13" s="495"/>
      <c r="W13" s="121">
        <v>5</v>
      </c>
      <c r="X13" s="880"/>
      <c r="Y13" s="881"/>
      <c r="Z13" s="273"/>
      <c r="AA13" s="119" t="s">
        <v>10</v>
      </c>
      <c r="AB13" s="251" t="s">
        <v>9</v>
      </c>
      <c r="AC13" s="273"/>
      <c r="AD13" s="123" t="s">
        <v>8</v>
      </c>
      <c r="AE13" s="122" t="s">
        <v>7</v>
      </c>
      <c r="AF13" s="139" t="str">
        <f t="shared" si="1"/>
        <v/>
      </c>
      <c r="AG13" s="120" t="s">
        <v>6</v>
      </c>
      <c r="AH13" s="53"/>
      <c r="AI13" s="176"/>
      <c r="AJ13" s="174"/>
    </row>
    <row r="14" spans="1:36" s="175" customFormat="1" ht="31.05" customHeight="1" x14ac:dyDescent="0.2">
      <c r="A14" s="53"/>
      <c r="B14" s="588"/>
      <c r="C14" s="495"/>
      <c r="D14" s="121">
        <v>6</v>
      </c>
      <c r="E14" s="828"/>
      <c r="F14" s="829"/>
      <c r="G14" s="829"/>
      <c r="H14" s="830"/>
      <c r="I14" s="824"/>
      <c r="J14" s="825"/>
      <c r="K14" s="119" t="s">
        <v>10</v>
      </c>
      <c r="L14" s="251" t="s">
        <v>9</v>
      </c>
      <c r="M14" s="333"/>
      <c r="N14" s="123" t="s">
        <v>8</v>
      </c>
      <c r="O14" s="122" t="s">
        <v>7</v>
      </c>
      <c r="P14" s="139" t="str">
        <f t="shared" ref="P14:P18" si="2">IF(AND(ISNUMBER(I14)*1,ISNUMBER(M14)*1),I14*M14,"")</f>
        <v/>
      </c>
      <c r="Q14" s="282" t="s">
        <v>6</v>
      </c>
      <c r="R14" s="53"/>
      <c r="S14" s="176"/>
      <c r="T14" s="53"/>
      <c r="U14" s="563"/>
      <c r="V14" s="495"/>
      <c r="W14" s="121">
        <v>6</v>
      </c>
      <c r="X14" s="880"/>
      <c r="Y14" s="881"/>
      <c r="Z14" s="273"/>
      <c r="AA14" s="119" t="s">
        <v>10</v>
      </c>
      <c r="AB14" s="251" t="s">
        <v>9</v>
      </c>
      <c r="AC14" s="273"/>
      <c r="AD14" s="123" t="s">
        <v>8</v>
      </c>
      <c r="AE14" s="122" t="s">
        <v>7</v>
      </c>
      <c r="AF14" s="139" t="str">
        <f t="shared" si="1"/>
        <v/>
      </c>
      <c r="AG14" s="120" t="s">
        <v>6</v>
      </c>
      <c r="AH14" s="53"/>
      <c r="AI14" s="176"/>
      <c r="AJ14" s="174"/>
    </row>
    <row r="15" spans="1:36" s="175" customFormat="1" ht="31.05" customHeight="1" x14ac:dyDescent="0.2">
      <c r="A15" s="53"/>
      <c r="B15" s="588"/>
      <c r="C15" s="495"/>
      <c r="D15" s="121">
        <v>7</v>
      </c>
      <c r="E15" s="828"/>
      <c r="F15" s="829"/>
      <c r="G15" s="829"/>
      <c r="H15" s="830"/>
      <c r="I15" s="824"/>
      <c r="J15" s="825"/>
      <c r="K15" s="119" t="s">
        <v>10</v>
      </c>
      <c r="L15" s="251" t="s">
        <v>9</v>
      </c>
      <c r="M15" s="333"/>
      <c r="N15" s="123" t="s">
        <v>8</v>
      </c>
      <c r="O15" s="122" t="s">
        <v>7</v>
      </c>
      <c r="P15" s="139" t="str">
        <f t="shared" si="2"/>
        <v/>
      </c>
      <c r="Q15" s="282" t="s">
        <v>6</v>
      </c>
      <c r="R15" s="53"/>
      <c r="S15" s="176"/>
      <c r="T15" s="53"/>
      <c r="U15" s="563"/>
      <c r="V15" s="495"/>
      <c r="W15" s="121">
        <v>7</v>
      </c>
      <c r="X15" s="880"/>
      <c r="Y15" s="881"/>
      <c r="Z15" s="273"/>
      <c r="AA15" s="119" t="s">
        <v>10</v>
      </c>
      <c r="AB15" s="251" t="s">
        <v>9</v>
      </c>
      <c r="AC15" s="273"/>
      <c r="AD15" s="123" t="s">
        <v>8</v>
      </c>
      <c r="AE15" s="122" t="s">
        <v>7</v>
      </c>
      <c r="AF15" s="139" t="str">
        <f t="shared" si="1"/>
        <v/>
      </c>
      <c r="AG15" s="120" t="s">
        <v>6</v>
      </c>
      <c r="AH15" s="53"/>
      <c r="AI15" s="176"/>
      <c r="AJ15" s="174"/>
    </row>
    <row r="16" spans="1:36" s="175" customFormat="1" ht="31.05" customHeight="1" x14ac:dyDescent="0.2">
      <c r="A16" s="53"/>
      <c r="B16" s="588"/>
      <c r="C16" s="495"/>
      <c r="D16" s="121">
        <v>8</v>
      </c>
      <c r="E16" s="828"/>
      <c r="F16" s="829"/>
      <c r="G16" s="829"/>
      <c r="H16" s="830"/>
      <c r="I16" s="826"/>
      <c r="J16" s="827"/>
      <c r="K16" s="119" t="s">
        <v>10</v>
      </c>
      <c r="L16" s="251" t="s">
        <v>9</v>
      </c>
      <c r="M16" s="333"/>
      <c r="N16" s="123" t="s">
        <v>8</v>
      </c>
      <c r="O16" s="122" t="s">
        <v>7</v>
      </c>
      <c r="P16" s="139" t="str">
        <f t="shared" si="2"/>
        <v/>
      </c>
      <c r="Q16" s="282" t="s">
        <v>6</v>
      </c>
      <c r="R16" s="53"/>
      <c r="S16" s="176"/>
      <c r="T16" s="53"/>
      <c r="U16" s="563"/>
      <c r="V16" s="495"/>
      <c r="W16" s="121">
        <v>8</v>
      </c>
      <c r="X16" s="880"/>
      <c r="Y16" s="881"/>
      <c r="Z16" s="273"/>
      <c r="AA16" s="119" t="s">
        <v>10</v>
      </c>
      <c r="AB16" s="251" t="s">
        <v>9</v>
      </c>
      <c r="AC16" s="273"/>
      <c r="AD16" s="123" t="s">
        <v>8</v>
      </c>
      <c r="AE16" s="122" t="s">
        <v>7</v>
      </c>
      <c r="AF16" s="139" t="str">
        <f t="shared" si="1"/>
        <v/>
      </c>
      <c r="AG16" s="120" t="s">
        <v>6</v>
      </c>
      <c r="AH16" s="53"/>
      <c r="AI16" s="176"/>
      <c r="AJ16" s="174"/>
    </row>
    <row r="17" spans="1:36" s="175" customFormat="1" ht="31.05" customHeight="1" x14ac:dyDescent="0.2">
      <c r="A17" s="53"/>
      <c r="B17" s="588"/>
      <c r="C17" s="495"/>
      <c r="D17" s="121">
        <v>9</v>
      </c>
      <c r="E17" s="828"/>
      <c r="F17" s="829"/>
      <c r="G17" s="829"/>
      <c r="H17" s="830"/>
      <c r="I17" s="826"/>
      <c r="J17" s="827"/>
      <c r="K17" s="119" t="s">
        <v>10</v>
      </c>
      <c r="L17" s="251" t="s">
        <v>9</v>
      </c>
      <c r="M17" s="333"/>
      <c r="N17" s="123" t="s">
        <v>8</v>
      </c>
      <c r="O17" s="122" t="s">
        <v>7</v>
      </c>
      <c r="P17" s="139" t="str">
        <f t="shared" si="2"/>
        <v/>
      </c>
      <c r="Q17" s="282" t="s">
        <v>6</v>
      </c>
      <c r="R17" s="53"/>
      <c r="S17" s="176"/>
      <c r="T17" s="53"/>
      <c r="U17" s="563"/>
      <c r="V17" s="495"/>
      <c r="W17" s="121">
        <v>9</v>
      </c>
      <c r="X17" s="880"/>
      <c r="Y17" s="881"/>
      <c r="Z17" s="273"/>
      <c r="AA17" s="119" t="s">
        <v>10</v>
      </c>
      <c r="AB17" s="251" t="s">
        <v>9</v>
      </c>
      <c r="AC17" s="273"/>
      <c r="AD17" s="123" t="s">
        <v>8</v>
      </c>
      <c r="AE17" s="122" t="s">
        <v>7</v>
      </c>
      <c r="AF17" s="139" t="str">
        <f t="shared" si="1"/>
        <v/>
      </c>
      <c r="AG17" s="120" t="s">
        <v>6</v>
      </c>
      <c r="AH17" s="53"/>
      <c r="AI17" s="176"/>
      <c r="AJ17" s="174"/>
    </row>
    <row r="18" spans="1:36" s="175" customFormat="1" ht="31.05" customHeight="1" thickBot="1" x14ac:dyDescent="0.25">
      <c r="A18" s="53"/>
      <c r="B18" s="588"/>
      <c r="C18" s="495"/>
      <c r="D18" s="121">
        <v>10</v>
      </c>
      <c r="E18" s="831"/>
      <c r="F18" s="832"/>
      <c r="G18" s="832"/>
      <c r="H18" s="833"/>
      <c r="I18" s="915"/>
      <c r="J18" s="916"/>
      <c r="K18" s="119" t="s">
        <v>10</v>
      </c>
      <c r="L18" s="251" t="s">
        <v>9</v>
      </c>
      <c r="M18" s="358"/>
      <c r="N18" s="123" t="s">
        <v>8</v>
      </c>
      <c r="O18" s="122" t="s">
        <v>7</v>
      </c>
      <c r="P18" s="139" t="str">
        <f t="shared" si="2"/>
        <v/>
      </c>
      <c r="Q18" s="282" t="s">
        <v>6</v>
      </c>
      <c r="R18" s="53"/>
      <c r="S18" s="176"/>
      <c r="T18" s="53"/>
      <c r="U18" s="563"/>
      <c r="V18" s="495"/>
      <c r="W18" s="121">
        <v>10</v>
      </c>
      <c r="X18" s="882"/>
      <c r="Y18" s="883"/>
      <c r="Z18" s="274"/>
      <c r="AA18" s="119" t="s">
        <v>10</v>
      </c>
      <c r="AB18" s="251" t="s">
        <v>9</v>
      </c>
      <c r="AC18" s="274"/>
      <c r="AD18" s="123" t="s">
        <v>8</v>
      </c>
      <c r="AE18" s="122" t="s">
        <v>7</v>
      </c>
      <c r="AF18" s="139" t="str">
        <f t="shared" si="1"/>
        <v/>
      </c>
      <c r="AG18" s="120" t="s">
        <v>6</v>
      </c>
      <c r="AH18" s="53"/>
      <c r="AI18" s="176"/>
      <c r="AJ18" s="174"/>
    </row>
    <row r="19" spans="1:36" s="175" customFormat="1" ht="31.05" customHeight="1" thickBot="1" x14ac:dyDescent="0.25">
      <c r="A19" s="53"/>
      <c r="B19" s="588"/>
      <c r="C19" s="570"/>
      <c r="D19" s="944" t="s">
        <v>261</v>
      </c>
      <c r="E19" s="702"/>
      <c r="F19" s="702"/>
      <c r="G19" s="702"/>
      <c r="H19" s="702"/>
      <c r="I19" s="702"/>
      <c r="J19" s="702"/>
      <c r="K19" s="703"/>
      <c r="L19" s="703"/>
      <c r="M19" s="702"/>
      <c r="N19" s="703"/>
      <c r="O19" s="704"/>
      <c r="P19" s="177" t="str">
        <f>IF(SUM(P9:P18)&lt;&gt;0,SUM(P9:P18),"")</f>
        <v/>
      </c>
      <c r="Q19" s="283" t="s">
        <v>6</v>
      </c>
      <c r="R19" s="53"/>
      <c r="S19" s="176"/>
      <c r="T19" s="53"/>
      <c r="U19" s="563"/>
      <c r="V19" s="570"/>
      <c r="W19" s="466" t="s">
        <v>28</v>
      </c>
      <c r="X19" s="532"/>
      <c r="Y19" s="532"/>
      <c r="Z19" s="532"/>
      <c r="AA19" s="700"/>
      <c r="AB19" s="700"/>
      <c r="AC19" s="532"/>
      <c r="AD19" s="700"/>
      <c r="AE19" s="701"/>
      <c r="AF19" s="177">
        <f>IF(SUM(AF9:AF18)&lt;&gt;0,SUM(AF9:AF18),"")</f>
        <v>3342</v>
      </c>
      <c r="AG19" s="126" t="s">
        <v>6</v>
      </c>
      <c r="AH19" s="53"/>
      <c r="AI19" s="176"/>
      <c r="AJ19" s="174"/>
    </row>
    <row r="20" spans="1:36" s="175" customFormat="1" ht="31.05" customHeight="1" thickBot="1" x14ac:dyDescent="0.25">
      <c r="A20" s="53"/>
      <c r="B20" s="956"/>
      <c r="C20" s="132" t="s">
        <v>15</v>
      </c>
      <c r="D20" s="381" t="s">
        <v>42</v>
      </c>
      <c r="E20" s="954" t="str">
        <f>IF(P19&lt;&gt;"",P19/1000,"")</f>
        <v/>
      </c>
      <c r="F20" s="955"/>
      <c r="G20" s="955"/>
      <c r="H20" s="955"/>
      <c r="I20" s="356" t="s">
        <v>0</v>
      </c>
      <c r="J20" s="258"/>
      <c r="K20" s="940" t="s">
        <v>20</v>
      </c>
      <c r="L20" s="940"/>
      <c r="M20" s="940"/>
      <c r="N20" s="940"/>
      <c r="O20" s="940"/>
      <c r="P20" s="940"/>
      <c r="Q20" s="945"/>
      <c r="R20" s="53"/>
      <c r="S20" s="176"/>
      <c r="T20" s="53"/>
      <c r="U20" s="564"/>
      <c r="V20" s="127" t="s">
        <v>15</v>
      </c>
      <c r="W20" s="256" t="s">
        <v>263</v>
      </c>
      <c r="X20" s="538">
        <f>IF(AF19&lt;&gt;"",AF19/1000,"")</f>
        <v>3.3420000000000001</v>
      </c>
      <c r="Y20" s="539"/>
      <c r="Z20" s="257" t="s">
        <v>0</v>
      </c>
      <c r="AA20" s="884" t="s">
        <v>20</v>
      </c>
      <c r="AB20" s="884"/>
      <c r="AC20" s="884"/>
      <c r="AD20" s="884"/>
      <c r="AE20" s="884"/>
      <c r="AF20" s="884"/>
      <c r="AG20" s="885"/>
      <c r="AH20" s="53"/>
      <c r="AI20" s="176"/>
      <c r="AJ20" s="174"/>
    </row>
    <row r="21" spans="1:36" ht="31.05" customHeight="1" x14ac:dyDescent="0.2">
      <c r="A21" s="53"/>
      <c r="B21" s="572" t="s">
        <v>357</v>
      </c>
      <c r="C21" s="814" t="s">
        <v>337</v>
      </c>
      <c r="D21" s="815"/>
      <c r="E21" s="818"/>
      <c r="F21" s="818"/>
      <c r="G21" s="818"/>
      <c r="H21" s="818"/>
      <c r="I21" s="818"/>
      <c r="J21" s="818"/>
      <c r="K21" s="818"/>
      <c r="L21" s="818"/>
      <c r="M21" s="818"/>
      <c r="N21" s="818"/>
      <c r="O21" s="818"/>
      <c r="P21" s="818"/>
      <c r="Q21" s="819"/>
      <c r="R21" s="53"/>
      <c r="S21" s="178"/>
      <c r="T21" s="53"/>
      <c r="U21" s="574" t="s">
        <v>357</v>
      </c>
      <c r="V21" s="432" t="s">
        <v>337</v>
      </c>
      <c r="W21" s="896" t="s">
        <v>64</v>
      </c>
      <c r="X21" s="897"/>
      <c r="Y21" s="897"/>
      <c r="Z21" s="897"/>
      <c r="AA21" s="897"/>
      <c r="AB21" s="897"/>
      <c r="AC21" s="897"/>
      <c r="AD21" s="897"/>
      <c r="AE21" s="897"/>
      <c r="AF21" s="897"/>
      <c r="AG21" s="898"/>
      <c r="AH21" s="53"/>
      <c r="AI21" s="178"/>
      <c r="AJ21" s="167"/>
    </row>
    <row r="22" spans="1:36" ht="31.05" customHeight="1" thickBot="1" x14ac:dyDescent="0.25">
      <c r="A22" s="53"/>
      <c r="B22" s="573"/>
      <c r="C22" s="816" t="s">
        <v>338</v>
      </c>
      <c r="D22" s="817"/>
      <c r="E22" s="820"/>
      <c r="F22" s="820"/>
      <c r="G22" s="820"/>
      <c r="H22" s="820"/>
      <c r="I22" s="820"/>
      <c r="J22" s="820"/>
      <c r="K22" s="820"/>
      <c r="L22" s="820"/>
      <c r="M22" s="820"/>
      <c r="N22" s="820"/>
      <c r="O22" s="820"/>
      <c r="P22" s="820"/>
      <c r="Q22" s="821"/>
      <c r="R22" s="53"/>
      <c r="S22" s="178"/>
      <c r="T22" s="53"/>
      <c r="U22" s="575"/>
      <c r="V22" s="432" t="s">
        <v>338</v>
      </c>
      <c r="W22" s="899" t="s">
        <v>68</v>
      </c>
      <c r="X22" s="900"/>
      <c r="Y22" s="900"/>
      <c r="Z22" s="900"/>
      <c r="AA22" s="900"/>
      <c r="AB22" s="900"/>
      <c r="AC22" s="900"/>
      <c r="AD22" s="900"/>
      <c r="AE22" s="900"/>
      <c r="AF22" s="900"/>
      <c r="AG22" s="901"/>
      <c r="AH22" s="53"/>
      <c r="AI22" s="178"/>
      <c r="AJ22" s="167"/>
    </row>
    <row r="23" spans="1:36" ht="31.05" customHeight="1" thickBot="1" x14ac:dyDescent="0.25">
      <c r="A23" s="53"/>
      <c r="B23" s="573"/>
      <c r="C23" s="382" t="s">
        <v>17</v>
      </c>
      <c r="D23" s="383" t="s">
        <v>267</v>
      </c>
      <c r="E23" s="926"/>
      <c r="F23" s="927"/>
      <c r="G23" s="927"/>
      <c r="H23" s="927"/>
      <c r="I23" s="337" t="s">
        <v>0</v>
      </c>
      <c r="J23" s="61"/>
      <c r="K23" s="489" t="s">
        <v>360</v>
      </c>
      <c r="L23" s="489"/>
      <c r="M23" s="489"/>
      <c r="N23" s="489"/>
      <c r="O23" s="489"/>
      <c r="P23" s="489"/>
      <c r="Q23" s="490"/>
      <c r="R23" s="53"/>
      <c r="S23" s="178"/>
      <c r="T23" s="53"/>
      <c r="U23" s="895"/>
      <c r="V23" s="127" t="s">
        <v>17</v>
      </c>
      <c r="W23" s="414" t="s">
        <v>267</v>
      </c>
      <c r="X23" s="902">
        <v>4.2</v>
      </c>
      <c r="Y23" s="903"/>
      <c r="Z23" s="260" t="s">
        <v>0</v>
      </c>
      <c r="AA23" s="909" t="s">
        <v>360</v>
      </c>
      <c r="AB23" s="910"/>
      <c r="AC23" s="910"/>
      <c r="AD23" s="910"/>
      <c r="AE23" s="910"/>
      <c r="AF23" s="910"/>
      <c r="AG23" s="911"/>
      <c r="AH23" s="53"/>
      <c r="AI23" s="178"/>
      <c r="AJ23" s="167"/>
    </row>
    <row r="24" spans="1:36" s="175" customFormat="1" ht="34.950000000000003" customHeight="1" thickTop="1" thickBot="1" x14ac:dyDescent="0.25">
      <c r="A24" s="292"/>
      <c r="B24" s="946" t="s">
        <v>18</v>
      </c>
      <c r="C24" s="947"/>
      <c r="D24" s="380" t="s">
        <v>19</v>
      </c>
      <c r="E24" s="960" t="str">
        <f>IF(AND(ISNUMBER(E20),ISNUMBER(E23)),MIN(E20,E23),"")</f>
        <v/>
      </c>
      <c r="F24" s="961"/>
      <c r="G24" s="961"/>
      <c r="H24" s="962"/>
      <c r="I24" s="379" t="s">
        <v>0</v>
      </c>
      <c r="J24" s="288"/>
      <c r="K24" s="948" t="s">
        <v>282</v>
      </c>
      <c r="L24" s="949"/>
      <c r="M24" s="949"/>
      <c r="N24" s="949"/>
      <c r="O24" s="949"/>
      <c r="P24" s="949"/>
      <c r="Q24" s="950"/>
      <c r="R24" s="53"/>
      <c r="S24" s="176"/>
      <c r="T24" s="53"/>
      <c r="U24" s="904" t="s">
        <v>18</v>
      </c>
      <c r="V24" s="905"/>
      <c r="W24" s="182" t="s">
        <v>19</v>
      </c>
      <c r="X24" s="906">
        <f>IF(AND(ISNUMBER(X20),ISNUMBER(X23)),MIN(X20,X23),"")</f>
        <v>3.3420000000000001</v>
      </c>
      <c r="Y24" s="906"/>
      <c r="Z24" s="183" t="s">
        <v>0</v>
      </c>
      <c r="AA24" s="907" t="s">
        <v>282</v>
      </c>
      <c r="AB24" s="907"/>
      <c r="AC24" s="907"/>
      <c r="AD24" s="907"/>
      <c r="AE24" s="907"/>
      <c r="AF24" s="907"/>
      <c r="AG24" s="908"/>
      <c r="AH24" s="53"/>
      <c r="AI24" s="176"/>
      <c r="AJ24" s="174"/>
    </row>
    <row r="25" spans="1:36" s="175" customFormat="1" ht="22.2" customHeight="1" thickTop="1" x14ac:dyDescent="0.2">
      <c r="A25" s="26"/>
      <c r="B25" s="26"/>
      <c r="C25" s="24"/>
      <c r="D25" s="24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50"/>
      <c r="Q25" s="24"/>
      <c r="R25" s="26"/>
      <c r="S25" s="176"/>
      <c r="T25" s="26"/>
      <c r="U25" s="26"/>
      <c r="V25" s="24"/>
      <c r="W25" s="24"/>
      <c r="X25" s="26"/>
      <c r="Y25" s="26"/>
      <c r="Z25" s="26"/>
      <c r="AA25" s="26"/>
      <c r="AB25" s="26"/>
      <c r="AC25" s="26"/>
      <c r="AD25" s="26"/>
      <c r="AE25" s="26"/>
      <c r="AF25" s="50"/>
      <c r="AG25" s="24"/>
      <c r="AH25" s="26"/>
      <c r="AI25" s="176"/>
      <c r="AJ25" s="174"/>
    </row>
    <row r="26" spans="1:36" s="175" customFormat="1" ht="22.95" customHeight="1" x14ac:dyDescent="0.55000000000000004">
      <c r="A26" s="26"/>
      <c r="B26" s="74" t="s">
        <v>243</v>
      </c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50"/>
      <c r="Q26" s="75"/>
      <c r="R26" s="26"/>
      <c r="S26" s="176"/>
      <c r="T26" s="26"/>
      <c r="U26" s="74" t="s">
        <v>243</v>
      </c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50"/>
      <c r="AG26" s="75"/>
      <c r="AH26" s="26"/>
      <c r="AI26" s="176"/>
      <c r="AJ26" s="174"/>
    </row>
    <row r="27" spans="1:36" s="175" customFormat="1" ht="31.05" customHeight="1" thickBot="1" x14ac:dyDescent="0.25">
      <c r="A27" s="53"/>
      <c r="B27" s="843" t="s">
        <v>395</v>
      </c>
      <c r="C27" s="844"/>
      <c r="D27" s="385" t="s">
        <v>13</v>
      </c>
      <c r="E27" s="931" t="s">
        <v>4</v>
      </c>
      <c r="F27" s="932"/>
      <c r="G27" s="932"/>
      <c r="H27" s="933"/>
      <c r="I27" s="937" t="s">
        <v>12</v>
      </c>
      <c r="J27" s="935"/>
      <c r="K27" s="935"/>
      <c r="L27" s="938"/>
      <c r="M27" s="931" t="s">
        <v>11</v>
      </c>
      <c r="N27" s="935"/>
      <c r="O27" s="935"/>
      <c r="P27" s="935"/>
      <c r="Q27" s="936"/>
      <c r="R27" s="53"/>
      <c r="S27" s="176"/>
      <c r="T27" s="53"/>
      <c r="U27" s="677" t="s">
        <v>395</v>
      </c>
      <c r="V27" s="678"/>
      <c r="W27" s="118" t="s">
        <v>13</v>
      </c>
      <c r="X27" s="456" t="s">
        <v>4</v>
      </c>
      <c r="Y27" s="457"/>
      <c r="Z27" s="456" t="s">
        <v>12</v>
      </c>
      <c r="AA27" s="467"/>
      <c r="AB27" s="457"/>
      <c r="AC27" s="466" t="s">
        <v>11</v>
      </c>
      <c r="AD27" s="467"/>
      <c r="AE27" s="467"/>
      <c r="AF27" s="467"/>
      <c r="AG27" s="457"/>
      <c r="AH27" s="53"/>
      <c r="AI27" s="176"/>
      <c r="AJ27" s="174"/>
    </row>
    <row r="28" spans="1:36" s="175" customFormat="1" ht="31.05" customHeight="1" x14ac:dyDescent="0.2">
      <c r="A28" s="53"/>
      <c r="B28" s="845"/>
      <c r="C28" s="680"/>
      <c r="D28" s="121">
        <v>1</v>
      </c>
      <c r="E28" s="920"/>
      <c r="F28" s="921"/>
      <c r="G28" s="921"/>
      <c r="H28" s="922"/>
      <c r="I28" s="923" t="str">
        <f>IF($E28&lt;&gt;"",VLOOKUP($E28,形状一覧!$B$3:$C$129,2,0),"")</f>
        <v/>
      </c>
      <c r="J28" s="475"/>
      <c r="K28" s="119" t="s">
        <v>10</v>
      </c>
      <c r="L28" s="251" t="s">
        <v>9</v>
      </c>
      <c r="M28" s="359"/>
      <c r="N28" s="123" t="s">
        <v>8</v>
      </c>
      <c r="O28" s="122" t="s">
        <v>7</v>
      </c>
      <c r="P28" s="139" t="str">
        <f>IF(AND(ISNUMBER(I28)*1,ISNUMBER(M28)*1),I28*M28,"")</f>
        <v/>
      </c>
      <c r="Q28" s="386" t="s">
        <v>6</v>
      </c>
      <c r="R28" s="53"/>
      <c r="S28" s="176"/>
      <c r="T28" s="53"/>
      <c r="U28" s="679"/>
      <c r="V28" s="680"/>
      <c r="W28" s="121">
        <v>1</v>
      </c>
      <c r="X28" s="866" t="s">
        <v>92</v>
      </c>
      <c r="Y28" s="867"/>
      <c r="Z28" s="137">
        <f>IF($X28&lt;&gt;"",VLOOKUP($X28,形状一覧!$B$3:$C$129,2,0),"")</f>
        <v>60</v>
      </c>
      <c r="AA28" s="119" t="s">
        <v>10</v>
      </c>
      <c r="AB28" s="251" t="s">
        <v>9</v>
      </c>
      <c r="AC28" s="269">
        <v>2</v>
      </c>
      <c r="AD28" s="123" t="s">
        <v>8</v>
      </c>
      <c r="AE28" s="122" t="s">
        <v>7</v>
      </c>
      <c r="AF28" s="139">
        <f>IF(AND(ISNUMBER(Z28)*1,ISNUMBER(AC28)*1),Z28*AC28,"")</f>
        <v>120</v>
      </c>
      <c r="AG28" s="120" t="s">
        <v>6</v>
      </c>
      <c r="AH28" s="53"/>
      <c r="AI28" s="176"/>
      <c r="AJ28" s="174"/>
    </row>
    <row r="29" spans="1:36" s="175" customFormat="1" ht="31.05" customHeight="1" x14ac:dyDescent="0.2">
      <c r="A29" s="53"/>
      <c r="B29" s="845"/>
      <c r="C29" s="680"/>
      <c r="D29" s="121">
        <v>2</v>
      </c>
      <c r="E29" s="917"/>
      <c r="F29" s="918"/>
      <c r="G29" s="918"/>
      <c r="H29" s="919"/>
      <c r="I29" s="923" t="str">
        <f>IF($E29&lt;&gt;"",VLOOKUP($E29,形状一覧!$B$3:$C$129,2,0),"")</f>
        <v/>
      </c>
      <c r="J29" s="475"/>
      <c r="K29" s="119" t="s">
        <v>10</v>
      </c>
      <c r="L29" s="251" t="s">
        <v>9</v>
      </c>
      <c r="M29" s="360"/>
      <c r="N29" s="123" t="s">
        <v>8</v>
      </c>
      <c r="O29" s="122" t="s">
        <v>7</v>
      </c>
      <c r="P29" s="139" t="str">
        <f>IF(AND(ISNUMBER(I29)*1,ISNUMBER(M29)*1),I29*M29,"")</f>
        <v/>
      </c>
      <c r="Q29" s="386" t="s">
        <v>6</v>
      </c>
      <c r="R29" s="53"/>
      <c r="S29" s="176"/>
      <c r="T29" s="53"/>
      <c r="U29" s="679"/>
      <c r="V29" s="680"/>
      <c r="W29" s="121">
        <v>2</v>
      </c>
      <c r="X29" s="866"/>
      <c r="Y29" s="867"/>
      <c r="Z29" s="137" t="str">
        <f>IF($E29&lt;&gt;"",VLOOKUP($E29,形状一覧!$B$3:$C$129,2,0),"")</f>
        <v/>
      </c>
      <c r="AA29" s="119" t="s">
        <v>10</v>
      </c>
      <c r="AB29" s="251" t="s">
        <v>9</v>
      </c>
      <c r="AC29" s="270"/>
      <c r="AD29" s="123" t="s">
        <v>8</v>
      </c>
      <c r="AE29" s="122" t="s">
        <v>7</v>
      </c>
      <c r="AF29" s="139" t="str">
        <f>IF(AND(ISNUMBER(Z29)*1,ISNUMBER(AC29)*1),Z29*AC29,"")</f>
        <v/>
      </c>
      <c r="AG29" s="120" t="s">
        <v>6</v>
      </c>
      <c r="AH29" s="53"/>
      <c r="AI29" s="176"/>
      <c r="AJ29" s="174"/>
    </row>
    <row r="30" spans="1:36" s="175" customFormat="1" ht="31.05" customHeight="1" x14ac:dyDescent="0.2">
      <c r="A30" s="53"/>
      <c r="B30" s="845"/>
      <c r="C30" s="680"/>
      <c r="D30" s="121">
        <v>3</v>
      </c>
      <c r="E30" s="917"/>
      <c r="F30" s="918"/>
      <c r="G30" s="918"/>
      <c r="H30" s="919"/>
      <c r="I30" s="923" t="str">
        <f>IF($E30&lt;&gt;"",VLOOKUP($E30,形状一覧!$B$3:$C$129,2,0),"")</f>
        <v/>
      </c>
      <c r="J30" s="475"/>
      <c r="K30" s="119" t="s">
        <v>10</v>
      </c>
      <c r="L30" s="251" t="s">
        <v>9</v>
      </c>
      <c r="M30" s="360"/>
      <c r="N30" s="123" t="s">
        <v>8</v>
      </c>
      <c r="O30" s="122" t="s">
        <v>7</v>
      </c>
      <c r="P30" s="139" t="str">
        <f>IF(AND(ISNUMBER(I30)*1,ISNUMBER(M30)*1),I30*M30,"")</f>
        <v/>
      </c>
      <c r="Q30" s="386" t="s">
        <v>6</v>
      </c>
      <c r="R30" s="53"/>
      <c r="S30" s="176"/>
      <c r="T30" s="53"/>
      <c r="U30" s="679"/>
      <c r="V30" s="680"/>
      <c r="W30" s="121">
        <v>3</v>
      </c>
      <c r="X30" s="866"/>
      <c r="Y30" s="867"/>
      <c r="Z30" s="137" t="str">
        <f>IF($E30&lt;&gt;"",VLOOKUP($E30,形状一覧!$B$3:$C$129,2,0),"")</f>
        <v/>
      </c>
      <c r="AA30" s="119" t="s">
        <v>10</v>
      </c>
      <c r="AB30" s="251" t="s">
        <v>9</v>
      </c>
      <c r="AC30" s="270"/>
      <c r="AD30" s="123" t="s">
        <v>8</v>
      </c>
      <c r="AE30" s="122" t="s">
        <v>7</v>
      </c>
      <c r="AF30" s="139" t="str">
        <f>IF(AND(ISNUMBER(Z30)*1,ISNUMBER(AC30)*1),Z30*AC30,"")</f>
        <v/>
      </c>
      <c r="AG30" s="120" t="s">
        <v>6</v>
      </c>
      <c r="AH30" s="53"/>
      <c r="AI30" s="176"/>
      <c r="AJ30" s="174"/>
    </row>
    <row r="31" spans="1:36" s="175" customFormat="1" ht="31.05" customHeight="1" x14ac:dyDescent="0.2">
      <c r="A31" s="53"/>
      <c r="B31" s="845"/>
      <c r="C31" s="680"/>
      <c r="D31" s="121">
        <v>4</v>
      </c>
      <c r="E31" s="917"/>
      <c r="F31" s="918"/>
      <c r="G31" s="918"/>
      <c r="H31" s="919"/>
      <c r="I31" s="923" t="str">
        <f>IF($E31&lt;&gt;"",VLOOKUP($E31,形状一覧!$B$3:$C$129,2,0),"")</f>
        <v/>
      </c>
      <c r="J31" s="475"/>
      <c r="K31" s="119" t="s">
        <v>10</v>
      </c>
      <c r="L31" s="251" t="s">
        <v>9</v>
      </c>
      <c r="M31" s="360"/>
      <c r="N31" s="123" t="s">
        <v>8</v>
      </c>
      <c r="O31" s="122" t="s">
        <v>7</v>
      </c>
      <c r="P31" s="139" t="str">
        <f>IF(AND(ISNUMBER(I31)*1,ISNUMBER(M31)*1),I31*M31,"")</f>
        <v/>
      </c>
      <c r="Q31" s="386" t="s">
        <v>6</v>
      </c>
      <c r="R31" s="53"/>
      <c r="S31" s="176"/>
      <c r="T31" s="53"/>
      <c r="U31" s="679"/>
      <c r="V31" s="680"/>
      <c r="W31" s="121">
        <v>4</v>
      </c>
      <c r="X31" s="866"/>
      <c r="Y31" s="867"/>
      <c r="Z31" s="137" t="str">
        <f>IF($E31&lt;&gt;"",VLOOKUP($E31,形状一覧!$B$3:$C$129,2,0),"")</f>
        <v/>
      </c>
      <c r="AA31" s="119" t="s">
        <v>10</v>
      </c>
      <c r="AB31" s="251" t="s">
        <v>9</v>
      </c>
      <c r="AC31" s="270"/>
      <c r="AD31" s="123" t="s">
        <v>8</v>
      </c>
      <c r="AE31" s="122" t="s">
        <v>7</v>
      </c>
      <c r="AF31" s="139" t="str">
        <f>IF(AND(ISNUMBER(Z31)*1,ISNUMBER(AC31)*1),Z31*AC31,"")</f>
        <v/>
      </c>
      <c r="AG31" s="120" t="s">
        <v>6</v>
      </c>
      <c r="AH31" s="53"/>
      <c r="AI31" s="176"/>
      <c r="AJ31" s="174"/>
    </row>
    <row r="32" spans="1:36" s="175" customFormat="1" ht="31.05" customHeight="1" thickBot="1" x14ac:dyDescent="0.25">
      <c r="A32" s="53"/>
      <c r="B32" s="845"/>
      <c r="C32" s="680"/>
      <c r="D32" s="121">
        <v>5</v>
      </c>
      <c r="E32" s="928"/>
      <c r="F32" s="929"/>
      <c r="G32" s="929"/>
      <c r="H32" s="930"/>
      <c r="I32" s="923" t="str">
        <f>IF($E32&lt;&gt;"",VLOOKUP($E32,形状一覧!$B$3:$C$129,2,0),"")</f>
        <v/>
      </c>
      <c r="J32" s="475"/>
      <c r="K32" s="119" t="s">
        <v>10</v>
      </c>
      <c r="L32" s="251" t="s">
        <v>9</v>
      </c>
      <c r="M32" s="361"/>
      <c r="N32" s="123" t="s">
        <v>8</v>
      </c>
      <c r="O32" s="122" t="s">
        <v>7</v>
      </c>
      <c r="P32" s="139" t="str">
        <f t="shared" ref="P32" si="3">IF(AND(ISNUMBER(I32)*1,ISNUMBER(M32)*1),I32*M32,"")</f>
        <v/>
      </c>
      <c r="Q32" s="386" t="s">
        <v>6</v>
      </c>
      <c r="R32" s="53"/>
      <c r="S32" s="176"/>
      <c r="T32" s="53"/>
      <c r="U32" s="679"/>
      <c r="V32" s="680"/>
      <c r="W32" s="121">
        <v>5</v>
      </c>
      <c r="X32" s="866"/>
      <c r="Y32" s="867"/>
      <c r="Z32" s="137" t="str">
        <f>IF($E32&lt;&gt;"",VLOOKUP($E32,形状一覧!$B$3:$C$129,2,0),"")</f>
        <v/>
      </c>
      <c r="AA32" s="119" t="s">
        <v>10</v>
      </c>
      <c r="AB32" s="251" t="s">
        <v>9</v>
      </c>
      <c r="AC32" s="271"/>
      <c r="AD32" s="123" t="s">
        <v>8</v>
      </c>
      <c r="AE32" s="122" t="s">
        <v>7</v>
      </c>
      <c r="AF32" s="139" t="str">
        <f t="shared" ref="AF32" si="4">IF(AND(ISNUMBER(Z32)*1,ISNUMBER(AC32)*1),Z32*AC32,"")</f>
        <v/>
      </c>
      <c r="AG32" s="120" t="s">
        <v>6</v>
      </c>
      <c r="AH32" s="53"/>
      <c r="AI32" s="176"/>
      <c r="AJ32" s="174"/>
    </row>
    <row r="33" spans="1:36" s="175" customFormat="1" ht="31.05" customHeight="1" thickBot="1" x14ac:dyDescent="0.25">
      <c r="A33" s="53"/>
      <c r="B33" s="845"/>
      <c r="C33" s="680"/>
      <c r="D33" s="140"/>
      <c r="E33" s="142"/>
      <c r="F33" s="142"/>
      <c r="G33" s="142"/>
      <c r="H33" s="142"/>
      <c r="I33" s="143"/>
      <c r="J33" s="143"/>
      <c r="K33" s="144"/>
      <c r="L33" s="119"/>
      <c r="M33" s="721" t="s">
        <v>261</v>
      </c>
      <c r="N33" s="722"/>
      <c r="O33" s="723"/>
      <c r="P33" s="145" t="str">
        <f>IF(SUM(P28:P32)&lt;&gt;0,SUM(P28:P32),"")</f>
        <v/>
      </c>
      <c r="Q33" s="387" t="s">
        <v>10</v>
      </c>
      <c r="R33" s="53"/>
      <c r="S33" s="176"/>
      <c r="T33" s="53"/>
      <c r="U33" s="679"/>
      <c r="V33" s="680"/>
      <c r="W33" s="140"/>
      <c r="X33" s="141"/>
      <c r="Y33" s="142"/>
      <c r="Z33" s="143"/>
      <c r="AA33" s="144"/>
      <c r="AB33" s="119"/>
      <c r="AC33" s="721" t="s">
        <v>29</v>
      </c>
      <c r="AD33" s="722"/>
      <c r="AE33" s="723"/>
      <c r="AF33" s="145">
        <f>IF(SUM(AF28:AF32)&lt;&gt;0,SUM(AF28:AF30),"")</f>
        <v>120</v>
      </c>
      <c r="AG33" s="184" t="s">
        <v>10</v>
      </c>
      <c r="AH33" s="53"/>
      <c r="AI33" s="176"/>
      <c r="AJ33" s="174"/>
    </row>
    <row r="34" spans="1:36" s="175" customFormat="1" ht="31.05" customHeight="1" thickBot="1" x14ac:dyDescent="0.25">
      <c r="A34" s="53"/>
      <c r="B34" s="845"/>
      <c r="C34" s="680"/>
      <c r="D34" s="256" t="s">
        <v>74</v>
      </c>
      <c r="E34" s="538" t="str">
        <f>IF(P33&lt;&gt;"",P33/1000,"")</f>
        <v/>
      </c>
      <c r="F34" s="539"/>
      <c r="G34" s="539"/>
      <c r="H34" s="539"/>
      <c r="I34" s="257" t="s">
        <v>0</v>
      </c>
      <c r="J34" s="61"/>
      <c r="K34" s="940" t="s">
        <v>20</v>
      </c>
      <c r="L34" s="940"/>
      <c r="M34" s="940"/>
      <c r="N34" s="940"/>
      <c r="O34" s="940"/>
      <c r="P34" s="940"/>
      <c r="Q34" s="941"/>
      <c r="R34" s="53"/>
      <c r="S34" s="176"/>
      <c r="T34" s="53"/>
      <c r="U34" s="679"/>
      <c r="V34" s="680"/>
      <c r="W34" s="128" t="s">
        <v>74</v>
      </c>
      <c r="X34" s="710">
        <f>IF(AF33&lt;&gt;"",AF33/1000,"")</f>
        <v>0.12</v>
      </c>
      <c r="Y34" s="711"/>
      <c r="Z34" s="130" t="s">
        <v>0</v>
      </c>
      <c r="AA34" s="942" t="s">
        <v>20</v>
      </c>
      <c r="AB34" s="942"/>
      <c r="AC34" s="942"/>
      <c r="AD34" s="942"/>
      <c r="AE34" s="942"/>
      <c r="AF34" s="942"/>
      <c r="AG34" s="943"/>
      <c r="AH34" s="53"/>
      <c r="AI34" s="176"/>
      <c r="AJ34" s="174"/>
    </row>
    <row r="35" spans="1:36" s="175" customFormat="1" ht="31.05" customHeight="1" thickBot="1" x14ac:dyDescent="0.25">
      <c r="A35" s="53"/>
      <c r="B35" s="846"/>
      <c r="C35" s="699"/>
      <c r="D35" s="373" t="s">
        <v>286</v>
      </c>
      <c r="E35" s="374" t="s">
        <v>209</v>
      </c>
      <c r="F35" s="375"/>
      <c r="G35" s="375"/>
      <c r="H35" s="375" t="s">
        <v>7</v>
      </c>
      <c r="I35" s="370" t="s">
        <v>272</v>
      </c>
      <c r="J35" s="370"/>
      <c r="K35" s="370"/>
      <c r="L35" s="371"/>
      <c r="M35" s="939" t="str">
        <f>IF(P33&lt;&gt;"",IF(E34/E20&gt;1,"入力に誤りがあります",ROUND(E$24*E34/E20,3)),"")</f>
        <v/>
      </c>
      <c r="N35" s="939"/>
      <c r="O35" s="939"/>
      <c r="P35" s="934"/>
      <c r="Q35" s="349" t="s">
        <v>25</v>
      </c>
      <c r="R35" s="53"/>
      <c r="S35" s="176"/>
      <c r="T35" s="53"/>
      <c r="U35" s="682"/>
      <c r="V35" s="683"/>
      <c r="W35" s="156" t="s">
        <v>285</v>
      </c>
      <c r="X35" s="152" t="s">
        <v>209</v>
      </c>
      <c r="Y35" s="152" t="s">
        <v>7</v>
      </c>
      <c r="Z35" s="153" t="s">
        <v>271</v>
      </c>
      <c r="AA35" s="153"/>
      <c r="AB35" s="185"/>
      <c r="AC35" s="854">
        <f>IFERROR(ROUND(X$24*AF33/AF$19,3),"")</f>
        <v>0.12</v>
      </c>
      <c r="AD35" s="855"/>
      <c r="AE35" s="855"/>
      <c r="AF35" s="855"/>
      <c r="AG35" s="186" t="s">
        <v>25</v>
      </c>
      <c r="AH35" s="53"/>
      <c r="AI35" s="176"/>
      <c r="AJ35" s="174"/>
    </row>
    <row r="36" spans="1:36" ht="31.05" customHeight="1" thickBot="1" x14ac:dyDescent="0.25">
      <c r="A36" s="53"/>
      <c r="B36" s="847" t="s">
        <v>396</v>
      </c>
      <c r="C36" s="678"/>
      <c r="D36" s="187" t="s">
        <v>13</v>
      </c>
      <c r="E36" s="523" t="s">
        <v>4</v>
      </c>
      <c r="F36" s="532"/>
      <c r="G36" s="532"/>
      <c r="H36" s="568"/>
      <c r="I36" s="720" t="s">
        <v>12</v>
      </c>
      <c r="J36" s="524"/>
      <c r="K36" s="524"/>
      <c r="L36" s="525"/>
      <c r="M36" s="523" t="s">
        <v>11</v>
      </c>
      <c r="N36" s="524"/>
      <c r="O36" s="524"/>
      <c r="P36" s="524"/>
      <c r="Q36" s="886"/>
      <c r="R36" s="53"/>
      <c r="S36" s="178"/>
      <c r="T36" s="53"/>
      <c r="U36" s="677" t="s">
        <v>396</v>
      </c>
      <c r="V36" s="678"/>
      <c r="W36" s="118" t="s">
        <v>13</v>
      </c>
      <c r="X36" s="466" t="s">
        <v>4</v>
      </c>
      <c r="Y36" s="701"/>
      <c r="Z36" s="456" t="s">
        <v>12</v>
      </c>
      <c r="AA36" s="467"/>
      <c r="AB36" s="457"/>
      <c r="AC36" s="523" t="s">
        <v>11</v>
      </c>
      <c r="AD36" s="524"/>
      <c r="AE36" s="524"/>
      <c r="AF36" s="524"/>
      <c r="AG36" s="525"/>
      <c r="AH36" s="53"/>
      <c r="AI36" s="178"/>
      <c r="AJ36" s="167"/>
    </row>
    <row r="37" spans="1:36" ht="31.05" customHeight="1" x14ac:dyDescent="0.2">
      <c r="A37" s="26"/>
      <c r="B37" s="845"/>
      <c r="C37" s="680"/>
      <c r="D37" s="121">
        <v>1</v>
      </c>
      <c r="E37" s="920"/>
      <c r="F37" s="921"/>
      <c r="G37" s="921"/>
      <c r="H37" s="922"/>
      <c r="I37" s="924" t="str">
        <f>IF($E37&lt;&gt;"",VLOOKUP($E37,形状一覧!$B$3:$C$129,2,0),"")</f>
        <v/>
      </c>
      <c r="J37" s="925"/>
      <c r="K37" s="119" t="s">
        <v>10</v>
      </c>
      <c r="L37" s="251" t="s">
        <v>9</v>
      </c>
      <c r="M37" s="362"/>
      <c r="N37" s="123" t="s">
        <v>8</v>
      </c>
      <c r="O37" s="122" t="s">
        <v>7</v>
      </c>
      <c r="P37" s="139" t="str">
        <f>IF($E37&lt;&gt;"",IF(AND('設置概要書 '!$S$8=1,OR(COUNTIF($E37,"東洋アルミニウム*"),COUNTIF($E37,"ネクストエナジー*"))),"既存適用",I37*M37),"")</f>
        <v/>
      </c>
      <c r="Q37" s="386" t="s">
        <v>6</v>
      </c>
      <c r="R37" s="53"/>
      <c r="S37" s="178"/>
      <c r="T37" s="26"/>
      <c r="U37" s="679"/>
      <c r="V37" s="680"/>
      <c r="W37" s="121">
        <v>1</v>
      </c>
      <c r="X37" s="868" t="s">
        <v>135</v>
      </c>
      <c r="Y37" s="869"/>
      <c r="Z37" s="275" t="str">
        <f>IF($E37&lt;&gt;"",VLOOKUP($E37,形状一覧!$B$3:$C$129,2,0),"")</f>
        <v/>
      </c>
      <c r="AA37" s="119" t="s">
        <v>10</v>
      </c>
      <c r="AB37" s="251" t="s">
        <v>9</v>
      </c>
      <c r="AC37" s="272">
        <v>1</v>
      </c>
      <c r="AD37" s="123" t="s">
        <v>8</v>
      </c>
      <c r="AE37" s="122" t="s">
        <v>7</v>
      </c>
      <c r="AF37" s="139" t="str">
        <f>IF($E37&lt;&gt;"",IF(AND('設置概要書 '!$S$8=1,OR(COUNTIF($E37,"東洋アルミニウム*"),COUNTIF($E37,"ネクストエナジー*"))),"既存のみ",Z37*AC37),"")</f>
        <v/>
      </c>
      <c r="AG37" s="120" t="s">
        <v>6</v>
      </c>
      <c r="AH37" s="53"/>
      <c r="AI37" s="178"/>
      <c r="AJ37" s="167"/>
    </row>
    <row r="38" spans="1:36" ht="31.05" customHeight="1" x14ac:dyDescent="0.2">
      <c r="A38" s="26"/>
      <c r="B38" s="845"/>
      <c r="C38" s="680"/>
      <c r="D38" s="121">
        <v>2</v>
      </c>
      <c r="E38" s="917"/>
      <c r="F38" s="918"/>
      <c r="G38" s="918"/>
      <c r="H38" s="919"/>
      <c r="I38" s="924" t="str">
        <f>IF($E38&lt;&gt;"",VLOOKUP($E38,形状一覧!$B$3:$C$129,2,0),"")</f>
        <v/>
      </c>
      <c r="J38" s="925"/>
      <c r="K38" s="119" t="s">
        <v>10</v>
      </c>
      <c r="L38" s="251" t="s">
        <v>9</v>
      </c>
      <c r="M38" s="363"/>
      <c r="N38" s="123" t="s">
        <v>8</v>
      </c>
      <c r="O38" s="122" t="s">
        <v>7</v>
      </c>
      <c r="P38" s="139" t="str">
        <f>IF($E38&lt;&gt;"",IF(AND('設置概要書 '!$S$8=1,OR(COUNTIF($E38,"東洋アルミニウム*"),COUNTIF($E38,"ネクストエナジー*"))),"既存適用",I38*M38),"")</f>
        <v/>
      </c>
      <c r="Q38" s="386" t="s">
        <v>6</v>
      </c>
      <c r="R38" s="53"/>
      <c r="S38" s="178"/>
      <c r="T38" s="26"/>
      <c r="U38" s="679"/>
      <c r="V38" s="680"/>
      <c r="W38" s="121">
        <v>2</v>
      </c>
      <c r="X38" s="850"/>
      <c r="Y38" s="851"/>
      <c r="Z38" s="275" t="str">
        <f>IF($E38&lt;&gt;"",VLOOKUP($E38,形状一覧!$B$3:$C$129,2,0),"")</f>
        <v/>
      </c>
      <c r="AA38" s="119" t="s">
        <v>10</v>
      </c>
      <c r="AB38" s="251" t="s">
        <v>9</v>
      </c>
      <c r="AC38" s="273"/>
      <c r="AD38" s="123" t="s">
        <v>8</v>
      </c>
      <c r="AE38" s="122" t="s">
        <v>7</v>
      </c>
      <c r="AF38" s="139" t="str">
        <f>IF($E38&lt;&gt;"",IF(AND('設置概要書 '!$S$8=1,OR(COUNTIF($E38,"東洋アルミニウム*"),COUNTIF($E38,"ネクストエナジー*"))),"既存のみ",Z38*AC38),"")</f>
        <v/>
      </c>
      <c r="AG38" s="120" t="s">
        <v>6</v>
      </c>
      <c r="AH38" s="53"/>
      <c r="AI38" s="178"/>
      <c r="AJ38" s="167"/>
    </row>
    <row r="39" spans="1:36" ht="31.05" customHeight="1" x14ac:dyDescent="0.2">
      <c r="A39" s="53"/>
      <c r="B39" s="845"/>
      <c r="C39" s="680"/>
      <c r="D39" s="121">
        <v>3</v>
      </c>
      <c r="E39" s="917"/>
      <c r="F39" s="918"/>
      <c r="G39" s="918"/>
      <c r="H39" s="919"/>
      <c r="I39" s="923" t="str">
        <f>IF($E39&lt;&gt;"",VLOOKUP($E39,形状一覧!$B$3:$C$129,2,0),"")</f>
        <v/>
      </c>
      <c r="J39" s="475"/>
      <c r="K39" s="119" t="s">
        <v>10</v>
      </c>
      <c r="L39" s="251" t="s">
        <v>9</v>
      </c>
      <c r="M39" s="363"/>
      <c r="N39" s="123" t="s">
        <v>8</v>
      </c>
      <c r="O39" s="122" t="s">
        <v>7</v>
      </c>
      <c r="P39" s="139" t="str">
        <f>IF($E39&lt;&gt;"",IF(AND('設置概要書 '!$S$8=1,OR(COUNTIF($E39,"東洋アルミニウム*"),COUNTIF($E39,"ネクストエナジー*"))),"既存適用",I39*M39),"")</f>
        <v/>
      </c>
      <c r="Q39" s="386" t="s">
        <v>6</v>
      </c>
      <c r="R39" s="53"/>
      <c r="S39" s="178"/>
      <c r="T39" s="53"/>
      <c r="U39" s="679"/>
      <c r="V39" s="680"/>
      <c r="W39" s="121">
        <v>3</v>
      </c>
      <c r="X39" s="850"/>
      <c r="Y39" s="851"/>
      <c r="Z39" s="138" t="str">
        <f>IF($E39&lt;&gt;"",VLOOKUP($E39,形状一覧!$B$3:$C$129,2,0),"")</f>
        <v/>
      </c>
      <c r="AA39" s="119" t="s">
        <v>10</v>
      </c>
      <c r="AB39" s="251" t="s">
        <v>9</v>
      </c>
      <c r="AC39" s="273"/>
      <c r="AD39" s="123" t="s">
        <v>8</v>
      </c>
      <c r="AE39" s="122" t="s">
        <v>7</v>
      </c>
      <c r="AF39" s="139" t="str">
        <f>IF($E39&lt;&gt;"",IF(AND('設置概要書 '!$S$8=1,OR(COUNTIF($E39,"東洋アルミニウム*"),COUNTIF($E39,"ネクストエナジー*"))),"既存のみ",Z39*AC39),"")</f>
        <v/>
      </c>
      <c r="AG39" s="120" t="s">
        <v>6</v>
      </c>
      <c r="AH39" s="53"/>
      <c r="AI39" s="178"/>
      <c r="AJ39" s="167"/>
    </row>
    <row r="40" spans="1:36" ht="31.05" customHeight="1" x14ac:dyDescent="0.2">
      <c r="A40" s="53"/>
      <c r="B40" s="845"/>
      <c r="C40" s="680"/>
      <c r="D40" s="121">
        <v>4</v>
      </c>
      <c r="E40" s="917"/>
      <c r="F40" s="918"/>
      <c r="G40" s="918"/>
      <c r="H40" s="919"/>
      <c r="I40" s="923" t="str">
        <f>IF($E40&lt;&gt;"",VLOOKUP($E40,形状一覧!$B$3:$C$129,2,0),"")</f>
        <v/>
      </c>
      <c r="J40" s="475"/>
      <c r="K40" s="119" t="s">
        <v>10</v>
      </c>
      <c r="L40" s="251" t="s">
        <v>9</v>
      </c>
      <c r="M40" s="363"/>
      <c r="N40" s="123" t="s">
        <v>8</v>
      </c>
      <c r="O40" s="122" t="s">
        <v>7</v>
      </c>
      <c r="P40" s="139" t="str">
        <f>IF($E40&lt;&gt;"",IF(AND('設置概要書 '!$S$8=1,OR(COUNTIF($E40,"東洋アルミニウム*"),COUNTIF($E40,"ネクストエナジー*"))),"既存適用",I40*M40),"")</f>
        <v/>
      </c>
      <c r="Q40" s="386" t="s">
        <v>6</v>
      </c>
      <c r="R40" s="53"/>
      <c r="S40" s="178"/>
      <c r="T40" s="53"/>
      <c r="U40" s="679"/>
      <c r="V40" s="680"/>
      <c r="W40" s="121">
        <v>4</v>
      </c>
      <c r="X40" s="850"/>
      <c r="Y40" s="851"/>
      <c r="Z40" s="138" t="str">
        <f>IF($E40&lt;&gt;"",VLOOKUP($E40,形状一覧!$B$3:$C$129,2,0),"")</f>
        <v/>
      </c>
      <c r="AA40" s="119" t="s">
        <v>10</v>
      </c>
      <c r="AB40" s="251" t="s">
        <v>9</v>
      </c>
      <c r="AC40" s="273"/>
      <c r="AD40" s="123" t="s">
        <v>8</v>
      </c>
      <c r="AE40" s="122" t="s">
        <v>7</v>
      </c>
      <c r="AF40" s="139" t="str">
        <f>IF($E40&lt;&gt;"",IF(AND('設置概要書 '!$S$8=1,OR(COUNTIF($E40,"東洋アルミニウム*"),COUNTIF($E40,"ネクストエナジー*"))),"既存のみ",Z40*AC40),"")</f>
        <v/>
      </c>
      <c r="AG40" s="120" t="s">
        <v>6</v>
      </c>
      <c r="AH40" s="53"/>
      <c r="AI40" s="178"/>
      <c r="AJ40" s="167"/>
    </row>
    <row r="41" spans="1:36" ht="31.05" customHeight="1" thickBot="1" x14ac:dyDescent="0.25">
      <c r="A41" s="53"/>
      <c r="B41" s="845"/>
      <c r="C41" s="680"/>
      <c r="D41" s="121">
        <v>5</v>
      </c>
      <c r="E41" s="928"/>
      <c r="F41" s="929"/>
      <c r="G41" s="929"/>
      <c r="H41" s="930"/>
      <c r="I41" s="923" t="str">
        <f>IF($E41&lt;&gt;"",VLOOKUP($E41,形状一覧!$B$3:$C$129,2,0),"")</f>
        <v/>
      </c>
      <c r="J41" s="475"/>
      <c r="K41" s="119" t="s">
        <v>10</v>
      </c>
      <c r="L41" s="251" t="s">
        <v>9</v>
      </c>
      <c r="M41" s="364"/>
      <c r="N41" s="123" t="s">
        <v>8</v>
      </c>
      <c r="O41" s="122" t="s">
        <v>7</v>
      </c>
      <c r="P41" s="139" t="str">
        <f>IF($E41&lt;&gt;"",IF(AND('設置概要書 '!$S$8=1,OR(COUNTIF($E41,"東洋アルミニウム*"),COUNTIF($E41,"ネクストエナジー*"))),"既存適用",I41*M41),"")</f>
        <v/>
      </c>
      <c r="Q41" s="386" t="s">
        <v>6</v>
      </c>
      <c r="R41" s="53"/>
      <c r="S41" s="178"/>
      <c r="T41" s="53"/>
      <c r="U41" s="679"/>
      <c r="V41" s="680"/>
      <c r="W41" s="121">
        <v>5</v>
      </c>
      <c r="X41" s="852"/>
      <c r="Y41" s="853"/>
      <c r="Z41" s="138" t="str">
        <f>IF($E41&lt;&gt;"",VLOOKUP($E41,形状一覧!$B$3:$C$129,2,0),"")</f>
        <v/>
      </c>
      <c r="AA41" s="119" t="s">
        <v>10</v>
      </c>
      <c r="AB41" s="251" t="s">
        <v>9</v>
      </c>
      <c r="AC41" s="274"/>
      <c r="AD41" s="123" t="s">
        <v>8</v>
      </c>
      <c r="AE41" s="122" t="s">
        <v>7</v>
      </c>
      <c r="AF41" s="139" t="str">
        <f>IF($E41&lt;&gt;"",IF(AND('設置概要書 '!$S$8=1,OR(COUNTIF($E41,"東洋アルミニウム*"),COUNTIF($E41,"ネクストエナジー*"))),"既存のみ",Z41*AC41),"")</f>
        <v/>
      </c>
      <c r="AG41" s="120" t="s">
        <v>6</v>
      </c>
      <c r="AH41" s="53"/>
      <c r="AI41" s="178"/>
      <c r="AJ41" s="167"/>
    </row>
    <row r="42" spans="1:36" ht="31.05" customHeight="1" thickBot="1" x14ac:dyDescent="0.25">
      <c r="A42" s="26"/>
      <c r="B42" s="845"/>
      <c r="C42" s="680"/>
      <c r="D42" s="140"/>
      <c r="E42" s="142"/>
      <c r="F42" s="142"/>
      <c r="G42" s="142"/>
      <c r="H42" s="142"/>
      <c r="I42" s="143"/>
      <c r="J42" s="143"/>
      <c r="K42" s="144"/>
      <c r="L42" s="119"/>
      <c r="M42" s="721" t="s">
        <v>261</v>
      </c>
      <c r="N42" s="722"/>
      <c r="O42" s="723"/>
      <c r="P42" s="145" t="str">
        <f>IF(SUM(P37:P41)&lt;&gt;0,SUM(P37:P41),"")</f>
        <v/>
      </c>
      <c r="Q42" s="387" t="s">
        <v>10</v>
      </c>
      <c r="R42" s="53"/>
      <c r="S42" s="178"/>
      <c r="T42" s="26"/>
      <c r="U42" s="679"/>
      <c r="V42" s="680"/>
      <c r="W42" s="140"/>
      <c r="X42" s="142"/>
      <c r="Y42" s="142"/>
      <c r="Z42" s="143"/>
      <c r="AA42" s="144"/>
      <c r="AB42" s="119"/>
      <c r="AC42" s="721" t="s">
        <v>30</v>
      </c>
      <c r="AD42" s="722"/>
      <c r="AE42" s="723"/>
      <c r="AF42" s="145" t="str">
        <f>IF(SUM(AF37:AF41)&lt;&gt;0,SUM(AF37:AF39),"")</f>
        <v/>
      </c>
      <c r="AG42" s="184" t="s">
        <v>10</v>
      </c>
      <c r="AH42" s="53"/>
      <c r="AI42" s="178"/>
      <c r="AJ42" s="167"/>
    </row>
    <row r="43" spans="1:36" s="175" customFormat="1" ht="31.05" customHeight="1" thickBot="1" x14ac:dyDescent="0.25">
      <c r="A43" s="53"/>
      <c r="B43" s="845"/>
      <c r="C43" s="680"/>
      <c r="D43" s="256" t="s">
        <v>276</v>
      </c>
      <c r="E43" s="538" t="str">
        <f>IF(P42&lt;&gt;"",P42/1000,"")</f>
        <v/>
      </c>
      <c r="F43" s="539"/>
      <c r="G43" s="539"/>
      <c r="H43" s="539"/>
      <c r="I43" s="257" t="s">
        <v>0</v>
      </c>
      <c r="J43" s="61"/>
      <c r="K43" s="940" t="s">
        <v>20</v>
      </c>
      <c r="L43" s="940"/>
      <c r="M43" s="940"/>
      <c r="N43" s="940"/>
      <c r="O43" s="940"/>
      <c r="P43" s="940"/>
      <c r="Q43" s="941"/>
      <c r="R43" s="53"/>
      <c r="S43" s="176"/>
      <c r="T43" s="53"/>
      <c r="U43" s="679"/>
      <c r="V43" s="680"/>
      <c r="W43" s="128" t="s">
        <v>275</v>
      </c>
      <c r="X43" s="710" t="str">
        <f>IF(AF42&lt;&gt;"",AF42/1000,"")</f>
        <v/>
      </c>
      <c r="Y43" s="711"/>
      <c r="Z43" s="130" t="s">
        <v>0</v>
      </c>
      <c r="AA43" s="942" t="s">
        <v>20</v>
      </c>
      <c r="AB43" s="942"/>
      <c r="AC43" s="942"/>
      <c r="AD43" s="942"/>
      <c r="AE43" s="942"/>
      <c r="AF43" s="942"/>
      <c r="AG43" s="943"/>
      <c r="AH43" s="53"/>
      <c r="AI43" s="176"/>
      <c r="AJ43" s="174"/>
    </row>
    <row r="44" spans="1:36" ht="31.05" customHeight="1" thickBot="1" x14ac:dyDescent="0.25">
      <c r="A44" s="26"/>
      <c r="B44" s="845"/>
      <c r="C44" s="681"/>
      <c r="D44" s="376" t="s">
        <v>292</v>
      </c>
      <c r="E44" s="374" t="s">
        <v>208</v>
      </c>
      <c r="F44" s="375"/>
      <c r="G44" s="375"/>
      <c r="H44" s="375" t="s">
        <v>86</v>
      </c>
      <c r="I44" s="370" t="s">
        <v>279</v>
      </c>
      <c r="J44" s="370"/>
      <c r="K44" s="370"/>
      <c r="L44" s="371"/>
      <c r="M44" s="934" t="str">
        <f>IF(P42&lt;&gt;"",IF(E43/E20&gt;1,"入力に誤りがあります",ROUND(E$24*E43/E$20,3)),"")</f>
        <v/>
      </c>
      <c r="N44" s="714"/>
      <c r="O44" s="714"/>
      <c r="P44" s="714"/>
      <c r="Q44" s="349" t="s">
        <v>25</v>
      </c>
      <c r="R44" s="53"/>
      <c r="S44" s="178"/>
      <c r="T44" s="26"/>
      <c r="U44" s="682"/>
      <c r="V44" s="683"/>
      <c r="W44" s="192" t="s">
        <v>291</v>
      </c>
      <c r="X44" s="152" t="s">
        <v>208</v>
      </c>
      <c r="Y44" s="152" t="s">
        <v>86</v>
      </c>
      <c r="Z44" s="153" t="s">
        <v>278</v>
      </c>
      <c r="AA44" s="153"/>
      <c r="AB44" s="185"/>
      <c r="AC44" s="854" t="str">
        <f>IF(AF42&lt;&gt;"",IF(X43/X20&gt;1,"入力に誤りがあります",ROUND(X$24*X43/X$20,3)),"")</f>
        <v/>
      </c>
      <c r="AD44" s="855"/>
      <c r="AE44" s="855"/>
      <c r="AF44" s="855"/>
      <c r="AG44" s="186" t="s">
        <v>25</v>
      </c>
      <c r="AH44" s="53"/>
      <c r="AI44" s="178"/>
      <c r="AJ44" s="167"/>
    </row>
    <row r="45" spans="1:36" ht="31.05" customHeight="1" thickBot="1" x14ac:dyDescent="0.25">
      <c r="A45" s="26"/>
      <c r="B45" s="847" t="s">
        <v>397</v>
      </c>
      <c r="C45" s="678"/>
      <c r="D45" s="187" t="s">
        <v>13</v>
      </c>
      <c r="E45" s="523" t="s">
        <v>4</v>
      </c>
      <c r="F45" s="532"/>
      <c r="G45" s="532"/>
      <c r="H45" s="532"/>
      <c r="I45" s="532"/>
      <c r="J45" s="532"/>
      <c r="K45" s="532"/>
      <c r="L45" s="532"/>
      <c r="M45" s="532"/>
      <c r="N45" s="532"/>
      <c r="O45" s="568"/>
      <c r="P45" s="523" t="s">
        <v>24</v>
      </c>
      <c r="Q45" s="886"/>
      <c r="R45" s="26"/>
      <c r="S45" s="178"/>
      <c r="T45" s="26"/>
      <c r="U45" s="677" t="s">
        <v>397</v>
      </c>
      <c r="V45" s="678"/>
      <c r="W45" s="118" t="s">
        <v>13</v>
      </c>
      <c r="X45" s="466" t="s">
        <v>4</v>
      </c>
      <c r="Y45" s="700"/>
      <c r="Z45" s="700"/>
      <c r="AA45" s="700"/>
      <c r="AB45" s="700"/>
      <c r="AC45" s="532"/>
      <c r="AD45" s="532"/>
      <c r="AE45" s="568"/>
      <c r="AF45" s="523" t="s">
        <v>24</v>
      </c>
      <c r="AG45" s="525"/>
      <c r="AH45" s="26"/>
      <c r="AI45" s="178"/>
      <c r="AJ45" s="167"/>
    </row>
    <row r="46" spans="1:36" ht="31.05" customHeight="1" x14ac:dyDescent="0.2">
      <c r="A46" s="26"/>
      <c r="B46" s="845"/>
      <c r="C46" s="680"/>
      <c r="D46" s="121">
        <v>1</v>
      </c>
      <c r="E46" s="892"/>
      <c r="F46" s="893"/>
      <c r="G46" s="893"/>
      <c r="H46" s="893"/>
      <c r="I46" s="893"/>
      <c r="J46" s="893"/>
      <c r="K46" s="893"/>
      <c r="L46" s="893"/>
      <c r="M46" s="893"/>
      <c r="N46" s="893"/>
      <c r="O46" s="894"/>
      <c r="P46" s="377"/>
      <c r="Q46" s="387" t="s">
        <v>22</v>
      </c>
      <c r="R46" s="26"/>
      <c r="S46" s="178"/>
      <c r="T46" s="26"/>
      <c r="U46" s="679"/>
      <c r="V46" s="680"/>
      <c r="W46" s="121">
        <v>1</v>
      </c>
      <c r="X46" s="858" t="s">
        <v>58</v>
      </c>
      <c r="Y46" s="859"/>
      <c r="Z46" s="859"/>
      <c r="AA46" s="859"/>
      <c r="AB46" s="859"/>
      <c r="AC46" s="859"/>
      <c r="AD46" s="859"/>
      <c r="AE46" s="860"/>
      <c r="AF46" s="276">
        <v>1</v>
      </c>
      <c r="AG46" s="184" t="s">
        <v>22</v>
      </c>
      <c r="AH46" s="26"/>
      <c r="AI46" s="178"/>
      <c r="AJ46" s="167"/>
    </row>
    <row r="47" spans="1:36" ht="31.05" customHeight="1" x14ac:dyDescent="0.2">
      <c r="A47" s="26"/>
      <c r="B47" s="845"/>
      <c r="C47" s="680"/>
      <c r="D47" s="121">
        <v>2</v>
      </c>
      <c r="E47" s="887"/>
      <c r="F47" s="862"/>
      <c r="G47" s="862"/>
      <c r="H47" s="862"/>
      <c r="I47" s="862"/>
      <c r="J47" s="862"/>
      <c r="K47" s="862"/>
      <c r="L47" s="862"/>
      <c r="M47" s="862"/>
      <c r="N47" s="862"/>
      <c r="O47" s="888"/>
      <c r="P47" s="378"/>
      <c r="Q47" s="386" t="s">
        <v>22</v>
      </c>
      <c r="R47" s="26"/>
      <c r="S47" s="178"/>
      <c r="T47" s="26"/>
      <c r="U47" s="679"/>
      <c r="V47" s="680"/>
      <c r="W47" s="121">
        <v>2</v>
      </c>
      <c r="X47" s="861"/>
      <c r="Y47" s="862"/>
      <c r="Z47" s="862"/>
      <c r="AA47" s="862"/>
      <c r="AB47" s="862"/>
      <c r="AC47" s="862"/>
      <c r="AD47" s="862"/>
      <c r="AE47" s="863"/>
      <c r="AF47" s="277"/>
      <c r="AG47" s="120" t="s">
        <v>22</v>
      </c>
      <c r="AH47" s="26"/>
      <c r="AI47" s="178"/>
      <c r="AJ47" s="167"/>
    </row>
    <row r="48" spans="1:36" ht="31.05" customHeight="1" thickBot="1" x14ac:dyDescent="0.25">
      <c r="A48" s="26"/>
      <c r="B48" s="848"/>
      <c r="C48" s="849"/>
      <c r="D48" s="388">
        <v>3</v>
      </c>
      <c r="E48" s="889"/>
      <c r="F48" s="890"/>
      <c r="G48" s="890"/>
      <c r="H48" s="890"/>
      <c r="I48" s="890"/>
      <c r="J48" s="890"/>
      <c r="K48" s="890"/>
      <c r="L48" s="890"/>
      <c r="M48" s="890"/>
      <c r="N48" s="890"/>
      <c r="O48" s="891"/>
      <c r="P48" s="389"/>
      <c r="Q48" s="390" t="s">
        <v>22</v>
      </c>
      <c r="R48" s="26"/>
      <c r="S48" s="178"/>
      <c r="T48" s="26"/>
      <c r="U48" s="682"/>
      <c r="V48" s="683"/>
      <c r="W48" s="121">
        <v>3</v>
      </c>
      <c r="X48" s="912"/>
      <c r="Y48" s="913"/>
      <c r="Z48" s="913"/>
      <c r="AA48" s="913"/>
      <c r="AB48" s="913"/>
      <c r="AC48" s="913"/>
      <c r="AD48" s="913"/>
      <c r="AE48" s="914"/>
      <c r="AF48" s="278"/>
      <c r="AG48" s="120" t="s">
        <v>22</v>
      </c>
      <c r="AH48" s="26"/>
      <c r="AI48" s="178"/>
      <c r="AJ48" s="167"/>
    </row>
    <row r="49" spans="1:36" ht="19.95" customHeight="1" x14ac:dyDescent="0.2">
      <c r="A49" s="26"/>
      <c r="B49" s="193"/>
      <c r="C49" s="193"/>
      <c r="D49" s="194"/>
      <c r="E49" s="195"/>
      <c r="F49" s="195"/>
      <c r="G49" s="195"/>
      <c r="H49" s="195"/>
      <c r="I49" s="180"/>
      <c r="J49" s="180"/>
      <c r="K49" s="180"/>
      <c r="L49" s="180"/>
      <c r="M49" s="180"/>
      <c r="N49" s="180"/>
      <c r="O49" s="180"/>
      <c r="P49" s="180"/>
      <c r="Q49" s="180"/>
      <c r="R49" s="26"/>
      <c r="S49" s="178"/>
      <c r="T49" s="26"/>
      <c r="U49" s="193"/>
      <c r="V49" s="193"/>
      <c r="W49" s="194"/>
      <c r="X49" s="195"/>
      <c r="Y49" s="195"/>
      <c r="Z49" s="180"/>
      <c r="AA49" s="180"/>
      <c r="AB49" s="180"/>
      <c r="AC49" s="180"/>
      <c r="AD49" s="180"/>
      <c r="AE49" s="180"/>
      <c r="AF49" s="180"/>
      <c r="AG49" s="180"/>
      <c r="AH49" s="26"/>
      <c r="AI49" s="178"/>
      <c r="AJ49" s="167"/>
    </row>
    <row r="50" spans="1:36" ht="19.95" customHeight="1" x14ac:dyDescent="0.2">
      <c r="C50" s="196"/>
      <c r="D50" s="196"/>
      <c r="E50" s="196"/>
      <c r="F50" s="196"/>
      <c r="G50" s="196"/>
      <c r="H50" s="196"/>
      <c r="I50" s="196"/>
      <c r="J50" s="196"/>
      <c r="K50" s="196"/>
      <c r="L50" s="196"/>
      <c r="M50" s="196"/>
      <c r="N50" s="196"/>
      <c r="O50" s="196"/>
      <c r="P50" s="196"/>
      <c r="Q50" s="196"/>
      <c r="S50" s="178"/>
      <c r="V50" s="196"/>
      <c r="W50" s="196"/>
      <c r="X50" s="196"/>
      <c r="Y50" s="196"/>
      <c r="Z50" s="196"/>
      <c r="AA50" s="196"/>
      <c r="AB50" s="196"/>
      <c r="AC50" s="196"/>
      <c r="AD50" s="196"/>
      <c r="AE50" s="196"/>
      <c r="AF50" s="196"/>
      <c r="AG50" s="196"/>
      <c r="AI50" s="178"/>
      <c r="AJ50" s="167"/>
    </row>
    <row r="51" spans="1:36" s="9" customFormat="1" ht="24.6" hidden="1" customHeight="1" thickTop="1" x14ac:dyDescent="0.2">
      <c r="A51" s="21"/>
      <c r="B51" s="840" t="s">
        <v>227</v>
      </c>
      <c r="C51" s="840"/>
      <c r="D51" s="840"/>
      <c r="E51" s="840"/>
      <c r="F51" s="840"/>
      <c r="G51" s="840"/>
      <c r="H51" s="840"/>
      <c r="I51" s="840"/>
      <c r="J51" s="840"/>
      <c r="K51" s="840"/>
      <c r="L51" s="840"/>
      <c r="M51" s="840"/>
      <c r="N51" s="840"/>
      <c r="O51" s="840"/>
      <c r="P51" s="840"/>
      <c r="Q51" s="840"/>
      <c r="R51" s="26"/>
      <c r="S51" s="197" t="b">
        <v>0</v>
      </c>
      <c r="T51" s="21"/>
      <c r="U51" s="840" t="s">
        <v>227</v>
      </c>
      <c r="V51" s="840"/>
      <c r="W51" s="840"/>
      <c r="X51" s="840"/>
      <c r="Y51" s="840"/>
      <c r="Z51" s="840"/>
      <c r="AA51" s="840"/>
      <c r="AB51" s="840"/>
      <c r="AC51" s="840"/>
      <c r="AD51" s="840"/>
      <c r="AE51" s="840"/>
      <c r="AF51" s="840"/>
      <c r="AG51" s="840"/>
      <c r="AH51" s="26"/>
      <c r="AI51" s="197" t="b">
        <v>0</v>
      </c>
      <c r="AJ51" s="27"/>
    </row>
    <row r="52" spans="1:36" s="9" customFormat="1" ht="36" hidden="1" customHeight="1" x14ac:dyDescent="0.2">
      <c r="A52" s="21"/>
      <c r="B52" s="198" t="s">
        <v>21</v>
      </c>
      <c r="C52" s="199" t="s">
        <v>41</v>
      </c>
      <c r="D52" s="200" t="s">
        <v>225</v>
      </c>
      <c r="E52" s="201" t="s">
        <v>211</v>
      </c>
      <c r="F52" s="240"/>
      <c r="G52" s="240"/>
      <c r="H52" s="138" t="e">
        <f>IF(AND(#REF!=2,#REF!=2,S51=TRUE,#REF!=1),E$24,"")</f>
        <v>#REF!</v>
      </c>
      <c r="I52" s="37" t="s">
        <v>25</v>
      </c>
      <c r="J52" s="37"/>
      <c r="K52" s="202"/>
      <c r="L52" s="203" t="s">
        <v>86</v>
      </c>
      <c r="M52" s="841" t="e">
        <f>IF(H52&lt;&gt;"",H52*200000,"")</f>
        <v>#REF!</v>
      </c>
      <c r="N52" s="842"/>
      <c r="O52" s="842"/>
      <c r="P52" s="842"/>
      <c r="Q52" s="73" t="s">
        <v>1</v>
      </c>
      <c r="R52" s="26"/>
      <c r="S52" s="204"/>
      <c r="T52" s="21"/>
      <c r="U52" s="198" t="s">
        <v>21</v>
      </c>
      <c r="V52" s="199" t="s">
        <v>41</v>
      </c>
      <c r="W52" s="200" t="s">
        <v>225</v>
      </c>
      <c r="X52" s="201" t="s">
        <v>211</v>
      </c>
      <c r="Y52" s="138" t="e">
        <f>IF(AND(#REF!=2,#REF!=2,AI51=TRUE,#REF!=1),X$24,"")</f>
        <v>#REF!</v>
      </c>
      <c r="Z52" s="37" t="s">
        <v>25</v>
      </c>
      <c r="AA52" s="202"/>
      <c r="AB52" s="203" t="s">
        <v>86</v>
      </c>
      <c r="AC52" s="841" t="e">
        <f>IF(Y52&lt;&gt;"",Y52*200000,"")</f>
        <v>#REF!</v>
      </c>
      <c r="AD52" s="842"/>
      <c r="AE52" s="842"/>
      <c r="AF52" s="842"/>
      <c r="AG52" s="73" t="s">
        <v>1</v>
      </c>
      <c r="AH52" s="26"/>
      <c r="AI52" s="204"/>
      <c r="AJ52" s="27"/>
    </row>
    <row r="53" spans="1:36" s="9" customFormat="1" ht="36" hidden="1" customHeight="1" x14ac:dyDescent="0.2">
      <c r="A53" s="21"/>
      <c r="B53" s="198" t="s">
        <v>21</v>
      </c>
      <c r="C53" s="205" t="s">
        <v>59</v>
      </c>
      <c r="D53" s="200" t="s">
        <v>225</v>
      </c>
      <c r="E53" s="206" t="s">
        <v>212</v>
      </c>
      <c r="F53" s="242"/>
      <c r="G53" s="242"/>
      <c r="H53" s="138" t="e">
        <f>IF(AND(S51=TRUE,#REF!=2,#REF!=2,#REF!=1,#REF!=1),E$24,"")</f>
        <v>#REF!</v>
      </c>
      <c r="I53" s="37" t="s">
        <v>25</v>
      </c>
      <c r="J53" s="37"/>
      <c r="K53" s="202"/>
      <c r="L53" s="203" t="s">
        <v>86</v>
      </c>
      <c r="M53" s="841" t="e">
        <f>IF(H53&lt;&gt;"",H53*100000,"")</f>
        <v>#REF!</v>
      </c>
      <c r="N53" s="842"/>
      <c r="O53" s="842"/>
      <c r="P53" s="842"/>
      <c r="Q53" s="73" t="s">
        <v>1</v>
      </c>
      <c r="R53" s="26"/>
      <c r="S53" s="197"/>
      <c r="T53" s="21"/>
      <c r="U53" s="198" t="s">
        <v>21</v>
      </c>
      <c r="V53" s="205" t="s">
        <v>59</v>
      </c>
      <c r="W53" s="200" t="s">
        <v>225</v>
      </c>
      <c r="X53" s="206" t="s">
        <v>212</v>
      </c>
      <c r="Y53" s="138" t="e">
        <f>IF(AND(AI51=TRUE,#REF!=2,#REF!=2,#REF!=1,#REF!=1),X$24,"")</f>
        <v>#REF!</v>
      </c>
      <c r="Z53" s="37" t="s">
        <v>25</v>
      </c>
      <c r="AA53" s="202"/>
      <c r="AB53" s="203" t="s">
        <v>86</v>
      </c>
      <c r="AC53" s="841" t="e">
        <f>IF(Y53&lt;&gt;"",Y53*100000,"")</f>
        <v>#REF!</v>
      </c>
      <c r="AD53" s="842"/>
      <c r="AE53" s="842"/>
      <c r="AF53" s="842"/>
      <c r="AG53" s="73" t="s">
        <v>1</v>
      </c>
      <c r="AH53" s="26"/>
      <c r="AI53" s="197"/>
      <c r="AJ53" s="27"/>
    </row>
    <row r="54" spans="1:36" s="9" customFormat="1" ht="18" hidden="1" customHeight="1" x14ac:dyDescent="0.2">
      <c r="A54" s="21"/>
      <c r="B54" s="59"/>
      <c r="C54" s="59"/>
      <c r="D54" s="59"/>
      <c r="E54" s="207"/>
      <c r="F54" s="207"/>
      <c r="G54" s="207"/>
      <c r="H54" s="207"/>
      <c r="I54" s="61"/>
      <c r="J54" s="61"/>
      <c r="K54" s="208"/>
      <c r="L54" s="208"/>
      <c r="M54" s="208"/>
      <c r="N54" s="208"/>
      <c r="O54" s="208"/>
      <c r="P54" s="208"/>
      <c r="Q54" s="208"/>
      <c r="R54" s="26"/>
      <c r="S54" s="197"/>
      <c r="T54" s="21"/>
      <c r="U54" s="59"/>
      <c r="V54" s="59"/>
      <c r="W54" s="59"/>
      <c r="X54" s="207"/>
      <c r="Y54" s="207"/>
      <c r="Z54" s="61"/>
      <c r="AA54" s="208"/>
      <c r="AB54" s="208"/>
      <c r="AC54" s="208"/>
      <c r="AD54" s="208"/>
      <c r="AE54" s="208"/>
      <c r="AF54" s="208"/>
      <c r="AG54" s="208"/>
      <c r="AH54" s="26"/>
      <c r="AI54" s="197"/>
      <c r="AJ54" s="27"/>
    </row>
    <row r="55" spans="1:36" s="9" customFormat="1" ht="21.6" hidden="1" x14ac:dyDescent="0.55000000000000004">
      <c r="A55" s="21"/>
      <c r="B55" s="732" t="s">
        <v>228</v>
      </c>
      <c r="C55" s="732"/>
      <c r="D55" s="732"/>
      <c r="E55" s="732"/>
      <c r="F55" s="732"/>
      <c r="G55" s="732"/>
      <c r="H55" s="732"/>
      <c r="I55" s="732"/>
      <c r="J55" s="732"/>
      <c r="K55" s="732"/>
      <c r="L55" s="732"/>
      <c r="M55" s="732"/>
      <c r="N55" s="732"/>
      <c r="O55" s="732"/>
      <c r="P55" s="732"/>
      <c r="Q55" s="732"/>
      <c r="R55" s="26"/>
      <c r="S55" s="197" t="b">
        <v>0</v>
      </c>
      <c r="T55" s="21"/>
      <c r="U55" s="732" t="s">
        <v>228</v>
      </c>
      <c r="V55" s="732"/>
      <c r="W55" s="732"/>
      <c r="X55" s="732"/>
      <c r="Y55" s="732"/>
      <c r="Z55" s="732"/>
      <c r="AA55" s="732"/>
      <c r="AB55" s="732"/>
      <c r="AC55" s="732"/>
      <c r="AD55" s="732"/>
      <c r="AE55" s="732"/>
      <c r="AF55" s="732"/>
      <c r="AG55" s="732"/>
      <c r="AH55" s="26"/>
      <c r="AI55" s="197" t="b">
        <v>0</v>
      </c>
      <c r="AJ55" s="27"/>
    </row>
    <row r="56" spans="1:36" s="9" customFormat="1" ht="36" hidden="1" customHeight="1" x14ac:dyDescent="0.2">
      <c r="A56" s="21"/>
      <c r="B56" s="209"/>
      <c r="C56" s="38" t="s">
        <v>37</v>
      </c>
      <c r="D56" s="210" t="s">
        <v>70</v>
      </c>
      <c r="E56" s="206" t="s">
        <v>213</v>
      </c>
      <c r="F56" s="242"/>
      <c r="G56" s="242"/>
      <c r="H56" s="138" t="e">
        <f>IF(AND(S55=TRUE,#REF!=1,#REF!=2,#REF!=2),E$24,"")</f>
        <v>#REF!</v>
      </c>
      <c r="I56" s="37" t="s">
        <v>207</v>
      </c>
      <c r="J56" s="37"/>
      <c r="K56" s="202"/>
      <c r="L56" s="203" t="s">
        <v>86</v>
      </c>
      <c r="M56" s="841" t="str">
        <f>IF(ISNUMBER(H56),E24*180000,"")</f>
        <v/>
      </c>
      <c r="N56" s="842"/>
      <c r="O56" s="842"/>
      <c r="P56" s="842"/>
      <c r="Q56" s="73" t="s">
        <v>1</v>
      </c>
      <c r="R56" s="26"/>
      <c r="S56" s="197"/>
      <c r="T56" s="21"/>
      <c r="U56" s="209"/>
      <c r="V56" s="38" t="s">
        <v>37</v>
      </c>
      <c r="W56" s="210" t="s">
        <v>70</v>
      </c>
      <c r="X56" s="206" t="s">
        <v>213</v>
      </c>
      <c r="Y56" s="138" t="e">
        <f>IF(AND(AI55=TRUE,#REF!=1,#REF!=2,#REF!=2),X$24,"")</f>
        <v>#REF!</v>
      </c>
      <c r="Z56" s="37" t="s">
        <v>207</v>
      </c>
      <c r="AA56" s="202"/>
      <c r="AB56" s="203" t="s">
        <v>86</v>
      </c>
      <c r="AC56" s="841" t="str">
        <f>IF(ISNUMBER(Y56),X24*180000,"")</f>
        <v/>
      </c>
      <c r="AD56" s="842"/>
      <c r="AE56" s="842"/>
      <c r="AF56" s="842"/>
      <c r="AG56" s="73" t="s">
        <v>1</v>
      </c>
      <c r="AH56" s="26"/>
      <c r="AI56" s="197"/>
      <c r="AJ56" s="27"/>
    </row>
    <row r="57" spans="1:36" s="9" customFormat="1" ht="18" customHeight="1" x14ac:dyDescent="0.2">
      <c r="A57" s="21"/>
      <c r="B57" s="26"/>
      <c r="C57" s="24"/>
      <c r="D57" s="24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50"/>
      <c r="Q57" s="24"/>
      <c r="R57" s="26"/>
      <c r="S57" s="197"/>
      <c r="T57" s="21"/>
      <c r="U57" s="26"/>
      <c r="V57" s="24"/>
      <c r="W57" s="24"/>
      <c r="X57" s="26"/>
      <c r="Y57" s="26"/>
      <c r="Z57" s="26"/>
      <c r="AA57" s="26"/>
      <c r="AB57" s="26"/>
      <c r="AC57" s="26"/>
      <c r="AD57" s="26"/>
      <c r="AE57" s="26"/>
      <c r="AF57" s="50"/>
      <c r="AG57" s="24"/>
      <c r="AH57" s="26"/>
      <c r="AI57" s="197"/>
      <c r="AJ57" s="27"/>
    </row>
    <row r="58" spans="1:36" ht="31.05" hidden="1" customHeight="1" thickBot="1" x14ac:dyDescent="0.25">
      <c r="A58" s="53"/>
      <c r="B58" s="211"/>
      <c r="C58" s="212"/>
      <c r="D58" s="192"/>
      <c r="E58" s="152" t="s">
        <v>209</v>
      </c>
      <c r="F58" s="152"/>
      <c r="G58" s="152"/>
      <c r="H58" s="152" t="s">
        <v>9</v>
      </c>
      <c r="I58" s="213">
        <v>50000</v>
      </c>
      <c r="J58" s="213"/>
      <c r="K58" s="37" t="s">
        <v>1</v>
      </c>
      <c r="L58" s="37" t="s">
        <v>7</v>
      </c>
      <c r="M58" s="856" t="str">
        <f>IFERROR(M35*I58,"")</f>
        <v/>
      </c>
      <c r="N58" s="857"/>
      <c r="O58" s="857"/>
      <c r="P58" s="857"/>
      <c r="Q58" s="186" t="s">
        <v>1</v>
      </c>
      <c r="R58" s="53"/>
      <c r="S58" s="178"/>
      <c r="T58" s="53"/>
      <c r="U58" s="211"/>
      <c r="V58" s="212"/>
      <c r="W58" s="192"/>
      <c r="X58" s="152" t="s">
        <v>209</v>
      </c>
      <c r="Y58" s="152" t="s">
        <v>9</v>
      </c>
      <c r="Z58" s="213">
        <v>50000</v>
      </c>
      <c r="AA58" s="37" t="s">
        <v>1</v>
      </c>
      <c r="AB58" s="37" t="s">
        <v>7</v>
      </c>
      <c r="AC58" s="856">
        <f>IFERROR(AC35*Z58,"")</f>
        <v>6000</v>
      </c>
      <c r="AD58" s="857"/>
      <c r="AE58" s="857"/>
      <c r="AF58" s="857"/>
      <c r="AG58" s="186" t="s">
        <v>1</v>
      </c>
      <c r="AH58" s="53"/>
      <c r="AI58" s="178"/>
      <c r="AJ58" s="167"/>
    </row>
    <row r="59" spans="1:36" ht="31.05" hidden="1" customHeight="1" thickBot="1" x14ac:dyDescent="0.25">
      <c r="A59" s="26"/>
      <c r="B59" s="211"/>
      <c r="C59" s="212"/>
      <c r="D59" s="192" t="s">
        <v>45</v>
      </c>
      <c r="E59" s="152" t="s">
        <v>208</v>
      </c>
      <c r="F59" s="152"/>
      <c r="G59" s="152"/>
      <c r="H59" s="152" t="s">
        <v>83</v>
      </c>
      <c r="I59" s="213">
        <v>20000</v>
      </c>
      <c r="J59" s="213"/>
      <c r="K59" s="38" t="s">
        <v>1</v>
      </c>
      <c r="L59" s="37" t="s">
        <v>7</v>
      </c>
      <c r="M59" s="856" t="str">
        <f>IF(AND(ISNUMBER(M44)*1,ISNUMBER(I59)*1),M44*I59,"")</f>
        <v/>
      </c>
      <c r="N59" s="857"/>
      <c r="O59" s="857"/>
      <c r="P59" s="857"/>
      <c r="Q59" s="186" t="s">
        <v>1</v>
      </c>
      <c r="R59" s="214"/>
      <c r="S59" s="178"/>
      <c r="T59" s="26"/>
      <c r="U59" s="211"/>
      <c r="V59" s="212"/>
      <c r="W59" s="192" t="s">
        <v>45</v>
      </c>
      <c r="X59" s="152" t="s">
        <v>208</v>
      </c>
      <c r="Y59" s="152" t="s">
        <v>83</v>
      </c>
      <c r="Z59" s="213">
        <v>20000</v>
      </c>
      <c r="AA59" s="38" t="s">
        <v>1</v>
      </c>
      <c r="AB59" s="37" t="s">
        <v>7</v>
      </c>
      <c r="AC59" s="856" t="str">
        <f>IF(AND(ISNUMBER(AC44)*1,ISNUMBER(Z59)*1),AC44*Z59,"")</f>
        <v/>
      </c>
      <c r="AD59" s="857"/>
      <c r="AE59" s="857"/>
      <c r="AF59" s="857"/>
      <c r="AG59" s="186" t="s">
        <v>1</v>
      </c>
      <c r="AH59" s="214"/>
      <c r="AI59" s="178"/>
      <c r="AJ59" s="167"/>
    </row>
    <row r="60" spans="1:36" ht="31.05" hidden="1" customHeight="1" thickBot="1" x14ac:dyDescent="0.25">
      <c r="A60" s="26"/>
      <c r="B60" s="211"/>
      <c r="C60" s="215"/>
      <c r="D60" s="864" t="s">
        <v>210</v>
      </c>
      <c r="E60" s="865"/>
      <c r="F60" s="324"/>
      <c r="G60" s="324"/>
      <c r="H60" s="216" t="s">
        <v>83</v>
      </c>
      <c r="I60" s="217">
        <v>20000</v>
      </c>
      <c r="J60" s="217"/>
      <c r="K60" s="38" t="s">
        <v>1</v>
      </c>
      <c r="L60" s="37" t="s">
        <v>7</v>
      </c>
      <c r="M60" s="856" t="str">
        <f>IF(AND(ISNUMBER(E24)*1,ISNUMBER(I60)*1,E46&lt;&gt;""),E24*I60,"")</f>
        <v/>
      </c>
      <c r="N60" s="857"/>
      <c r="O60" s="857"/>
      <c r="P60" s="857"/>
      <c r="Q60" s="186" t="s">
        <v>1</v>
      </c>
      <c r="R60" s="26"/>
      <c r="S60" s="178"/>
      <c r="T60" s="26"/>
      <c r="U60" s="211"/>
      <c r="V60" s="215"/>
      <c r="W60" s="864" t="s">
        <v>210</v>
      </c>
      <c r="X60" s="865"/>
      <c r="Y60" s="216" t="s">
        <v>83</v>
      </c>
      <c r="Z60" s="217">
        <v>20000</v>
      </c>
      <c r="AA60" s="38" t="s">
        <v>1</v>
      </c>
      <c r="AB60" s="37" t="s">
        <v>7</v>
      </c>
      <c r="AC60" s="856">
        <f>IF(AND(ISNUMBER(X24)*1,ISNUMBER(Z60)*1,X46&lt;&gt;""),X24*Z60,"")</f>
        <v>66840</v>
      </c>
      <c r="AD60" s="857"/>
      <c r="AE60" s="857"/>
      <c r="AF60" s="857"/>
      <c r="AG60" s="186" t="s">
        <v>1</v>
      </c>
      <c r="AH60" s="26"/>
      <c r="AI60" s="178"/>
      <c r="AJ60" s="167"/>
    </row>
    <row r="61" spans="1:36" ht="36" hidden="1" customHeight="1" thickTop="1" thickBot="1" x14ac:dyDescent="0.25">
      <c r="A61" s="26"/>
      <c r="B61" s="834" t="s">
        <v>38</v>
      </c>
      <c r="C61" s="835"/>
      <c r="D61" s="113" t="s">
        <v>77</v>
      </c>
      <c r="E61" s="836" t="str">
        <f>IF(OR(M58&lt;&gt;"",M59&lt;&gt;"",M60&lt;&gt;""),ROUNDDOWN(SUM(M58,M59,M60),-3),"")</f>
        <v/>
      </c>
      <c r="F61" s="837"/>
      <c r="G61" s="837"/>
      <c r="H61" s="837"/>
      <c r="I61" s="218" t="s">
        <v>63</v>
      </c>
      <c r="J61" s="218"/>
      <c r="K61" s="838" t="s">
        <v>62</v>
      </c>
      <c r="L61" s="838"/>
      <c r="M61" s="838"/>
      <c r="N61" s="838"/>
      <c r="O61" s="838"/>
      <c r="P61" s="838"/>
      <c r="Q61" s="839"/>
      <c r="R61" s="26"/>
      <c r="S61" s="178"/>
      <c r="T61" s="26"/>
      <c r="U61" s="834" t="s">
        <v>38</v>
      </c>
      <c r="V61" s="835"/>
      <c r="W61" s="113" t="s">
        <v>77</v>
      </c>
      <c r="X61" s="836">
        <v>11000</v>
      </c>
      <c r="Y61" s="837"/>
      <c r="Z61" s="218" t="s">
        <v>63</v>
      </c>
      <c r="AA61" s="838" t="s">
        <v>62</v>
      </c>
      <c r="AB61" s="838"/>
      <c r="AC61" s="838"/>
      <c r="AD61" s="838"/>
      <c r="AE61" s="838"/>
      <c r="AF61" s="838"/>
      <c r="AG61" s="839"/>
      <c r="AH61" s="26"/>
      <c r="AI61" s="178"/>
      <c r="AJ61" s="167"/>
    </row>
    <row r="62" spans="1:36" ht="30" customHeight="1" x14ac:dyDescent="0.2"/>
    <row r="63" spans="1:36" ht="30" customHeight="1" x14ac:dyDescent="0.2"/>
    <row r="64" spans="1:36" ht="30" customHeight="1" x14ac:dyDescent="0.2">
      <c r="E64" s="222"/>
      <c r="F64" s="222"/>
      <c r="G64" s="222"/>
      <c r="H64" s="222"/>
      <c r="X64" s="222"/>
      <c r="Y64" s="222"/>
    </row>
    <row r="65" ht="30" customHeight="1" x14ac:dyDescent="0.2"/>
    <row r="66" ht="30" customHeight="1" x14ac:dyDescent="0.2"/>
    <row r="67" ht="30" customHeight="1" x14ac:dyDescent="0.2"/>
    <row r="68" ht="30" customHeight="1" x14ac:dyDescent="0.2"/>
    <row r="69" ht="30" customHeight="1" x14ac:dyDescent="0.2"/>
    <row r="71" ht="49.8" customHeight="1" x14ac:dyDescent="0.2"/>
    <row r="92" spans="19:35" x14ac:dyDescent="0.2">
      <c r="S92" s="221" t="b">
        <v>0</v>
      </c>
      <c r="AI92" s="221" t="b">
        <v>0</v>
      </c>
    </row>
  </sheetData>
  <sheetProtection algorithmName="SHA-512" hashValue="+WRA/renKyE9kc6zj9q7VZAT5Cx7b4Tw1sllsJXyayTNnp7ZroBLq9uxj/3NlGZvO2HKijpOzYGbI6w+lZlS4A==" saltValue="jWHQ3fCFe3l1Kk9vAtWjJw==" spinCount="100000" sheet="1" formatCells="0"/>
  <mergeCells count="170">
    <mergeCell ref="A1:R1"/>
    <mergeCell ref="E34:H34"/>
    <mergeCell ref="K34:Q34"/>
    <mergeCell ref="X34:Y34"/>
    <mergeCell ref="AA34:AG34"/>
    <mergeCell ref="E43:H43"/>
    <mergeCell ref="K43:Q43"/>
    <mergeCell ref="X43:Y43"/>
    <mergeCell ref="AA43:AG43"/>
    <mergeCell ref="A2:R2"/>
    <mergeCell ref="D19:O19"/>
    <mergeCell ref="K20:Q20"/>
    <mergeCell ref="B21:B23"/>
    <mergeCell ref="B24:C24"/>
    <mergeCell ref="K24:Q24"/>
    <mergeCell ref="D7:Q7"/>
    <mergeCell ref="C8:C19"/>
    <mergeCell ref="E20:H20"/>
    <mergeCell ref="A4:R4"/>
    <mergeCell ref="I8:L8"/>
    <mergeCell ref="B7:B20"/>
    <mergeCell ref="E9:H9"/>
    <mergeCell ref="M8:Q8"/>
    <mergeCell ref="E24:H24"/>
    <mergeCell ref="E61:H61"/>
    <mergeCell ref="K61:Q61"/>
    <mergeCell ref="B51:Q51"/>
    <mergeCell ref="B55:Q55"/>
    <mergeCell ref="B61:C61"/>
    <mergeCell ref="E23:H23"/>
    <mergeCell ref="E28:H28"/>
    <mergeCell ref="E29:H29"/>
    <mergeCell ref="E30:H30"/>
    <mergeCell ref="E31:H31"/>
    <mergeCell ref="E32:H32"/>
    <mergeCell ref="E27:H27"/>
    <mergeCell ref="M44:P44"/>
    <mergeCell ref="M53:P53"/>
    <mergeCell ref="M42:O42"/>
    <mergeCell ref="M27:Q27"/>
    <mergeCell ref="I27:L27"/>
    <mergeCell ref="M33:O33"/>
    <mergeCell ref="M35:P35"/>
    <mergeCell ref="I36:L36"/>
    <mergeCell ref="M36:Q36"/>
    <mergeCell ref="E41:H41"/>
    <mergeCell ref="D60:E60"/>
    <mergeCell ref="E36:H36"/>
    <mergeCell ref="E8:H8"/>
    <mergeCell ref="E13:H13"/>
    <mergeCell ref="E14:H14"/>
    <mergeCell ref="E15:H15"/>
    <mergeCell ref="I18:J18"/>
    <mergeCell ref="K23:Q23"/>
    <mergeCell ref="M58:P58"/>
    <mergeCell ref="E38:H38"/>
    <mergeCell ref="E39:H39"/>
    <mergeCell ref="E40:H40"/>
    <mergeCell ref="E37:H37"/>
    <mergeCell ref="I41:J41"/>
    <mergeCell ref="I28:J28"/>
    <mergeCell ref="I29:J29"/>
    <mergeCell ref="I30:J30"/>
    <mergeCell ref="I31:J31"/>
    <mergeCell ref="I32:J32"/>
    <mergeCell ref="I37:J37"/>
    <mergeCell ref="I38:J38"/>
    <mergeCell ref="I39:J39"/>
    <mergeCell ref="I40:J40"/>
    <mergeCell ref="U21:U23"/>
    <mergeCell ref="W21:AG21"/>
    <mergeCell ref="W22:AG22"/>
    <mergeCell ref="X23:Y23"/>
    <mergeCell ref="U24:V24"/>
    <mergeCell ref="X24:Y24"/>
    <mergeCell ref="AA24:AG24"/>
    <mergeCell ref="AA23:AG23"/>
    <mergeCell ref="X48:AE48"/>
    <mergeCell ref="M60:P60"/>
    <mergeCell ref="M59:P59"/>
    <mergeCell ref="E45:O45"/>
    <mergeCell ref="P45:Q45"/>
    <mergeCell ref="E47:O47"/>
    <mergeCell ref="E48:O48"/>
    <mergeCell ref="E46:O46"/>
    <mergeCell ref="M56:P56"/>
    <mergeCell ref="M52:P52"/>
    <mergeCell ref="T1:AH1"/>
    <mergeCell ref="T2:AH2"/>
    <mergeCell ref="T4:AH4"/>
    <mergeCell ref="U7:U20"/>
    <mergeCell ref="W7:AG7"/>
    <mergeCell ref="V8:V19"/>
    <mergeCell ref="X8:Y8"/>
    <mergeCell ref="Z8:AB8"/>
    <mergeCell ref="AC8:AG8"/>
    <mergeCell ref="X9:Y9"/>
    <mergeCell ref="X10:Y10"/>
    <mergeCell ref="X11:Y11"/>
    <mergeCell ref="X12:Y12"/>
    <mergeCell ref="X13:Y13"/>
    <mergeCell ref="X14:Y14"/>
    <mergeCell ref="X15:Y15"/>
    <mergeCell ref="X16:Y16"/>
    <mergeCell ref="X17:Y17"/>
    <mergeCell ref="X18:Y18"/>
    <mergeCell ref="W19:AE19"/>
    <mergeCell ref="X20:Y20"/>
    <mergeCell ref="AA20:AG20"/>
    <mergeCell ref="W60:X60"/>
    <mergeCell ref="AC60:AF60"/>
    <mergeCell ref="X27:Y27"/>
    <mergeCell ref="Z27:AB27"/>
    <mergeCell ref="AC27:AG27"/>
    <mergeCell ref="X28:Y28"/>
    <mergeCell ref="X29:Y29"/>
    <mergeCell ref="X30:Y30"/>
    <mergeCell ref="X31:Y31"/>
    <mergeCell ref="X32:Y32"/>
    <mergeCell ref="AC33:AE33"/>
    <mergeCell ref="AC35:AF35"/>
    <mergeCell ref="AC58:AF58"/>
    <mergeCell ref="X36:Y36"/>
    <mergeCell ref="Z36:AB36"/>
    <mergeCell ref="AC36:AG36"/>
    <mergeCell ref="X37:Y37"/>
    <mergeCell ref="X38:Y38"/>
    <mergeCell ref="U61:V61"/>
    <mergeCell ref="X61:Y61"/>
    <mergeCell ref="AA61:AG61"/>
    <mergeCell ref="U51:AG51"/>
    <mergeCell ref="AC52:AF52"/>
    <mergeCell ref="AC53:AF53"/>
    <mergeCell ref="U55:AG55"/>
    <mergeCell ref="AC56:AF56"/>
    <mergeCell ref="B27:C35"/>
    <mergeCell ref="B36:C44"/>
    <mergeCell ref="B45:C48"/>
    <mergeCell ref="U27:V35"/>
    <mergeCell ref="U36:V44"/>
    <mergeCell ref="U45:V48"/>
    <mergeCell ref="X39:Y39"/>
    <mergeCell ref="X40:Y40"/>
    <mergeCell ref="X41:Y41"/>
    <mergeCell ref="AC42:AE42"/>
    <mergeCell ref="AC44:AF44"/>
    <mergeCell ref="AC59:AF59"/>
    <mergeCell ref="X45:AE45"/>
    <mergeCell ref="AF45:AG45"/>
    <mergeCell ref="X46:AE46"/>
    <mergeCell ref="X47:AE47"/>
    <mergeCell ref="C21:D21"/>
    <mergeCell ref="C22:D22"/>
    <mergeCell ref="E21:Q21"/>
    <mergeCell ref="E22:Q22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E16:H16"/>
    <mergeCell ref="E17:H17"/>
    <mergeCell ref="E18:H18"/>
    <mergeCell ref="E10:H10"/>
    <mergeCell ref="E11:H11"/>
    <mergeCell ref="E12:H12"/>
  </mergeCells>
  <phoneticPr fontId="3"/>
  <conditionalFormatting sqref="K52:K53">
    <cfRule type="expression" dxfId="10" priority="18">
      <formula>#REF!=TRUE</formula>
    </cfRule>
  </conditionalFormatting>
  <conditionalFormatting sqref="K56">
    <cfRule type="expression" dxfId="9" priority="21">
      <formula>#REF!=TRUE</formula>
    </cfRule>
  </conditionalFormatting>
  <conditionalFormatting sqref="M56">
    <cfRule type="expression" dxfId="8" priority="15">
      <formula>#REF!&lt;&gt;""</formula>
    </cfRule>
  </conditionalFormatting>
  <conditionalFormatting sqref="AA52:AA53">
    <cfRule type="expression" dxfId="7" priority="2">
      <formula>#REF!=TRUE</formula>
    </cfRule>
  </conditionalFormatting>
  <conditionalFormatting sqref="AA56">
    <cfRule type="expression" dxfId="6" priority="3">
      <formula>#REF!=TRUE</formula>
    </cfRule>
  </conditionalFormatting>
  <conditionalFormatting sqref="AC56">
    <cfRule type="expression" dxfId="5" priority="1">
      <formula>#REF!&lt;&gt;""</formula>
    </cfRule>
  </conditionalFormatting>
  <printOptions horizontalCentered="1"/>
  <pageMargins left="0.39370078740157483" right="0.39370078740157483" top="0.19685039370078741" bottom="0.19685039370078741" header="0.31496062992125984" footer="0.31496062992125984"/>
  <pageSetup paperSize="9" scale="57" fitToHeight="0" orientation="portrait" r:id="rId1"/>
  <headerFooter alignWithMargins="0"/>
  <ignoredErrors>
    <ignoredError sqref="I37:I38" unlocked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2352" r:id="rId4" name="Group Box 16">
              <controlPr defaultSize="0" autoFill="0" autoPict="0">
                <anchor moveWithCells="1">
                  <from>
                    <xdr:col>3</xdr:col>
                    <xdr:colOff>7620</xdr:colOff>
                    <xdr:row>4</xdr:row>
                    <xdr:rowOff>0</xdr:rowOff>
                  </from>
                  <to>
                    <xdr:col>16</xdr:col>
                    <xdr:colOff>83820</xdr:colOff>
                    <xdr:row>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56" r:id="rId5" name="Group Box 20">
              <controlPr defaultSize="0" autoFill="0" autoPict="0">
                <anchor moveWithCells="1">
                  <from>
                    <xdr:col>36</xdr:col>
                    <xdr:colOff>0</xdr:colOff>
                    <xdr:row>4</xdr:row>
                    <xdr:rowOff>0</xdr:rowOff>
                  </from>
                  <to>
                    <xdr:col>75</xdr:col>
                    <xdr:colOff>106680</xdr:colOff>
                    <xdr:row>4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58" r:id="rId6" name="Group Box 22">
              <controlPr defaultSize="0" autoFill="0" autoPict="0">
                <anchor moveWithCells="1">
                  <from>
                    <xdr:col>22</xdr:col>
                    <xdr:colOff>7620</xdr:colOff>
                    <xdr:row>4</xdr:row>
                    <xdr:rowOff>0</xdr:rowOff>
                  </from>
                  <to>
                    <xdr:col>31</xdr:col>
                    <xdr:colOff>845820</xdr:colOff>
                    <xdr:row>5</xdr:row>
                    <xdr:rowOff>7620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7D41AD2A-1F52-410F-B714-D9E9B205A0CE}">
          <x14:formula1>
            <xm:f>形状一覧!$B$2:$B$76</xm:f>
          </x14:formula1>
          <xm:sqref>E28:G32 X28:X32</xm:sqref>
        </x14:dataValidation>
        <x14:dataValidation type="list" allowBlank="1" showInputMessage="1" showErrorMessage="1" xr:uid="{D65E5E35-C40B-450D-BA52-EC6E18F3297E}">
          <x14:formula1>
            <xm:f>形状一覧!$B$77:$B$129</xm:f>
          </x14:formula1>
          <xm:sqref>E37:G41 X37:X41</xm:sqref>
        </x14:dataValidation>
        <x14:dataValidation type="list" allowBlank="1" showInputMessage="1" showErrorMessage="1" xr:uid="{849E2D04-89FD-4AB2-BF65-BA94331B820E}">
          <x14:formula1>
            <xm:f>形状一覧!$B$130:$B$140</xm:f>
          </x14:formula1>
          <xm:sqref>E46:O48 X46:AE48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D4CFB-74FA-4F2A-9FAD-CE9D9A060E37}">
  <sheetPr codeName="Sheet3">
    <tabColor theme="9" tint="0.59999389629810485"/>
    <pageSetUpPr fitToPage="1"/>
  </sheetPr>
  <dimension ref="A1:AI65"/>
  <sheetViews>
    <sheetView showGridLines="0" topLeftCell="A2" zoomScale="70" zoomScaleNormal="70" zoomScaleSheetLayoutView="70" workbookViewId="0">
      <selection activeCell="A2" sqref="A2:R2"/>
    </sheetView>
  </sheetViews>
  <sheetFormatPr defaultColWidth="3.109375" defaultRowHeight="13.2" x14ac:dyDescent="0.2"/>
  <cols>
    <col min="1" max="1" width="3.109375" style="168"/>
    <col min="2" max="2" width="6.88671875" style="168" customWidth="1"/>
    <col min="3" max="3" width="37.109375" style="219" customWidth="1"/>
    <col min="4" max="4" width="7.109375" style="219" customWidth="1"/>
    <col min="5" max="5" width="22.21875" style="168" customWidth="1"/>
    <col min="6" max="6" width="7.88671875" style="168" customWidth="1"/>
    <col min="7" max="8" width="7.77734375" style="168" customWidth="1"/>
    <col min="9" max="10" width="6.6640625" style="168" customWidth="1"/>
    <col min="11" max="12" width="5.5546875" style="168" customWidth="1"/>
    <col min="13" max="13" width="10.77734375" style="168" customWidth="1"/>
    <col min="14" max="15" width="5.5546875" style="168" customWidth="1"/>
    <col min="16" max="16" width="13.109375" style="220" customWidth="1"/>
    <col min="17" max="17" width="5.5546875" style="219" customWidth="1"/>
    <col min="18" max="18" width="3.109375" style="168"/>
    <col min="19" max="19" width="8" style="219" customWidth="1"/>
    <col min="20" max="20" width="3.109375" style="168"/>
    <col min="21" max="21" width="6.88671875" style="168" customWidth="1"/>
    <col min="22" max="22" width="37.109375" style="219" customWidth="1"/>
    <col min="23" max="23" width="7.109375" style="219" customWidth="1"/>
    <col min="24" max="24" width="36.77734375" style="168" customWidth="1"/>
    <col min="25" max="25" width="20.77734375" style="168" customWidth="1"/>
    <col min="26" max="26" width="13.109375" style="168" customWidth="1"/>
    <col min="27" max="28" width="5.5546875" style="168" customWidth="1"/>
    <col min="29" max="29" width="10.77734375" style="168" customWidth="1"/>
    <col min="30" max="31" width="5.5546875" style="168" customWidth="1"/>
    <col min="32" max="32" width="13.109375" style="220" customWidth="1"/>
    <col min="33" max="33" width="5.5546875" style="219" customWidth="1"/>
    <col min="34" max="34" width="3.109375" style="168"/>
    <col min="35" max="35" width="7.6640625" style="168" customWidth="1"/>
    <col min="36" max="16384" width="3.109375" style="168"/>
  </cols>
  <sheetData>
    <row r="1" spans="1:35" ht="21" customHeight="1" x14ac:dyDescent="0.2">
      <c r="A1" s="870" t="str">
        <f>IF('設置概要書 '!D5&lt;&gt;"","申請者:"&amp;'設置概要書 '!D5,"")</f>
        <v/>
      </c>
      <c r="B1" s="870"/>
      <c r="C1" s="870"/>
      <c r="D1" s="870"/>
      <c r="E1" s="870"/>
      <c r="F1" s="870"/>
      <c r="G1" s="870"/>
      <c r="H1" s="870"/>
      <c r="I1" s="870"/>
      <c r="J1" s="870"/>
      <c r="K1" s="870"/>
      <c r="L1" s="870"/>
      <c r="M1" s="870"/>
      <c r="N1" s="870"/>
      <c r="O1" s="870"/>
      <c r="P1" s="870"/>
      <c r="Q1" s="870"/>
      <c r="R1" s="870"/>
      <c r="S1" s="223"/>
      <c r="T1" s="870"/>
      <c r="U1" s="870"/>
      <c r="V1" s="870"/>
      <c r="W1" s="870"/>
      <c r="X1" s="870"/>
      <c r="Y1" s="870"/>
      <c r="Z1" s="870"/>
      <c r="AA1" s="870"/>
      <c r="AB1" s="870"/>
      <c r="AC1" s="870"/>
      <c r="AD1" s="870"/>
      <c r="AE1" s="870"/>
      <c r="AF1" s="870"/>
      <c r="AG1" s="870"/>
      <c r="AH1" s="870"/>
      <c r="AI1" s="167"/>
    </row>
    <row r="2" spans="1:35" s="170" customFormat="1" ht="26.4" x14ac:dyDescent="0.2">
      <c r="A2" s="516" t="s">
        <v>298</v>
      </c>
      <c r="B2" s="516"/>
      <c r="C2" s="516"/>
      <c r="D2" s="516"/>
      <c r="E2" s="516"/>
      <c r="F2" s="516"/>
      <c r="G2" s="516"/>
      <c r="H2" s="516"/>
      <c r="I2" s="516"/>
      <c r="J2" s="516"/>
      <c r="K2" s="516"/>
      <c r="L2" s="516"/>
      <c r="M2" s="516"/>
      <c r="N2" s="516"/>
      <c r="O2" s="516"/>
      <c r="P2" s="516"/>
      <c r="Q2" s="516"/>
      <c r="R2" s="516"/>
      <c r="S2" s="224"/>
      <c r="T2" s="516" t="s">
        <v>298</v>
      </c>
      <c r="U2" s="516"/>
      <c r="V2" s="516"/>
      <c r="W2" s="516"/>
      <c r="X2" s="516"/>
      <c r="Y2" s="516"/>
      <c r="Z2" s="516"/>
      <c r="AA2" s="516"/>
      <c r="AB2" s="516"/>
      <c r="AC2" s="516"/>
      <c r="AD2" s="516"/>
      <c r="AE2" s="516"/>
      <c r="AF2" s="516"/>
      <c r="AG2" s="516"/>
      <c r="AH2" s="516"/>
      <c r="AI2" s="224"/>
    </row>
    <row r="3" spans="1:35" s="170" customFormat="1" ht="26.4" x14ac:dyDescent="0.2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224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224"/>
    </row>
    <row r="4" spans="1:35" s="170" customFormat="1" ht="54" customHeight="1" x14ac:dyDescent="0.2">
      <c r="A4" s="872" t="s">
        <v>219</v>
      </c>
      <c r="B4" s="872"/>
      <c r="C4" s="872"/>
      <c r="D4" s="872"/>
      <c r="E4" s="872"/>
      <c r="F4" s="872"/>
      <c r="G4" s="872"/>
      <c r="H4" s="872"/>
      <c r="I4" s="872"/>
      <c r="J4" s="872"/>
      <c r="K4" s="872"/>
      <c r="L4" s="872"/>
      <c r="M4" s="872"/>
      <c r="N4" s="872"/>
      <c r="O4" s="872"/>
      <c r="P4" s="872"/>
      <c r="Q4" s="872"/>
      <c r="R4" s="872"/>
      <c r="S4" s="224"/>
      <c r="T4" s="872" t="s">
        <v>219</v>
      </c>
      <c r="U4" s="872"/>
      <c r="V4" s="872"/>
      <c r="W4" s="872"/>
      <c r="X4" s="872"/>
      <c r="Y4" s="872"/>
      <c r="Z4" s="872"/>
      <c r="AA4" s="872"/>
      <c r="AB4" s="872"/>
      <c r="AC4" s="872"/>
      <c r="AD4" s="872"/>
      <c r="AE4" s="872"/>
      <c r="AF4" s="872"/>
      <c r="AG4" s="872"/>
      <c r="AH4" s="872"/>
      <c r="AI4" s="224"/>
    </row>
    <row r="5" spans="1:35" ht="31.8" customHeight="1" x14ac:dyDescent="0.55000000000000004">
      <c r="A5" s="26"/>
      <c r="B5" s="225" t="s">
        <v>334</v>
      </c>
      <c r="C5" s="26"/>
      <c r="D5" s="23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5"/>
      <c r="Q5" s="172"/>
      <c r="R5" s="26"/>
      <c r="S5" s="226"/>
      <c r="T5" s="26"/>
      <c r="U5" s="225" t="s">
        <v>349</v>
      </c>
      <c r="V5" s="26"/>
      <c r="W5" s="23"/>
      <c r="X5" s="24"/>
      <c r="Y5" s="24"/>
      <c r="Z5" s="24"/>
      <c r="AA5" s="24"/>
      <c r="AB5" s="24"/>
      <c r="AC5" s="24"/>
      <c r="AD5" s="24"/>
      <c r="AE5" s="24"/>
      <c r="AF5" s="25"/>
      <c r="AG5" s="172"/>
      <c r="AH5" s="26"/>
      <c r="AI5" s="227"/>
    </row>
    <row r="6" spans="1:35" ht="31.8" customHeight="1" thickBot="1" x14ac:dyDescent="0.6">
      <c r="A6" s="26"/>
      <c r="B6" s="304"/>
      <c r="C6" s="353" t="s">
        <v>335</v>
      </c>
      <c r="D6" s="354"/>
      <c r="E6" s="355"/>
      <c r="F6" s="355"/>
      <c r="G6" s="24"/>
      <c r="H6" s="24"/>
      <c r="I6" s="24"/>
      <c r="J6" s="24"/>
      <c r="K6" s="24"/>
      <c r="L6" s="24"/>
      <c r="M6" s="24"/>
      <c r="N6" s="24"/>
      <c r="O6" s="24"/>
      <c r="P6" s="25"/>
      <c r="Q6" s="172" t="s">
        <v>27</v>
      </c>
      <c r="R6" s="26"/>
      <c r="S6" s="226"/>
      <c r="T6" s="26"/>
      <c r="U6" s="311" t="s">
        <v>335</v>
      </c>
      <c r="V6" s="312"/>
      <c r="W6" s="410"/>
      <c r="X6" s="411"/>
      <c r="Y6" s="24"/>
      <c r="Z6" s="24"/>
      <c r="AA6" s="24"/>
      <c r="AB6" s="24"/>
      <c r="AC6" s="24"/>
      <c r="AD6" s="24"/>
      <c r="AE6" s="24"/>
      <c r="AF6" s="25"/>
      <c r="AG6" s="172" t="s">
        <v>27</v>
      </c>
      <c r="AH6" s="26"/>
      <c r="AI6" s="227"/>
    </row>
    <row r="7" spans="1:35" s="175" customFormat="1" ht="31.05" customHeight="1" thickTop="1" thickBot="1" x14ac:dyDescent="0.25">
      <c r="A7" s="53"/>
      <c r="B7" s="587" t="s">
        <v>14</v>
      </c>
      <c r="C7" s="281" t="s">
        <v>5</v>
      </c>
      <c r="D7" s="1020"/>
      <c r="E7" s="1021"/>
      <c r="F7" s="1021"/>
      <c r="G7" s="1021"/>
      <c r="H7" s="1021"/>
      <c r="I7" s="1021"/>
      <c r="J7" s="1021"/>
      <c r="K7" s="1021"/>
      <c r="L7" s="1021"/>
      <c r="M7" s="1021"/>
      <c r="N7" s="1021"/>
      <c r="O7" s="1021"/>
      <c r="P7" s="1021"/>
      <c r="Q7" s="1022"/>
      <c r="R7" s="53"/>
      <c r="S7" s="228"/>
      <c r="T7" s="53"/>
      <c r="U7" s="562" t="s">
        <v>14</v>
      </c>
      <c r="V7" s="132" t="s">
        <v>5</v>
      </c>
      <c r="W7" s="993"/>
      <c r="X7" s="994"/>
      <c r="Y7" s="994"/>
      <c r="Z7" s="994"/>
      <c r="AA7" s="994"/>
      <c r="AB7" s="994"/>
      <c r="AC7" s="994"/>
      <c r="AD7" s="994"/>
      <c r="AE7" s="994"/>
      <c r="AF7" s="994"/>
      <c r="AG7" s="995"/>
      <c r="AH7" s="53"/>
      <c r="AI7" s="229"/>
    </row>
    <row r="8" spans="1:35" s="175" customFormat="1" ht="31.05" customHeight="1" thickBot="1" x14ac:dyDescent="0.25">
      <c r="A8" s="53"/>
      <c r="B8" s="588"/>
      <c r="C8" s="494" t="s">
        <v>336</v>
      </c>
      <c r="D8" s="118" t="s">
        <v>13</v>
      </c>
      <c r="E8" s="456" t="s">
        <v>4</v>
      </c>
      <c r="F8" s="467"/>
      <c r="G8" s="467"/>
      <c r="H8" s="457"/>
      <c r="I8" s="456" t="s">
        <v>12</v>
      </c>
      <c r="J8" s="467"/>
      <c r="K8" s="467"/>
      <c r="L8" s="457"/>
      <c r="M8" s="456" t="s">
        <v>11</v>
      </c>
      <c r="N8" s="467"/>
      <c r="O8" s="467"/>
      <c r="P8" s="467"/>
      <c r="Q8" s="1024"/>
      <c r="R8" s="53"/>
      <c r="S8" s="228"/>
      <c r="T8" s="53"/>
      <c r="U8" s="563"/>
      <c r="V8" s="494" t="s">
        <v>371</v>
      </c>
      <c r="W8" s="187" t="s">
        <v>13</v>
      </c>
      <c r="X8" s="523" t="s">
        <v>4</v>
      </c>
      <c r="Y8" s="568"/>
      <c r="Z8" s="523" t="s">
        <v>12</v>
      </c>
      <c r="AA8" s="524"/>
      <c r="AB8" s="525"/>
      <c r="AC8" s="523" t="s">
        <v>11</v>
      </c>
      <c r="AD8" s="524"/>
      <c r="AE8" s="524"/>
      <c r="AF8" s="524"/>
      <c r="AG8" s="525"/>
      <c r="AH8" s="53"/>
      <c r="AI8" s="229"/>
    </row>
    <row r="9" spans="1:35" s="175" customFormat="1" ht="31.05" customHeight="1" x14ac:dyDescent="0.2">
      <c r="A9" s="53"/>
      <c r="B9" s="588"/>
      <c r="C9" s="495"/>
      <c r="D9" s="121">
        <v>1</v>
      </c>
      <c r="E9" s="1025"/>
      <c r="F9" s="829"/>
      <c r="G9" s="829"/>
      <c r="H9" s="1026"/>
      <c r="I9" s="963"/>
      <c r="J9" s="964"/>
      <c r="K9" s="119" t="s">
        <v>10</v>
      </c>
      <c r="L9" s="122" t="s">
        <v>9</v>
      </c>
      <c r="M9" s="325"/>
      <c r="N9" s="123" t="s">
        <v>8</v>
      </c>
      <c r="O9" s="122" t="s">
        <v>7</v>
      </c>
      <c r="P9" s="139" t="str">
        <f>IF(AND(ISNUMBER(I9)*1,ISNUMBER(M9)*1),I9*M9,"")</f>
        <v/>
      </c>
      <c r="Q9" s="282" t="s">
        <v>6</v>
      </c>
      <c r="R9" s="53"/>
      <c r="S9" s="228"/>
      <c r="T9" s="53"/>
      <c r="U9" s="563"/>
      <c r="V9" s="495"/>
      <c r="W9" s="121">
        <v>1</v>
      </c>
      <c r="X9" s="996"/>
      <c r="Y9" s="997"/>
      <c r="Z9" s="272"/>
      <c r="AA9" s="119" t="s">
        <v>10</v>
      </c>
      <c r="AB9" s="251" t="s">
        <v>9</v>
      </c>
      <c r="AC9" s="272"/>
      <c r="AD9" s="123" t="s">
        <v>8</v>
      </c>
      <c r="AE9" s="122" t="s">
        <v>7</v>
      </c>
      <c r="AF9" s="139" t="str">
        <f>IF(AND(ISNUMBER(Z9)*1,ISNUMBER(AC9)*1),Z9*AC9,"")</f>
        <v/>
      </c>
      <c r="AG9" s="120" t="s">
        <v>6</v>
      </c>
      <c r="AH9" s="53"/>
      <c r="AI9" s="229"/>
    </row>
    <row r="10" spans="1:35" s="175" customFormat="1" ht="31.05" customHeight="1" x14ac:dyDescent="0.2">
      <c r="A10" s="53"/>
      <c r="B10" s="588"/>
      <c r="C10" s="495"/>
      <c r="D10" s="121">
        <v>2</v>
      </c>
      <c r="E10" s="1025"/>
      <c r="F10" s="829"/>
      <c r="G10" s="829"/>
      <c r="H10" s="1026"/>
      <c r="I10" s="965"/>
      <c r="J10" s="966"/>
      <c r="K10" s="119" t="s">
        <v>10</v>
      </c>
      <c r="L10" s="122" t="s">
        <v>9</v>
      </c>
      <c r="M10" s="325"/>
      <c r="N10" s="123" t="s">
        <v>8</v>
      </c>
      <c r="O10" s="122" t="s">
        <v>7</v>
      </c>
      <c r="P10" s="139" t="str">
        <f t="shared" ref="P10:P13" si="0">IF(AND(ISNUMBER(I10)*1,ISNUMBER(M10)*1),I10*M10,"")</f>
        <v/>
      </c>
      <c r="Q10" s="282" t="s">
        <v>6</v>
      </c>
      <c r="R10" s="53"/>
      <c r="S10" s="228"/>
      <c r="T10" s="53"/>
      <c r="U10" s="563"/>
      <c r="V10" s="495"/>
      <c r="W10" s="121">
        <v>2</v>
      </c>
      <c r="X10" s="998"/>
      <c r="Y10" s="999"/>
      <c r="Z10" s="273"/>
      <c r="AA10" s="119" t="s">
        <v>10</v>
      </c>
      <c r="AB10" s="251" t="s">
        <v>9</v>
      </c>
      <c r="AC10" s="273"/>
      <c r="AD10" s="123" t="s">
        <v>8</v>
      </c>
      <c r="AE10" s="122" t="s">
        <v>7</v>
      </c>
      <c r="AF10" s="139" t="str">
        <f t="shared" ref="AF10:AF13" si="1">IF(AND(ISNUMBER(Z10)*1,ISNUMBER(AC10)*1),Z10*AC10,"")</f>
        <v/>
      </c>
      <c r="AG10" s="120" t="s">
        <v>6</v>
      </c>
      <c r="AH10" s="53"/>
      <c r="AI10" s="229"/>
    </row>
    <row r="11" spans="1:35" s="175" customFormat="1" ht="31.05" customHeight="1" x14ac:dyDescent="0.2">
      <c r="A11" s="53"/>
      <c r="B11" s="588"/>
      <c r="C11" s="495"/>
      <c r="D11" s="121">
        <v>3</v>
      </c>
      <c r="E11" s="1025"/>
      <c r="F11" s="829"/>
      <c r="G11" s="829"/>
      <c r="H11" s="1026"/>
      <c r="I11" s="965"/>
      <c r="J11" s="966"/>
      <c r="K11" s="119" t="s">
        <v>10</v>
      </c>
      <c r="L11" s="122" t="s">
        <v>9</v>
      </c>
      <c r="M11" s="325"/>
      <c r="N11" s="123" t="s">
        <v>8</v>
      </c>
      <c r="O11" s="122" t="s">
        <v>7</v>
      </c>
      <c r="P11" s="139" t="str">
        <f t="shared" si="0"/>
        <v/>
      </c>
      <c r="Q11" s="282" t="s">
        <v>6</v>
      </c>
      <c r="R11" s="53"/>
      <c r="S11" s="228"/>
      <c r="T11" s="53"/>
      <c r="U11" s="563"/>
      <c r="V11" s="495"/>
      <c r="W11" s="121">
        <v>3</v>
      </c>
      <c r="X11" s="998"/>
      <c r="Y11" s="999"/>
      <c r="Z11" s="273"/>
      <c r="AA11" s="119" t="s">
        <v>10</v>
      </c>
      <c r="AB11" s="251" t="s">
        <v>9</v>
      </c>
      <c r="AC11" s="273"/>
      <c r="AD11" s="123" t="s">
        <v>8</v>
      </c>
      <c r="AE11" s="122" t="s">
        <v>7</v>
      </c>
      <c r="AF11" s="139" t="str">
        <f t="shared" si="1"/>
        <v/>
      </c>
      <c r="AG11" s="120" t="s">
        <v>6</v>
      </c>
      <c r="AH11" s="53"/>
      <c r="AI11" s="229"/>
    </row>
    <row r="12" spans="1:35" s="175" customFormat="1" ht="31.05" customHeight="1" x14ac:dyDescent="0.2">
      <c r="A12" s="53"/>
      <c r="B12" s="588"/>
      <c r="C12" s="495"/>
      <c r="D12" s="121">
        <v>4</v>
      </c>
      <c r="E12" s="1025"/>
      <c r="F12" s="829"/>
      <c r="G12" s="829"/>
      <c r="H12" s="1026"/>
      <c r="I12" s="965"/>
      <c r="J12" s="966"/>
      <c r="K12" s="119" t="s">
        <v>10</v>
      </c>
      <c r="L12" s="122" t="s">
        <v>9</v>
      </c>
      <c r="M12" s="325"/>
      <c r="N12" s="123" t="s">
        <v>8</v>
      </c>
      <c r="O12" s="122" t="s">
        <v>7</v>
      </c>
      <c r="P12" s="139" t="str">
        <f t="shared" si="0"/>
        <v/>
      </c>
      <c r="Q12" s="282" t="s">
        <v>6</v>
      </c>
      <c r="R12" s="53"/>
      <c r="S12" s="228"/>
      <c r="T12" s="53"/>
      <c r="U12" s="563"/>
      <c r="V12" s="495"/>
      <c r="W12" s="121">
        <v>4</v>
      </c>
      <c r="X12" s="998"/>
      <c r="Y12" s="999"/>
      <c r="Z12" s="273"/>
      <c r="AA12" s="119" t="s">
        <v>10</v>
      </c>
      <c r="AB12" s="251" t="s">
        <v>9</v>
      </c>
      <c r="AC12" s="273"/>
      <c r="AD12" s="123" t="s">
        <v>8</v>
      </c>
      <c r="AE12" s="122" t="s">
        <v>7</v>
      </c>
      <c r="AF12" s="139" t="str">
        <f t="shared" si="1"/>
        <v/>
      </c>
      <c r="AG12" s="120" t="s">
        <v>6</v>
      </c>
      <c r="AH12" s="53"/>
      <c r="AI12" s="229"/>
    </row>
    <row r="13" spans="1:35" s="175" customFormat="1" ht="31.05" customHeight="1" x14ac:dyDescent="0.2">
      <c r="A13" s="53"/>
      <c r="B13" s="588"/>
      <c r="C13" s="495"/>
      <c r="D13" s="121">
        <v>5</v>
      </c>
      <c r="E13" s="1025"/>
      <c r="F13" s="829"/>
      <c r="G13" s="829"/>
      <c r="H13" s="1026"/>
      <c r="I13" s="965"/>
      <c r="J13" s="966"/>
      <c r="K13" s="119" t="s">
        <v>10</v>
      </c>
      <c r="L13" s="122" t="s">
        <v>9</v>
      </c>
      <c r="M13" s="325"/>
      <c r="N13" s="123" t="s">
        <v>8</v>
      </c>
      <c r="O13" s="122" t="s">
        <v>7</v>
      </c>
      <c r="P13" s="139" t="str">
        <f t="shared" si="0"/>
        <v/>
      </c>
      <c r="Q13" s="282" t="s">
        <v>6</v>
      </c>
      <c r="R13" s="53"/>
      <c r="S13" s="228"/>
      <c r="T13" s="53"/>
      <c r="U13" s="563"/>
      <c r="V13" s="495"/>
      <c r="W13" s="121">
        <v>5</v>
      </c>
      <c r="X13" s="998"/>
      <c r="Y13" s="999"/>
      <c r="Z13" s="273"/>
      <c r="AA13" s="119" t="s">
        <v>10</v>
      </c>
      <c r="AB13" s="251" t="s">
        <v>9</v>
      </c>
      <c r="AC13" s="273"/>
      <c r="AD13" s="123" t="s">
        <v>8</v>
      </c>
      <c r="AE13" s="122" t="s">
        <v>7</v>
      </c>
      <c r="AF13" s="139" t="str">
        <f t="shared" si="1"/>
        <v/>
      </c>
      <c r="AG13" s="120" t="s">
        <v>6</v>
      </c>
      <c r="AH13" s="53"/>
      <c r="AI13" s="229"/>
    </row>
    <row r="14" spans="1:35" s="175" customFormat="1" ht="31.05" customHeight="1" x14ac:dyDescent="0.2">
      <c r="A14" s="53"/>
      <c r="B14" s="588"/>
      <c r="C14" s="495"/>
      <c r="D14" s="121">
        <v>6</v>
      </c>
      <c r="E14" s="1025"/>
      <c r="F14" s="829"/>
      <c r="G14" s="829"/>
      <c r="H14" s="1026"/>
      <c r="I14" s="965"/>
      <c r="J14" s="966"/>
      <c r="K14" s="119" t="s">
        <v>10</v>
      </c>
      <c r="L14" s="122" t="s">
        <v>9</v>
      </c>
      <c r="M14" s="325"/>
      <c r="N14" s="123" t="s">
        <v>8</v>
      </c>
      <c r="O14" s="122" t="s">
        <v>7</v>
      </c>
      <c r="P14" s="139" t="str">
        <f>IF(AND(ISNUMBER(I14)*1,ISNUMBER(M14)*1),I14*M14,"")</f>
        <v/>
      </c>
      <c r="Q14" s="282" t="s">
        <v>6</v>
      </c>
      <c r="R14" s="53"/>
      <c r="S14" s="228"/>
      <c r="T14" s="53"/>
      <c r="U14" s="563"/>
      <c r="V14" s="495"/>
      <c r="W14" s="121">
        <v>6</v>
      </c>
      <c r="X14" s="998"/>
      <c r="Y14" s="999"/>
      <c r="Z14" s="273"/>
      <c r="AA14" s="119" t="s">
        <v>10</v>
      </c>
      <c r="AB14" s="251" t="s">
        <v>9</v>
      </c>
      <c r="AC14" s="273"/>
      <c r="AD14" s="123" t="s">
        <v>8</v>
      </c>
      <c r="AE14" s="122" t="s">
        <v>7</v>
      </c>
      <c r="AF14" s="139" t="str">
        <f>IF(AND(ISNUMBER(Z14)*1,ISNUMBER(AC14)*1),Z14*AC14,"")</f>
        <v/>
      </c>
      <c r="AG14" s="120" t="s">
        <v>6</v>
      </c>
      <c r="AH14" s="53"/>
      <c r="AI14" s="229"/>
    </row>
    <row r="15" spans="1:35" s="175" customFormat="1" ht="31.05" customHeight="1" x14ac:dyDescent="0.2">
      <c r="A15" s="53"/>
      <c r="B15" s="588"/>
      <c r="C15" s="495"/>
      <c r="D15" s="121">
        <v>7</v>
      </c>
      <c r="E15" s="1025"/>
      <c r="F15" s="829"/>
      <c r="G15" s="829"/>
      <c r="H15" s="1026"/>
      <c r="I15" s="963"/>
      <c r="J15" s="964"/>
      <c r="K15" s="119" t="s">
        <v>10</v>
      </c>
      <c r="L15" s="122" t="s">
        <v>9</v>
      </c>
      <c r="M15" s="325"/>
      <c r="N15" s="123" t="s">
        <v>8</v>
      </c>
      <c r="O15" s="122" t="s">
        <v>7</v>
      </c>
      <c r="P15" s="139" t="str">
        <f>IF(AND(ISNUMBER(I15)*1,ISNUMBER(M15)*1),I15*M15,"")</f>
        <v/>
      </c>
      <c r="Q15" s="282" t="s">
        <v>6</v>
      </c>
      <c r="R15" s="53"/>
      <c r="S15" s="228"/>
      <c r="T15" s="53"/>
      <c r="U15" s="563"/>
      <c r="V15" s="495"/>
      <c r="W15" s="121">
        <v>7</v>
      </c>
      <c r="X15" s="998"/>
      <c r="Y15" s="999"/>
      <c r="Z15" s="273"/>
      <c r="AA15" s="119" t="s">
        <v>10</v>
      </c>
      <c r="AB15" s="251" t="s">
        <v>9</v>
      </c>
      <c r="AC15" s="273"/>
      <c r="AD15" s="123" t="s">
        <v>8</v>
      </c>
      <c r="AE15" s="122" t="s">
        <v>7</v>
      </c>
      <c r="AF15" s="139" t="str">
        <f>IF(AND(ISNUMBER(Z15)*1,ISNUMBER(AC15)*1),Z15*AC15,"")</f>
        <v/>
      </c>
      <c r="AG15" s="120" t="s">
        <v>6</v>
      </c>
      <c r="AH15" s="53"/>
      <c r="AI15" s="229"/>
    </row>
    <row r="16" spans="1:35" s="175" customFormat="1" ht="31.05" customHeight="1" x14ac:dyDescent="0.2">
      <c r="A16" s="53"/>
      <c r="B16" s="588"/>
      <c r="C16" s="495"/>
      <c r="D16" s="121">
        <v>8</v>
      </c>
      <c r="E16" s="1025"/>
      <c r="F16" s="829"/>
      <c r="G16" s="829"/>
      <c r="H16" s="1026"/>
      <c r="I16" s="963"/>
      <c r="J16" s="964"/>
      <c r="K16" s="119" t="s">
        <v>10</v>
      </c>
      <c r="L16" s="122" t="s">
        <v>9</v>
      </c>
      <c r="M16" s="325"/>
      <c r="N16" s="123" t="s">
        <v>8</v>
      </c>
      <c r="O16" s="122" t="s">
        <v>7</v>
      </c>
      <c r="P16" s="139" t="str">
        <f t="shared" ref="P16:P18" si="2">IF(AND(ISNUMBER(I16)*1,ISNUMBER(M16)*1),I16*M16,"")</f>
        <v/>
      </c>
      <c r="Q16" s="282" t="s">
        <v>6</v>
      </c>
      <c r="R16" s="53"/>
      <c r="S16" s="228"/>
      <c r="T16" s="53"/>
      <c r="U16" s="563"/>
      <c r="V16" s="495"/>
      <c r="W16" s="121">
        <v>8</v>
      </c>
      <c r="X16" s="998"/>
      <c r="Y16" s="999"/>
      <c r="Z16" s="273"/>
      <c r="AA16" s="119" t="s">
        <v>10</v>
      </c>
      <c r="AB16" s="251" t="s">
        <v>9</v>
      </c>
      <c r="AC16" s="273"/>
      <c r="AD16" s="123" t="s">
        <v>8</v>
      </c>
      <c r="AE16" s="122" t="s">
        <v>7</v>
      </c>
      <c r="AF16" s="139" t="str">
        <f t="shared" ref="AF16:AF18" si="3">IF(AND(ISNUMBER(Z16)*1,ISNUMBER(AC16)*1),Z16*AC16,"")</f>
        <v/>
      </c>
      <c r="AG16" s="120" t="s">
        <v>6</v>
      </c>
      <c r="AH16" s="53"/>
      <c r="AI16" s="229"/>
    </row>
    <row r="17" spans="1:35" s="175" customFormat="1" ht="31.05" customHeight="1" x14ac:dyDescent="0.2">
      <c r="A17" s="53"/>
      <c r="B17" s="588"/>
      <c r="C17" s="495"/>
      <c r="D17" s="121">
        <v>9</v>
      </c>
      <c r="E17" s="1025"/>
      <c r="F17" s="829"/>
      <c r="G17" s="829"/>
      <c r="H17" s="1026"/>
      <c r="I17" s="963"/>
      <c r="J17" s="964"/>
      <c r="K17" s="119" t="s">
        <v>10</v>
      </c>
      <c r="L17" s="122" t="s">
        <v>9</v>
      </c>
      <c r="M17" s="325"/>
      <c r="N17" s="123" t="s">
        <v>8</v>
      </c>
      <c r="O17" s="122" t="s">
        <v>7</v>
      </c>
      <c r="P17" s="139" t="str">
        <f t="shared" si="2"/>
        <v/>
      </c>
      <c r="Q17" s="282" t="s">
        <v>6</v>
      </c>
      <c r="R17" s="53"/>
      <c r="S17" s="228"/>
      <c r="T17" s="53"/>
      <c r="U17" s="563"/>
      <c r="V17" s="495"/>
      <c r="W17" s="121">
        <v>9</v>
      </c>
      <c r="X17" s="998"/>
      <c r="Y17" s="999"/>
      <c r="Z17" s="273"/>
      <c r="AA17" s="119" t="s">
        <v>10</v>
      </c>
      <c r="AB17" s="251" t="s">
        <v>9</v>
      </c>
      <c r="AC17" s="273"/>
      <c r="AD17" s="123" t="s">
        <v>8</v>
      </c>
      <c r="AE17" s="122" t="s">
        <v>7</v>
      </c>
      <c r="AF17" s="139" t="str">
        <f t="shared" si="3"/>
        <v/>
      </c>
      <c r="AG17" s="120" t="s">
        <v>6</v>
      </c>
      <c r="AH17" s="53"/>
      <c r="AI17" s="229"/>
    </row>
    <row r="18" spans="1:35" s="175" customFormat="1" ht="31.05" customHeight="1" thickBot="1" x14ac:dyDescent="0.25">
      <c r="A18" s="53"/>
      <c r="B18" s="588"/>
      <c r="C18" s="495"/>
      <c r="D18" s="121">
        <v>10</v>
      </c>
      <c r="E18" s="1025"/>
      <c r="F18" s="829"/>
      <c r="G18" s="829"/>
      <c r="H18" s="1026"/>
      <c r="I18" s="963"/>
      <c r="J18" s="964"/>
      <c r="K18" s="119" t="s">
        <v>10</v>
      </c>
      <c r="L18" s="122" t="s">
        <v>9</v>
      </c>
      <c r="M18" s="325"/>
      <c r="N18" s="123" t="s">
        <v>8</v>
      </c>
      <c r="O18" s="122" t="s">
        <v>7</v>
      </c>
      <c r="P18" s="139" t="str">
        <f t="shared" si="2"/>
        <v/>
      </c>
      <c r="Q18" s="282" t="s">
        <v>6</v>
      </c>
      <c r="R18" s="53"/>
      <c r="S18" s="228"/>
      <c r="T18" s="53"/>
      <c r="U18" s="563"/>
      <c r="V18" s="495"/>
      <c r="W18" s="121">
        <v>10</v>
      </c>
      <c r="X18" s="1000"/>
      <c r="Y18" s="1001"/>
      <c r="Z18" s="274"/>
      <c r="AA18" s="119" t="s">
        <v>10</v>
      </c>
      <c r="AB18" s="251" t="s">
        <v>9</v>
      </c>
      <c r="AC18" s="274"/>
      <c r="AD18" s="123" t="s">
        <v>8</v>
      </c>
      <c r="AE18" s="122" t="s">
        <v>7</v>
      </c>
      <c r="AF18" s="139" t="str">
        <f t="shared" si="3"/>
        <v/>
      </c>
      <c r="AG18" s="120" t="s">
        <v>6</v>
      </c>
      <c r="AH18" s="53"/>
      <c r="AI18" s="229"/>
    </row>
    <row r="19" spans="1:35" s="175" customFormat="1" ht="31.05" customHeight="1" thickBot="1" x14ac:dyDescent="0.25">
      <c r="A19" s="53"/>
      <c r="B19" s="588"/>
      <c r="C19" s="570"/>
      <c r="D19" s="944" t="s">
        <v>261</v>
      </c>
      <c r="E19" s="703"/>
      <c r="F19" s="703"/>
      <c r="G19" s="703"/>
      <c r="H19" s="703"/>
      <c r="I19" s="703"/>
      <c r="J19" s="703"/>
      <c r="K19" s="703"/>
      <c r="L19" s="703"/>
      <c r="M19" s="703"/>
      <c r="N19" s="703"/>
      <c r="O19" s="704"/>
      <c r="P19" s="177" t="str">
        <f>IF(SUM(P9:P13)&lt;&gt;0,SUM(P9:P13),"")</f>
        <v/>
      </c>
      <c r="Q19" s="283" t="s">
        <v>6</v>
      </c>
      <c r="R19" s="53"/>
      <c r="S19" s="228"/>
      <c r="T19" s="53"/>
      <c r="U19" s="563"/>
      <c r="V19" s="570"/>
      <c r="W19" s="944" t="s">
        <v>261</v>
      </c>
      <c r="X19" s="702"/>
      <c r="Y19" s="702"/>
      <c r="Z19" s="702"/>
      <c r="AA19" s="703"/>
      <c r="AB19" s="703"/>
      <c r="AC19" s="702"/>
      <c r="AD19" s="703"/>
      <c r="AE19" s="704"/>
      <c r="AF19" s="177" t="str">
        <f>IF(SUM(AF9:AF13)&lt;&gt;0,SUM(AF9:AF13),"")</f>
        <v/>
      </c>
      <c r="AG19" s="126" t="s">
        <v>6</v>
      </c>
      <c r="AH19" s="53"/>
      <c r="AI19" s="229"/>
    </row>
    <row r="20" spans="1:35" s="175" customFormat="1" ht="31.05" customHeight="1" thickBot="1" x14ac:dyDescent="0.25">
      <c r="A20" s="53"/>
      <c r="B20" s="956"/>
      <c r="C20" s="127" t="s">
        <v>15</v>
      </c>
      <c r="D20" s="179" t="s">
        <v>42</v>
      </c>
      <c r="E20" s="129" t="str">
        <f>IF(P19&lt;&gt;"",P19/1000,"")</f>
        <v/>
      </c>
      <c r="F20" s="321"/>
      <c r="G20" s="321"/>
      <c r="H20" s="230"/>
      <c r="I20" s="130" t="s">
        <v>0</v>
      </c>
      <c r="J20" s="419"/>
      <c r="K20" s="942" t="s">
        <v>20</v>
      </c>
      <c r="L20" s="942"/>
      <c r="M20" s="942"/>
      <c r="N20" s="942"/>
      <c r="O20" s="942"/>
      <c r="P20" s="942"/>
      <c r="Q20" s="1023"/>
      <c r="R20" s="53"/>
      <c r="S20" s="228"/>
      <c r="T20" s="53"/>
      <c r="U20" s="564"/>
      <c r="V20" s="127" t="s">
        <v>15</v>
      </c>
      <c r="W20" s="289" t="s">
        <v>263</v>
      </c>
      <c r="X20" s="322" t="str">
        <f>IF(AF19&lt;&gt;"",AF19/1000,"")</f>
        <v/>
      </c>
      <c r="Y20" s="396"/>
      <c r="Z20" s="257" t="s">
        <v>0</v>
      </c>
      <c r="AA20" s="940" t="s">
        <v>20</v>
      </c>
      <c r="AB20" s="940"/>
      <c r="AC20" s="940"/>
      <c r="AD20" s="940"/>
      <c r="AE20" s="940"/>
      <c r="AF20" s="940"/>
      <c r="AG20" s="1002"/>
      <c r="AH20" s="53"/>
      <c r="AI20" s="229"/>
    </row>
    <row r="21" spans="1:35" ht="31.05" customHeight="1" x14ac:dyDescent="0.2">
      <c r="A21" s="53"/>
      <c r="B21" s="572" t="s">
        <v>357</v>
      </c>
      <c r="C21" s="117" t="s">
        <v>5</v>
      </c>
      <c r="D21" s="1004"/>
      <c r="E21" s="1005"/>
      <c r="F21" s="1005"/>
      <c r="G21" s="1005"/>
      <c r="H21" s="1005"/>
      <c r="I21" s="1005"/>
      <c r="J21" s="1005"/>
      <c r="K21" s="1006"/>
      <c r="L21" s="1006"/>
      <c r="M21" s="1006"/>
      <c r="N21" s="1006"/>
      <c r="O21" s="1006"/>
      <c r="P21" s="1006"/>
      <c r="Q21" s="1007"/>
      <c r="R21" s="53"/>
      <c r="S21" s="226"/>
      <c r="T21" s="53"/>
      <c r="U21" s="574" t="s">
        <v>357</v>
      </c>
      <c r="V21" s="132" t="s">
        <v>337</v>
      </c>
      <c r="W21" s="981"/>
      <c r="X21" s="982"/>
      <c r="Y21" s="982"/>
      <c r="Z21" s="982"/>
      <c r="AA21" s="982"/>
      <c r="AB21" s="982"/>
      <c r="AC21" s="982"/>
      <c r="AD21" s="982"/>
      <c r="AE21" s="982"/>
      <c r="AF21" s="982"/>
      <c r="AG21" s="983"/>
      <c r="AH21" s="53"/>
      <c r="AI21" s="227"/>
    </row>
    <row r="22" spans="1:35" ht="31.05" customHeight="1" thickBot="1" x14ac:dyDescent="0.25">
      <c r="A22" s="53"/>
      <c r="B22" s="573"/>
      <c r="C22" s="117" t="s">
        <v>16</v>
      </c>
      <c r="D22" s="1008"/>
      <c r="E22" s="1006"/>
      <c r="F22" s="1006"/>
      <c r="G22" s="1006"/>
      <c r="H22" s="1006"/>
      <c r="I22" s="1006"/>
      <c r="J22" s="1006"/>
      <c r="K22" s="1006"/>
      <c r="L22" s="1006"/>
      <c r="M22" s="1006"/>
      <c r="N22" s="1006"/>
      <c r="O22" s="1006"/>
      <c r="P22" s="1006"/>
      <c r="Q22" s="1007"/>
      <c r="R22" s="53"/>
      <c r="S22" s="226"/>
      <c r="T22" s="53"/>
      <c r="U22" s="575"/>
      <c r="V22" s="132" t="s">
        <v>338</v>
      </c>
      <c r="W22" s="984"/>
      <c r="X22" s="985"/>
      <c r="Y22" s="985"/>
      <c r="Z22" s="985"/>
      <c r="AA22" s="985"/>
      <c r="AB22" s="985"/>
      <c r="AC22" s="985"/>
      <c r="AD22" s="985"/>
      <c r="AE22" s="985"/>
      <c r="AF22" s="985"/>
      <c r="AG22" s="986"/>
      <c r="AH22" s="53"/>
      <c r="AI22" s="227"/>
    </row>
    <row r="23" spans="1:35" ht="31.05" customHeight="1" thickBot="1" x14ac:dyDescent="0.25">
      <c r="A23" s="53"/>
      <c r="B23" s="1003"/>
      <c r="C23" s="284" t="s">
        <v>17</v>
      </c>
      <c r="D23" s="417" t="s">
        <v>267</v>
      </c>
      <c r="E23" s="1009"/>
      <c r="F23" s="1010"/>
      <c r="G23" s="1010"/>
      <c r="H23" s="1010"/>
      <c r="I23" s="338" t="s">
        <v>0</v>
      </c>
      <c r="J23" s="326"/>
      <c r="K23" s="427" t="s">
        <v>360</v>
      </c>
      <c r="L23" s="427"/>
      <c r="M23" s="427"/>
      <c r="N23" s="427"/>
      <c r="O23" s="427"/>
      <c r="P23" s="427"/>
      <c r="Q23" s="418"/>
      <c r="R23" s="53"/>
      <c r="S23" s="226"/>
      <c r="T23" s="53"/>
      <c r="U23" s="895"/>
      <c r="V23" s="127" t="s">
        <v>17</v>
      </c>
      <c r="W23" s="414" t="s">
        <v>267</v>
      </c>
      <c r="X23" s="987"/>
      <c r="Y23" s="988"/>
      <c r="Z23" s="260" t="s">
        <v>0</v>
      </c>
      <c r="AA23" s="909" t="s">
        <v>360</v>
      </c>
      <c r="AB23" s="910"/>
      <c r="AC23" s="910"/>
      <c r="AD23" s="910"/>
      <c r="AE23" s="910"/>
      <c r="AF23" s="910"/>
      <c r="AG23" s="911"/>
      <c r="AH23" s="53"/>
      <c r="AI23" s="227"/>
    </row>
    <row r="24" spans="1:35" s="175" customFormat="1" ht="34.950000000000003" customHeight="1" thickTop="1" thickBot="1" x14ac:dyDescent="0.25">
      <c r="A24" s="53"/>
      <c r="B24" s="1011" t="s">
        <v>18</v>
      </c>
      <c r="C24" s="947"/>
      <c r="D24" s="290" t="s">
        <v>32</v>
      </c>
      <c r="E24" s="961" t="str">
        <f>IF(AND(ISNUMBER(E20),ISNUMBER(E23)),MIN(E20,E23),"")</f>
        <v/>
      </c>
      <c r="F24" s="961"/>
      <c r="G24" s="961"/>
      <c r="H24" s="961"/>
      <c r="I24" s="291" t="s">
        <v>0</v>
      </c>
      <c r="J24" s="428"/>
      <c r="K24" s="1012" t="s">
        <v>282</v>
      </c>
      <c r="L24" s="1013"/>
      <c r="M24" s="1013"/>
      <c r="N24" s="1013"/>
      <c r="O24" s="1013"/>
      <c r="P24" s="1013"/>
      <c r="Q24" s="1014"/>
      <c r="R24" s="53"/>
      <c r="S24" s="228"/>
      <c r="T24" s="53"/>
      <c r="U24" s="904" t="s">
        <v>18</v>
      </c>
      <c r="V24" s="905"/>
      <c r="W24" s="182" t="s">
        <v>32</v>
      </c>
      <c r="X24" s="906" t="str">
        <f>IF(AND(ISNUMBER(X20),ISNUMBER(X23)),MIN(X20,X23),"")</f>
        <v/>
      </c>
      <c r="Y24" s="906"/>
      <c r="Z24" s="183" t="s">
        <v>0</v>
      </c>
      <c r="AA24" s="989" t="s">
        <v>282</v>
      </c>
      <c r="AB24" s="989"/>
      <c r="AC24" s="989"/>
      <c r="AD24" s="989"/>
      <c r="AE24" s="989"/>
      <c r="AF24" s="989"/>
      <c r="AG24" s="990"/>
      <c r="AH24" s="53"/>
      <c r="AI24" s="229"/>
    </row>
    <row r="25" spans="1:35" s="175" customFormat="1" ht="7.2" customHeight="1" thickTop="1" x14ac:dyDescent="0.2">
      <c r="A25" s="26"/>
      <c r="B25" s="26"/>
      <c r="C25" s="24"/>
      <c r="D25" s="24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50"/>
      <c r="Q25" s="24"/>
      <c r="R25" s="26"/>
      <c r="S25" s="228"/>
      <c r="T25" s="26"/>
      <c r="U25" s="26"/>
      <c r="V25" s="24"/>
      <c r="W25" s="24"/>
      <c r="X25" s="26"/>
      <c r="Y25" s="26"/>
      <c r="Z25" s="26"/>
      <c r="AA25" s="26"/>
      <c r="AB25" s="26"/>
      <c r="AC25" s="26"/>
      <c r="AD25" s="26"/>
      <c r="AE25" s="26"/>
      <c r="AF25" s="50"/>
      <c r="AG25" s="24"/>
      <c r="AH25" s="26"/>
      <c r="AI25" s="229"/>
    </row>
    <row r="26" spans="1:35" s="175" customFormat="1" ht="34.799999999999997" customHeight="1" x14ac:dyDescent="0.55000000000000004">
      <c r="A26" s="26"/>
      <c r="B26" s="74" t="s">
        <v>244</v>
      </c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50"/>
      <c r="Q26" s="75"/>
      <c r="R26" s="26"/>
      <c r="S26" s="228"/>
      <c r="T26" s="26"/>
      <c r="U26" s="74" t="s">
        <v>244</v>
      </c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50"/>
      <c r="AG26" s="75"/>
      <c r="AH26" s="26"/>
      <c r="AI26" s="229"/>
    </row>
    <row r="27" spans="1:35" s="175" customFormat="1" ht="31.05" customHeight="1" thickBot="1" x14ac:dyDescent="0.25">
      <c r="A27" s="53"/>
      <c r="B27" s="843" t="s">
        <v>395</v>
      </c>
      <c r="C27" s="844"/>
      <c r="D27" s="385" t="s">
        <v>13</v>
      </c>
      <c r="E27" s="931" t="s">
        <v>4</v>
      </c>
      <c r="F27" s="932"/>
      <c r="G27" s="932"/>
      <c r="H27" s="933"/>
      <c r="I27" s="937" t="s">
        <v>12</v>
      </c>
      <c r="J27" s="935"/>
      <c r="K27" s="935"/>
      <c r="L27" s="938"/>
      <c r="M27" s="931" t="s">
        <v>11</v>
      </c>
      <c r="N27" s="935"/>
      <c r="O27" s="935"/>
      <c r="P27" s="935"/>
      <c r="Q27" s="936"/>
      <c r="R27" s="53"/>
      <c r="S27" s="228"/>
      <c r="T27" s="53"/>
      <c r="U27" s="677" t="s">
        <v>395</v>
      </c>
      <c r="V27" s="678"/>
      <c r="W27" s="118" t="s">
        <v>13</v>
      </c>
      <c r="X27" s="466" t="s">
        <v>4</v>
      </c>
      <c r="Y27" s="701"/>
      <c r="Z27" s="456" t="s">
        <v>12</v>
      </c>
      <c r="AA27" s="467"/>
      <c r="AB27" s="457"/>
      <c r="AC27" s="466" t="s">
        <v>11</v>
      </c>
      <c r="AD27" s="467"/>
      <c r="AE27" s="467"/>
      <c r="AF27" s="467"/>
      <c r="AG27" s="457"/>
      <c r="AH27" s="53"/>
      <c r="AI27" s="229"/>
    </row>
    <row r="28" spans="1:35" s="175" customFormat="1" ht="31.05" customHeight="1" x14ac:dyDescent="0.2">
      <c r="A28" s="53"/>
      <c r="B28" s="845"/>
      <c r="C28" s="680"/>
      <c r="D28" s="121">
        <v>1</v>
      </c>
      <c r="E28" s="920"/>
      <c r="F28" s="921"/>
      <c r="G28" s="921"/>
      <c r="H28" s="922"/>
      <c r="I28" s="923" t="str">
        <f>IF($E28&lt;&gt;"",VLOOKUP($E28,形状一覧!$B$3:$C$129,2,0),"")</f>
        <v/>
      </c>
      <c r="J28" s="475"/>
      <c r="K28" s="119" t="s">
        <v>10</v>
      </c>
      <c r="L28" s="251" t="s">
        <v>9</v>
      </c>
      <c r="M28" s="362"/>
      <c r="N28" s="123" t="s">
        <v>8</v>
      </c>
      <c r="O28" s="122" t="s">
        <v>7</v>
      </c>
      <c r="P28" s="139" t="str">
        <f>IF(AND(ISNUMBER(I28)*1,ISNUMBER(M28)*1),I28*M28,"")</f>
        <v/>
      </c>
      <c r="Q28" s="386" t="s">
        <v>6</v>
      </c>
      <c r="R28" s="53"/>
      <c r="S28" s="228"/>
      <c r="T28" s="53"/>
      <c r="U28" s="679"/>
      <c r="V28" s="680"/>
      <c r="W28" s="121">
        <v>1</v>
      </c>
      <c r="X28" s="868"/>
      <c r="Y28" s="869"/>
      <c r="Z28" s="138" t="str">
        <f>IF($E28&lt;&gt;"",VLOOKUP($E28,形状一覧!$B$3:$C$129,2,0),"")</f>
        <v/>
      </c>
      <c r="AA28" s="119" t="s">
        <v>10</v>
      </c>
      <c r="AB28" s="251" t="s">
        <v>9</v>
      </c>
      <c r="AC28" s="272"/>
      <c r="AD28" s="123" t="s">
        <v>8</v>
      </c>
      <c r="AE28" s="122" t="s">
        <v>7</v>
      </c>
      <c r="AF28" s="139" t="str">
        <f>IF(AND(ISNUMBER(Z28)*1,ISNUMBER(AC28)*1),Z28*AC28,"")</f>
        <v/>
      </c>
      <c r="AG28" s="120" t="s">
        <v>6</v>
      </c>
      <c r="AH28" s="53"/>
      <c r="AI28" s="229"/>
    </row>
    <row r="29" spans="1:35" s="175" customFormat="1" ht="31.05" customHeight="1" x14ac:dyDescent="0.2">
      <c r="A29" s="53"/>
      <c r="B29" s="845"/>
      <c r="C29" s="680"/>
      <c r="D29" s="121">
        <v>2</v>
      </c>
      <c r="E29" s="917"/>
      <c r="F29" s="918"/>
      <c r="G29" s="918"/>
      <c r="H29" s="919"/>
      <c r="I29" s="923" t="str">
        <f>IF($E29&lt;&gt;"",VLOOKUP($E29,形状一覧!$B$3:$C$129,2,0),"")</f>
        <v/>
      </c>
      <c r="J29" s="475"/>
      <c r="K29" s="119" t="s">
        <v>10</v>
      </c>
      <c r="L29" s="251" t="s">
        <v>9</v>
      </c>
      <c r="M29" s="363"/>
      <c r="N29" s="123" t="s">
        <v>8</v>
      </c>
      <c r="O29" s="122" t="s">
        <v>7</v>
      </c>
      <c r="P29" s="139" t="str">
        <f>IF(AND(ISNUMBER(I29)*1,ISNUMBER(M29)*1),I29*M29,"")</f>
        <v/>
      </c>
      <c r="Q29" s="386" t="s">
        <v>6</v>
      </c>
      <c r="R29" s="53"/>
      <c r="S29" s="228"/>
      <c r="T29" s="53"/>
      <c r="U29" s="679"/>
      <c r="V29" s="680"/>
      <c r="W29" s="121">
        <v>2</v>
      </c>
      <c r="X29" s="850"/>
      <c r="Y29" s="851"/>
      <c r="Z29" s="138" t="str">
        <f>IF($E29&lt;&gt;"",VLOOKUP($E29,形状一覧!$B$3:$C$129,2,0),"")</f>
        <v/>
      </c>
      <c r="AA29" s="119" t="s">
        <v>10</v>
      </c>
      <c r="AB29" s="251" t="s">
        <v>9</v>
      </c>
      <c r="AC29" s="273"/>
      <c r="AD29" s="123" t="s">
        <v>8</v>
      </c>
      <c r="AE29" s="122" t="s">
        <v>7</v>
      </c>
      <c r="AF29" s="139" t="str">
        <f>IF(AND(ISNUMBER(Z29)*1,ISNUMBER(AC29)*1),Z29*AC29,"")</f>
        <v/>
      </c>
      <c r="AG29" s="120" t="s">
        <v>6</v>
      </c>
      <c r="AH29" s="53"/>
      <c r="AI29" s="229"/>
    </row>
    <row r="30" spans="1:35" s="175" customFormat="1" ht="31.05" customHeight="1" x14ac:dyDescent="0.2">
      <c r="A30" s="53"/>
      <c r="B30" s="845"/>
      <c r="C30" s="680"/>
      <c r="D30" s="121">
        <v>3</v>
      </c>
      <c r="E30" s="917"/>
      <c r="F30" s="918"/>
      <c r="G30" s="918"/>
      <c r="H30" s="919"/>
      <c r="I30" s="923" t="str">
        <f>IF($E30&lt;&gt;"",VLOOKUP($E30,形状一覧!$B$3:$C$129,2,0),"")</f>
        <v/>
      </c>
      <c r="J30" s="475"/>
      <c r="K30" s="119" t="s">
        <v>10</v>
      </c>
      <c r="L30" s="251" t="s">
        <v>9</v>
      </c>
      <c r="M30" s="363"/>
      <c r="N30" s="123" t="s">
        <v>8</v>
      </c>
      <c r="O30" s="122" t="s">
        <v>7</v>
      </c>
      <c r="P30" s="139" t="str">
        <f t="shared" ref="P30" si="4">IF(AND(ISNUMBER(I30)*1,ISNUMBER(M30)*1),I30*M30,"")</f>
        <v/>
      </c>
      <c r="Q30" s="386" t="s">
        <v>6</v>
      </c>
      <c r="R30" s="53"/>
      <c r="S30" s="228"/>
      <c r="T30" s="53"/>
      <c r="U30" s="679"/>
      <c r="V30" s="680"/>
      <c r="W30" s="121">
        <v>3</v>
      </c>
      <c r="X30" s="850"/>
      <c r="Y30" s="851"/>
      <c r="Z30" s="138" t="str">
        <f>IF($E30&lt;&gt;"",VLOOKUP($E30,形状一覧!$B$3:$C$129,2,0),"")</f>
        <v/>
      </c>
      <c r="AA30" s="119" t="s">
        <v>10</v>
      </c>
      <c r="AB30" s="251" t="s">
        <v>9</v>
      </c>
      <c r="AC30" s="273"/>
      <c r="AD30" s="123" t="s">
        <v>8</v>
      </c>
      <c r="AE30" s="122" t="s">
        <v>7</v>
      </c>
      <c r="AF30" s="139" t="str">
        <f t="shared" ref="AF30:AF32" si="5">IF(AND(ISNUMBER(Z30)*1,ISNUMBER(AC30)*1),Z30*AC30,"")</f>
        <v/>
      </c>
      <c r="AG30" s="120" t="s">
        <v>6</v>
      </c>
      <c r="AH30" s="53"/>
      <c r="AI30" s="229"/>
    </row>
    <row r="31" spans="1:35" s="175" customFormat="1" ht="31.05" customHeight="1" x14ac:dyDescent="0.2">
      <c r="A31" s="53"/>
      <c r="B31" s="845"/>
      <c r="C31" s="680"/>
      <c r="D31" s="121">
        <v>4</v>
      </c>
      <c r="E31" s="917"/>
      <c r="F31" s="918"/>
      <c r="G31" s="918"/>
      <c r="H31" s="919"/>
      <c r="I31" s="923" t="str">
        <f>IF($E31&lt;&gt;"",VLOOKUP($E31,形状一覧!$B$3:$C$129,2,0),"")</f>
        <v/>
      </c>
      <c r="J31" s="475"/>
      <c r="K31" s="119" t="s">
        <v>10</v>
      </c>
      <c r="L31" s="251" t="s">
        <v>9</v>
      </c>
      <c r="M31" s="363"/>
      <c r="N31" s="123" t="s">
        <v>8</v>
      </c>
      <c r="O31" s="122" t="s">
        <v>7</v>
      </c>
      <c r="P31" s="139" t="str">
        <f t="shared" ref="P31:P32" si="6">IF(AND(ISNUMBER(I31)*1,ISNUMBER(M31)*1),I31*M31,"")</f>
        <v/>
      </c>
      <c r="Q31" s="386" t="s">
        <v>6</v>
      </c>
      <c r="R31" s="53"/>
      <c r="S31" s="228"/>
      <c r="T31" s="53"/>
      <c r="U31" s="679"/>
      <c r="V31" s="680"/>
      <c r="W31" s="121">
        <v>4</v>
      </c>
      <c r="X31" s="850"/>
      <c r="Y31" s="851"/>
      <c r="Z31" s="138" t="str">
        <f>IF($E31&lt;&gt;"",VLOOKUP($E31,形状一覧!$B$3:$C$129,2,0),"")</f>
        <v/>
      </c>
      <c r="AA31" s="119" t="s">
        <v>10</v>
      </c>
      <c r="AB31" s="251" t="s">
        <v>9</v>
      </c>
      <c r="AC31" s="273"/>
      <c r="AD31" s="123" t="s">
        <v>8</v>
      </c>
      <c r="AE31" s="122" t="s">
        <v>7</v>
      </c>
      <c r="AF31" s="139" t="str">
        <f t="shared" si="5"/>
        <v/>
      </c>
      <c r="AG31" s="120" t="s">
        <v>6</v>
      </c>
      <c r="AH31" s="53"/>
      <c r="AI31" s="229"/>
    </row>
    <row r="32" spans="1:35" s="175" customFormat="1" ht="31.05" customHeight="1" thickBot="1" x14ac:dyDescent="0.25">
      <c r="A32" s="53"/>
      <c r="B32" s="845"/>
      <c r="C32" s="680"/>
      <c r="D32" s="121">
        <v>5</v>
      </c>
      <c r="E32" s="928"/>
      <c r="F32" s="929"/>
      <c r="G32" s="929"/>
      <c r="H32" s="930"/>
      <c r="I32" s="923" t="str">
        <f>IF($E32&lt;&gt;"",VLOOKUP($E32,形状一覧!$B$3:$C$129,2,0),"")</f>
        <v/>
      </c>
      <c r="J32" s="475"/>
      <c r="K32" s="119" t="s">
        <v>10</v>
      </c>
      <c r="L32" s="251" t="s">
        <v>9</v>
      </c>
      <c r="M32" s="364"/>
      <c r="N32" s="123" t="s">
        <v>8</v>
      </c>
      <c r="O32" s="122" t="s">
        <v>7</v>
      </c>
      <c r="P32" s="139" t="str">
        <f t="shared" si="6"/>
        <v/>
      </c>
      <c r="Q32" s="386" t="s">
        <v>6</v>
      </c>
      <c r="R32" s="53"/>
      <c r="S32" s="228"/>
      <c r="T32" s="53"/>
      <c r="U32" s="679"/>
      <c r="V32" s="680"/>
      <c r="W32" s="121">
        <v>5</v>
      </c>
      <c r="X32" s="852"/>
      <c r="Y32" s="853"/>
      <c r="Z32" s="138" t="str">
        <f>IF($E32&lt;&gt;"",VLOOKUP($E32,形状一覧!$B$3:$C$129,2,0),"")</f>
        <v/>
      </c>
      <c r="AA32" s="119" t="s">
        <v>10</v>
      </c>
      <c r="AB32" s="251" t="s">
        <v>9</v>
      </c>
      <c r="AC32" s="274"/>
      <c r="AD32" s="123" t="s">
        <v>8</v>
      </c>
      <c r="AE32" s="122" t="s">
        <v>7</v>
      </c>
      <c r="AF32" s="139" t="str">
        <f t="shared" si="5"/>
        <v/>
      </c>
      <c r="AG32" s="120" t="s">
        <v>6</v>
      </c>
      <c r="AH32" s="53"/>
      <c r="AI32" s="229"/>
    </row>
    <row r="33" spans="1:35" s="175" customFormat="1" ht="31.05" customHeight="1" thickBot="1" x14ac:dyDescent="0.25">
      <c r="A33" s="53"/>
      <c r="B33" s="845"/>
      <c r="C33" s="680"/>
      <c r="D33" s="140"/>
      <c r="E33" s="142"/>
      <c r="F33" s="142"/>
      <c r="G33" s="142"/>
      <c r="H33" s="142"/>
      <c r="I33" s="143"/>
      <c r="J33" s="143"/>
      <c r="K33" s="144"/>
      <c r="L33" s="119"/>
      <c r="M33" s="721" t="s">
        <v>261</v>
      </c>
      <c r="N33" s="722"/>
      <c r="O33" s="723"/>
      <c r="P33" s="231" t="str">
        <f>IF(SUM(P28:P32)&lt;&gt;0,SUM(P28:P32),"")</f>
        <v/>
      </c>
      <c r="Q33" s="387" t="s">
        <v>10</v>
      </c>
      <c r="R33" s="53"/>
      <c r="S33" s="228"/>
      <c r="T33" s="53"/>
      <c r="U33" s="679"/>
      <c r="V33" s="680"/>
      <c r="W33" s="140"/>
      <c r="X33" s="142"/>
      <c r="Y33" s="142"/>
      <c r="Z33" s="143"/>
      <c r="AA33" s="144"/>
      <c r="AB33" s="119"/>
      <c r="AC33" s="721" t="s">
        <v>29</v>
      </c>
      <c r="AD33" s="722"/>
      <c r="AE33" s="723"/>
      <c r="AF33" s="231" t="str">
        <f>IF(SUM(AF28:AF32)&lt;&gt;0,SUM(AF28:AF32),"")</f>
        <v/>
      </c>
      <c r="AG33" s="184" t="s">
        <v>10</v>
      </c>
      <c r="AH33" s="53"/>
      <c r="AI33" s="229"/>
    </row>
    <row r="34" spans="1:35" s="175" customFormat="1" ht="31.05" customHeight="1" thickBot="1" x14ac:dyDescent="0.25">
      <c r="A34" s="53"/>
      <c r="B34" s="845"/>
      <c r="C34" s="680"/>
      <c r="D34" s="289" t="s">
        <v>74</v>
      </c>
      <c r="E34" s="322" t="str">
        <f>IF(P33&lt;&gt;"",P33/1000,"")</f>
        <v/>
      </c>
      <c r="F34" s="323"/>
      <c r="G34" s="323"/>
      <c r="H34" s="396"/>
      <c r="I34" s="257" t="s">
        <v>0</v>
      </c>
      <c r="J34" s="61"/>
      <c r="K34" s="940" t="s">
        <v>20</v>
      </c>
      <c r="L34" s="940"/>
      <c r="M34" s="940"/>
      <c r="N34" s="940"/>
      <c r="O34" s="940"/>
      <c r="P34" s="940"/>
      <c r="Q34" s="941"/>
      <c r="R34" s="53"/>
      <c r="S34" s="228"/>
      <c r="T34" s="53"/>
      <c r="U34" s="679"/>
      <c r="V34" s="680"/>
      <c r="W34" s="179" t="s">
        <v>74</v>
      </c>
      <c r="X34" s="129" t="str">
        <f>IF(AF33&lt;&gt;"",AF33/1000,"")</f>
        <v/>
      </c>
      <c r="Y34" s="230"/>
      <c r="Z34" s="130" t="s">
        <v>0</v>
      </c>
      <c r="AA34" s="942" t="s">
        <v>20</v>
      </c>
      <c r="AB34" s="942"/>
      <c r="AC34" s="942"/>
      <c r="AD34" s="942"/>
      <c r="AE34" s="942"/>
      <c r="AF34" s="942"/>
      <c r="AG34" s="943"/>
      <c r="AH34" s="53"/>
      <c r="AI34" s="229"/>
    </row>
    <row r="35" spans="1:35" ht="31.05" customHeight="1" thickBot="1" x14ac:dyDescent="0.25">
      <c r="A35" s="53"/>
      <c r="B35" s="846"/>
      <c r="C35" s="699"/>
      <c r="D35" s="398" t="s">
        <v>288</v>
      </c>
      <c r="E35" s="374" t="s">
        <v>217</v>
      </c>
      <c r="F35" s="375"/>
      <c r="G35" s="375"/>
      <c r="H35" s="375" t="s">
        <v>215</v>
      </c>
      <c r="I35" s="370" t="s">
        <v>274</v>
      </c>
      <c r="J35" s="370"/>
      <c r="K35" s="370"/>
      <c r="L35" s="371"/>
      <c r="M35" s="1015" t="str">
        <f>IF(P33&lt;&gt;"",IF(E34/E20&gt;1,"入力に誤りがあります",E$24*E34/E20),"")</f>
        <v/>
      </c>
      <c r="N35" s="1016"/>
      <c r="O35" s="1016"/>
      <c r="P35" s="1016"/>
      <c r="Q35" s="349" t="s">
        <v>25</v>
      </c>
      <c r="R35" s="53"/>
      <c r="S35" s="226"/>
      <c r="T35" s="53"/>
      <c r="U35" s="682"/>
      <c r="V35" s="683"/>
      <c r="W35" s="156" t="s">
        <v>287</v>
      </c>
      <c r="X35" s="152" t="s">
        <v>217</v>
      </c>
      <c r="Y35" s="152" t="s">
        <v>215</v>
      </c>
      <c r="Z35" s="153" t="s">
        <v>273</v>
      </c>
      <c r="AA35" s="153"/>
      <c r="AB35" s="185"/>
      <c r="AC35" s="991" t="str">
        <f>IFERROR(ROUND(X$24*AF33/AF$19,3),"")</f>
        <v/>
      </c>
      <c r="AD35" s="992"/>
      <c r="AE35" s="992"/>
      <c r="AF35" s="992"/>
      <c r="AG35" s="186" t="s">
        <v>25</v>
      </c>
      <c r="AH35" s="53"/>
      <c r="AI35" s="227"/>
    </row>
    <row r="36" spans="1:35" ht="31.05" customHeight="1" thickBot="1" x14ac:dyDescent="0.25">
      <c r="A36" s="232"/>
      <c r="B36" s="847" t="s">
        <v>396</v>
      </c>
      <c r="C36" s="678"/>
      <c r="D36" s="187" t="s">
        <v>13</v>
      </c>
      <c r="E36" s="523" t="s">
        <v>4</v>
      </c>
      <c r="F36" s="532"/>
      <c r="G36" s="532"/>
      <c r="H36" s="568"/>
      <c r="I36" s="720" t="s">
        <v>12</v>
      </c>
      <c r="J36" s="524"/>
      <c r="K36" s="524"/>
      <c r="L36" s="525"/>
      <c r="M36" s="523" t="s">
        <v>11</v>
      </c>
      <c r="N36" s="524"/>
      <c r="O36" s="524"/>
      <c r="P36" s="524"/>
      <c r="Q36" s="886"/>
      <c r="R36" s="53"/>
      <c r="S36" s="226"/>
      <c r="T36" s="232"/>
      <c r="U36" s="677" t="s">
        <v>396</v>
      </c>
      <c r="V36" s="678"/>
      <c r="W36" s="118" t="s">
        <v>13</v>
      </c>
      <c r="X36" s="466" t="s">
        <v>4</v>
      </c>
      <c r="Y36" s="701"/>
      <c r="Z36" s="456" t="s">
        <v>12</v>
      </c>
      <c r="AA36" s="467"/>
      <c r="AB36" s="457"/>
      <c r="AC36" s="523" t="s">
        <v>11</v>
      </c>
      <c r="AD36" s="524"/>
      <c r="AE36" s="524"/>
      <c r="AF36" s="524"/>
      <c r="AG36" s="525"/>
      <c r="AH36" s="53"/>
      <c r="AI36" s="227"/>
    </row>
    <row r="37" spans="1:35" ht="31.05" customHeight="1" x14ac:dyDescent="0.2">
      <c r="A37" s="232"/>
      <c r="B37" s="845"/>
      <c r="C37" s="680"/>
      <c r="D37" s="121">
        <v>1</v>
      </c>
      <c r="E37" s="920"/>
      <c r="F37" s="921"/>
      <c r="G37" s="921"/>
      <c r="H37" s="922"/>
      <c r="I37" s="923" t="str">
        <f>IF($E37&lt;&gt;"",VLOOKUP($E37,形状一覧!$B$3:$C$129,2,0),"")</f>
        <v/>
      </c>
      <c r="J37" s="475"/>
      <c r="K37" s="119" t="s">
        <v>10</v>
      </c>
      <c r="L37" s="251" t="s">
        <v>9</v>
      </c>
      <c r="M37" s="362"/>
      <c r="N37" s="123" t="s">
        <v>8</v>
      </c>
      <c r="O37" s="122" t="s">
        <v>7</v>
      </c>
      <c r="P37" s="139" t="str">
        <f>IF($E37&lt;&gt;"",IF(AND('設置概要書 '!$S$8=1,OR(COUNTIF($E37,"東洋アルミニウム*"),COUNTIF($E37,"ネクストエナジー*"))),"既存適用",I37*M37),"")</f>
        <v/>
      </c>
      <c r="Q37" s="386" t="s">
        <v>6</v>
      </c>
      <c r="R37" s="53"/>
      <c r="S37" s="226"/>
      <c r="T37" s="232"/>
      <c r="U37" s="679"/>
      <c r="V37" s="680"/>
      <c r="W37" s="121">
        <v>1</v>
      </c>
      <c r="X37" s="868"/>
      <c r="Y37" s="869"/>
      <c r="Z37" s="138" t="str">
        <f>IF($E37&lt;&gt;"",VLOOKUP($E37,形状一覧!$B$3:$C$129,2,0),"")</f>
        <v/>
      </c>
      <c r="AA37" s="119" t="s">
        <v>10</v>
      </c>
      <c r="AB37" s="251" t="s">
        <v>9</v>
      </c>
      <c r="AC37" s="272"/>
      <c r="AD37" s="123" t="s">
        <v>8</v>
      </c>
      <c r="AE37" s="122" t="s">
        <v>7</v>
      </c>
      <c r="AF37" s="139" t="str">
        <f>IF($E37&lt;&gt;"",IF(AND(#REF!=1,OR(COUNTIF($E37,"東洋アルミニウム*"),COUNTIF($E37,"ネクストエナジー*"))),"既存のみ",Z37*AC37),"")</f>
        <v/>
      </c>
      <c r="AG37" s="120" t="s">
        <v>6</v>
      </c>
      <c r="AH37" s="53"/>
      <c r="AI37" s="227"/>
    </row>
    <row r="38" spans="1:35" ht="31.05" customHeight="1" x14ac:dyDescent="0.2">
      <c r="A38" s="232"/>
      <c r="B38" s="845"/>
      <c r="C38" s="680"/>
      <c r="D38" s="121">
        <v>2</v>
      </c>
      <c r="E38" s="917"/>
      <c r="F38" s="918"/>
      <c r="G38" s="918"/>
      <c r="H38" s="919"/>
      <c r="I38" s="923" t="str">
        <f>IF($E38&lt;&gt;"",VLOOKUP($E38,形状一覧!$B$3:$C$129,2,0),"")</f>
        <v/>
      </c>
      <c r="J38" s="475"/>
      <c r="K38" s="119" t="s">
        <v>10</v>
      </c>
      <c r="L38" s="251" t="s">
        <v>9</v>
      </c>
      <c r="M38" s="363"/>
      <c r="N38" s="123" t="s">
        <v>8</v>
      </c>
      <c r="O38" s="122" t="s">
        <v>7</v>
      </c>
      <c r="P38" s="139" t="str">
        <f>IF($E38&lt;&gt;"",IF(AND('設置概要書 '!$S$8=1,OR(COUNTIF($E38,"東洋アルミニウム*"),COUNTIF($E38,"ネクストエナジー*"))),"既存適用",I38*M38),"")</f>
        <v/>
      </c>
      <c r="Q38" s="386" t="s">
        <v>6</v>
      </c>
      <c r="R38" s="53"/>
      <c r="S38" s="226"/>
      <c r="T38" s="232"/>
      <c r="U38" s="679"/>
      <c r="V38" s="680"/>
      <c r="W38" s="121">
        <v>2</v>
      </c>
      <c r="X38" s="850"/>
      <c r="Y38" s="851"/>
      <c r="Z38" s="138" t="str">
        <f>IF($E38&lt;&gt;"",VLOOKUP($E38,形状一覧!$B$3:$C$129,2,0),"")</f>
        <v/>
      </c>
      <c r="AA38" s="119" t="s">
        <v>10</v>
      </c>
      <c r="AB38" s="251" t="s">
        <v>9</v>
      </c>
      <c r="AC38" s="273"/>
      <c r="AD38" s="123" t="s">
        <v>8</v>
      </c>
      <c r="AE38" s="122" t="s">
        <v>7</v>
      </c>
      <c r="AF38" s="139" t="str">
        <f>IF($E38&lt;&gt;"",IF(AND(#REF!=1,OR(COUNTIF($E38,"東洋アルミニウム*"),COUNTIF($E38,"ネクストエナジー*"))),"既存のみ",Z38*AC38),"")</f>
        <v/>
      </c>
      <c r="AG38" s="120" t="s">
        <v>6</v>
      </c>
      <c r="AH38" s="53"/>
      <c r="AI38" s="227"/>
    </row>
    <row r="39" spans="1:35" ht="31.05" customHeight="1" x14ac:dyDescent="0.2">
      <c r="A39" s="232"/>
      <c r="B39" s="845"/>
      <c r="C39" s="680"/>
      <c r="D39" s="121">
        <v>3</v>
      </c>
      <c r="E39" s="917"/>
      <c r="F39" s="918"/>
      <c r="G39" s="918"/>
      <c r="H39" s="919"/>
      <c r="I39" s="923" t="str">
        <f>IF($E39&lt;&gt;"",VLOOKUP($E39,形状一覧!$B$3:$C$129,2,0),"")</f>
        <v/>
      </c>
      <c r="J39" s="475"/>
      <c r="K39" s="119" t="s">
        <v>10</v>
      </c>
      <c r="L39" s="251" t="s">
        <v>9</v>
      </c>
      <c r="M39" s="363"/>
      <c r="N39" s="123" t="s">
        <v>8</v>
      </c>
      <c r="O39" s="122" t="s">
        <v>7</v>
      </c>
      <c r="P39" s="139" t="str">
        <f>IF($E39&lt;&gt;"",IF(AND('設置概要書 '!$S$8=1,OR(COUNTIF($E39,"東洋アルミニウム*"),COUNTIF($E39,"ネクストエナジー*"))),"既存適用",I39*M39),"")</f>
        <v/>
      </c>
      <c r="Q39" s="386" t="s">
        <v>6</v>
      </c>
      <c r="R39" s="53"/>
      <c r="S39" s="226"/>
      <c r="T39" s="232"/>
      <c r="U39" s="679"/>
      <c r="V39" s="680"/>
      <c r="W39" s="121">
        <v>3</v>
      </c>
      <c r="X39" s="850"/>
      <c r="Y39" s="851"/>
      <c r="Z39" s="138" t="str">
        <f>IF($E39&lt;&gt;"",VLOOKUP($E39,形状一覧!$B$3:$C$129,2,0),"")</f>
        <v/>
      </c>
      <c r="AA39" s="119" t="s">
        <v>10</v>
      </c>
      <c r="AB39" s="251" t="s">
        <v>9</v>
      </c>
      <c r="AC39" s="273"/>
      <c r="AD39" s="123" t="s">
        <v>8</v>
      </c>
      <c r="AE39" s="122" t="s">
        <v>7</v>
      </c>
      <c r="AF39" s="139" t="str">
        <f>IF($E39&lt;&gt;"",IF(AND(#REF!=1,OR(COUNTIF($E39,"東洋アルミニウム*"),COUNTIF($E39,"ネクストエナジー*"))),"既存のみ",Z39*AC39),"")</f>
        <v/>
      </c>
      <c r="AG39" s="120" t="s">
        <v>6</v>
      </c>
      <c r="AH39" s="53"/>
      <c r="AI39" s="227"/>
    </row>
    <row r="40" spans="1:35" ht="31.05" customHeight="1" x14ac:dyDescent="0.2">
      <c r="A40" s="232"/>
      <c r="B40" s="845"/>
      <c r="C40" s="680"/>
      <c r="D40" s="121">
        <v>4</v>
      </c>
      <c r="E40" s="917"/>
      <c r="F40" s="918"/>
      <c r="G40" s="918"/>
      <c r="H40" s="919"/>
      <c r="I40" s="923" t="str">
        <f>IF($E40&lt;&gt;"",VLOOKUP($E40,形状一覧!$B$3:$C$129,2,0),"")</f>
        <v/>
      </c>
      <c r="J40" s="475"/>
      <c r="K40" s="119" t="s">
        <v>10</v>
      </c>
      <c r="L40" s="251" t="s">
        <v>9</v>
      </c>
      <c r="M40" s="363"/>
      <c r="N40" s="123" t="s">
        <v>8</v>
      </c>
      <c r="O40" s="122" t="s">
        <v>7</v>
      </c>
      <c r="P40" s="139" t="str">
        <f>IF($E40&lt;&gt;"",IF(AND('設置概要書 '!$S$8=1,OR(COUNTIF($E40,"東洋アルミニウム*"),COUNTIF($E40,"ネクストエナジー*"))),"既存適用",I40*M40),"")</f>
        <v/>
      </c>
      <c r="Q40" s="386" t="s">
        <v>6</v>
      </c>
      <c r="R40" s="53"/>
      <c r="S40" s="226"/>
      <c r="T40" s="232"/>
      <c r="U40" s="679"/>
      <c r="V40" s="680"/>
      <c r="W40" s="121">
        <v>4</v>
      </c>
      <c r="X40" s="850"/>
      <c r="Y40" s="851"/>
      <c r="Z40" s="138" t="str">
        <f>IF($E40&lt;&gt;"",VLOOKUP($E40,形状一覧!$B$3:$C$129,2,0),"")</f>
        <v/>
      </c>
      <c r="AA40" s="119" t="s">
        <v>10</v>
      </c>
      <c r="AB40" s="251" t="s">
        <v>9</v>
      </c>
      <c r="AC40" s="273"/>
      <c r="AD40" s="123" t="s">
        <v>8</v>
      </c>
      <c r="AE40" s="122" t="s">
        <v>7</v>
      </c>
      <c r="AF40" s="139" t="str">
        <f>IF($E40&lt;&gt;"",IF(AND(#REF!=1,OR(COUNTIF($E40,"東洋アルミニウム*"),COUNTIF($E40,"ネクストエナジー*"))),"既存のみ",Z40*AC40),"")</f>
        <v/>
      </c>
      <c r="AG40" s="120" t="s">
        <v>6</v>
      </c>
      <c r="AH40" s="53"/>
      <c r="AI40" s="227"/>
    </row>
    <row r="41" spans="1:35" ht="31.05" customHeight="1" thickBot="1" x14ac:dyDescent="0.25">
      <c r="A41" s="232"/>
      <c r="B41" s="845"/>
      <c r="C41" s="680"/>
      <c r="D41" s="121">
        <v>5</v>
      </c>
      <c r="E41" s="928"/>
      <c r="F41" s="929"/>
      <c r="G41" s="929"/>
      <c r="H41" s="930"/>
      <c r="I41" s="923" t="str">
        <f>IF($E41&lt;&gt;"",VLOOKUP($E41,形状一覧!$B$3:$C$129,2,0),"")</f>
        <v/>
      </c>
      <c r="J41" s="475"/>
      <c r="K41" s="119" t="s">
        <v>10</v>
      </c>
      <c r="L41" s="251" t="s">
        <v>9</v>
      </c>
      <c r="M41" s="364"/>
      <c r="N41" s="123" t="s">
        <v>8</v>
      </c>
      <c r="O41" s="122" t="s">
        <v>7</v>
      </c>
      <c r="P41" s="139" t="str">
        <f>IF($E41&lt;&gt;"",IF(AND('設置概要書 '!$S$8=1,OR(COUNTIF($E41,"東洋アルミニウム*"),COUNTIF($E41,"ネクストエナジー*"))),"既存適用",I41*M41),"")</f>
        <v/>
      </c>
      <c r="Q41" s="386" t="s">
        <v>6</v>
      </c>
      <c r="R41" s="53"/>
      <c r="S41" s="226"/>
      <c r="T41" s="232"/>
      <c r="U41" s="679"/>
      <c r="V41" s="680"/>
      <c r="W41" s="121">
        <v>5</v>
      </c>
      <c r="X41" s="852"/>
      <c r="Y41" s="853"/>
      <c r="Z41" s="138" t="str">
        <f>IF($E41&lt;&gt;"",VLOOKUP($E41,形状一覧!$B$3:$C$129,2,0),"")</f>
        <v/>
      </c>
      <c r="AA41" s="119" t="s">
        <v>10</v>
      </c>
      <c r="AB41" s="251" t="s">
        <v>9</v>
      </c>
      <c r="AC41" s="274"/>
      <c r="AD41" s="123" t="s">
        <v>8</v>
      </c>
      <c r="AE41" s="122" t="s">
        <v>7</v>
      </c>
      <c r="AF41" s="139" t="str">
        <f>IF($E41&lt;&gt;"",IF(AND(#REF!=1,OR(COUNTIF($E41,"東洋アルミニウム*"),COUNTIF($E41,"ネクストエナジー*"))),"既存のみ",Z41*AC41),"")</f>
        <v/>
      </c>
      <c r="AG41" s="120" t="s">
        <v>6</v>
      </c>
      <c r="AH41" s="53"/>
      <c r="AI41" s="227"/>
    </row>
    <row r="42" spans="1:35" ht="31.05" customHeight="1" thickBot="1" x14ac:dyDescent="0.25">
      <c r="A42" s="232"/>
      <c r="B42" s="845"/>
      <c r="C42" s="680"/>
      <c r="D42" s="140"/>
      <c r="E42" s="233"/>
      <c r="F42" s="233"/>
      <c r="G42" s="233"/>
      <c r="H42" s="233"/>
      <c r="I42" s="143"/>
      <c r="J42" s="143"/>
      <c r="K42" s="144"/>
      <c r="L42" s="119"/>
      <c r="M42" s="721" t="s">
        <v>30</v>
      </c>
      <c r="N42" s="722"/>
      <c r="O42" s="723"/>
      <c r="P42" s="234" t="str">
        <f>IF(SUM(P37:P41)&lt;&gt;0,SUM(P37:P41),"")</f>
        <v/>
      </c>
      <c r="Q42" s="387" t="s">
        <v>10</v>
      </c>
      <c r="R42" s="53"/>
      <c r="S42" s="226"/>
      <c r="T42" s="232"/>
      <c r="U42" s="679"/>
      <c r="V42" s="680"/>
      <c r="W42" s="140"/>
      <c r="X42" s="233"/>
      <c r="Y42" s="233"/>
      <c r="Z42" s="143"/>
      <c r="AA42" s="144"/>
      <c r="AB42" s="119"/>
      <c r="AC42" s="721" t="s">
        <v>30</v>
      </c>
      <c r="AD42" s="722"/>
      <c r="AE42" s="723"/>
      <c r="AF42" s="234" t="str">
        <f>IF(SUM(AF37:AF41)&lt;&gt;0,SUM(AF37:AF41),"")</f>
        <v/>
      </c>
      <c r="AG42" s="184" t="s">
        <v>10</v>
      </c>
      <c r="AH42" s="53"/>
      <c r="AI42" s="227"/>
    </row>
    <row r="43" spans="1:35" s="175" customFormat="1" ht="31.05" customHeight="1" thickBot="1" x14ac:dyDescent="0.25">
      <c r="A43" s="53"/>
      <c r="B43" s="845"/>
      <c r="C43" s="680"/>
      <c r="D43" s="289" t="s">
        <v>276</v>
      </c>
      <c r="E43" s="322" t="str">
        <f>IF(P42&lt;&gt;"",P42/1000,"")</f>
        <v/>
      </c>
      <c r="F43" s="323"/>
      <c r="G43" s="323"/>
      <c r="H43" s="396"/>
      <c r="I43" s="257" t="s">
        <v>0</v>
      </c>
      <c r="J43" s="61"/>
      <c r="K43" s="940" t="s">
        <v>20</v>
      </c>
      <c r="L43" s="940"/>
      <c r="M43" s="940"/>
      <c r="N43" s="940"/>
      <c r="O43" s="940"/>
      <c r="P43" s="940"/>
      <c r="Q43" s="941"/>
      <c r="R43" s="53"/>
      <c r="S43" s="228"/>
      <c r="T43" s="53"/>
      <c r="U43" s="679"/>
      <c r="V43" s="680"/>
      <c r="W43" s="179" t="s">
        <v>275</v>
      </c>
      <c r="X43" s="129" t="str">
        <f>IF(AF42&lt;&gt;"",AF42/1000,"")</f>
        <v/>
      </c>
      <c r="Y43" s="230"/>
      <c r="Z43" s="130" t="s">
        <v>0</v>
      </c>
      <c r="AA43" s="942" t="s">
        <v>20</v>
      </c>
      <c r="AB43" s="942"/>
      <c r="AC43" s="942"/>
      <c r="AD43" s="942"/>
      <c r="AE43" s="942"/>
      <c r="AF43" s="942"/>
      <c r="AG43" s="943"/>
      <c r="AH43" s="53"/>
      <c r="AI43" s="229"/>
    </row>
    <row r="44" spans="1:35" ht="31.05" customHeight="1" x14ac:dyDescent="0.2">
      <c r="A44" s="232"/>
      <c r="B44" s="846"/>
      <c r="C44" s="699"/>
      <c r="D44" s="397" t="s">
        <v>294</v>
      </c>
      <c r="E44" s="374" t="s">
        <v>216</v>
      </c>
      <c r="F44" s="375"/>
      <c r="G44" s="375"/>
      <c r="H44" s="375" t="s">
        <v>214</v>
      </c>
      <c r="I44" s="370" t="s">
        <v>281</v>
      </c>
      <c r="J44" s="370"/>
      <c r="K44" s="370"/>
      <c r="L44" s="371"/>
      <c r="M44" s="1016" t="str">
        <f>IF(P42&lt;&gt;"",IF(E43/E20&gt;1,"入力に誤りがあります",ROUND(E$24*E43/E$20,3)),"")</f>
        <v/>
      </c>
      <c r="N44" s="1016"/>
      <c r="O44" s="1016"/>
      <c r="P44" s="1016"/>
      <c r="Q44" s="349" t="s">
        <v>25</v>
      </c>
      <c r="R44" s="53"/>
      <c r="S44" s="226"/>
      <c r="T44" s="232"/>
      <c r="U44" s="679"/>
      <c r="V44" s="680"/>
      <c r="W44" s="235" t="s">
        <v>293</v>
      </c>
      <c r="X44" s="188" t="s">
        <v>216</v>
      </c>
      <c r="Y44" s="188" t="s">
        <v>214</v>
      </c>
      <c r="Z44" s="189" t="s">
        <v>280</v>
      </c>
      <c r="AA44" s="189"/>
      <c r="AB44" s="190"/>
      <c r="AC44" s="974" t="str">
        <f>IFERROR(ROUND(X$24*AF42/AF$19,3),"")</f>
        <v/>
      </c>
      <c r="AD44" s="975"/>
      <c r="AE44" s="975"/>
      <c r="AF44" s="975"/>
      <c r="AG44" s="191" t="s">
        <v>25</v>
      </c>
      <c r="AH44" s="53"/>
      <c r="AI44" s="227"/>
    </row>
    <row r="45" spans="1:35" ht="31.05" customHeight="1" thickBot="1" x14ac:dyDescent="0.25">
      <c r="A45" s="26"/>
      <c r="B45" s="847" t="s">
        <v>397</v>
      </c>
      <c r="C45" s="678"/>
      <c r="D45" s="187" t="s">
        <v>13</v>
      </c>
      <c r="E45" s="523" t="s">
        <v>4</v>
      </c>
      <c r="F45" s="532"/>
      <c r="G45" s="532"/>
      <c r="H45" s="532"/>
      <c r="I45" s="532"/>
      <c r="J45" s="532"/>
      <c r="K45" s="532"/>
      <c r="L45" s="532"/>
      <c r="M45" s="532"/>
      <c r="N45" s="532"/>
      <c r="O45" s="568"/>
      <c r="P45" s="523" t="s">
        <v>24</v>
      </c>
      <c r="Q45" s="886"/>
      <c r="R45" s="26"/>
      <c r="S45" s="226"/>
      <c r="T45" s="26"/>
      <c r="U45" s="677" t="s">
        <v>397</v>
      </c>
      <c r="V45" s="678"/>
      <c r="W45" s="118" t="s">
        <v>13</v>
      </c>
      <c r="X45" s="466" t="s">
        <v>4</v>
      </c>
      <c r="Y45" s="700"/>
      <c r="Z45" s="700"/>
      <c r="AA45" s="700"/>
      <c r="AB45" s="700"/>
      <c r="AC45" s="700"/>
      <c r="AD45" s="700"/>
      <c r="AE45" s="701"/>
      <c r="AF45" s="456" t="s">
        <v>24</v>
      </c>
      <c r="AG45" s="457"/>
      <c r="AH45" s="26"/>
      <c r="AI45" s="227"/>
    </row>
    <row r="46" spans="1:35" ht="31.05" customHeight="1" x14ac:dyDescent="0.2">
      <c r="A46" s="26"/>
      <c r="B46" s="845"/>
      <c r="C46" s="680"/>
      <c r="D46" s="121">
        <v>1</v>
      </c>
      <c r="E46" s="1017"/>
      <c r="F46" s="1018"/>
      <c r="G46" s="1018"/>
      <c r="H46" s="1018"/>
      <c r="I46" s="1018"/>
      <c r="J46" s="1018"/>
      <c r="K46" s="1018"/>
      <c r="L46" s="1018"/>
      <c r="M46" s="1018"/>
      <c r="N46" s="1018"/>
      <c r="O46" s="1019"/>
      <c r="P46" s="393"/>
      <c r="Q46" s="391" t="s">
        <v>22</v>
      </c>
      <c r="R46" s="26"/>
      <c r="S46" s="226"/>
      <c r="T46" s="26"/>
      <c r="U46" s="679"/>
      <c r="V46" s="680"/>
      <c r="W46" s="121">
        <v>1</v>
      </c>
      <c r="X46" s="976"/>
      <c r="Y46" s="977"/>
      <c r="Z46" s="977"/>
      <c r="AA46" s="977"/>
      <c r="AB46" s="977"/>
      <c r="AC46" s="977"/>
      <c r="AD46" s="977"/>
      <c r="AE46" s="978"/>
      <c r="AF46" s="415"/>
      <c r="AG46" s="236" t="s">
        <v>22</v>
      </c>
      <c r="AH46" s="26"/>
      <c r="AI46" s="227"/>
    </row>
    <row r="47" spans="1:35" ht="31.05" customHeight="1" x14ac:dyDescent="0.2">
      <c r="A47" s="26"/>
      <c r="B47" s="845"/>
      <c r="C47" s="680"/>
      <c r="D47" s="121">
        <v>2</v>
      </c>
      <c r="E47" s="1027"/>
      <c r="F47" s="979"/>
      <c r="G47" s="979"/>
      <c r="H47" s="979"/>
      <c r="I47" s="979"/>
      <c r="J47" s="979"/>
      <c r="K47" s="979"/>
      <c r="L47" s="979"/>
      <c r="M47" s="979"/>
      <c r="N47" s="979"/>
      <c r="O47" s="1028"/>
      <c r="P47" s="394"/>
      <c r="Q47" s="391" t="s">
        <v>22</v>
      </c>
      <c r="R47" s="26"/>
      <c r="S47" s="226"/>
      <c r="T47" s="26"/>
      <c r="U47" s="679"/>
      <c r="V47" s="680"/>
      <c r="W47" s="121">
        <v>2</v>
      </c>
      <c r="X47" s="880"/>
      <c r="Y47" s="979"/>
      <c r="Z47" s="979"/>
      <c r="AA47" s="979"/>
      <c r="AB47" s="979"/>
      <c r="AC47" s="979"/>
      <c r="AD47" s="979"/>
      <c r="AE47" s="881"/>
      <c r="AF47" s="415"/>
      <c r="AG47" s="236" t="s">
        <v>22</v>
      </c>
      <c r="AH47" s="26"/>
      <c r="AI47" s="227"/>
    </row>
    <row r="48" spans="1:35" ht="31.05" customHeight="1" thickBot="1" x14ac:dyDescent="0.25">
      <c r="A48" s="26"/>
      <c r="B48" s="848"/>
      <c r="C48" s="849"/>
      <c r="D48" s="388">
        <v>3</v>
      </c>
      <c r="E48" s="1029"/>
      <c r="F48" s="1030"/>
      <c r="G48" s="1030"/>
      <c r="H48" s="1030"/>
      <c r="I48" s="1030"/>
      <c r="J48" s="1030"/>
      <c r="K48" s="1030"/>
      <c r="L48" s="1030"/>
      <c r="M48" s="1030"/>
      <c r="N48" s="1030"/>
      <c r="O48" s="1031"/>
      <c r="P48" s="395"/>
      <c r="Q48" s="392" t="s">
        <v>22</v>
      </c>
      <c r="R48" s="26"/>
      <c r="S48" s="226"/>
      <c r="T48" s="26"/>
      <c r="U48" s="682"/>
      <c r="V48" s="683"/>
      <c r="W48" s="121">
        <v>3</v>
      </c>
      <c r="X48" s="882"/>
      <c r="Y48" s="980"/>
      <c r="Z48" s="980"/>
      <c r="AA48" s="980"/>
      <c r="AB48" s="980"/>
      <c r="AC48" s="980"/>
      <c r="AD48" s="980"/>
      <c r="AE48" s="883"/>
      <c r="AF48" s="415"/>
      <c r="AG48" s="236" t="s">
        <v>22</v>
      </c>
      <c r="AH48" s="26"/>
      <c r="AI48" s="227"/>
    </row>
    <row r="49" spans="1:35" ht="19.95" customHeight="1" x14ac:dyDescent="0.2">
      <c r="C49" s="196"/>
      <c r="D49" s="196"/>
      <c r="E49" s="196"/>
      <c r="F49" s="196"/>
      <c r="G49" s="196"/>
      <c r="H49" s="196"/>
      <c r="I49" s="196"/>
      <c r="J49" s="196"/>
      <c r="K49" s="196"/>
      <c r="L49" s="196"/>
      <c r="M49" s="196"/>
      <c r="N49" s="196"/>
      <c r="O49" s="196"/>
      <c r="P49" s="196"/>
      <c r="Q49" s="196"/>
      <c r="S49" s="237"/>
      <c r="V49" s="196"/>
      <c r="W49" s="196"/>
      <c r="X49" s="196"/>
      <c r="Y49" s="196"/>
      <c r="Z49" s="196"/>
      <c r="AA49" s="196"/>
      <c r="AB49" s="196"/>
      <c r="AC49" s="196"/>
      <c r="AD49" s="196"/>
      <c r="AE49" s="196"/>
      <c r="AF49" s="196"/>
      <c r="AG49" s="196"/>
      <c r="AI49" s="227"/>
    </row>
    <row r="50" spans="1:35" s="9" customFormat="1" ht="24.6" hidden="1" customHeight="1" x14ac:dyDescent="0.2">
      <c r="A50" s="21"/>
      <c r="B50" s="969" t="s">
        <v>229</v>
      </c>
      <c r="C50" s="969"/>
      <c r="D50" s="969"/>
      <c r="E50" s="969"/>
      <c r="F50" s="969"/>
      <c r="G50" s="969"/>
      <c r="H50" s="969"/>
      <c r="I50" s="969"/>
      <c r="J50" s="969"/>
      <c r="K50" s="969"/>
      <c r="L50" s="969"/>
      <c r="M50" s="969"/>
      <c r="N50" s="969"/>
      <c r="O50" s="969"/>
      <c r="P50" s="969"/>
      <c r="Q50" s="969"/>
      <c r="R50" s="26"/>
      <c r="S50" s="238" t="b">
        <v>0</v>
      </c>
      <c r="T50" s="21"/>
      <c r="U50" s="969" t="s">
        <v>229</v>
      </c>
      <c r="V50" s="969"/>
      <c r="W50" s="969"/>
      <c r="X50" s="969"/>
      <c r="Y50" s="969"/>
      <c r="Z50" s="969"/>
      <c r="AA50" s="969"/>
      <c r="AB50" s="969"/>
      <c r="AC50" s="969"/>
      <c r="AD50" s="969"/>
      <c r="AE50" s="969"/>
      <c r="AF50" s="969"/>
      <c r="AG50" s="969"/>
      <c r="AH50" s="26"/>
      <c r="AI50" s="239"/>
    </row>
    <row r="51" spans="1:35" s="9" customFormat="1" ht="36" hidden="1" customHeight="1" x14ac:dyDescent="0.2">
      <c r="A51" s="21"/>
      <c r="B51" s="198" t="s">
        <v>21</v>
      </c>
      <c r="C51" s="205" t="s">
        <v>222</v>
      </c>
      <c r="D51" s="200" t="s">
        <v>226</v>
      </c>
      <c r="E51" s="240" t="s">
        <v>211</v>
      </c>
      <c r="F51" s="240"/>
      <c r="G51" s="240"/>
      <c r="H51" s="138" t="e">
        <f>IF(AND(S50=TRUE,#REF!=1,#REF!=2,#REF!=2),E$24,"")</f>
        <v>#REF!</v>
      </c>
      <c r="I51" s="38" t="s">
        <v>25</v>
      </c>
      <c r="J51" s="38"/>
      <c r="K51" s="970" t="s">
        <v>7</v>
      </c>
      <c r="L51" s="970"/>
      <c r="M51" s="971" t="e">
        <f>IF(H51&lt;&gt;"",H51*200000,"")</f>
        <v>#REF!</v>
      </c>
      <c r="N51" s="972"/>
      <c r="O51" s="972"/>
      <c r="P51" s="972"/>
      <c r="Q51" s="973"/>
      <c r="R51" s="26"/>
      <c r="S51" s="241"/>
      <c r="T51" s="21"/>
      <c r="U51" s="198" t="s">
        <v>21</v>
      </c>
      <c r="V51" s="205" t="s">
        <v>222</v>
      </c>
      <c r="W51" s="200" t="s">
        <v>226</v>
      </c>
      <c r="X51" s="240" t="s">
        <v>211</v>
      </c>
      <c r="Y51" s="138" t="e">
        <f>IF(AND(AI50=TRUE,#REF!=1,#REF!=2,#REF!=2),X$24,"")</f>
        <v>#REF!</v>
      </c>
      <c r="Z51" s="38" t="s">
        <v>25</v>
      </c>
      <c r="AA51" s="970" t="s">
        <v>7</v>
      </c>
      <c r="AB51" s="970"/>
      <c r="AC51" s="971" t="e">
        <f>IF(Y51&lt;&gt;"",Y51*200000,"")</f>
        <v>#REF!</v>
      </c>
      <c r="AD51" s="972"/>
      <c r="AE51" s="972"/>
      <c r="AF51" s="972"/>
      <c r="AG51" s="973"/>
      <c r="AH51" s="26"/>
      <c r="AI51" s="239"/>
    </row>
    <row r="52" spans="1:35" s="9" customFormat="1" ht="36" hidden="1" customHeight="1" x14ac:dyDescent="0.2">
      <c r="A52" s="21"/>
      <c r="B52" s="198" t="s">
        <v>21</v>
      </c>
      <c r="C52" s="205" t="s">
        <v>221</v>
      </c>
      <c r="D52" s="200" t="s">
        <v>226</v>
      </c>
      <c r="E52" s="242" t="s">
        <v>212</v>
      </c>
      <c r="F52" s="242"/>
      <c r="G52" s="242"/>
      <c r="H52" s="138" t="e">
        <f>IF(AND(S50=TRUE,#REF!=2,#REF!=2,#REF!=1),E$24,"")</f>
        <v>#REF!</v>
      </c>
      <c r="I52" s="38" t="s">
        <v>25</v>
      </c>
      <c r="J52" s="38"/>
      <c r="K52" s="970" t="s">
        <v>86</v>
      </c>
      <c r="L52" s="970"/>
      <c r="M52" s="971" t="e">
        <f>IF(H52&lt;&gt;"",H52*100000,"")</f>
        <v>#REF!</v>
      </c>
      <c r="N52" s="972"/>
      <c r="O52" s="972"/>
      <c r="P52" s="972"/>
      <c r="Q52" s="973"/>
      <c r="R52" s="26"/>
      <c r="S52" s="238"/>
      <c r="T52" s="21"/>
      <c r="U52" s="198" t="s">
        <v>21</v>
      </c>
      <c r="V52" s="205" t="s">
        <v>221</v>
      </c>
      <c r="W52" s="200" t="s">
        <v>226</v>
      </c>
      <c r="X52" s="242" t="s">
        <v>212</v>
      </c>
      <c r="Y52" s="138" t="e">
        <f>IF(AND(AI50=TRUE,#REF!=2,#REF!=2,#REF!=1),X$24,"")</f>
        <v>#REF!</v>
      </c>
      <c r="Z52" s="38" t="s">
        <v>25</v>
      </c>
      <c r="AA52" s="970" t="s">
        <v>86</v>
      </c>
      <c r="AB52" s="970"/>
      <c r="AC52" s="971" t="e">
        <f>IF(Y52&lt;&gt;"",Y52*100000,"")</f>
        <v>#REF!</v>
      </c>
      <c r="AD52" s="972"/>
      <c r="AE52" s="972"/>
      <c r="AF52" s="972"/>
      <c r="AG52" s="973"/>
      <c r="AH52" s="26"/>
      <c r="AI52" s="239"/>
    </row>
    <row r="53" spans="1:35" s="9" customFormat="1" ht="19.95" hidden="1" customHeight="1" x14ac:dyDescent="0.2">
      <c r="A53" s="21"/>
      <c r="B53" s="59"/>
      <c r="C53" s="59"/>
      <c r="D53" s="59"/>
      <c r="E53" s="207"/>
      <c r="F53" s="207"/>
      <c r="G53" s="207"/>
      <c r="H53" s="207"/>
      <c r="I53" s="61"/>
      <c r="J53" s="61"/>
      <c r="K53" s="208"/>
      <c r="L53" s="208"/>
      <c r="M53" s="208"/>
      <c r="N53" s="208"/>
      <c r="O53" s="208"/>
      <c r="P53" s="208"/>
      <c r="Q53" s="208"/>
      <c r="R53" s="26"/>
      <c r="S53" s="238"/>
      <c r="T53" s="21"/>
      <c r="U53" s="59"/>
      <c r="V53" s="59"/>
      <c r="W53" s="59"/>
      <c r="X53" s="207"/>
      <c r="Y53" s="207"/>
      <c r="Z53" s="61"/>
      <c r="AA53" s="208"/>
      <c r="AB53" s="208"/>
      <c r="AC53" s="208"/>
      <c r="AD53" s="208"/>
      <c r="AE53" s="208"/>
      <c r="AF53" s="208"/>
      <c r="AG53" s="208"/>
      <c r="AH53" s="26"/>
      <c r="AI53" s="239"/>
    </row>
    <row r="54" spans="1:35" s="9" customFormat="1" ht="21.6" hidden="1" x14ac:dyDescent="0.55000000000000004">
      <c r="A54" s="21"/>
      <c r="B54" s="732" t="s">
        <v>230</v>
      </c>
      <c r="C54" s="732"/>
      <c r="D54" s="732"/>
      <c r="E54" s="732"/>
      <c r="F54" s="732"/>
      <c r="G54" s="732"/>
      <c r="H54" s="732"/>
      <c r="I54" s="732"/>
      <c r="J54" s="732"/>
      <c r="K54" s="732"/>
      <c r="L54" s="732"/>
      <c r="M54" s="732"/>
      <c r="N54" s="732"/>
      <c r="O54" s="732"/>
      <c r="P54" s="732"/>
      <c r="Q54" s="732"/>
      <c r="R54" s="24"/>
      <c r="S54" s="238" t="b">
        <v>0</v>
      </c>
      <c r="T54" s="21"/>
      <c r="U54" s="732" t="s">
        <v>230</v>
      </c>
      <c r="V54" s="732"/>
      <c r="W54" s="732"/>
      <c r="X54" s="732"/>
      <c r="Y54" s="732"/>
      <c r="Z54" s="732"/>
      <c r="AA54" s="732"/>
      <c r="AB54" s="732"/>
      <c r="AC54" s="732"/>
      <c r="AD54" s="732"/>
      <c r="AE54" s="732"/>
      <c r="AF54" s="732"/>
      <c r="AG54" s="732"/>
      <c r="AH54" s="24"/>
      <c r="AI54" s="239"/>
    </row>
    <row r="55" spans="1:35" s="9" customFormat="1" ht="36" hidden="1" customHeight="1" x14ac:dyDescent="0.2">
      <c r="A55" s="21"/>
      <c r="B55" s="549" t="s">
        <v>220</v>
      </c>
      <c r="C55" s="551"/>
      <c r="D55" s="210" t="s">
        <v>71</v>
      </c>
      <c r="E55" s="206" t="s">
        <v>213</v>
      </c>
      <c r="F55" s="242"/>
      <c r="G55" s="242"/>
      <c r="H55" s="243" t="e">
        <f>IF(AND(S54=TRUE,#REF!=2,#REF!=2),E$24,"")</f>
        <v>#REF!</v>
      </c>
      <c r="I55" s="38" t="s">
        <v>207</v>
      </c>
      <c r="J55" s="38"/>
      <c r="K55" s="970" t="s">
        <v>86</v>
      </c>
      <c r="L55" s="970"/>
      <c r="M55" s="971" t="str">
        <f>IF(ISNUMBER(H55),E24*180000,"")</f>
        <v/>
      </c>
      <c r="N55" s="972"/>
      <c r="O55" s="972"/>
      <c r="P55" s="972"/>
      <c r="Q55" s="973"/>
      <c r="R55" s="26"/>
      <c r="S55" s="238"/>
      <c r="T55" s="21"/>
      <c r="U55" s="549" t="s">
        <v>220</v>
      </c>
      <c r="V55" s="551"/>
      <c r="W55" s="210" t="s">
        <v>71</v>
      </c>
      <c r="X55" s="206" t="s">
        <v>213</v>
      </c>
      <c r="Y55" s="243" t="e">
        <f>IF(AND(AI54=TRUE,#REF!=2,#REF!=2),X$24,"")</f>
        <v>#REF!</v>
      </c>
      <c r="Z55" s="38" t="s">
        <v>207</v>
      </c>
      <c r="AA55" s="970" t="s">
        <v>86</v>
      </c>
      <c r="AB55" s="970"/>
      <c r="AC55" s="971" t="str">
        <f>IF(ISNUMBER(Y55),X24*180000,"")</f>
        <v/>
      </c>
      <c r="AD55" s="972"/>
      <c r="AE55" s="972"/>
      <c r="AF55" s="972"/>
      <c r="AG55" s="973"/>
      <c r="AH55" s="26"/>
      <c r="AI55" s="239"/>
    </row>
    <row r="56" spans="1:35" s="9" customFormat="1" ht="19.95" customHeight="1" x14ac:dyDescent="0.2">
      <c r="A56" s="21"/>
      <c r="B56" s="26"/>
      <c r="C56" s="24"/>
      <c r="D56" s="24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50"/>
      <c r="Q56" s="24"/>
      <c r="R56" s="26"/>
      <c r="S56" s="238"/>
      <c r="T56" s="21"/>
      <c r="U56" s="26"/>
      <c r="V56" s="24"/>
      <c r="W56" s="24"/>
      <c r="X56" s="26"/>
      <c r="Y56" s="26"/>
      <c r="Z56" s="26"/>
      <c r="AA56" s="26"/>
      <c r="AB56" s="26"/>
      <c r="AC56" s="26"/>
      <c r="AD56" s="26"/>
      <c r="AE56" s="26"/>
      <c r="AF56" s="50"/>
      <c r="AG56" s="24"/>
      <c r="AH56" s="26"/>
      <c r="AI56" s="239"/>
    </row>
    <row r="57" spans="1:35" ht="19.8" x14ac:dyDescent="0.2">
      <c r="A57" s="26"/>
      <c r="B57" s="26"/>
      <c r="C57" s="92"/>
      <c r="D57" s="92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50"/>
      <c r="Q57" s="24"/>
      <c r="R57" s="26"/>
      <c r="S57" s="226"/>
      <c r="T57" s="26"/>
      <c r="U57" s="26"/>
      <c r="V57" s="92"/>
      <c r="W57" s="92"/>
      <c r="X57" s="26"/>
      <c r="Y57" s="26"/>
      <c r="Z57" s="26"/>
      <c r="AA57" s="26"/>
      <c r="AB57" s="26"/>
      <c r="AC57" s="26"/>
      <c r="AD57" s="26"/>
      <c r="AE57" s="26"/>
      <c r="AF57" s="50"/>
      <c r="AG57" s="24"/>
      <c r="AH57" s="26"/>
      <c r="AI57" s="227"/>
    </row>
    <row r="59" spans="1:35" ht="31.05" hidden="1" customHeight="1" thickBot="1" x14ac:dyDescent="0.25">
      <c r="A59" s="53"/>
      <c r="B59" s="211"/>
      <c r="C59" s="212"/>
      <c r="D59" s="192" t="s">
        <v>44</v>
      </c>
      <c r="E59" s="59" t="s">
        <v>216</v>
      </c>
      <c r="F59" s="59"/>
      <c r="G59" s="59"/>
      <c r="H59" s="244" t="s">
        <v>9</v>
      </c>
      <c r="I59" s="217">
        <v>50000</v>
      </c>
      <c r="J59" s="217"/>
      <c r="K59" s="37" t="s">
        <v>1</v>
      </c>
      <c r="L59" s="37" t="s">
        <v>7</v>
      </c>
      <c r="M59" s="856" t="str">
        <f>IF(AND(ISNUMBER(M35)*1,ISNUMBER(I59)*1),M35*I59,"")</f>
        <v/>
      </c>
      <c r="N59" s="857"/>
      <c r="O59" s="857"/>
      <c r="P59" s="857"/>
      <c r="Q59" s="186" t="s">
        <v>1</v>
      </c>
      <c r="R59" s="53"/>
      <c r="S59" s="226"/>
      <c r="T59" s="53"/>
      <c r="U59" s="211"/>
      <c r="V59" s="212"/>
      <c r="W59" s="192" t="s">
        <v>44</v>
      </c>
      <c r="X59" s="59" t="s">
        <v>216</v>
      </c>
      <c r="Y59" s="244" t="s">
        <v>9</v>
      </c>
      <c r="Z59" s="217">
        <v>50000</v>
      </c>
      <c r="AA59" s="37" t="s">
        <v>1</v>
      </c>
      <c r="AB59" s="37" t="s">
        <v>7</v>
      </c>
      <c r="AC59" s="856" t="str">
        <f>IF(AND(ISNUMBER(AC35)*1,ISNUMBER(Z59)*1),AC35*Z59,"")</f>
        <v/>
      </c>
      <c r="AD59" s="857"/>
      <c r="AE59" s="857"/>
      <c r="AF59" s="857"/>
      <c r="AG59" s="186" t="s">
        <v>1</v>
      </c>
      <c r="AH59" s="53"/>
      <c r="AI59" s="227"/>
    </row>
    <row r="60" spans="1:35" ht="31.05" hidden="1" customHeight="1" thickBot="1" x14ac:dyDescent="0.25">
      <c r="A60" s="232"/>
      <c r="B60" s="211"/>
      <c r="C60" s="212"/>
      <c r="D60" s="192"/>
      <c r="E60" s="152" t="s">
        <v>216</v>
      </c>
      <c r="F60" s="152"/>
      <c r="G60" s="152"/>
      <c r="H60" s="244" t="s">
        <v>83</v>
      </c>
      <c r="I60" s="217">
        <v>20000</v>
      </c>
      <c r="J60" s="217"/>
      <c r="K60" s="37" t="s">
        <v>1</v>
      </c>
      <c r="L60" s="37" t="s">
        <v>7</v>
      </c>
      <c r="M60" s="856" t="str">
        <f>IF(AND(ISNUMBER(M44)*1,ISNUMBER(I60)*1),M44*I60,"")</f>
        <v/>
      </c>
      <c r="N60" s="857"/>
      <c r="O60" s="857"/>
      <c r="P60" s="857"/>
      <c r="Q60" s="186" t="s">
        <v>1</v>
      </c>
      <c r="R60" s="214"/>
      <c r="S60" s="226"/>
      <c r="T60" s="232"/>
      <c r="U60" s="211"/>
      <c r="V60" s="212"/>
      <c r="W60" s="192"/>
      <c r="X60" s="152" t="s">
        <v>216</v>
      </c>
      <c r="Y60" s="244" t="s">
        <v>83</v>
      </c>
      <c r="Z60" s="217">
        <v>20000</v>
      </c>
      <c r="AA60" s="37" t="s">
        <v>1</v>
      </c>
      <c r="AB60" s="37" t="s">
        <v>7</v>
      </c>
      <c r="AC60" s="856" t="str">
        <f>IF(AND(ISNUMBER(AC44)*1,ISNUMBER(Z60)*1),AC44*Z60,"")</f>
        <v/>
      </c>
      <c r="AD60" s="857"/>
      <c r="AE60" s="857"/>
      <c r="AF60" s="857"/>
      <c r="AG60" s="186" t="s">
        <v>1</v>
      </c>
      <c r="AH60" s="214"/>
      <c r="AI60" s="227"/>
    </row>
    <row r="61" spans="1:35" ht="31.05" hidden="1" customHeight="1" thickBot="1" x14ac:dyDescent="0.25">
      <c r="A61" s="26"/>
      <c r="B61" s="211"/>
      <c r="C61" s="212"/>
      <c r="D61" s="864" t="s">
        <v>218</v>
      </c>
      <c r="E61" s="865"/>
      <c r="F61" s="324"/>
      <c r="G61" s="324"/>
      <c r="H61" s="244" t="s">
        <v>83</v>
      </c>
      <c r="I61" s="217">
        <v>20000</v>
      </c>
      <c r="J61" s="217"/>
      <c r="K61" s="37" t="s">
        <v>1</v>
      </c>
      <c r="L61" s="37" t="s">
        <v>7</v>
      </c>
      <c r="M61" s="856" t="str">
        <f>IF(AND(ISNUMBER(E24)*1,ISNUMBER(I61)*1,E46&lt;&gt;""),E24*I61,"")</f>
        <v/>
      </c>
      <c r="N61" s="857"/>
      <c r="O61" s="857"/>
      <c r="P61" s="857"/>
      <c r="Q61" s="186" t="s">
        <v>1</v>
      </c>
      <c r="R61" s="26"/>
      <c r="S61" s="226"/>
      <c r="T61" s="26"/>
      <c r="U61" s="211"/>
      <c r="V61" s="212"/>
      <c r="W61" s="864" t="s">
        <v>218</v>
      </c>
      <c r="X61" s="865"/>
      <c r="Y61" s="244" t="s">
        <v>83</v>
      </c>
      <c r="Z61" s="217">
        <v>20000</v>
      </c>
      <c r="AA61" s="37" t="s">
        <v>1</v>
      </c>
      <c r="AB61" s="37" t="s">
        <v>7</v>
      </c>
      <c r="AC61" s="856" t="str">
        <f>IF(AND(ISNUMBER(X24)*1,ISNUMBER(Z61)*1,X46&lt;&gt;""),X24*Z61,"")</f>
        <v/>
      </c>
      <c r="AD61" s="857"/>
      <c r="AE61" s="857"/>
      <c r="AF61" s="857"/>
      <c r="AG61" s="186" t="s">
        <v>1</v>
      </c>
      <c r="AH61" s="26"/>
      <c r="AI61" s="227"/>
    </row>
    <row r="62" spans="1:35" ht="19.95" hidden="1" customHeight="1" thickBot="1" x14ac:dyDescent="0.25">
      <c r="A62" s="26"/>
      <c r="B62" s="193"/>
      <c r="C62" s="193"/>
      <c r="D62" s="194"/>
      <c r="E62" s="195"/>
      <c r="F62" s="195"/>
      <c r="G62" s="195"/>
      <c r="H62" s="195"/>
      <c r="I62" s="180"/>
      <c r="J62" s="180"/>
      <c r="K62" s="180"/>
      <c r="L62" s="180"/>
      <c r="M62" s="180"/>
      <c r="N62" s="180"/>
      <c r="O62" s="180"/>
      <c r="P62" s="180"/>
      <c r="Q62" s="180"/>
      <c r="R62" s="26"/>
      <c r="S62" s="226"/>
      <c r="T62" s="26"/>
      <c r="U62" s="193"/>
      <c r="V62" s="193"/>
      <c r="W62" s="194"/>
      <c r="X62" s="195"/>
      <c r="Y62" s="195"/>
      <c r="Z62" s="180"/>
      <c r="AA62" s="180"/>
      <c r="AB62" s="180"/>
      <c r="AC62" s="180"/>
      <c r="AD62" s="180"/>
      <c r="AE62" s="180"/>
      <c r="AF62" s="180"/>
      <c r="AG62" s="180"/>
      <c r="AH62" s="26"/>
      <c r="AI62" s="227"/>
    </row>
    <row r="63" spans="1:35" ht="34.950000000000003" hidden="1" customHeight="1" thickBot="1" x14ac:dyDescent="0.25">
      <c r="A63" s="26"/>
      <c r="B63" s="967" t="s">
        <v>38</v>
      </c>
      <c r="C63" s="967"/>
      <c r="D63" s="245" t="s">
        <v>78</v>
      </c>
      <c r="E63" s="968" t="str">
        <f>IF(OR(M59&lt;&gt;"",M60&lt;&gt;"",M61&lt;&gt;""),ROUNDDOWN(SUM(M59,M60,M61),-3),"")</f>
        <v/>
      </c>
      <c r="F63" s="968"/>
      <c r="G63" s="968"/>
      <c r="H63" s="968"/>
      <c r="I63" s="246" t="s">
        <v>63</v>
      </c>
      <c r="J63" s="327"/>
      <c r="K63" s="247" t="s">
        <v>206</v>
      </c>
      <c r="L63" s="248"/>
      <c r="M63" s="249"/>
      <c r="N63" s="248"/>
      <c r="O63" s="248"/>
      <c r="P63" s="248"/>
      <c r="Q63" s="250"/>
      <c r="R63" s="26"/>
      <c r="S63" s="226"/>
      <c r="T63" s="26"/>
      <c r="U63" s="967" t="s">
        <v>38</v>
      </c>
      <c r="V63" s="967"/>
      <c r="W63" s="245" t="s">
        <v>78</v>
      </c>
      <c r="X63" s="968" t="str">
        <f>IF(OR(AC59&lt;&gt;"",AC60&lt;&gt;"",AC61&lt;&gt;""),ROUNDDOWN(SUM(AC59,AC60,AC61),-3),"")</f>
        <v/>
      </c>
      <c r="Y63" s="968"/>
      <c r="Z63" s="246" t="s">
        <v>63</v>
      </c>
      <c r="AA63" s="247" t="s">
        <v>206</v>
      </c>
      <c r="AB63" s="248"/>
      <c r="AC63" s="249"/>
      <c r="AD63" s="248"/>
      <c r="AE63" s="248"/>
      <c r="AF63" s="248"/>
      <c r="AG63" s="250"/>
      <c r="AH63" s="26"/>
      <c r="AI63" s="227"/>
    </row>
    <row r="64" spans="1:35" hidden="1" x14ac:dyDescent="0.2">
      <c r="E64" s="222"/>
      <c r="F64" s="222"/>
      <c r="G64" s="222"/>
      <c r="H64" s="222"/>
      <c r="X64" s="222"/>
      <c r="Y64" s="222"/>
    </row>
    <row r="65" hidden="1" x14ac:dyDescent="0.2"/>
  </sheetData>
  <sheetProtection algorithmName="SHA-512" hashValue="x+7e4AKB1sdkLSfvFSKHtBRxJx8/YxM8o72pMnLnF7Bd6LgtfU6qaGLo2Q3LkwafesNCeBuThcYSuCRojRWJoQ==" saltValue="0tAc59jV+4/zTS/vy1wIbg==" spinCount="100000" sheet="1" formatCells="0"/>
  <mergeCells count="167">
    <mergeCell ref="A1:R1"/>
    <mergeCell ref="K51:L51"/>
    <mergeCell ref="K52:L52"/>
    <mergeCell ref="E47:O47"/>
    <mergeCell ref="K34:Q34"/>
    <mergeCell ref="AA34:AG34"/>
    <mergeCell ref="K43:Q43"/>
    <mergeCell ref="AA43:AG43"/>
    <mergeCell ref="B63:C63"/>
    <mergeCell ref="M36:Q36"/>
    <mergeCell ref="E37:H37"/>
    <mergeCell ref="E38:H38"/>
    <mergeCell ref="M55:Q55"/>
    <mergeCell ref="M52:Q52"/>
    <mergeCell ref="M51:Q51"/>
    <mergeCell ref="B50:Q50"/>
    <mergeCell ref="E63:H63"/>
    <mergeCell ref="M60:P60"/>
    <mergeCell ref="E48:O48"/>
    <mergeCell ref="M27:Q27"/>
    <mergeCell ref="M61:P61"/>
    <mergeCell ref="M42:O42"/>
    <mergeCell ref="M33:O33"/>
    <mergeCell ref="E45:O45"/>
    <mergeCell ref="D61:E61"/>
    <mergeCell ref="K55:L55"/>
    <mergeCell ref="B54:Q54"/>
    <mergeCell ref="B55:C55"/>
    <mergeCell ref="A2:R2"/>
    <mergeCell ref="D7:Q7"/>
    <mergeCell ref="E8:H8"/>
    <mergeCell ref="D19:O19"/>
    <mergeCell ref="K20:Q20"/>
    <mergeCell ref="I8:L8"/>
    <mergeCell ref="M8:Q8"/>
    <mergeCell ref="B7:B20"/>
    <mergeCell ref="C8:C19"/>
    <mergeCell ref="E16:H16"/>
    <mergeCell ref="E17:H17"/>
    <mergeCell ref="E18:H18"/>
    <mergeCell ref="E9:H9"/>
    <mergeCell ref="E10:H10"/>
    <mergeCell ref="E11:H11"/>
    <mergeCell ref="E12:H12"/>
    <mergeCell ref="E13:H13"/>
    <mergeCell ref="E14:H14"/>
    <mergeCell ref="E15:H15"/>
    <mergeCell ref="A4:R4"/>
    <mergeCell ref="M59:P59"/>
    <mergeCell ref="E24:H24"/>
    <mergeCell ref="M35:P35"/>
    <mergeCell ref="E28:H28"/>
    <mergeCell ref="E29:H29"/>
    <mergeCell ref="I36:L36"/>
    <mergeCell ref="E31:H31"/>
    <mergeCell ref="E27:H27"/>
    <mergeCell ref="B27:C35"/>
    <mergeCell ref="E30:H30"/>
    <mergeCell ref="P45:Q45"/>
    <mergeCell ref="M44:P44"/>
    <mergeCell ref="E46:O46"/>
    <mergeCell ref="B45:C48"/>
    <mergeCell ref="B21:B23"/>
    <mergeCell ref="D21:Q21"/>
    <mergeCell ref="D22:Q22"/>
    <mergeCell ref="E23:H23"/>
    <mergeCell ref="E39:H39"/>
    <mergeCell ref="E40:H40"/>
    <mergeCell ref="E41:H41"/>
    <mergeCell ref="E32:H32"/>
    <mergeCell ref="E36:H36"/>
    <mergeCell ref="B24:C24"/>
    <mergeCell ref="K24:Q24"/>
    <mergeCell ref="I27:L27"/>
    <mergeCell ref="B36:C44"/>
    <mergeCell ref="I41:J41"/>
    <mergeCell ref="I28:J28"/>
    <mergeCell ref="I29:J29"/>
    <mergeCell ref="I30:J30"/>
    <mergeCell ref="I31:J31"/>
    <mergeCell ref="I32:J32"/>
    <mergeCell ref="I37:J37"/>
    <mergeCell ref="I38:J38"/>
    <mergeCell ref="I39:J39"/>
    <mergeCell ref="I40:J40"/>
    <mergeCell ref="X29:Y29"/>
    <mergeCell ref="X30:Y30"/>
    <mergeCell ref="T1:AH1"/>
    <mergeCell ref="T2:AH2"/>
    <mergeCell ref="T4:AH4"/>
    <mergeCell ref="U7:U20"/>
    <mergeCell ref="W7:AG7"/>
    <mergeCell ref="V8:V19"/>
    <mergeCell ref="X8:Y8"/>
    <mergeCell ref="Z8:AB8"/>
    <mergeCell ref="AC8:AG8"/>
    <mergeCell ref="X9:Y9"/>
    <mergeCell ref="X10:Y10"/>
    <mergeCell ref="X11:Y11"/>
    <mergeCell ref="X12:Y12"/>
    <mergeCell ref="X13:Y13"/>
    <mergeCell ref="X14:Y14"/>
    <mergeCell ref="X15:Y15"/>
    <mergeCell ref="X16:Y16"/>
    <mergeCell ref="X17:Y17"/>
    <mergeCell ref="X18:Y18"/>
    <mergeCell ref="W19:AE19"/>
    <mergeCell ref="AA20:AG20"/>
    <mergeCell ref="AA23:AG23"/>
    <mergeCell ref="AF45:AG45"/>
    <mergeCell ref="X46:AE46"/>
    <mergeCell ref="X47:AE47"/>
    <mergeCell ref="X48:AE48"/>
    <mergeCell ref="U27:V35"/>
    <mergeCell ref="U36:V44"/>
    <mergeCell ref="U45:V48"/>
    <mergeCell ref="U21:U23"/>
    <mergeCell ref="W21:AG21"/>
    <mergeCell ref="W22:AG22"/>
    <mergeCell ref="X23:Y23"/>
    <mergeCell ref="U24:V24"/>
    <mergeCell ref="X24:Y24"/>
    <mergeCell ref="AA24:AG24"/>
    <mergeCell ref="X36:Y36"/>
    <mergeCell ref="Z36:AB36"/>
    <mergeCell ref="AC36:AG36"/>
    <mergeCell ref="X37:Y37"/>
    <mergeCell ref="X38:Y38"/>
    <mergeCell ref="AC35:AF35"/>
    <mergeCell ref="X27:Y27"/>
    <mergeCell ref="Z27:AB27"/>
    <mergeCell ref="AC27:AG27"/>
    <mergeCell ref="X28:Y28"/>
    <mergeCell ref="X31:Y31"/>
    <mergeCell ref="X32:Y32"/>
    <mergeCell ref="AC33:AE33"/>
    <mergeCell ref="U63:V63"/>
    <mergeCell ref="X63:Y63"/>
    <mergeCell ref="U50:AG50"/>
    <mergeCell ref="AA51:AB51"/>
    <mergeCell ref="AC51:AG51"/>
    <mergeCell ref="AA52:AB52"/>
    <mergeCell ref="AC52:AG52"/>
    <mergeCell ref="U54:AG54"/>
    <mergeCell ref="U55:V55"/>
    <mergeCell ref="AA55:AB55"/>
    <mergeCell ref="AC55:AG55"/>
    <mergeCell ref="AC60:AF60"/>
    <mergeCell ref="W61:X61"/>
    <mergeCell ref="AC61:AF61"/>
    <mergeCell ref="AC59:AF59"/>
    <mergeCell ref="X39:Y39"/>
    <mergeCell ref="X40:Y40"/>
    <mergeCell ref="X41:Y41"/>
    <mergeCell ref="AC42:AE42"/>
    <mergeCell ref="AC44:AF44"/>
    <mergeCell ref="X45:AE45"/>
    <mergeCell ref="I18:J18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</mergeCells>
  <phoneticPr fontId="3"/>
  <conditionalFormatting sqref="K51:K52">
    <cfRule type="expression" dxfId="4" priority="18">
      <formula>#REF!=TRUE</formula>
    </cfRule>
  </conditionalFormatting>
  <conditionalFormatting sqref="K55">
    <cfRule type="expression" dxfId="3" priority="20">
      <formula>#REF!=TRUE</formula>
    </cfRule>
  </conditionalFormatting>
  <conditionalFormatting sqref="AA51:AA52">
    <cfRule type="expression" dxfId="2" priority="1">
      <formula>#REF!=TRUE</formula>
    </cfRule>
  </conditionalFormatting>
  <conditionalFormatting sqref="AA55">
    <cfRule type="expression" dxfId="1" priority="2">
      <formula>#REF!=TRUE</formula>
    </cfRule>
  </conditionalFormatting>
  <printOptions horizontalCentered="1"/>
  <pageMargins left="0.39370078740157483" right="0.39370078740157483" top="0.19685039370078741" bottom="0.19685039370078741" header="0.31496062992125984" footer="0.31496062992125984"/>
  <pageSetup paperSize="9" scale="57" fitToHeight="0" orientation="portrait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F31A1160-FD96-4802-9FCB-DA261ABBCE62}">
          <x14:formula1>
            <xm:f>形状一覧!$B$2:$B$76</xm:f>
          </x14:formula1>
          <xm:sqref>E28:G32 X28:X32</xm:sqref>
        </x14:dataValidation>
        <x14:dataValidation type="list" allowBlank="1" showInputMessage="1" showErrorMessage="1" xr:uid="{A4D33A85-F563-4048-8EBE-C515F4E097C7}">
          <x14:formula1>
            <xm:f>形状一覧!$B$77:$B$129</xm:f>
          </x14:formula1>
          <xm:sqref>E37:H41 X37:Y41</xm:sqref>
        </x14:dataValidation>
        <x14:dataValidation type="list" allowBlank="1" showInputMessage="1" showErrorMessage="1" xr:uid="{CD8CB710-7523-407E-B4B5-81E6DBDF5729}">
          <x14:formula1>
            <xm:f>形状一覧!$B$130:$B$140</xm:f>
          </x14:formula1>
          <xm:sqref>E46:G48 X46:X48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62341-270D-4DF9-8E71-E723B8E8A141}">
  <sheetPr>
    <tabColor theme="9" tint="0.59999389629810485"/>
  </sheetPr>
  <dimension ref="A1:E140"/>
  <sheetViews>
    <sheetView workbookViewId="0">
      <pane ySplit="1" topLeftCell="A2" activePane="bottomLeft" state="frozen"/>
      <selection pane="bottomLeft" activeCell="A2" sqref="A2"/>
    </sheetView>
  </sheetViews>
  <sheetFormatPr defaultRowHeight="16.2" x14ac:dyDescent="0.2"/>
  <cols>
    <col min="1" max="1" width="31.77734375" style="3" bestFit="1" customWidth="1"/>
    <col min="2" max="2" width="75.77734375" style="3" bestFit="1" customWidth="1"/>
    <col min="3" max="3" width="13.109375" style="3" bestFit="1" customWidth="1"/>
    <col min="4" max="4" width="69.77734375" style="3" bestFit="1" customWidth="1"/>
    <col min="5" max="5" width="18.33203125" style="3" bestFit="1" customWidth="1"/>
    <col min="6" max="16384" width="8.88671875" style="3"/>
  </cols>
  <sheetData>
    <row r="1" spans="1:4" ht="17.399999999999999" customHeight="1" x14ac:dyDescent="0.2">
      <c r="A1" s="1"/>
      <c r="B1" s="1" t="s">
        <v>46</v>
      </c>
      <c r="C1" s="2" t="s">
        <v>81</v>
      </c>
      <c r="D1" s="2" t="s">
        <v>394</v>
      </c>
    </row>
    <row r="2" spans="1:4" ht="18" x14ac:dyDescent="0.2">
      <c r="A2" s="4" t="s">
        <v>47</v>
      </c>
      <c r="B2" s="4"/>
      <c r="C2" s="5"/>
      <c r="D2" s="436"/>
    </row>
    <row r="3" spans="1:4" ht="18" x14ac:dyDescent="0.2">
      <c r="A3" s="4" t="s">
        <v>47</v>
      </c>
      <c r="B3" s="4" t="s">
        <v>331</v>
      </c>
      <c r="C3" s="6">
        <v>109</v>
      </c>
      <c r="D3" s="437"/>
    </row>
    <row r="4" spans="1:4" ht="18" x14ac:dyDescent="0.2">
      <c r="A4" s="4" t="s">
        <v>47</v>
      </c>
      <c r="B4" s="4" t="s">
        <v>88</v>
      </c>
      <c r="C4" s="6">
        <v>109</v>
      </c>
      <c r="D4" s="437"/>
    </row>
    <row r="5" spans="1:4" ht="18" x14ac:dyDescent="0.2">
      <c r="A5" s="4" t="s">
        <v>47</v>
      </c>
      <c r="B5" s="4" t="s">
        <v>89</v>
      </c>
      <c r="C5" s="6">
        <v>55</v>
      </c>
      <c r="D5" s="437"/>
    </row>
    <row r="6" spans="1:4" ht="18" x14ac:dyDescent="0.2">
      <c r="A6" s="4" t="s">
        <v>47</v>
      </c>
      <c r="B6" s="4" t="s">
        <v>90</v>
      </c>
      <c r="C6" s="7">
        <v>110</v>
      </c>
      <c r="D6" s="437"/>
    </row>
    <row r="7" spans="1:4" ht="18" x14ac:dyDescent="0.2">
      <c r="A7" s="4" t="s">
        <v>47</v>
      </c>
      <c r="B7" s="4" t="s">
        <v>91</v>
      </c>
      <c r="C7" s="6">
        <v>59</v>
      </c>
      <c r="D7" s="437"/>
    </row>
    <row r="8" spans="1:4" ht="18" x14ac:dyDescent="0.2">
      <c r="A8" s="4" t="s">
        <v>47</v>
      </c>
      <c r="B8" s="4" t="s">
        <v>92</v>
      </c>
      <c r="C8" s="6">
        <v>60</v>
      </c>
      <c r="D8" s="437"/>
    </row>
    <row r="9" spans="1:4" ht="18" x14ac:dyDescent="0.2">
      <c r="A9" s="4" t="s">
        <v>47</v>
      </c>
      <c r="B9" s="4" t="s">
        <v>93</v>
      </c>
      <c r="C9" s="6">
        <v>46</v>
      </c>
      <c r="D9" s="437"/>
    </row>
    <row r="10" spans="1:4" ht="18" x14ac:dyDescent="0.2">
      <c r="A10" s="4" t="s">
        <v>47</v>
      </c>
      <c r="B10" s="4" t="s">
        <v>94</v>
      </c>
      <c r="C10" s="6">
        <v>47</v>
      </c>
      <c r="D10" s="437"/>
    </row>
    <row r="11" spans="1:4" ht="18" x14ac:dyDescent="0.2">
      <c r="A11" s="4" t="s">
        <v>47</v>
      </c>
      <c r="B11" s="4" t="s">
        <v>95</v>
      </c>
      <c r="C11" s="6">
        <v>48</v>
      </c>
      <c r="D11" s="437"/>
    </row>
    <row r="12" spans="1:4" ht="18" x14ac:dyDescent="0.2">
      <c r="A12" s="4" t="s">
        <v>47</v>
      </c>
      <c r="B12" s="4" t="s">
        <v>96</v>
      </c>
      <c r="C12" s="6">
        <v>49</v>
      </c>
      <c r="D12" s="437"/>
    </row>
    <row r="13" spans="1:4" ht="18" x14ac:dyDescent="0.2">
      <c r="A13" s="4" t="s">
        <v>47</v>
      </c>
      <c r="B13" s="4" t="s">
        <v>97</v>
      </c>
      <c r="C13" s="6">
        <v>70</v>
      </c>
      <c r="D13" s="437"/>
    </row>
    <row r="14" spans="1:4" ht="18" x14ac:dyDescent="0.2">
      <c r="A14" s="4" t="s">
        <v>47</v>
      </c>
      <c r="B14" s="4" t="s">
        <v>98</v>
      </c>
      <c r="C14" s="6">
        <v>70</v>
      </c>
      <c r="D14" s="437"/>
    </row>
    <row r="15" spans="1:4" ht="18" x14ac:dyDescent="0.2">
      <c r="A15" s="4" t="s">
        <v>47</v>
      </c>
      <c r="B15" s="4" t="s">
        <v>99</v>
      </c>
      <c r="C15" s="6">
        <v>130</v>
      </c>
      <c r="D15" s="437"/>
    </row>
    <row r="16" spans="1:4" ht="18" x14ac:dyDescent="0.2">
      <c r="A16" s="4" t="s">
        <v>47</v>
      </c>
      <c r="B16" s="4" t="s">
        <v>100</v>
      </c>
      <c r="C16" s="6">
        <v>130</v>
      </c>
      <c r="D16" s="437"/>
    </row>
    <row r="17" spans="1:4" ht="18" x14ac:dyDescent="0.2">
      <c r="A17" s="4" t="s">
        <v>47</v>
      </c>
      <c r="B17" s="4" t="s">
        <v>101</v>
      </c>
      <c r="C17" s="6">
        <v>103</v>
      </c>
      <c r="D17" s="437"/>
    </row>
    <row r="18" spans="1:4" ht="18" x14ac:dyDescent="0.2">
      <c r="A18" s="4" t="s">
        <v>47</v>
      </c>
      <c r="B18" s="4" t="s">
        <v>102</v>
      </c>
      <c r="C18" s="6">
        <v>103</v>
      </c>
      <c r="D18" s="437"/>
    </row>
    <row r="19" spans="1:4" ht="18" x14ac:dyDescent="0.2">
      <c r="A19" s="4" t="s">
        <v>47</v>
      </c>
      <c r="B19" s="4" t="s">
        <v>103</v>
      </c>
      <c r="C19" s="6">
        <v>100</v>
      </c>
      <c r="D19" s="437"/>
    </row>
    <row r="20" spans="1:4" ht="18" x14ac:dyDescent="0.2">
      <c r="A20" s="4" t="s">
        <v>47</v>
      </c>
      <c r="B20" s="4" t="s">
        <v>104</v>
      </c>
      <c r="C20" s="6">
        <v>100</v>
      </c>
      <c r="D20" s="437"/>
    </row>
    <row r="21" spans="1:4" ht="18" x14ac:dyDescent="0.2">
      <c r="A21" s="4" t="s">
        <v>47</v>
      </c>
      <c r="B21" s="4" t="s">
        <v>105</v>
      </c>
      <c r="C21" s="6">
        <v>178</v>
      </c>
      <c r="D21" s="437"/>
    </row>
    <row r="22" spans="1:4" ht="18" x14ac:dyDescent="0.2">
      <c r="A22" s="4" t="s">
        <v>47</v>
      </c>
      <c r="B22" s="4" t="s">
        <v>106</v>
      </c>
      <c r="C22" s="6">
        <v>181</v>
      </c>
      <c r="D22" s="437"/>
    </row>
    <row r="23" spans="1:4" ht="18" x14ac:dyDescent="0.2">
      <c r="A23" s="4" t="s">
        <v>47</v>
      </c>
      <c r="B23" s="4" t="s">
        <v>107</v>
      </c>
      <c r="C23" s="6">
        <v>97</v>
      </c>
      <c r="D23" s="437"/>
    </row>
    <row r="24" spans="1:4" ht="18" x14ac:dyDescent="0.2">
      <c r="A24" s="4" t="s">
        <v>47</v>
      </c>
      <c r="B24" s="4" t="s">
        <v>108</v>
      </c>
      <c r="C24" s="6">
        <v>97</v>
      </c>
      <c r="D24" s="437"/>
    </row>
    <row r="25" spans="1:4" ht="18" x14ac:dyDescent="0.2">
      <c r="A25" s="4" t="s">
        <v>47</v>
      </c>
      <c r="B25" s="4" t="s">
        <v>109</v>
      </c>
      <c r="C25" s="6">
        <v>55</v>
      </c>
      <c r="D25" s="437"/>
    </row>
    <row r="26" spans="1:4" ht="18" x14ac:dyDescent="0.2">
      <c r="A26" s="4" t="s">
        <v>47</v>
      </c>
      <c r="B26" s="4" t="s">
        <v>110</v>
      </c>
      <c r="C26" s="6">
        <v>75</v>
      </c>
      <c r="D26" s="437"/>
    </row>
    <row r="27" spans="1:4" ht="18" x14ac:dyDescent="0.2">
      <c r="A27" s="4" t="s">
        <v>47</v>
      </c>
      <c r="B27" s="4" t="s">
        <v>111</v>
      </c>
      <c r="C27" s="6">
        <v>69</v>
      </c>
      <c r="D27" s="437"/>
    </row>
    <row r="28" spans="1:4" ht="18" x14ac:dyDescent="0.2">
      <c r="A28" s="4" t="s">
        <v>47</v>
      </c>
      <c r="B28" s="4" t="s">
        <v>112</v>
      </c>
      <c r="C28" s="6">
        <v>69</v>
      </c>
      <c r="D28" s="437"/>
    </row>
    <row r="29" spans="1:4" ht="18" x14ac:dyDescent="0.2">
      <c r="A29" s="4" t="s">
        <v>47</v>
      </c>
      <c r="B29" s="4" t="s">
        <v>113</v>
      </c>
      <c r="C29" s="6">
        <v>74</v>
      </c>
      <c r="D29" s="437"/>
    </row>
    <row r="30" spans="1:4" ht="18" x14ac:dyDescent="0.2">
      <c r="A30" s="4" t="s">
        <v>47</v>
      </c>
      <c r="B30" s="4" t="s">
        <v>114</v>
      </c>
      <c r="C30" s="6">
        <v>74</v>
      </c>
      <c r="D30" s="437"/>
    </row>
    <row r="31" spans="1:4" ht="18" x14ac:dyDescent="0.2">
      <c r="A31" s="4" t="s">
        <v>48</v>
      </c>
      <c r="B31" s="4" t="s">
        <v>115</v>
      </c>
      <c r="C31" s="5">
        <v>160</v>
      </c>
      <c r="D31" s="437"/>
    </row>
    <row r="32" spans="1:4" ht="18" x14ac:dyDescent="0.2">
      <c r="A32" s="4" t="s">
        <v>48</v>
      </c>
      <c r="B32" s="4" t="s">
        <v>116</v>
      </c>
      <c r="C32" s="5">
        <v>160</v>
      </c>
      <c r="D32" s="437"/>
    </row>
    <row r="33" spans="1:4" ht="18" x14ac:dyDescent="0.2">
      <c r="A33" s="4" t="s">
        <v>48</v>
      </c>
      <c r="B33" s="4" t="s">
        <v>117</v>
      </c>
      <c r="C33" s="5">
        <v>74</v>
      </c>
      <c r="D33" s="437"/>
    </row>
    <row r="34" spans="1:4" ht="18" x14ac:dyDescent="0.2">
      <c r="A34" s="4" t="s">
        <v>48</v>
      </c>
      <c r="B34" s="4" t="s">
        <v>118</v>
      </c>
      <c r="C34" s="5">
        <v>76</v>
      </c>
      <c r="D34" s="437"/>
    </row>
    <row r="35" spans="1:4" ht="18" x14ac:dyDescent="0.2">
      <c r="A35" s="4" t="s">
        <v>48</v>
      </c>
      <c r="B35" s="4" t="s">
        <v>380</v>
      </c>
      <c r="C35" s="5">
        <v>250</v>
      </c>
      <c r="D35" s="437" t="s">
        <v>393</v>
      </c>
    </row>
    <row r="36" spans="1:4" ht="18" x14ac:dyDescent="0.2">
      <c r="A36" s="4" t="s">
        <v>48</v>
      </c>
      <c r="B36" s="4" t="s">
        <v>381</v>
      </c>
      <c r="C36" s="5">
        <v>250</v>
      </c>
      <c r="D36" s="437" t="s">
        <v>393</v>
      </c>
    </row>
    <row r="37" spans="1:4" ht="18" x14ac:dyDescent="0.2">
      <c r="A37" s="4" t="s">
        <v>48</v>
      </c>
      <c r="B37" s="4" t="s">
        <v>382</v>
      </c>
      <c r="C37" s="5">
        <v>245</v>
      </c>
      <c r="D37" s="437" t="s">
        <v>393</v>
      </c>
    </row>
    <row r="38" spans="1:4" ht="18" x14ac:dyDescent="0.2">
      <c r="A38" s="4" t="s">
        <v>48</v>
      </c>
      <c r="B38" s="4" t="s">
        <v>383</v>
      </c>
      <c r="C38" s="5">
        <v>243</v>
      </c>
      <c r="D38" s="437" t="s">
        <v>393</v>
      </c>
    </row>
    <row r="39" spans="1:4" ht="18" x14ac:dyDescent="0.2">
      <c r="A39" s="4" t="s">
        <v>48</v>
      </c>
      <c r="B39" s="4" t="s">
        <v>384</v>
      </c>
      <c r="C39" s="5">
        <v>243</v>
      </c>
      <c r="D39" s="437" t="s">
        <v>393</v>
      </c>
    </row>
    <row r="40" spans="1:4" ht="18" x14ac:dyDescent="0.2">
      <c r="A40" s="4" t="s">
        <v>48</v>
      </c>
      <c r="B40" s="4" t="s">
        <v>385</v>
      </c>
      <c r="C40" s="5">
        <v>240</v>
      </c>
      <c r="D40" s="437" t="s">
        <v>393</v>
      </c>
    </row>
    <row r="41" spans="1:4" ht="18" x14ac:dyDescent="0.2">
      <c r="A41" s="4" t="s">
        <v>48</v>
      </c>
      <c r="B41" s="4" t="s">
        <v>386</v>
      </c>
      <c r="C41" s="5">
        <v>230</v>
      </c>
      <c r="D41" s="437" t="s">
        <v>393</v>
      </c>
    </row>
    <row r="42" spans="1:4" ht="18" x14ac:dyDescent="0.2">
      <c r="A42" s="4" t="s">
        <v>48</v>
      </c>
      <c r="B42" s="4" t="s">
        <v>387</v>
      </c>
      <c r="C42" s="5">
        <v>243</v>
      </c>
      <c r="D42" s="437" t="s">
        <v>393</v>
      </c>
    </row>
    <row r="43" spans="1:4" ht="18" x14ac:dyDescent="0.2">
      <c r="A43" s="4" t="s">
        <v>48</v>
      </c>
      <c r="B43" s="4" t="s">
        <v>388</v>
      </c>
      <c r="C43" s="5">
        <v>238</v>
      </c>
      <c r="D43" s="437" t="s">
        <v>393</v>
      </c>
    </row>
    <row r="44" spans="1:4" ht="18" x14ac:dyDescent="0.2">
      <c r="A44" s="4" t="s">
        <v>48</v>
      </c>
      <c r="B44" s="4" t="s">
        <v>389</v>
      </c>
      <c r="C44" s="5">
        <v>120</v>
      </c>
      <c r="D44" s="437" t="s">
        <v>393</v>
      </c>
    </row>
    <row r="45" spans="1:4" ht="18" x14ac:dyDescent="0.2">
      <c r="A45" s="4" t="s">
        <v>48</v>
      </c>
      <c r="B45" s="4" t="s">
        <v>390</v>
      </c>
      <c r="C45" s="5">
        <v>240</v>
      </c>
      <c r="D45" s="437"/>
    </row>
    <row r="46" spans="1:4" ht="18" x14ac:dyDescent="0.2">
      <c r="A46" s="4" t="s">
        <v>48</v>
      </c>
      <c r="B46" s="4" t="s">
        <v>391</v>
      </c>
      <c r="C46" s="5">
        <v>120</v>
      </c>
      <c r="D46" s="437"/>
    </row>
    <row r="47" spans="1:4" ht="18" x14ac:dyDescent="0.2">
      <c r="A47" s="4" t="s">
        <v>48</v>
      </c>
      <c r="B47" s="4" t="s">
        <v>392</v>
      </c>
      <c r="C47" s="5">
        <v>131</v>
      </c>
      <c r="D47" s="437"/>
    </row>
    <row r="48" spans="1:4" ht="18" x14ac:dyDescent="0.2">
      <c r="A48" s="4" t="s">
        <v>48</v>
      </c>
      <c r="B48" s="4" t="s">
        <v>119</v>
      </c>
      <c r="C48" s="5">
        <v>65</v>
      </c>
      <c r="D48" s="437"/>
    </row>
    <row r="49" spans="1:4" ht="18" x14ac:dyDescent="0.2">
      <c r="A49" s="4" t="s">
        <v>48</v>
      </c>
      <c r="B49" s="4" t="s">
        <v>120</v>
      </c>
      <c r="C49" s="5">
        <v>43</v>
      </c>
      <c r="D49" s="437"/>
    </row>
    <row r="50" spans="1:4" ht="18" x14ac:dyDescent="0.2">
      <c r="A50" s="4" t="s">
        <v>48</v>
      </c>
      <c r="B50" s="4" t="s">
        <v>121</v>
      </c>
      <c r="C50" s="5">
        <v>65</v>
      </c>
      <c r="D50" s="437"/>
    </row>
    <row r="51" spans="1:4" ht="18" x14ac:dyDescent="0.2">
      <c r="A51" s="4" t="s">
        <v>48</v>
      </c>
      <c r="B51" s="4" t="s">
        <v>122</v>
      </c>
      <c r="C51" s="5">
        <v>43</v>
      </c>
      <c r="D51" s="437"/>
    </row>
    <row r="52" spans="1:4" ht="18" x14ac:dyDescent="0.2">
      <c r="A52" s="4" t="s">
        <v>48</v>
      </c>
      <c r="B52" s="4" t="s">
        <v>123</v>
      </c>
      <c r="C52" s="5">
        <v>65</v>
      </c>
      <c r="D52" s="437"/>
    </row>
    <row r="53" spans="1:4" ht="18" x14ac:dyDescent="0.2">
      <c r="A53" s="4" t="s">
        <v>48</v>
      </c>
      <c r="B53" s="4" t="s">
        <v>124</v>
      </c>
      <c r="C53" s="5">
        <v>50.5</v>
      </c>
      <c r="D53" s="437"/>
    </row>
    <row r="54" spans="1:4" ht="18" x14ac:dyDescent="0.2">
      <c r="A54" s="4" t="s">
        <v>48</v>
      </c>
      <c r="B54" s="8" t="s">
        <v>193</v>
      </c>
      <c r="C54" s="5">
        <v>92</v>
      </c>
      <c r="D54" s="437"/>
    </row>
    <row r="55" spans="1:4" ht="18" x14ac:dyDescent="0.2">
      <c r="A55" s="4" t="s">
        <v>48</v>
      </c>
      <c r="B55" s="8" t="s">
        <v>194</v>
      </c>
      <c r="C55" s="5">
        <v>92</v>
      </c>
      <c r="D55" s="437"/>
    </row>
    <row r="56" spans="1:4" ht="18" x14ac:dyDescent="0.2">
      <c r="A56" s="4" t="s">
        <v>48</v>
      </c>
      <c r="B56" s="8" t="s">
        <v>195</v>
      </c>
      <c r="C56" s="5">
        <v>97</v>
      </c>
      <c r="D56" s="437"/>
    </row>
    <row r="57" spans="1:4" ht="18" x14ac:dyDescent="0.2">
      <c r="A57" s="4" t="s">
        <v>48</v>
      </c>
      <c r="B57" s="8" t="s">
        <v>196</v>
      </c>
      <c r="C57" s="5">
        <v>97</v>
      </c>
      <c r="D57" s="437"/>
    </row>
    <row r="58" spans="1:4" ht="18" x14ac:dyDescent="0.2">
      <c r="A58" s="4" t="s">
        <v>48</v>
      </c>
      <c r="B58" s="8" t="s">
        <v>197</v>
      </c>
      <c r="C58" s="5">
        <v>43</v>
      </c>
      <c r="D58" s="437"/>
    </row>
    <row r="59" spans="1:4" ht="18" x14ac:dyDescent="0.2">
      <c r="A59" s="4" t="s">
        <v>48</v>
      </c>
      <c r="B59" s="8" t="s">
        <v>198</v>
      </c>
      <c r="C59" s="5">
        <v>49.5</v>
      </c>
      <c r="D59" s="437"/>
    </row>
    <row r="60" spans="1:4" ht="18" x14ac:dyDescent="0.2">
      <c r="A60" s="4" t="s">
        <v>48</v>
      </c>
      <c r="B60" s="8" t="s">
        <v>199</v>
      </c>
      <c r="C60" s="5">
        <v>49.5</v>
      </c>
      <c r="D60" s="437"/>
    </row>
    <row r="61" spans="1:4" ht="18" x14ac:dyDescent="0.2">
      <c r="A61" s="4" t="s">
        <v>48</v>
      </c>
      <c r="B61" s="8" t="s">
        <v>200</v>
      </c>
      <c r="C61" s="5">
        <v>65</v>
      </c>
      <c r="D61" s="437"/>
    </row>
    <row r="62" spans="1:4" ht="18" x14ac:dyDescent="0.2">
      <c r="A62" s="4" t="s">
        <v>48</v>
      </c>
      <c r="B62" s="8" t="s">
        <v>201</v>
      </c>
      <c r="C62" s="5">
        <v>65</v>
      </c>
      <c r="D62" s="437"/>
    </row>
    <row r="63" spans="1:4" ht="18" x14ac:dyDescent="0.2">
      <c r="A63" s="4" t="s">
        <v>48</v>
      </c>
      <c r="B63" s="8" t="s">
        <v>202</v>
      </c>
      <c r="C63" s="5">
        <v>65</v>
      </c>
      <c r="D63" s="437"/>
    </row>
    <row r="64" spans="1:4" ht="18" x14ac:dyDescent="0.2">
      <c r="A64" s="4" t="s">
        <v>48</v>
      </c>
      <c r="B64" s="8" t="s">
        <v>203</v>
      </c>
      <c r="C64" s="5">
        <v>78</v>
      </c>
      <c r="D64" s="437"/>
    </row>
    <row r="65" spans="1:4" ht="18" x14ac:dyDescent="0.2">
      <c r="A65" s="4" t="s">
        <v>48</v>
      </c>
      <c r="B65" s="8" t="s">
        <v>204</v>
      </c>
      <c r="C65" s="5">
        <v>78</v>
      </c>
      <c r="D65" s="437"/>
    </row>
    <row r="66" spans="1:4" ht="18" x14ac:dyDescent="0.2">
      <c r="A66" s="4" t="s">
        <v>48</v>
      </c>
      <c r="B66" s="4" t="s">
        <v>51</v>
      </c>
      <c r="C66" s="5">
        <v>245</v>
      </c>
      <c r="D66" s="437"/>
    </row>
    <row r="67" spans="1:4" ht="18" x14ac:dyDescent="0.2">
      <c r="A67" s="4" t="s">
        <v>48</v>
      </c>
      <c r="B67" s="4" t="s">
        <v>52</v>
      </c>
      <c r="C67" s="5">
        <v>210</v>
      </c>
      <c r="D67" s="437"/>
    </row>
    <row r="68" spans="1:4" ht="18" x14ac:dyDescent="0.2">
      <c r="A68" s="4" t="s">
        <v>49</v>
      </c>
      <c r="B68" s="4" t="s">
        <v>125</v>
      </c>
      <c r="C68" s="5">
        <v>217</v>
      </c>
      <c r="D68" s="437"/>
    </row>
    <row r="69" spans="1:4" ht="18" x14ac:dyDescent="0.2">
      <c r="A69" s="4" t="s">
        <v>49</v>
      </c>
      <c r="B69" s="4" t="s">
        <v>126</v>
      </c>
      <c r="C69" s="5">
        <v>42</v>
      </c>
      <c r="D69" s="437"/>
    </row>
    <row r="70" spans="1:4" ht="18" x14ac:dyDescent="0.2">
      <c r="A70" s="4" t="s">
        <v>49</v>
      </c>
      <c r="B70" s="4" t="s">
        <v>127</v>
      </c>
      <c r="C70" s="5">
        <v>42</v>
      </c>
      <c r="D70" s="437"/>
    </row>
    <row r="71" spans="1:4" ht="18" x14ac:dyDescent="0.2">
      <c r="A71" s="4" t="s">
        <v>49</v>
      </c>
      <c r="B71" s="4" t="s">
        <v>128</v>
      </c>
      <c r="C71" s="5">
        <v>42</v>
      </c>
      <c r="D71" s="437"/>
    </row>
    <row r="72" spans="1:4" ht="18" x14ac:dyDescent="0.2">
      <c r="A72" s="4" t="s">
        <v>49</v>
      </c>
      <c r="B72" s="4" t="s">
        <v>129</v>
      </c>
      <c r="C72" s="5">
        <v>57</v>
      </c>
      <c r="D72" s="437"/>
    </row>
    <row r="73" spans="1:4" ht="18" x14ac:dyDescent="0.2">
      <c r="A73" s="4" t="s">
        <v>49</v>
      </c>
      <c r="B73" s="4" t="s">
        <v>130</v>
      </c>
      <c r="C73" s="5">
        <v>40</v>
      </c>
      <c r="D73" s="437"/>
    </row>
    <row r="74" spans="1:4" ht="18" x14ac:dyDescent="0.2">
      <c r="A74" s="4" t="s">
        <v>49</v>
      </c>
      <c r="B74" s="4" t="s">
        <v>131</v>
      </c>
      <c r="C74" s="5">
        <v>41</v>
      </c>
      <c r="D74" s="437"/>
    </row>
    <row r="75" spans="1:4" ht="18" x14ac:dyDescent="0.2">
      <c r="A75" s="4" t="s">
        <v>49</v>
      </c>
      <c r="B75" s="4" t="s">
        <v>132</v>
      </c>
      <c r="C75" s="5">
        <v>42</v>
      </c>
      <c r="D75" s="437"/>
    </row>
    <row r="76" spans="1:4" ht="18" x14ac:dyDescent="0.2">
      <c r="A76" s="4" t="s">
        <v>49</v>
      </c>
      <c r="B76" s="4" t="s">
        <v>133</v>
      </c>
      <c r="C76" s="5">
        <v>43</v>
      </c>
      <c r="D76" s="437"/>
    </row>
    <row r="77" spans="1:4" ht="18" x14ac:dyDescent="0.2">
      <c r="A77" s="4" t="s">
        <v>50</v>
      </c>
      <c r="B77" s="4"/>
      <c r="C77" s="5"/>
      <c r="D77" s="437"/>
    </row>
    <row r="78" spans="1:4" ht="18" x14ac:dyDescent="0.2">
      <c r="A78" s="4" t="s">
        <v>50</v>
      </c>
      <c r="B78" s="4" t="s">
        <v>134</v>
      </c>
      <c r="C78" s="5">
        <v>109</v>
      </c>
      <c r="D78" s="437"/>
    </row>
    <row r="79" spans="1:4" ht="18" x14ac:dyDescent="0.2">
      <c r="A79" s="4" t="s">
        <v>50</v>
      </c>
      <c r="B79" s="4" t="s">
        <v>135</v>
      </c>
      <c r="C79" s="5">
        <v>120</v>
      </c>
      <c r="D79" s="437"/>
    </row>
    <row r="80" spans="1:4" ht="18" x14ac:dyDescent="0.2">
      <c r="A80" s="4" t="s">
        <v>50</v>
      </c>
      <c r="B80" s="4" t="s">
        <v>136</v>
      </c>
      <c r="C80" s="5">
        <v>120</v>
      </c>
      <c r="D80" s="437"/>
    </row>
    <row r="81" spans="1:4" ht="18" x14ac:dyDescent="0.2">
      <c r="A81" s="4" t="s">
        <v>50</v>
      </c>
      <c r="B81" s="4" t="s">
        <v>137</v>
      </c>
      <c r="C81" s="5">
        <v>120</v>
      </c>
      <c r="D81" s="437"/>
    </row>
    <row r="82" spans="1:4" ht="18" x14ac:dyDescent="0.2">
      <c r="A82" s="4" t="s">
        <v>50</v>
      </c>
      <c r="B82" s="4" t="s">
        <v>138</v>
      </c>
      <c r="C82" s="5">
        <v>120</v>
      </c>
      <c r="D82" s="437"/>
    </row>
    <row r="83" spans="1:4" ht="18" x14ac:dyDescent="0.2">
      <c r="A83" s="4" t="s">
        <v>50</v>
      </c>
      <c r="B83" s="4" t="s">
        <v>139</v>
      </c>
      <c r="C83" s="5">
        <v>228</v>
      </c>
      <c r="D83" s="437"/>
    </row>
    <row r="84" spans="1:4" ht="18" x14ac:dyDescent="0.2">
      <c r="A84" s="4" t="s">
        <v>50</v>
      </c>
      <c r="B84" s="4" t="s">
        <v>140</v>
      </c>
      <c r="C84" s="5">
        <v>180</v>
      </c>
      <c r="D84" s="437"/>
    </row>
    <row r="85" spans="1:4" ht="18" x14ac:dyDescent="0.2">
      <c r="A85" s="4" t="s">
        <v>50</v>
      </c>
      <c r="B85" s="4" t="s">
        <v>141</v>
      </c>
      <c r="C85" s="5">
        <v>218</v>
      </c>
      <c r="D85" s="437"/>
    </row>
    <row r="86" spans="1:4" ht="18" x14ac:dyDescent="0.2">
      <c r="A86" s="4" t="s">
        <v>50</v>
      </c>
      <c r="B86" s="4" t="s">
        <v>142</v>
      </c>
      <c r="C86" s="5">
        <v>225</v>
      </c>
      <c r="D86" s="437"/>
    </row>
    <row r="87" spans="1:4" ht="18" x14ac:dyDescent="0.2">
      <c r="A87" s="4" t="s">
        <v>50</v>
      </c>
      <c r="B87" s="4" t="s">
        <v>143</v>
      </c>
      <c r="C87" s="5">
        <v>159</v>
      </c>
      <c r="D87" s="437"/>
    </row>
    <row r="88" spans="1:4" ht="18" x14ac:dyDescent="0.2">
      <c r="A88" s="4" t="s">
        <v>50</v>
      </c>
      <c r="B88" s="4" t="s">
        <v>144</v>
      </c>
      <c r="C88" s="5">
        <v>220</v>
      </c>
      <c r="D88" s="437"/>
    </row>
    <row r="89" spans="1:4" ht="18" x14ac:dyDescent="0.2">
      <c r="A89" s="4" t="s">
        <v>50</v>
      </c>
      <c r="B89" s="4" t="s">
        <v>145</v>
      </c>
      <c r="C89" s="5">
        <v>137</v>
      </c>
      <c r="D89" s="437"/>
    </row>
    <row r="90" spans="1:4" ht="18" x14ac:dyDescent="0.2">
      <c r="A90" s="4" t="s">
        <v>50</v>
      </c>
      <c r="B90" s="4" t="s">
        <v>146</v>
      </c>
      <c r="C90" s="5">
        <v>140</v>
      </c>
      <c r="D90" s="437"/>
    </row>
    <row r="91" spans="1:4" ht="18" x14ac:dyDescent="0.2">
      <c r="A91" s="4" t="s">
        <v>50</v>
      </c>
      <c r="B91" s="4" t="s">
        <v>147</v>
      </c>
      <c r="C91" s="5">
        <v>188</v>
      </c>
      <c r="D91" s="437"/>
    </row>
    <row r="92" spans="1:4" ht="18" x14ac:dyDescent="0.2">
      <c r="A92" s="4" t="s">
        <v>50</v>
      </c>
      <c r="B92" s="4" t="s">
        <v>148</v>
      </c>
      <c r="C92" s="5">
        <v>189</v>
      </c>
      <c r="D92" s="437"/>
    </row>
    <row r="93" spans="1:4" ht="18" x14ac:dyDescent="0.2">
      <c r="A93" s="4" t="s">
        <v>50</v>
      </c>
      <c r="B93" s="4" t="s">
        <v>149</v>
      </c>
      <c r="C93" s="5">
        <v>193</v>
      </c>
      <c r="D93" s="437"/>
    </row>
    <row r="94" spans="1:4" ht="18" x14ac:dyDescent="0.2">
      <c r="A94" s="4" t="s">
        <v>50</v>
      </c>
      <c r="B94" s="4" t="s">
        <v>150</v>
      </c>
      <c r="C94" s="5">
        <v>210</v>
      </c>
      <c r="D94" s="437"/>
    </row>
    <row r="95" spans="1:4" ht="18" x14ac:dyDescent="0.2">
      <c r="A95" s="4" t="s">
        <v>50</v>
      </c>
      <c r="B95" s="4" t="s">
        <v>151</v>
      </c>
      <c r="C95" s="5">
        <v>87</v>
      </c>
      <c r="D95" s="437"/>
    </row>
    <row r="96" spans="1:4" ht="18" x14ac:dyDescent="0.2">
      <c r="A96" s="4" t="s">
        <v>50</v>
      </c>
      <c r="B96" s="4" t="s">
        <v>152</v>
      </c>
      <c r="C96" s="5">
        <v>90</v>
      </c>
      <c r="D96" s="437"/>
    </row>
    <row r="97" spans="1:4" ht="18" x14ac:dyDescent="0.2">
      <c r="A97" s="4" t="s">
        <v>50</v>
      </c>
      <c r="B97" s="4" t="s">
        <v>153</v>
      </c>
      <c r="C97" s="5">
        <v>92</v>
      </c>
      <c r="D97" s="437"/>
    </row>
    <row r="98" spans="1:4" ht="18" x14ac:dyDescent="0.2">
      <c r="A98" s="4" t="s">
        <v>50</v>
      </c>
      <c r="B98" s="4" t="s">
        <v>154</v>
      </c>
      <c r="C98" s="5">
        <v>92</v>
      </c>
      <c r="D98" s="437"/>
    </row>
    <row r="99" spans="1:4" ht="18" x14ac:dyDescent="0.2">
      <c r="A99" s="4" t="s">
        <v>50</v>
      </c>
      <c r="B99" s="4" t="s">
        <v>155</v>
      </c>
      <c r="C99" s="5">
        <v>97</v>
      </c>
      <c r="D99" s="437"/>
    </row>
    <row r="100" spans="1:4" ht="18" x14ac:dyDescent="0.2">
      <c r="A100" s="4" t="s">
        <v>50</v>
      </c>
      <c r="B100" s="4" t="s">
        <v>156</v>
      </c>
      <c r="C100" s="5">
        <v>97</v>
      </c>
      <c r="D100" s="437"/>
    </row>
    <row r="101" spans="1:4" ht="18" x14ac:dyDescent="0.2">
      <c r="A101" s="4" t="s">
        <v>50</v>
      </c>
      <c r="B101" s="4" t="s">
        <v>157</v>
      </c>
      <c r="C101" s="5">
        <v>137</v>
      </c>
      <c r="D101" s="437"/>
    </row>
    <row r="102" spans="1:4" ht="18" x14ac:dyDescent="0.2">
      <c r="A102" s="4" t="s">
        <v>50</v>
      </c>
      <c r="B102" s="4" t="s">
        <v>158</v>
      </c>
      <c r="C102" s="5">
        <v>139</v>
      </c>
      <c r="D102" s="437"/>
    </row>
    <row r="103" spans="1:4" ht="18" x14ac:dyDescent="0.2">
      <c r="A103" s="4" t="s">
        <v>50</v>
      </c>
      <c r="B103" s="4" t="s">
        <v>159</v>
      </c>
      <c r="C103" s="5">
        <v>150</v>
      </c>
      <c r="D103" s="437"/>
    </row>
    <row r="104" spans="1:4" ht="18" x14ac:dyDescent="0.2">
      <c r="A104" s="4" t="s">
        <v>50</v>
      </c>
      <c r="B104" s="4" t="s">
        <v>160</v>
      </c>
      <c r="C104" s="5">
        <v>43</v>
      </c>
      <c r="D104" s="437"/>
    </row>
    <row r="105" spans="1:4" ht="18" x14ac:dyDescent="0.2">
      <c r="A105" s="4" t="s">
        <v>50</v>
      </c>
      <c r="B105" s="4" t="s">
        <v>161</v>
      </c>
      <c r="C105" s="5">
        <v>49.5</v>
      </c>
      <c r="D105" s="437"/>
    </row>
    <row r="106" spans="1:4" ht="18" x14ac:dyDescent="0.2">
      <c r="A106" s="4" t="s">
        <v>50</v>
      </c>
      <c r="B106" s="4" t="s">
        <v>162</v>
      </c>
      <c r="C106" s="5">
        <v>49.5</v>
      </c>
      <c r="D106" s="437"/>
    </row>
    <row r="107" spans="1:4" ht="18" x14ac:dyDescent="0.2">
      <c r="A107" s="4" t="s">
        <v>50</v>
      </c>
      <c r="B107" s="4" t="s">
        <v>163</v>
      </c>
      <c r="C107" s="5">
        <v>78</v>
      </c>
      <c r="D107" s="437"/>
    </row>
    <row r="108" spans="1:4" ht="18" x14ac:dyDescent="0.2">
      <c r="A108" s="4" t="s">
        <v>50</v>
      </c>
      <c r="B108" s="4" t="s">
        <v>164</v>
      </c>
      <c r="C108" s="5">
        <v>65</v>
      </c>
      <c r="D108" s="437"/>
    </row>
    <row r="109" spans="1:4" ht="18" x14ac:dyDescent="0.2">
      <c r="A109" s="4" t="s">
        <v>50</v>
      </c>
      <c r="B109" s="4" t="s">
        <v>165</v>
      </c>
      <c r="C109" s="5">
        <v>65</v>
      </c>
      <c r="D109" s="437"/>
    </row>
    <row r="110" spans="1:4" ht="18" x14ac:dyDescent="0.2">
      <c r="A110" s="4" t="s">
        <v>50</v>
      </c>
      <c r="B110" s="4" t="s">
        <v>166</v>
      </c>
      <c r="C110" s="5">
        <v>78</v>
      </c>
      <c r="D110" s="437"/>
    </row>
    <row r="111" spans="1:4" ht="18" x14ac:dyDescent="0.2">
      <c r="A111" s="4" t="s">
        <v>50</v>
      </c>
      <c r="B111" s="4" t="s">
        <v>167</v>
      </c>
      <c r="C111" s="5">
        <v>65</v>
      </c>
      <c r="D111" s="437"/>
    </row>
    <row r="112" spans="1:4" ht="18" x14ac:dyDescent="0.2">
      <c r="A112" s="4" t="s">
        <v>50</v>
      </c>
      <c r="B112" s="4" t="s">
        <v>53</v>
      </c>
      <c r="C112" s="5">
        <v>115</v>
      </c>
      <c r="D112" s="437"/>
    </row>
    <row r="113" spans="1:4" ht="18" x14ac:dyDescent="0.2">
      <c r="A113" s="4" t="s">
        <v>55</v>
      </c>
      <c r="B113" s="4" t="s">
        <v>168</v>
      </c>
      <c r="C113" s="5">
        <v>230</v>
      </c>
      <c r="D113" s="437"/>
    </row>
    <row r="114" spans="1:4" ht="18" x14ac:dyDescent="0.2">
      <c r="A114" s="4" t="s">
        <v>54</v>
      </c>
      <c r="B114" s="4" t="s">
        <v>169</v>
      </c>
      <c r="C114" s="5">
        <v>235</v>
      </c>
      <c r="D114" s="437"/>
    </row>
    <row r="115" spans="1:4" ht="18" x14ac:dyDescent="0.2">
      <c r="A115" s="4" t="s">
        <v>54</v>
      </c>
      <c r="B115" s="4" t="s">
        <v>170</v>
      </c>
      <c r="C115" s="5">
        <v>240</v>
      </c>
      <c r="D115" s="437"/>
    </row>
    <row r="116" spans="1:4" ht="18" x14ac:dyDescent="0.2">
      <c r="A116" s="4" t="s">
        <v>54</v>
      </c>
      <c r="B116" s="4" t="s">
        <v>171</v>
      </c>
      <c r="C116" s="5">
        <v>230</v>
      </c>
      <c r="D116" s="437"/>
    </row>
    <row r="117" spans="1:4" ht="18" x14ac:dyDescent="0.2">
      <c r="A117" s="4" t="s">
        <v>54</v>
      </c>
      <c r="B117" s="4" t="s">
        <v>172</v>
      </c>
      <c r="C117" s="5">
        <v>235</v>
      </c>
      <c r="D117" s="437"/>
    </row>
    <row r="118" spans="1:4" ht="18" x14ac:dyDescent="0.2">
      <c r="A118" s="4" t="s">
        <v>54</v>
      </c>
      <c r="B118" s="4" t="s">
        <v>173</v>
      </c>
      <c r="C118" s="5">
        <v>240</v>
      </c>
      <c r="D118" s="437"/>
    </row>
    <row r="119" spans="1:4" ht="18" x14ac:dyDescent="0.2">
      <c r="A119" s="4" t="s">
        <v>54</v>
      </c>
      <c r="B119" s="4" t="s">
        <v>174</v>
      </c>
      <c r="C119" s="5">
        <v>245</v>
      </c>
      <c r="D119" s="437"/>
    </row>
    <row r="120" spans="1:4" ht="18" x14ac:dyDescent="0.2">
      <c r="A120" s="4" t="s">
        <v>54</v>
      </c>
      <c r="B120" s="4" t="s">
        <v>175</v>
      </c>
      <c r="C120" s="5">
        <v>375</v>
      </c>
      <c r="D120" s="437"/>
    </row>
    <row r="121" spans="1:4" ht="18" x14ac:dyDescent="0.2">
      <c r="A121" s="4" t="s">
        <v>54</v>
      </c>
      <c r="B121" s="4" t="s">
        <v>176</v>
      </c>
      <c r="C121" s="5">
        <v>375</v>
      </c>
      <c r="D121" s="437"/>
    </row>
    <row r="122" spans="1:4" ht="18" x14ac:dyDescent="0.2">
      <c r="A122" s="4" t="s">
        <v>54</v>
      </c>
      <c r="B122" s="4" t="s">
        <v>177</v>
      </c>
      <c r="C122" s="5">
        <v>375</v>
      </c>
      <c r="D122" s="437"/>
    </row>
    <row r="123" spans="1:4" ht="18" x14ac:dyDescent="0.2">
      <c r="A123" s="4" t="s">
        <v>54</v>
      </c>
      <c r="B123" s="4" t="s">
        <v>178</v>
      </c>
      <c r="C123" s="5">
        <v>455</v>
      </c>
      <c r="D123" s="437"/>
    </row>
    <row r="124" spans="1:4" ht="18" x14ac:dyDescent="0.2">
      <c r="A124" s="4" t="s">
        <v>54</v>
      </c>
      <c r="B124" s="4" t="s">
        <v>179</v>
      </c>
      <c r="C124" s="5">
        <v>460</v>
      </c>
      <c r="D124" s="437"/>
    </row>
    <row r="125" spans="1:4" ht="18" x14ac:dyDescent="0.2">
      <c r="A125" s="4" t="s">
        <v>54</v>
      </c>
      <c r="B125" s="4" t="s">
        <v>180</v>
      </c>
      <c r="C125" s="5">
        <v>410</v>
      </c>
      <c r="D125" s="437"/>
    </row>
    <row r="126" spans="1:4" ht="18" x14ac:dyDescent="0.2">
      <c r="A126" s="4" t="s">
        <v>54</v>
      </c>
      <c r="B126" s="4" t="s">
        <v>181</v>
      </c>
      <c r="C126" s="5">
        <v>410</v>
      </c>
      <c r="D126" s="437"/>
    </row>
    <row r="127" spans="1:4" ht="18" x14ac:dyDescent="0.2">
      <c r="A127" s="4" t="s">
        <v>54</v>
      </c>
      <c r="B127" s="4" t="s">
        <v>182</v>
      </c>
      <c r="C127" s="5">
        <v>545</v>
      </c>
      <c r="D127" s="437"/>
    </row>
    <row r="128" spans="1:4" ht="18" x14ac:dyDescent="0.2">
      <c r="A128" s="4" t="s">
        <v>54</v>
      </c>
      <c r="B128" s="4" t="s">
        <v>183</v>
      </c>
      <c r="C128" s="5">
        <v>550</v>
      </c>
      <c r="D128" s="437"/>
    </row>
    <row r="129" spans="1:5" ht="18" x14ac:dyDescent="0.2">
      <c r="A129" s="4" t="s">
        <v>54</v>
      </c>
      <c r="B129" s="4" t="s">
        <v>82</v>
      </c>
      <c r="C129" s="5">
        <v>375</v>
      </c>
      <c r="D129" s="437"/>
    </row>
    <row r="130" spans="1:5" ht="18" x14ac:dyDescent="0.2">
      <c r="A130" s="4" t="s">
        <v>57</v>
      </c>
      <c r="B130" s="4"/>
      <c r="C130" s="2" t="s">
        <v>358</v>
      </c>
      <c r="D130" s="438" t="s">
        <v>353</v>
      </c>
      <c r="E130" s="435" t="s">
        <v>353</v>
      </c>
    </row>
    <row r="131" spans="1:5" ht="18" x14ac:dyDescent="0.2">
      <c r="A131" s="4" t="s">
        <v>57</v>
      </c>
      <c r="B131" s="4" t="s">
        <v>184</v>
      </c>
      <c r="C131" s="5" t="s">
        <v>359</v>
      </c>
      <c r="D131" s="425" t="s">
        <v>259</v>
      </c>
      <c r="E131" s="426" t="s">
        <v>259</v>
      </c>
    </row>
    <row r="132" spans="1:5" ht="18" x14ac:dyDescent="0.2">
      <c r="A132" s="4" t="s">
        <v>56</v>
      </c>
      <c r="B132" s="4" t="s">
        <v>192</v>
      </c>
      <c r="C132" s="5" t="s">
        <v>359</v>
      </c>
      <c r="D132" s="426" t="s">
        <v>259</v>
      </c>
      <c r="E132" s="426" t="s">
        <v>259</v>
      </c>
    </row>
    <row r="133" spans="1:5" ht="18" x14ac:dyDescent="0.2">
      <c r="A133" s="4" t="s">
        <v>56</v>
      </c>
      <c r="B133" s="4" t="s">
        <v>58</v>
      </c>
      <c r="C133" s="5"/>
      <c r="D133" s="4" t="s">
        <v>354</v>
      </c>
      <c r="E133" s="4"/>
    </row>
    <row r="134" spans="1:5" ht="18" x14ac:dyDescent="0.2">
      <c r="A134" s="4" t="s">
        <v>56</v>
      </c>
      <c r="B134" s="4" t="s">
        <v>185</v>
      </c>
      <c r="C134" s="5"/>
      <c r="D134" s="4" t="s">
        <v>355</v>
      </c>
      <c r="E134" s="4" t="s">
        <v>356</v>
      </c>
    </row>
    <row r="135" spans="1:5" ht="18" x14ac:dyDescent="0.2">
      <c r="A135" s="4" t="s">
        <v>56</v>
      </c>
      <c r="B135" s="4" t="s">
        <v>186</v>
      </c>
      <c r="C135" s="5"/>
      <c r="D135" s="4" t="s">
        <v>355</v>
      </c>
      <c r="E135" s="4" t="s">
        <v>356</v>
      </c>
    </row>
    <row r="136" spans="1:5" ht="18" x14ac:dyDescent="0.2">
      <c r="A136" s="4" t="s">
        <v>56</v>
      </c>
      <c r="B136" s="4" t="s">
        <v>187</v>
      </c>
      <c r="C136" s="5"/>
      <c r="D136" s="4" t="s">
        <v>355</v>
      </c>
      <c r="E136" s="4" t="s">
        <v>356</v>
      </c>
    </row>
    <row r="137" spans="1:5" ht="18" x14ac:dyDescent="0.2">
      <c r="A137" s="4" t="s">
        <v>56</v>
      </c>
      <c r="B137" s="4" t="s">
        <v>188</v>
      </c>
      <c r="C137" s="5"/>
      <c r="D137" s="4" t="s">
        <v>355</v>
      </c>
      <c r="E137" s="4" t="s">
        <v>356</v>
      </c>
    </row>
    <row r="138" spans="1:5" ht="25.2" customHeight="1" x14ac:dyDescent="0.2">
      <c r="A138" s="4" t="s">
        <v>56</v>
      </c>
      <c r="B138" s="4" t="s">
        <v>189</v>
      </c>
      <c r="C138" s="5"/>
      <c r="D138" s="4" t="s">
        <v>355</v>
      </c>
      <c r="E138" s="4" t="s">
        <v>356</v>
      </c>
    </row>
    <row r="139" spans="1:5" ht="18" x14ac:dyDescent="0.2">
      <c r="A139" s="4" t="s">
        <v>56</v>
      </c>
      <c r="B139" s="4" t="s">
        <v>190</v>
      </c>
      <c r="C139" s="5"/>
      <c r="D139" s="4" t="s">
        <v>355</v>
      </c>
      <c r="E139" s="4" t="s">
        <v>356</v>
      </c>
    </row>
    <row r="140" spans="1:5" ht="18" x14ac:dyDescent="0.2">
      <c r="A140" s="4" t="s">
        <v>56</v>
      </c>
      <c r="B140" s="4" t="s">
        <v>191</v>
      </c>
      <c r="C140" s="5"/>
      <c r="D140" s="4" t="s">
        <v>355</v>
      </c>
      <c r="E140" s="4" t="s">
        <v>356</v>
      </c>
    </row>
  </sheetData>
  <sheetProtection algorithmName="SHA-512" hashValue="JQBKJoX38K9XIoX2pY5OWuLyenQfoDhaDL+ak6JyWAALORz/y7CkEGsnHkjKHXPcbEM3NcXaohVWNcA0cArFOg==" saltValue="vPNsEIIxyziAJrBE41hNeA==" spinCount="100000" sheet="1" objects="1" scenarios="1"/>
  <phoneticPr fontId="3"/>
  <conditionalFormatting sqref="C3:C30">
    <cfRule type="cellIs" dxfId="0" priority="1" operator="equal">
      <formula>""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ACF7F-99A3-4319-84F9-625AC977711E}">
  <dimension ref="A1:C8"/>
  <sheetViews>
    <sheetView workbookViewId="0"/>
  </sheetViews>
  <sheetFormatPr defaultRowHeight="18" x14ac:dyDescent="0.2"/>
  <cols>
    <col min="1" max="1" width="8.88671875" style="430"/>
    <col min="2" max="2" width="11.44140625" style="430" bestFit="1" customWidth="1"/>
    <col min="3" max="3" width="51.21875" style="430" bestFit="1" customWidth="1"/>
    <col min="4" max="16384" width="8.88671875" style="430"/>
  </cols>
  <sheetData>
    <row r="1" spans="1:3" x14ac:dyDescent="0.2">
      <c r="A1" s="429"/>
      <c r="B1" s="429" t="s">
        <v>361</v>
      </c>
      <c r="C1" s="429" t="s">
        <v>362</v>
      </c>
    </row>
    <row r="2" spans="1:3" x14ac:dyDescent="0.2">
      <c r="A2" s="429" t="s">
        <v>366</v>
      </c>
      <c r="B2" s="431">
        <v>45146</v>
      </c>
      <c r="C2" s="429" t="s">
        <v>363</v>
      </c>
    </row>
    <row r="3" spans="1:3" x14ac:dyDescent="0.2">
      <c r="A3" s="429"/>
      <c r="B3" s="431">
        <v>45146</v>
      </c>
      <c r="C3" s="429" t="s">
        <v>364</v>
      </c>
    </row>
    <row r="4" spans="1:3" x14ac:dyDescent="0.2">
      <c r="A4" s="429"/>
      <c r="B4" s="431">
        <v>45146</v>
      </c>
      <c r="C4" s="429" t="s">
        <v>365</v>
      </c>
    </row>
    <row r="5" spans="1:3" x14ac:dyDescent="0.2">
      <c r="A5" s="429" t="s">
        <v>369</v>
      </c>
      <c r="B5" s="431">
        <v>45161</v>
      </c>
      <c r="C5" s="429" t="s">
        <v>368</v>
      </c>
    </row>
    <row r="6" spans="1:3" x14ac:dyDescent="0.2">
      <c r="A6" s="429"/>
      <c r="B6" s="431">
        <v>45161</v>
      </c>
      <c r="C6" s="429" t="s">
        <v>372</v>
      </c>
    </row>
    <row r="7" spans="1:3" x14ac:dyDescent="0.2">
      <c r="A7" s="429" t="s">
        <v>376</v>
      </c>
      <c r="B7" s="431">
        <v>45199</v>
      </c>
      <c r="C7" s="429" t="s">
        <v>377</v>
      </c>
    </row>
    <row r="8" spans="1:3" x14ac:dyDescent="0.2">
      <c r="A8" s="429" t="s">
        <v>378</v>
      </c>
      <c r="B8" s="431">
        <v>45205</v>
      </c>
      <c r="C8" s="429" t="s">
        <v>379</v>
      </c>
    </row>
  </sheetData>
  <sheetProtection algorithmName="SHA-512" hashValue="kAjkPoJMKXRYGZXVTCIiK7sxySDLJZgBOwd+cLhRlpFm30fef6ZFvuKjmtDgyyKjCE2iD/LINB6OWH5X1atNeg==" saltValue="NwkqTeYyKySrikqypNnq0w==" spinCount="100000" sheet="1" objects="1" scenarios="1"/>
  <phoneticPr fontId="3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6A3C38B-99B6-440D-97AA-355A0466E30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3</vt:i4>
      </vt:variant>
    </vt:vector>
  </HeadingPairs>
  <TitlesOfParts>
    <vt:vector size="8" baseType="lpstr">
      <vt:lpstr>設置概要書 </vt:lpstr>
      <vt:lpstr>※複数系列 (2)</vt:lpstr>
      <vt:lpstr>※複数系列 (3)</vt:lpstr>
      <vt:lpstr>形状一覧</vt:lpstr>
      <vt:lpstr>変更履歴</vt:lpstr>
      <vt:lpstr>'※複数系列 (2)'!Print_Area</vt:lpstr>
      <vt:lpstr>'※複数系列 (3)'!Print_Area</vt:lpstr>
      <vt:lpstr>'設置概要書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PC19B60JS037</dc:creator>
  <cp:lastModifiedBy>PC22312JR004</cp:lastModifiedBy>
  <cp:lastPrinted>2023-08-15T06:37:02Z</cp:lastPrinted>
  <dcterms:created xsi:type="dcterms:W3CDTF">2022-05-18T06:54:57Z</dcterms:created>
  <dcterms:modified xsi:type="dcterms:W3CDTF">2023-10-06T08:00:37Z</dcterms:modified>
</cp:coreProperties>
</file>