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CNT\温暖化対策推進課\事業支援チーム\Ｒ５\16_ゼロエミッション化に向けた省エネ設備導入・運用改善支援事業\02_交付要綱\02_様式\20230905_省エネ計算シート更新（空調、冷凍冷蔵設備補足）\"/>
    </mc:Choice>
  </mc:AlternateContent>
  <bookViews>
    <workbookView xWindow="-108" yWindow="-108" windowWidth="23256" windowHeight="12576" tabRatio="899" firstSheet="1" activeTab="9"/>
  </bookViews>
  <sheets>
    <sheet name="【必ずお読みください】計算シートの作成方法について" sheetId="22" r:id="rId1"/>
    <sheet name="エネルギー使用量" sheetId="19" r:id="rId2"/>
    <sheet name="年間エネルギー使用量（概算）" sheetId="20" r:id="rId3"/>
    <sheet name="パッケージ型空調機" sheetId="6" r:id="rId4"/>
    <sheet name="換気設備" sheetId="8" r:id="rId5"/>
    <sheet name="熱源機器" sheetId="13" r:id="rId6"/>
    <sheet name="冷却塔" sheetId="11" r:id="rId7"/>
    <sheet name="空調用ポンプ" sheetId="10" r:id="rId8"/>
    <sheet name="照明設備" sheetId="3" r:id="rId9"/>
    <sheet name="変圧器" sheetId="4" r:id="rId10"/>
    <sheet name="冷凍冷蔵設備" sheetId="12" r:id="rId11"/>
    <sheet name="計算" sheetId="18" state="hidden" r:id="rId12"/>
  </sheets>
  <definedNames>
    <definedName name="LPG">計算!$O$10:$O$12</definedName>
    <definedName name="_xlnm.Print_Area" localSheetId="0">【必ずお読みください】計算シートの作成方法について!$A$1:$J$50</definedName>
    <definedName name="_xlnm.Print_Area" localSheetId="1">エネルギー使用量!$A$18:$Q$86</definedName>
    <definedName name="_xlnm.Print_Area" localSheetId="3">パッケージ型空調機!$A$1:$R$47</definedName>
    <definedName name="_xlnm.Print_Area" localSheetId="4">換気設備!$A$1:$P$46</definedName>
    <definedName name="_xlnm.Print_Area" localSheetId="7">空調用ポンプ!$A$1:$P$44</definedName>
    <definedName name="_xlnm.Print_Area" localSheetId="8">照明設備!$A$1:$AF$114</definedName>
    <definedName name="_xlnm.Print_Area" localSheetId="5">熱源機器!$A$1:$R$47</definedName>
    <definedName name="_xlnm.Print_Area" localSheetId="2">'年間エネルギー使用量（概算）'!$A$13:$K$41</definedName>
    <definedName name="_xlnm.Print_Area" localSheetId="9">変圧器!$A$1:$U$45</definedName>
    <definedName name="_xlnm.Print_Area" localSheetId="6">冷却塔!$A$1:$P$44</definedName>
    <definedName name="_xlnm.Print_Area" localSheetId="10">冷凍冷蔵設備!$A$1:$U$44</definedName>
    <definedName name="_xlnm.Print_Titles" localSheetId="1">エネルギー使用量!$18:$20</definedName>
    <definedName name="_xlnm.Print_Titles" localSheetId="2">'年間エネルギー使用量（概算）'!$14:$15</definedName>
    <definedName name="都市ガス">計算!$O$7:$O$8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4" l="1"/>
  <c r="O32" i="4"/>
  <c r="P32" i="4" s="1"/>
  <c r="L31" i="4"/>
  <c r="L32" i="4"/>
  <c r="Q32" i="4" l="1"/>
  <c r="O13" i="4"/>
  <c r="P13" i="4" s="1"/>
  <c r="L14" i="4"/>
  <c r="L13" i="4"/>
  <c r="Q13" i="4" l="1"/>
  <c r="BD66" i="3"/>
  <c r="AJ30" i="10" l="1"/>
  <c r="AJ12" i="10"/>
  <c r="AK12" i="10" s="1"/>
  <c r="BG114" i="3" l="1"/>
  <c r="BI114" i="3" s="1"/>
  <c r="BD114" i="3"/>
  <c r="BG113" i="3"/>
  <c r="BI113" i="3" s="1"/>
  <c r="BD113" i="3"/>
  <c r="BG112" i="3"/>
  <c r="BI112" i="3" s="1"/>
  <c r="BD112" i="3"/>
  <c r="BI111" i="3"/>
  <c r="BH111" i="3"/>
  <c r="BG111" i="3"/>
  <c r="BD111" i="3"/>
  <c r="BG110" i="3"/>
  <c r="BI110" i="3" s="1"/>
  <c r="BD110" i="3"/>
  <c r="BG109" i="3"/>
  <c r="BI109" i="3" s="1"/>
  <c r="BD109" i="3"/>
  <c r="BG108" i="3"/>
  <c r="BI108" i="3" s="1"/>
  <c r="BD108" i="3"/>
  <c r="BG107" i="3"/>
  <c r="BI107" i="3" s="1"/>
  <c r="BD107" i="3"/>
  <c r="BG106" i="3"/>
  <c r="BI106" i="3" s="1"/>
  <c r="BD106" i="3"/>
  <c r="BG105" i="3"/>
  <c r="BI105" i="3" s="1"/>
  <c r="BD105" i="3"/>
  <c r="BG104" i="3"/>
  <c r="BI104" i="3" s="1"/>
  <c r="BD104" i="3"/>
  <c r="BI103" i="3"/>
  <c r="BH103" i="3"/>
  <c r="BG103" i="3"/>
  <c r="BD103" i="3"/>
  <c r="BG102" i="3"/>
  <c r="BI102" i="3" s="1"/>
  <c r="BD102" i="3"/>
  <c r="BG101" i="3"/>
  <c r="BI101" i="3" s="1"/>
  <c r="BD101" i="3"/>
  <c r="BG100" i="3"/>
  <c r="BI100" i="3" s="1"/>
  <c r="BD100" i="3"/>
  <c r="BG99" i="3"/>
  <c r="BI99" i="3" s="1"/>
  <c r="BD99" i="3"/>
  <c r="BG98" i="3"/>
  <c r="BI98" i="3" s="1"/>
  <c r="BD98" i="3"/>
  <c r="BG97" i="3"/>
  <c r="BI97" i="3" s="1"/>
  <c r="BD97" i="3"/>
  <c r="BG96" i="3"/>
  <c r="BI96" i="3" s="1"/>
  <c r="BD96" i="3"/>
  <c r="BI95" i="3"/>
  <c r="BH95" i="3"/>
  <c r="BG95" i="3"/>
  <c r="BD95" i="3"/>
  <c r="BG94" i="3"/>
  <c r="BI94" i="3" s="1"/>
  <c r="BD94" i="3"/>
  <c r="BG93" i="3"/>
  <c r="BI93" i="3" s="1"/>
  <c r="BD93" i="3"/>
  <c r="BG92" i="3"/>
  <c r="BI92" i="3" s="1"/>
  <c r="BD92" i="3"/>
  <c r="BG91" i="3"/>
  <c r="BI91" i="3" s="1"/>
  <c r="BD91" i="3"/>
  <c r="BG90" i="3"/>
  <c r="BI90" i="3" s="1"/>
  <c r="BD90" i="3"/>
  <c r="BG89" i="3"/>
  <c r="BI89" i="3" s="1"/>
  <c r="BD89" i="3"/>
  <c r="BG88" i="3"/>
  <c r="BI88" i="3" s="1"/>
  <c r="BD88" i="3"/>
  <c r="BI87" i="3"/>
  <c r="BH87" i="3"/>
  <c r="BG87" i="3"/>
  <c r="BD87" i="3"/>
  <c r="BG86" i="3"/>
  <c r="BI86" i="3" s="1"/>
  <c r="BD86" i="3"/>
  <c r="BG85" i="3"/>
  <c r="BI85" i="3" s="1"/>
  <c r="BD85" i="3"/>
  <c r="BG84" i="3"/>
  <c r="BI84" i="3" s="1"/>
  <c r="BD84" i="3"/>
  <c r="BG83" i="3"/>
  <c r="BI83" i="3" s="1"/>
  <c r="BD83" i="3"/>
  <c r="BG82" i="3"/>
  <c r="BI82" i="3" s="1"/>
  <c r="BD82" i="3"/>
  <c r="BG81" i="3"/>
  <c r="BI81" i="3" s="1"/>
  <c r="BD81" i="3"/>
  <c r="BG80" i="3"/>
  <c r="BI80" i="3" s="1"/>
  <c r="BD80" i="3"/>
  <c r="BI79" i="3"/>
  <c r="BH79" i="3"/>
  <c r="BG79" i="3"/>
  <c r="BD79" i="3"/>
  <c r="BG78" i="3"/>
  <c r="BI78" i="3" s="1"/>
  <c r="BD78" i="3"/>
  <c r="BG77" i="3"/>
  <c r="BI77" i="3" s="1"/>
  <c r="BD77" i="3"/>
  <c r="BG76" i="3"/>
  <c r="BI76" i="3" s="1"/>
  <c r="BD76" i="3"/>
  <c r="BG75" i="3"/>
  <c r="BI75" i="3" s="1"/>
  <c r="BD75" i="3"/>
  <c r="BG74" i="3"/>
  <c r="BI74" i="3" s="1"/>
  <c r="BD74" i="3"/>
  <c r="BG73" i="3"/>
  <c r="BI73" i="3" s="1"/>
  <c r="BD73" i="3"/>
  <c r="BG72" i="3"/>
  <c r="BI72" i="3" s="1"/>
  <c r="BD72" i="3"/>
  <c r="BI71" i="3"/>
  <c r="BH71" i="3"/>
  <c r="BG71" i="3"/>
  <c r="BD71" i="3"/>
  <c r="BG70" i="3"/>
  <c r="BI70" i="3" s="1"/>
  <c r="BD70" i="3"/>
  <c r="BG69" i="3"/>
  <c r="BI69" i="3" s="1"/>
  <c r="BD69" i="3"/>
  <c r="BG68" i="3"/>
  <c r="BI68" i="3" s="1"/>
  <c r="BD68" i="3"/>
  <c r="BG67" i="3"/>
  <c r="BI67" i="3" s="1"/>
  <c r="BD67" i="3"/>
  <c r="BG66" i="3"/>
  <c r="BI66" i="3" s="1"/>
  <c r="BG65" i="3"/>
  <c r="BI65" i="3" s="1"/>
  <c r="BD65" i="3"/>
  <c r="BG61" i="3"/>
  <c r="BI61" i="3" s="1"/>
  <c r="BD61" i="3"/>
  <c r="BG60" i="3"/>
  <c r="BI60" i="3" s="1"/>
  <c r="BD60" i="3"/>
  <c r="BG59" i="3"/>
  <c r="BI59" i="3" s="1"/>
  <c r="BD59" i="3"/>
  <c r="BI58" i="3"/>
  <c r="BG58" i="3"/>
  <c r="BH58" i="3" s="1"/>
  <c r="BD58" i="3"/>
  <c r="BG57" i="3"/>
  <c r="BI57" i="3" s="1"/>
  <c r="BD57" i="3"/>
  <c r="BI56" i="3"/>
  <c r="BG56" i="3"/>
  <c r="BH56" i="3" s="1"/>
  <c r="BD56" i="3"/>
  <c r="BG55" i="3"/>
  <c r="BI55" i="3" s="1"/>
  <c r="BD55" i="3"/>
  <c r="BI54" i="3"/>
  <c r="BH54" i="3"/>
  <c r="BG54" i="3"/>
  <c r="BD54" i="3"/>
  <c r="BG53" i="3"/>
  <c r="BI53" i="3" s="1"/>
  <c r="BD53" i="3"/>
  <c r="BG52" i="3"/>
  <c r="BI52" i="3" s="1"/>
  <c r="BD52" i="3"/>
  <c r="BG51" i="3"/>
  <c r="BI51" i="3" s="1"/>
  <c r="BD51" i="3"/>
  <c r="BI50" i="3"/>
  <c r="BG50" i="3"/>
  <c r="BH50" i="3" s="1"/>
  <c r="BD50" i="3"/>
  <c r="BG49" i="3"/>
  <c r="BI49" i="3" s="1"/>
  <c r="BD49" i="3"/>
  <c r="BI48" i="3"/>
  <c r="BG48" i="3"/>
  <c r="BH48" i="3" s="1"/>
  <c r="BD48" i="3"/>
  <c r="BG47" i="3"/>
  <c r="BI47" i="3" s="1"/>
  <c r="BD47" i="3"/>
  <c r="BH46" i="3"/>
  <c r="BG46" i="3"/>
  <c r="BI46" i="3" s="1"/>
  <c r="BD46" i="3"/>
  <c r="BG45" i="3"/>
  <c r="BI45" i="3" s="1"/>
  <c r="BD45" i="3"/>
  <c r="BG44" i="3"/>
  <c r="BI44" i="3" s="1"/>
  <c r="BD44" i="3"/>
  <c r="BG43" i="3"/>
  <c r="BI43" i="3" s="1"/>
  <c r="BD43" i="3"/>
  <c r="BI42" i="3"/>
  <c r="BG42" i="3"/>
  <c r="BH42" i="3" s="1"/>
  <c r="BD42" i="3"/>
  <c r="BG41" i="3"/>
  <c r="BI41" i="3" s="1"/>
  <c r="BD41" i="3"/>
  <c r="BI40" i="3"/>
  <c r="BG40" i="3"/>
  <c r="BH40" i="3" s="1"/>
  <c r="BD40" i="3"/>
  <c r="BG39" i="3"/>
  <c r="BI39" i="3" s="1"/>
  <c r="BD39" i="3"/>
  <c r="BH38" i="3"/>
  <c r="BG38" i="3"/>
  <c r="BI38" i="3" s="1"/>
  <c r="BD38" i="3"/>
  <c r="BG37" i="3"/>
  <c r="BI37" i="3" s="1"/>
  <c r="BD37" i="3"/>
  <c r="BG36" i="3"/>
  <c r="BI36" i="3" s="1"/>
  <c r="BD36" i="3"/>
  <c r="BG35" i="3"/>
  <c r="BI35" i="3" s="1"/>
  <c r="BD35" i="3"/>
  <c r="BI34" i="3"/>
  <c r="BG34" i="3"/>
  <c r="BH34" i="3" s="1"/>
  <c r="BD34" i="3"/>
  <c r="BG33" i="3"/>
  <c r="BI33" i="3" s="1"/>
  <c r="BD33" i="3"/>
  <c r="BI32" i="3"/>
  <c r="BG32" i="3"/>
  <c r="BH32" i="3" s="1"/>
  <c r="BD32" i="3"/>
  <c r="BG31" i="3"/>
  <c r="BI31" i="3" s="1"/>
  <c r="BD31" i="3"/>
  <c r="BH30" i="3"/>
  <c r="BG30" i="3"/>
  <c r="BI30" i="3" s="1"/>
  <c r="BD30" i="3"/>
  <c r="BG29" i="3"/>
  <c r="BI29" i="3" s="1"/>
  <c r="BD29" i="3"/>
  <c r="BG28" i="3"/>
  <c r="BI28" i="3" s="1"/>
  <c r="BD28" i="3"/>
  <c r="BG27" i="3"/>
  <c r="BI27" i="3" s="1"/>
  <c r="BD27" i="3"/>
  <c r="BI26" i="3"/>
  <c r="BG26" i="3"/>
  <c r="BH26" i="3" s="1"/>
  <c r="BD26" i="3"/>
  <c r="BG25" i="3"/>
  <c r="BI25" i="3" s="1"/>
  <c r="BD25" i="3"/>
  <c r="BI24" i="3"/>
  <c r="BG24" i="3"/>
  <c r="BH24" i="3" s="1"/>
  <c r="BD24" i="3"/>
  <c r="BG23" i="3"/>
  <c r="BI23" i="3" s="1"/>
  <c r="BD23" i="3"/>
  <c r="BG22" i="3"/>
  <c r="BI22" i="3" s="1"/>
  <c r="BD22" i="3"/>
  <c r="BG21" i="3"/>
  <c r="BI21" i="3" s="1"/>
  <c r="BD21" i="3"/>
  <c r="BG20" i="3"/>
  <c r="BI20" i="3" s="1"/>
  <c r="BD20" i="3"/>
  <c r="BG19" i="3"/>
  <c r="BI19" i="3" s="1"/>
  <c r="BD19" i="3"/>
  <c r="BI18" i="3"/>
  <c r="BG18" i="3"/>
  <c r="BH18" i="3" s="1"/>
  <c r="BD18" i="3"/>
  <c r="BG17" i="3"/>
  <c r="BI17" i="3" s="1"/>
  <c r="BD17" i="3"/>
  <c r="BG16" i="3"/>
  <c r="BH16" i="3" s="1"/>
  <c r="BD16" i="3"/>
  <c r="BG15" i="3"/>
  <c r="BI15" i="3" s="1"/>
  <c r="BD15" i="3"/>
  <c r="BG14" i="3"/>
  <c r="BI14" i="3" s="1"/>
  <c r="BD14" i="3"/>
  <c r="BG13" i="3"/>
  <c r="BI13" i="3" s="1"/>
  <c r="BD13" i="3"/>
  <c r="BG12" i="3"/>
  <c r="BI12" i="3" s="1"/>
  <c r="BD12" i="3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N32" i="4"/>
  <c r="AI32" i="4"/>
  <c r="AN31" i="4"/>
  <c r="AI31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N13" i="4"/>
  <c r="AI13" i="4"/>
  <c r="AN12" i="4"/>
  <c r="AI12" i="4"/>
  <c r="AJ44" i="10"/>
  <c r="AL44" i="10" s="1"/>
  <c r="AJ43" i="10"/>
  <c r="AK43" i="10" s="1"/>
  <c r="AL42" i="10"/>
  <c r="AJ42" i="10"/>
  <c r="AK42" i="10" s="1"/>
  <c r="AJ41" i="10"/>
  <c r="AL41" i="10" s="1"/>
  <c r="AJ40" i="10"/>
  <c r="AK40" i="10" s="1"/>
  <c r="AJ39" i="10"/>
  <c r="AL39" i="10" s="1"/>
  <c r="AJ38" i="10"/>
  <c r="AL38" i="10" s="1"/>
  <c r="AJ37" i="10"/>
  <c r="AK37" i="10" s="1"/>
  <c r="AJ36" i="10"/>
  <c r="AL36" i="10" s="1"/>
  <c r="AJ35" i="10"/>
  <c r="AL35" i="10" s="1"/>
  <c r="AJ34" i="10"/>
  <c r="AK34" i="10" s="1"/>
  <c r="AJ33" i="10"/>
  <c r="AL33" i="10" s="1"/>
  <c r="AJ32" i="10"/>
  <c r="AK32" i="10" s="1"/>
  <c r="AJ31" i="10"/>
  <c r="AL31" i="10" s="1"/>
  <c r="AL30" i="10"/>
  <c r="AL26" i="10"/>
  <c r="AK26" i="10"/>
  <c r="AJ26" i="10"/>
  <c r="AJ25" i="10"/>
  <c r="AL25" i="10" s="1"/>
  <c r="AJ24" i="10"/>
  <c r="AL24" i="10" s="1"/>
  <c r="AJ23" i="10"/>
  <c r="AK23" i="10" s="1"/>
  <c r="AJ22" i="10"/>
  <c r="AL22" i="10" s="1"/>
  <c r="AJ21" i="10"/>
  <c r="AK21" i="10" s="1"/>
  <c r="AJ20" i="10"/>
  <c r="AL20" i="10" s="1"/>
  <c r="AJ19" i="10"/>
  <c r="AL19" i="10" s="1"/>
  <c r="AJ18" i="10"/>
  <c r="AL18" i="10" s="1"/>
  <c r="AJ17" i="10"/>
  <c r="AL17" i="10" s="1"/>
  <c r="AJ16" i="10"/>
  <c r="AL16" i="10" s="1"/>
  <c r="AJ15" i="10"/>
  <c r="AK15" i="10" s="1"/>
  <c r="AJ14" i="10"/>
  <c r="AL14" i="10" s="1"/>
  <c r="AJ13" i="10"/>
  <c r="AK13" i="10" s="1"/>
  <c r="AL12" i="10"/>
  <c r="AL44" i="11"/>
  <c r="AK44" i="11"/>
  <c r="AJ44" i="11"/>
  <c r="AL43" i="11"/>
  <c r="AJ43" i="11"/>
  <c r="AK43" i="11" s="1"/>
  <c r="AJ42" i="11"/>
  <c r="AL42" i="11" s="1"/>
  <c r="AJ41" i="11"/>
  <c r="AK41" i="11" s="1"/>
  <c r="AL40" i="11"/>
  <c r="AJ40" i="11"/>
  <c r="AK40" i="11" s="1"/>
  <c r="AJ39" i="11"/>
  <c r="AL39" i="11" s="1"/>
  <c r="AJ38" i="11"/>
  <c r="AL38" i="11" s="1"/>
  <c r="AJ37" i="11"/>
  <c r="AL37" i="11" s="1"/>
  <c r="AJ36" i="11"/>
  <c r="AL36" i="11" s="1"/>
  <c r="AL35" i="11"/>
  <c r="AJ35" i="11"/>
  <c r="AK35" i="11" s="1"/>
  <c r="AJ34" i="11"/>
  <c r="AK34" i="11" s="1"/>
  <c r="AL33" i="11"/>
  <c r="AJ33" i="11"/>
  <c r="AK33" i="11" s="1"/>
  <c r="AJ32" i="11"/>
  <c r="AK32" i="11" s="1"/>
  <c r="AJ31" i="11"/>
  <c r="AL31" i="11" s="1"/>
  <c r="AJ30" i="11"/>
  <c r="AL30" i="11" s="1"/>
  <c r="AJ26" i="11"/>
  <c r="AL26" i="11" s="1"/>
  <c r="AK25" i="11"/>
  <c r="AJ25" i="11"/>
  <c r="AL25" i="11" s="1"/>
  <c r="AJ24" i="11"/>
  <c r="AK24" i="11" s="1"/>
  <c r="AJ23" i="11"/>
  <c r="AL23" i="11" s="1"/>
  <c r="AL22" i="11"/>
  <c r="AJ22" i="11"/>
  <c r="AK22" i="11" s="1"/>
  <c r="AL21" i="11"/>
  <c r="AJ21" i="11"/>
  <c r="AK21" i="11" s="1"/>
  <c r="AJ20" i="11"/>
  <c r="AK20" i="11" s="1"/>
  <c r="AJ19" i="11"/>
  <c r="AL19" i="11" s="1"/>
  <c r="AJ18" i="11"/>
  <c r="AL18" i="11" s="1"/>
  <c r="AL17" i="11"/>
  <c r="AK17" i="11"/>
  <c r="AJ17" i="11"/>
  <c r="AJ16" i="11"/>
  <c r="AL16" i="11" s="1"/>
  <c r="AJ15" i="11"/>
  <c r="AL15" i="11" s="1"/>
  <c r="AL14" i="11"/>
  <c r="AJ14" i="11"/>
  <c r="AK14" i="11" s="1"/>
  <c r="AL13" i="11"/>
  <c r="AJ13" i="11"/>
  <c r="AK13" i="11" s="1"/>
  <c r="AJ12" i="11"/>
  <c r="AK12" i="11" s="1"/>
  <c r="AL24" i="11" l="1"/>
  <c r="AK36" i="11"/>
  <c r="AL37" i="10"/>
  <c r="BI16" i="3"/>
  <c r="AK16" i="11"/>
  <c r="AK18" i="10"/>
  <c r="BH14" i="3"/>
  <c r="BH28" i="3"/>
  <c r="BH36" i="3"/>
  <c r="BH44" i="3"/>
  <c r="BH52" i="3"/>
  <c r="BH60" i="3"/>
  <c r="BH69" i="3"/>
  <c r="BH77" i="3"/>
  <c r="BH85" i="3"/>
  <c r="BH93" i="3"/>
  <c r="BH101" i="3"/>
  <c r="BH109" i="3"/>
  <c r="BH22" i="3"/>
  <c r="AL34" i="10"/>
  <c r="BH67" i="3"/>
  <c r="BH75" i="3"/>
  <c r="BH83" i="3"/>
  <c r="BH91" i="3"/>
  <c r="BH99" i="3"/>
  <c r="BH107" i="3"/>
  <c r="AL15" i="10"/>
  <c r="BH73" i="3"/>
  <c r="BH81" i="3"/>
  <c r="BH89" i="3"/>
  <c r="BH97" i="3"/>
  <c r="BH105" i="3"/>
  <c r="BH113" i="3"/>
  <c r="AL32" i="11"/>
  <c r="AL41" i="11"/>
  <c r="AL23" i="10"/>
  <c r="BH20" i="3"/>
  <c r="BH65" i="3"/>
  <c r="BH12" i="3"/>
  <c r="BH13" i="3"/>
  <c r="BH17" i="3"/>
  <c r="BH19" i="3"/>
  <c r="BH21" i="3"/>
  <c r="BH23" i="3"/>
  <c r="BH27" i="3"/>
  <c r="BH29" i="3"/>
  <c r="BH31" i="3"/>
  <c r="BH33" i="3"/>
  <c r="BH35" i="3"/>
  <c r="BH37" i="3"/>
  <c r="BH39" i="3"/>
  <c r="BH41" i="3"/>
  <c r="BH43" i="3"/>
  <c r="BH45" i="3"/>
  <c r="BH47" i="3"/>
  <c r="BH49" i="3"/>
  <c r="BH51" i="3"/>
  <c r="BH53" i="3"/>
  <c r="BH55" i="3"/>
  <c r="BH57" i="3"/>
  <c r="BH59" i="3"/>
  <c r="BH61" i="3"/>
  <c r="BH66" i="3"/>
  <c r="BH68" i="3"/>
  <c r="BH70" i="3"/>
  <c r="BH72" i="3"/>
  <c r="BH74" i="3"/>
  <c r="BH76" i="3"/>
  <c r="BH78" i="3"/>
  <c r="BH80" i="3"/>
  <c r="BH82" i="3"/>
  <c r="BH84" i="3"/>
  <c r="BH86" i="3"/>
  <c r="BH88" i="3"/>
  <c r="BH90" i="3"/>
  <c r="BH92" i="3"/>
  <c r="BH94" i="3"/>
  <c r="BH96" i="3"/>
  <c r="BH98" i="3"/>
  <c r="BH100" i="3"/>
  <c r="BH102" i="3"/>
  <c r="BH104" i="3"/>
  <c r="BH106" i="3"/>
  <c r="BH108" i="3"/>
  <c r="BH110" i="3"/>
  <c r="BH112" i="3"/>
  <c r="BH114" i="3"/>
  <c r="BH15" i="3"/>
  <c r="BH25" i="3"/>
  <c r="AM32" i="4"/>
  <c r="AM31" i="4"/>
  <c r="AM13" i="4"/>
  <c r="AM12" i="4"/>
  <c r="AL13" i="10"/>
  <c r="AK16" i="10"/>
  <c r="AL21" i="10"/>
  <c r="AK24" i="10"/>
  <c r="AL32" i="10"/>
  <c r="AK35" i="10"/>
  <c r="AL40" i="10"/>
  <c r="AK19" i="10"/>
  <c r="AK30" i="10"/>
  <c r="AK38" i="10"/>
  <c r="AL43" i="10"/>
  <c r="AK14" i="10"/>
  <c r="AK22" i="10"/>
  <c r="AK33" i="10"/>
  <c r="AK41" i="10"/>
  <c r="AK17" i="10"/>
  <c r="AK25" i="10"/>
  <c r="AK36" i="10"/>
  <c r="AK44" i="10"/>
  <c r="AK20" i="10"/>
  <c r="AK31" i="10"/>
  <c r="AK39" i="10"/>
  <c r="AK31" i="11"/>
  <c r="AL12" i="11"/>
  <c r="AK15" i="11"/>
  <c r="AL20" i="11"/>
  <c r="AK23" i="11"/>
  <c r="AK42" i="11"/>
  <c r="AK18" i="11"/>
  <c r="AK26" i="11"/>
  <c r="AL34" i="11"/>
  <c r="AK37" i="11"/>
  <c r="AK39" i="11"/>
  <c r="AK19" i="11"/>
  <c r="AK30" i="11"/>
  <c r="AK38" i="11"/>
  <c r="AB8" i="11" l="1"/>
  <c r="AY8" i="3"/>
  <c r="AV8" i="3"/>
  <c r="AH8" i="4"/>
  <c r="AF8" i="4"/>
  <c r="AB8" i="10"/>
  <c r="AD8" i="10"/>
  <c r="AD8" i="11"/>
  <c r="AH6" i="11" s="1"/>
  <c r="BD6" i="3" l="1"/>
  <c r="AL6" i="4"/>
  <c r="AH6" i="10"/>
  <c r="BZ47" i="13" l="1"/>
  <c r="BX47" i="13"/>
  <c r="BY47" i="13" s="1"/>
  <c r="BZ46" i="13"/>
  <c r="BX46" i="13"/>
  <c r="BY46" i="13" s="1"/>
  <c r="BZ45" i="13"/>
  <c r="BX45" i="13"/>
  <c r="BY45" i="13" s="1"/>
  <c r="BZ44" i="13"/>
  <c r="BX44" i="13"/>
  <c r="BY44" i="13" s="1"/>
  <c r="BZ43" i="13"/>
  <c r="BX43" i="13"/>
  <c r="BY43" i="13" s="1"/>
  <c r="BZ42" i="13"/>
  <c r="BX42" i="13"/>
  <c r="BY42" i="13" s="1"/>
  <c r="BZ41" i="13"/>
  <c r="BX41" i="13"/>
  <c r="BY41" i="13" s="1"/>
  <c r="BZ40" i="13"/>
  <c r="BX40" i="13"/>
  <c r="BY40" i="13" s="1"/>
  <c r="BZ39" i="13"/>
  <c r="BX39" i="13"/>
  <c r="BY39" i="13" s="1"/>
  <c r="BZ38" i="13"/>
  <c r="BX38" i="13"/>
  <c r="BY38" i="13" s="1"/>
  <c r="BZ37" i="13"/>
  <c r="BX37" i="13"/>
  <c r="BY37" i="13" s="1"/>
  <c r="BZ36" i="13"/>
  <c r="BX36" i="13"/>
  <c r="BY36" i="13" s="1"/>
  <c r="BZ35" i="13"/>
  <c r="BX35" i="13"/>
  <c r="BY35" i="13" s="1"/>
  <c r="BZ34" i="13"/>
  <c r="BX34" i="13"/>
  <c r="BY34" i="13" s="1"/>
  <c r="BY33" i="13"/>
  <c r="BZ28" i="13"/>
  <c r="BY28" i="13"/>
  <c r="BX28" i="13"/>
  <c r="BZ27" i="13"/>
  <c r="BX27" i="13"/>
  <c r="BY27" i="13" s="1"/>
  <c r="BZ26" i="13"/>
  <c r="BX26" i="13"/>
  <c r="BY26" i="13" s="1"/>
  <c r="BZ25" i="13"/>
  <c r="BX25" i="13"/>
  <c r="BY25" i="13" s="1"/>
  <c r="BZ24" i="13"/>
  <c r="BX24" i="13"/>
  <c r="BY24" i="13" s="1"/>
  <c r="BZ23" i="13"/>
  <c r="BX23" i="13"/>
  <c r="BY23" i="13" s="1"/>
  <c r="BZ22" i="13"/>
  <c r="BX22" i="13"/>
  <c r="BY22" i="13" s="1"/>
  <c r="BZ21" i="13"/>
  <c r="BX21" i="13"/>
  <c r="BY21" i="13" s="1"/>
  <c r="BZ20" i="13"/>
  <c r="BX20" i="13"/>
  <c r="BY20" i="13" s="1"/>
  <c r="BZ19" i="13"/>
  <c r="BX19" i="13"/>
  <c r="BY19" i="13" s="1"/>
  <c r="BZ18" i="13"/>
  <c r="BX18" i="13"/>
  <c r="BY18" i="13" s="1"/>
  <c r="BZ17" i="13"/>
  <c r="BX17" i="13"/>
  <c r="BY17" i="13" s="1"/>
  <c r="BZ16" i="13"/>
  <c r="BX16" i="13"/>
  <c r="BY16" i="13" s="1"/>
  <c r="BZ15" i="13"/>
  <c r="BX15" i="13"/>
  <c r="BY15" i="13" s="1"/>
  <c r="BY14" i="13"/>
  <c r="BO9" i="13" l="1"/>
  <c r="BM9" i="13"/>
  <c r="AK44" i="12"/>
  <c r="AM44" i="12" s="1"/>
  <c r="AK43" i="12"/>
  <c r="AM43" i="12" s="1"/>
  <c r="AK42" i="12"/>
  <c r="AM42" i="12" s="1"/>
  <c r="AK41" i="12"/>
  <c r="AM41" i="12" s="1"/>
  <c r="AK40" i="12"/>
  <c r="AM40" i="12" s="1"/>
  <c r="AL39" i="12"/>
  <c r="AK39" i="12"/>
  <c r="AM39" i="12" s="1"/>
  <c r="AK38" i="12"/>
  <c r="AM38" i="12" s="1"/>
  <c r="AK37" i="12"/>
  <c r="AM37" i="12" s="1"/>
  <c r="AK36" i="12"/>
  <c r="AL36" i="12" s="1"/>
  <c r="AL35" i="12"/>
  <c r="AK35" i="12"/>
  <c r="AM35" i="12" s="1"/>
  <c r="AL34" i="12"/>
  <c r="AK34" i="12"/>
  <c r="AM34" i="12" s="1"/>
  <c r="AK33" i="12"/>
  <c r="AM33" i="12" s="1"/>
  <c r="AK32" i="12"/>
  <c r="AM32" i="12" s="1"/>
  <c r="AM31" i="12"/>
  <c r="AL31" i="12"/>
  <c r="AK31" i="12"/>
  <c r="AK30" i="12"/>
  <c r="AM30" i="12" s="1"/>
  <c r="AK26" i="12"/>
  <c r="AM26" i="12" s="1"/>
  <c r="AK25" i="12"/>
  <c r="AL25" i="12" s="1"/>
  <c r="AK24" i="12"/>
  <c r="AM24" i="12" s="1"/>
  <c r="AK23" i="12"/>
  <c r="AL23" i="12" s="1"/>
  <c r="AK22" i="12"/>
  <c r="AM22" i="12" s="1"/>
  <c r="AK21" i="12"/>
  <c r="AM21" i="12" s="1"/>
  <c r="AM20" i="12"/>
  <c r="AL20" i="12"/>
  <c r="AK20" i="12"/>
  <c r="AK19" i="12"/>
  <c r="AM19" i="12" s="1"/>
  <c r="AK18" i="12"/>
  <c r="AM18" i="12" s="1"/>
  <c r="AK17" i="12"/>
  <c r="AL17" i="12" s="1"/>
  <c r="AL16" i="12"/>
  <c r="AK16" i="12"/>
  <c r="AM16" i="12" s="1"/>
  <c r="AK15" i="12"/>
  <c r="AL15" i="12" s="1"/>
  <c r="AK14" i="12"/>
  <c r="AM14" i="12" s="1"/>
  <c r="AM13" i="12"/>
  <c r="AK13" i="12"/>
  <c r="AL13" i="12" s="1"/>
  <c r="AK12" i="12"/>
  <c r="AM12" i="12" s="1"/>
  <c r="BU15" i="6"/>
  <c r="AM25" i="12" l="1"/>
  <c r="AL33" i="12"/>
  <c r="AL42" i="12"/>
  <c r="AL12" i="12"/>
  <c r="AM17" i="12"/>
  <c r="AL22" i="12"/>
  <c r="AL43" i="12"/>
  <c r="BS7" i="13"/>
  <c r="AL14" i="12"/>
  <c r="AL24" i="12"/>
  <c r="AM36" i="12"/>
  <c r="AL41" i="12"/>
  <c r="AM15" i="12"/>
  <c r="AL18" i="12"/>
  <c r="AM23" i="12"/>
  <c r="AL26" i="12"/>
  <c r="AL37" i="12"/>
  <c r="AL21" i="12"/>
  <c r="AL32" i="12"/>
  <c r="AL40" i="12"/>
  <c r="AL19" i="12"/>
  <c r="AC8" i="12" s="1"/>
  <c r="AL30" i="12"/>
  <c r="AL38" i="12"/>
  <c r="AL44" i="12"/>
  <c r="AE8" i="12" l="1"/>
  <c r="AI6" i="12" s="1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R114" i="3"/>
  <c r="T114" i="3" s="1"/>
  <c r="O114" i="3"/>
  <c r="R113" i="3"/>
  <c r="T113" i="3" s="1"/>
  <c r="O113" i="3"/>
  <c r="R112" i="3"/>
  <c r="T112" i="3" s="1"/>
  <c r="O112" i="3"/>
  <c r="R111" i="3"/>
  <c r="T111" i="3" s="1"/>
  <c r="R110" i="3"/>
  <c r="T110" i="3" s="1"/>
  <c r="R109" i="3"/>
  <c r="T109" i="3" s="1"/>
  <c r="R108" i="3"/>
  <c r="T108" i="3" s="1"/>
  <c r="R107" i="3"/>
  <c r="T107" i="3" s="1"/>
  <c r="R106" i="3"/>
  <c r="T106" i="3" s="1"/>
  <c r="R105" i="3"/>
  <c r="T105" i="3" s="1"/>
  <c r="R104" i="3"/>
  <c r="T104" i="3" s="1"/>
  <c r="R103" i="3"/>
  <c r="T103" i="3" s="1"/>
  <c r="R102" i="3"/>
  <c r="T102" i="3" s="1"/>
  <c r="R101" i="3"/>
  <c r="T101" i="3" s="1"/>
  <c r="R100" i="3"/>
  <c r="T100" i="3" s="1"/>
  <c r="R99" i="3"/>
  <c r="T99" i="3" s="1"/>
  <c r="R98" i="3"/>
  <c r="T98" i="3" s="1"/>
  <c r="R97" i="3"/>
  <c r="T97" i="3" s="1"/>
  <c r="R96" i="3"/>
  <c r="T96" i="3" s="1"/>
  <c r="R95" i="3"/>
  <c r="T95" i="3" s="1"/>
  <c r="R94" i="3"/>
  <c r="T94" i="3" s="1"/>
  <c r="R93" i="3"/>
  <c r="T93" i="3" s="1"/>
  <c r="R92" i="3"/>
  <c r="T92" i="3" s="1"/>
  <c r="R91" i="3"/>
  <c r="T91" i="3" s="1"/>
  <c r="R90" i="3"/>
  <c r="T90" i="3" s="1"/>
  <c r="R89" i="3"/>
  <c r="T89" i="3" s="1"/>
  <c r="R88" i="3"/>
  <c r="T88" i="3" s="1"/>
  <c r="R87" i="3"/>
  <c r="T87" i="3" s="1"/>
  <c r="R86" i="3"/>
  <c r="T86" i="3" s="1"/>
  <c r="R85" i="3"/>
  <c r="T85" i="3" s="1"/>
  <c r="R84" i="3"/>
  <c r="T84" i="3" s="1"/>
  <c r="R83" i="3"/>
  <c r="T83" i="3" s="1"/>
  <c r="R82" i="3"/>
  <c r="T82" i="3" s="1"/>
  <c r="R81" i="3"/>
  <c r="T81" i="3" s="1"/>
  <c r="R80" i="3"/>
  <c r="T80" i="3" s="1"/>
  <c r="R79" i="3"/>
  <c r="T79" i="3" s="1"/>
  <c r="R78" i="3"/>
  <c r="T78" i="3" s="1"/>
  <c r="R77" i="3"/>
  <c r="T77" i="3" s="1"/>
  <c r="R76" i="3"/>
  <c r="T76" i="3" s="1"/>
  <c r="R75" i="3"/>
  <c r="T75" i="3" s="1"/>
  <c r="R74" i="3"/>
  <c r="T74" i="3" s="1"/>
  <c r="R73" i="3"/>
  <c r="T73" i="3" s="1"/>
  <c r="R72" i="3"/>
  <c r="T72" i="3" s="1"/>
  <c r="R71" i="3"/>
  <c r="T71" i="3" s="1"/>
  <c r="R70" i="3"/>
  <c r="T70" i="3" s="1"/>
  <c r="R69" i="3"/>
  <c r="T69" i="3" s="1"/>
  <c r="R68" i="3"/>
  <c r="T68" i="3" s="1"/>
  <c r="R67" i="3"/>
  <c r="T67" i="3" s="1"/>
  <c r="O67" i="3"/>
  <c r="R66" i="3"/>
  <c r="T66" i="3" s="1"/>
  <c r="O66" i="3"/>
  <c r="R65" i="3"/>
  <c r="T65" i="3" s="1"/>
  <c r="O65" i="3"/>
  <c r="S77" i="3" l="1"/>
  <c r="S83" i="3"/>
  <c r="S87" i="3"/>
  <c r="S89" i="3"/>
  <c r="S91" i="3"/>
  <c r="S93" i="3"/>
  <c r="S95" i="3"/>
  <c r="S97" i="3"/>
  <c r="S99" i="3"/>
  <c r="S101" i="3"/>
  <c r="S103" i="3"/>
  <c r="S105" i="3"/>
  <c r="S107" i="3"/>
  <c r="S109" i="3"/>
  <c r="S111" i="3"/>
  <c r="S113" i="3"/>
  <c r="S65" i="3"/>
  <c r="S67" i="3"/>
  <c r="S69" i="3"/>
  <c r="S71" i="3"/>
  <c r="S73" i="3"/>
  <c r="S75" i="3"/>
  <c r="S79" i="3"/>
  <c r="S81" i="3"/>
  <c r="S85" i="3"/>
  <c r="S114" i="3"/>
  <c r="S66" i="3"/>
  <c r="S68" i="3"/>
  <c r="S70" i="3"/>
  <c r="S72" i="3"/>
  <c r="S74" i="3"/>
  <c r="S76" i="3"/>
  <c r="S78" i="3"/>
  <c r="S80" i="3"/>
  <c r="S82" i="3"/>
  <c r="S84" i="3"/>
  <c r="S86" i="3"/>
  <c r="S88" i="3"/>
  <c r="S90" i="3"/>
  <c r="S92" i="3"/>
  <c r="S94" i="3"/>
  <c r="S96" i="3"/>
  <c r="S98" i="3"/>
  <c r="S100" i="3"/>
  <c r="S102" i="3"/>
  <c r="S104" i="3"/>
  <c r="S106" i="3"/>
  <c r="S108" i="3"/>
  <c r="S110" i="3"/>
  <c r="S1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J8" i="3" l="1"/>
  <c r="R58" i="3"/>
  <c r="AJ44" i="8" l="1"/>
  <c r="AL44" i="8" s="1"/>
  <c r="AJ43" i="8"/>
  <c r="AK43" i="8" s="1"/>
  <c r="AJ42" i="8"/>
  <c r="AL42" i="8" s="1"/>
  <c r="AJ41" i="8"/>
  <c r="AL41" i="8" s="1"/>
  <c r="AJ40" i="8"/>
  <c r="AL40" i="8" s="1"/>
  <c r="AJ39" i="8"/>
  <c r="AK39" i="8" s="1"/>
  <c r="AJ38" i="8"/>
  <c r="AL38" i="8" s="1"/>
  <c r="AJ37" i="8"/>
  <c r="AK37" i="8" s="1"/>
  <c r="AJ36" i="8"/>
  <c r="AL36" i="8" s="1"/>
  <c r="AJ35" i="8"/>
  <c r="AL35" i="8" s="1"/>
  <c r="AJ34" i="8"/>
  <c r="AL34" i="8" s="1"/>
  <c r="AJ33" i="8"/>
  <c r="AK33" i="8" s="1"/>
  <c r="AJ32" i="8"/>
  <c r="AL32" i="8" s="1"/>
  <c r="AJ26" i="8"/>
  <c r="AK26" i="8" s="1"/>
  <c r="AJ25" i="8"/>
  <c r="AK25" i="8" s="1"/>
  <c r="AJ24" i="8"/>
  <c r="AL24" i="8" s="1"/>
  <c r="AJ23" i="8"/>
  <c r="AL23" i="8" s="1"/>
  <c r="AJ22" i="8"/>
  <c r="AL22" i="8" s="1"/>
  <c r="AJ21" i="8"/>
  <c r="AL21" i="8" s="1"/>
  <c r="AJ20" i="8"/>
  <c r="AL20" i="8" s="1"/>
  <c r="AJ19" i="8"/>
  <c r="AL19" i="8" s="1"/>
  <c r="AJ18" i="8"/>
  <c r="AK18" i="8" s="1"/>
  <c r="AJ17" i="8"/>
  <c r="AL17" i="8" s="1"/>
  <c r="AJ16" i="8"/>
  <c r="AK16" i="8" s="1"/>
  <c r="AJ15" i="8"/>
  <c r="AL15" i="8" s="1"/>
  <c r="AJ14" i="8"/>
  <c r="AL14" i="8" s="1"/>
  <c r="AJ13" i="8"/>
  <c r="AL13" i="8" s="1"/>
  <c r="AK32" i="8" l="1"/>
  <c r="AL18" i="8"/>
  <c r="AK40" i="8"/>
  <c r="AL26" i="8"/>
  <c r="AK13" i="8"/>
  <c r="AK21" i="8"/>
  <c r="AL37" i="8"/>
  <c r="AK24" i="8"/>
  <c r="AL16" i="8"/>
  <c r="AK19" i="8"/>
  <c r="AK38" i="8"/>
  <c r="AK14" i="8"/>
  <c r="AK22" i="8"/>
  <c r="AK41" i="8"/>
  <c r="AK17" i="8"/>
  <c r="AL33" i="8"/>
  <c r="AK36" i="8"/>
  <c r="AK44" i="8"/>
  <c r="AL25" i="8"/>
  <c r="AK23" i="8"/>
  <c r="AK34" i="8"/>
  <c r="AL39" i="8"/>
  <c r="AK42" i="8"/>
  <c r="AK35" i="8"/>
  <c r="AL43" i="8"/>
  <c r="AK20" i="8"/>
  <c r="AK15" i="8"/>
  <c r="CE47" i="6" l="1"/>
  <c r="BY47" i="6"/>
  <c r="BX47" i="6"/>
  <c r="CE46" i="6"/>
  <c r="BY46" i="6"/>
  <c r="BX46" i="6"/>
  <c r="CE45" i="6"/>
  <c r="BY45" i="6"/>
  <c r="BX45" i="6"/>
  <c r="CE44" i="6"/>
  <c r="BY44" i="6"/>
  <c r="BX44" i="6"/>
  <c r="CE43" i="6"/>
  <c r="BY43" i="6"/>
  <c r="BX43" i="6"/>
  <c r="CE42" i="6"/>
  <c r="BY42" i="6"/>
  <c r="BX42" i="6"/>
  <c r="CE41" i="6"/>
  <c r="BY41" i="6"/>
  <c r="BX41" i="6"/>
  <c r="CE40" i="6"/>
  <c r="BY40" i="6"/>
  <c r="BZ40" i="6" s="1"/>
  <c r="BV40" i="6" s="1"/>
  <c r="BX40" i="6"/>
  <c r="CE39" i="6"/>
  <c r="BY39" i="6"/>
  <c r="BX39" i="6"/>
  <c r="CE38" i="6"/>
  <c r="BY38" i="6"/>
  <c r="BX38" i="6"/>
  <c r="BZ38" i="6" s="1"/>
  <c r="CE37" i="6"/>
  <c r="BY37" i="6"/>
  <c r="BX37" i="6"/>
  <c r="BZ37" i="6" s="1"/>
  <c r="CE36" i="6"/>
  <c r="BY36" i="6"/>
  <c r="BX36" i="6"/>
  <c r="BZ36" i="6" s="1"/>
  <c r="BV36" i="6" s="1"/>
  <c r="CE35" i="6"/>
  <c r="BY35" i="6"/>
  <c r="BZ35" i="6" s="1"/>
  <c r="BX35" i="6"/>
  <c r="CE34" i="6"/>
  <c r="BY34" i="6"/>
  <c r="BX34" i="6"/>
  <c r="CE33" i="6"/>
  <c r="BY33" i="6"/>
  <c r="BX33" i="6"/>
  <c r="CE28" i="6"/>
  <c r="BY28" i="6"/>
  <c r="BX28" i="6"/>
  <c r="CE27" i="6"/>
  <c r="BY27" i="6"/>
  <c r="BX27" i="6"/>
  <c r="CE26" i="6"/>
  <c r="BY26" i="6"/>
  <c r="BX26" i="6"/>
  <c r="BZ26" i="6" s="1"/>
  <c r="CE25" i="6"/>
  <c r="BY25" i="6"/>
  <c r="BX25" i="6"/>
  <c r="CE24" i="6"/>
  <c r="BY24" i="6"/>
  <c r="BX24" i="6"/>
  <c r="BZ24" i="6" s="1"/>
  <c r="BV24" i="6" s="1"/>
  <c r="CE23" i="6"/>
  <c r="BY23" i="6"/>
  <c r="BZ23" i="6" s="1"/>
  <c r="BX23" i="6"/>
  <c r="CE22" i="6"/>
  <c r="BY22" i="6"/>
  <c r="BX22" i="6"/>
  <c r="CE21" i="6"/>
  <c r="BY21" i="6"/>
  <c r="BX21" i="6"/>
  <c r="CE20" i="6"/>
  <c r="BY20" i="6"/>
  <c r="BX20" i="6"/>
  <c r="BZ20" i="6" s="1"/>
  <c r="BV20" i="6" s="1"/>
  <c r="CE19" i="6"/>
  <c r="BY19" i="6"/>
  <c r="BX19" i="6"/>
  <c r="CE18" i="6"/>
  <c r="BY18" i="6"/>
  <c r="BX18" i="6"/>
  <c r="BZ18" i="6" s="1"/>
  <c r="CE17" i="6"/>
  <c r="BY17" i="6"/>
  <c r="BX17" i="6"/>
  <c r="CE16" i="6"/>
  <c r="BY16" i="6"/>
  <c r="BX16" i="6"/>
  <c r="CE15" i="6"/>
  <c r="BY15" i="6"/>
  <c r="BZ15" i="6" s="1"/>
  <c r="BX15" i="6"/>
  <c r="CE14" i="6"/>
  <c r="BY14" i="6"/>
  <c r="BX14" i="6"/>
  <c r="BZ16" i="6" l="1"/>
  <c r="BT16" i="6" s="1"/>
  <c r="BU16" i="6" s="1"/>
  <c r="BZ33" i="6"/>
  <c r="BZ19" i="6"/>
  <c r="BZ22" i="6"/>
  <c r="BZ44" i="6"/>
  <c r="BV44" i="6" s="1"/>
  <c r="BZ17" i="6"/>
  <c r="BZ28" i="6"/>
  <c r="BV28" i="6" s="1"/>
  <c r="BZ45" i="6"/>
  <c r="BV45" i="6" s="1"/>
  <c r="BZ21" i="6"/>
  <c r="BV21" i="6" s="1"/>
  <c r="BZ14" i="6"/>
  <c r="BZ27" i="6"/>
  <c r="BZ43" i="6"/>
  <c r="BZ46" i="6"/>
  <c r="BT46" i="6" s="1"/>
  <c r="BU46" i="6" s="1"/>
  <c r="BZ25" i="6"/>
  <c r="BV25" i="6" s="1"/>
  <c r="BZ34" i="6"/>
  <c r="BZ41" i="6"/>
  <c r="BV41" i="6" s="1"/>
  <c r="BZ39" i="6"/>
  <c r="BV39" i="6" s="1"/>
  <c r="BZ42" i="6"/>
  <c r="BV42" i="6" s="1"/>
  <c r="BZ47" i="6"/>
  <c r="BT47" i="6"/>
  <c r="BU47" i="6" s="1"/>
  <c r="BV47" i="6"/>
  <c r="BT23" i="6"/>
  <c r="BU23" i="6" s="1"/>
  <c r="BV23" i="6"/>
  <c r="BV26" i="6"/>
  <c r="BT26" i="6"/>
  <c r="BU26" i="6" s="1"/>
  <c r="BV37" i="6"/>
  <c r="BT37" i="6"/>
  <c r="BU37" i="6" s="1"/>
  <c r="BT21" i="6"/>
  <c r="BU21" i="6" s="1"/>
  <c r="BT35" i="6"/>
  <c r="BU35" i="6" s="1"/>
  <c r="BV35" i="6"/>
  <c r="BV38" i="6"/>
  <c r="BT38" i="6"/>
  <c r="BU38" i="6" s="1"/>
  <c r="BT19" i="6"/>
  <c r="BU19" i="6" s="1"/>
  <c r="BV19" i="6"/>
  <c r="BV22" i="6"/>
  <c r="BT22" i="6"/>
  <c r="BU22" i="6" s="1"/>
  <c r="BV18" i="6"/>
  <c r="BT18" i="6"/>
  <c r="BU18" i="6" s="1"/>
  <c r="BT45" i="6"/>
  <c r="BU45" i="6" s="1"/>
  <c r="BV17" i="6"/>
  <c r="BT17" i="6"/>
  <c r="BU17" i="6" s="1"/>
  <c r="BT43" i="6"/>
  <c r="BU43" i="6" s="1"/>
  <c r="BV43" i="6"/>
  <c r="BV46" i="6"/>
  <c r="BT27" i="6"/>
  <c r="BU27" i="6" s="1"/>
  <c r="BV27" i="6"/>
  <c r="BV34" i="6"/>
  <c r="BT34" i="6"/>
  <c r="BU34" i="6" s="1"/>
  <c r="BV15" i="6"/>
  <c r="BT24" i="6"/>
  <c r="BU24" i="6" s="1"/>
  <c r="BT28" i="6"/>
  <c r="BU28" i="6" s="1"/>
  <c r="BT36" i="6"/>
  <c r="BU36" i="6" s="1"/>
  <c r="BT40" i="6"/>
  <c r="BU40" i="6" s="1"/>
  <c r="BV16" i="6"/>
  <c r="BT20" i="6"/>
  <c r="BU20" i="6" s="1"/>
  <c r="BT41" i="6" l="1"/>
  <c r="BU41" i="6" s="1"/>
  <c r="BT44" i="6"/>
  <c r="BU44" i="6" s="1"/>
  <c r="BT42" i="6"/>
  <c r="BU42" i="6" s="1"/>
  <c r="BT25" i="6"/>
  <c r="BU25" i="6" s="1"/>
  <c r="BT39" i="6"/>
  <c r="BU39" i="6" s="1"/>
  <c r="S34" i="20"/>
  <c r="S33" i="20"/>
  <c r="V29" i="20"/>
  <c r="F23" i="20"/>
  <c r="F24" i="20" s="1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AH39" i="19"/>
  <c r="AH41" i="19" s="1"/>
  <c r="AG39" i="19"/>
  <c r="AG41" i="19" s="1"/>
  <c r="AF39" i="19"/>
  <c r="AE39" i="19"/>
  <c r="AD39" i="19"/>
  <c r="AC39" i="19"/>
  <c r="AB39" i="19"/>
  <c r="AA39" i="19"/>
  <c r="Z39" i="19"/>
  <c r="Z41" i="19" s="1"/>
  <c r="Y39" i="19"/>
  <c r="Y41" i="19" s="1"/>
  <c r="X39" i="19"/>
  <c r="W39" i="19"/>
  <c r="V37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AH27" i="19"/>
  <c r="AH29" i="19" s="1"/>
  <c r="AG27" i="19"/>
  <c r="AF27" i="19"/>
  <c r="AE27" i="19"/>
  <c r="AE29" i="19" s="1"/>
  <c r="AD27" i="19"/>
  <c r="AC27" i="19"/>
  <c r="AB27" i="19"/>
  <c r="AA27" i="19"/>
  <c r="AA29" i="19" s="1"/>
  <c r="Z27" i="19"/>
  <c r="Z29" i="19" s="1"/>
  <c r="Y27" i="19"/>
  <c r="X27" i="19"/>
  <c r="W27" i="19"/>
  <c r="AA41" i="19" l="1"/>
  <c r="AB41" i="19"/>
  <c r="X29" i="19"/>
  <c r="AF29" i="19"/>
  <c r="AC41" i="19"/>
  <c r="W29" i="19"/>
  <c r="Y29" i="19"/>
  <c r="AG29" i="19"/>
  <c r="AD41" i="19"/>
  <c r="AB29" i="19"/>
  <c r="W41" i="19"/>
  <c r="AE41" i="19"/>
  <c r="AC29" i="19"/>
  <c r="X41" i="19"/>
  <c r="AF41" i="19"/>
  <c r="AD29" i="19"/>
  <c r="AJ39" i="19"/>
  <c r="AJ27" i="19"/>
  <c r="R61" i="3" l="1"/>
  <c r="S61" i="3" s="1"/>
  <c r="R60" i="3"/>
  <c r="T60" i="3" s="1"/>
  <c r="R59" i="3"/>
  <c r="T59" i="3" s="1"/>
  <c r="T58" i="3"/>
  <c r="R57" i="3"/>
  <c r="T57" i="3" s="1"/>
  <c r="R56" i="3"/>
  <c r="T56" i="3" s="1"/>
  <c r="R55" i="3"/>
  <c r="T55" i="3" s="1"/>
  <c r="R54" i="3"/>
  <c r="T54" i="3" s="1"/>
  <c r="R53" i="3"/>
  <c r="S53" i="3" s="1"/>
  <c r="R52" i="3"/>
  <c r="T52" i="3" s="1"/>
  <c r="R51" i="3"/>
  <c r="T51" i="3" s="1"/>
  <c r="R50" i="3"/>
  <c r="T50" i="3" s="1"/>
  <c r="R49" i="3"/>
  <c r="S49" i="3" s="1"/>
  <c r="R48" i="3"/>
  <c r="S48" i="3" s="1"/>
  <c r="R47" i="3"/>
  <c r="T47" i="3" s="1"/>
  <c r="R46" i="3"/>
  <c r="T46" i="3" s="1"/>
  <c r="R45" i="3"/>
  <c r="S45" i="3" s="1"/>
  <c r="R44" i="3"/>
  <c r="S44" i="3" s="1"/>
  <c r="R43" i="3"/>
  <c r="T43" i="3" s="1"/>
  <c r="R42" i="3"/>
  <c r="T42" i="3" s="1"/>
  <c r="R41" i="3"/>
  <c r="T41" i="3" s="1"/>
  <c r="R40" i="3"/>
  <c r="T40" i="3" s="1"/>
  <c r="R39" i="3"/>
  <c r="S39" i="3" s="1"/>
  <c r="R38" i="3"/>
  <c r="T38" i="3" s="1"/>
  <c r="R37" i="3"/>
  <c r="T37" i="3" s="1"/>
  <c r="R36" i="3"/>
  <c r="S36" i="3" s="1"/>
  <c r="R35" i="3"/>
  <c r="S35" i="3" s="1"/>
  <c r="R34" i="3"/>
  <c r="T34" i="3" s="1"/>
  <c r="R33" i="3"/>
  <c r="S33" i="3" s="1"/>
  <c r="R32" i="3"/>
  <c r="T32" i="3" s="1"/>
  <c r="R31" i="3"/>
  <c r="S31" i="3" s="1"/>
  <c r="R30" i="3"/>
  <c r="S30" i="3" s="1"/>
  <c r="R29" i="3"/>
  <c r="T29" i="3" s="1"/>
  <c r="R28" i="3"/>
  <c r="T28" i="3" s="1"/>
  <c r="R27" i="3"/>
  <c r="S27" i="3" s="1"/>
  <c r="T27" i="3" l="1"/>
  <c r="S32" i="3"/>
  <c r="S56" i="3"/>
  <c r="T30" i="3"/>
  <c r="S38" i="3"/>
  <c r="S54" i="3"/>
  <c r="T35" i="3"/>
  <c r="S41" i="3"/>
  <c r="T48" i="3"/>
  <c r="T61" i="3"/>
  <c r="T53" i="3"/>
  <c r="S60" i="3"/>
  <c r="T45" i="3"/>
  <c r="S51" i="3"/>
  <c r="S59" i="3"/>
  <c r="S57" i="3"/>
  <c r="T49" i="3"/>
  <c r="S52" i="3"/>
  <c r="T44" i="3"/>
  <c r="S47" i="3"/>
  <c r="S42" i="3"/>
  <c r="S43" i="3"/>
  <c r="S46" i="3"/>
  <c r="S55" i="3"/>
  <c r="S50" i="3"/>
  <c r="S58" i="3"/>
  <c r="S28" i="3"/>
  <c r="T36" i="3"/>
  <c r="T39" i="3"/>
  <c r="T33" i="3"/>
  <c r="T31" i="3"/>
  <c r="S34" i="3"/>
  <c r="S29" i="3"/>
  <c r="S37" i="3"/>
  <c r="S40" i="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14" i="13"/>
  <c r="AB14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O36" i="19" l="1"/>
  <c r="L7" i="18" l="1"/>
  <c r="J7" i="18"/>
  <c r="U14" i="6"/>
  <c r="O24" i="19" l="1"/>
  <c r="K3" i="18" l="1"/>
  <c r="J3" i="18"/>
  <c r="K17" i="18"/>
  <c r="F33" i="20"/>
  <c r="F34" i="20" s="1"/>
  <c r="I29" i="20"/>
  <c r="N84" i="19"/>
  <c r="M84" i="19"/>
  <c r="L84" i="19"/>
  <c r="K84" i="19"/>
  <c r="J84" i="19"/>
  <c r="I84" i="19"/>
  <c r="H84" i="19"/>
  <c r="G84" i="19"/>
  <c r="F84" i="19"/>
  <c r="E84" i="19"/>
  <c r="D84" i="19"/>
  <c r="C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O82" i="19"/>
  <c r="B81" i="19"/>
  <c r="O80" i="19"/>
  <c r="K53" i="18" s="1"/>
  <c r="N73" i="19"/>
  <c r="M73" i="19"/>
  <c r="L73" i="19"/>
  <c r="K73" i="19"/>
  <c r="J73" i="19"/>
  <c r="I73" i="19"/>
  <c r="H73" i="19"/>
  <c r="G73" i="19"/>
  <c r="F73" i="19"/>
  <c r="E73" i="19"/>
  <c r="D73" i="19"/>
  <c r="C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O71" i="19"/>
  <c r="B70" i="19"/>
  <c r="O69" i="19"/>
  <c r="J47" i="18" s="1"/>
  <c r="N62" i="19"/>
  <c r="M62" i="19"/>
  <c r="L62" i="19"/>
  <c r="K62" i="19"/>
  <c r="J62" i="19"/>
  <c r="I62" i="19"/>
  <c r="H62" i="19"/>
  <c r="G62" i="19"/>
  <c r="F62" i="19"/>
  <c r="E62" i="19"/>
  <c r="D62" i="19"/>
  <c r="C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O60" i="19"/>
  <c r="B59" i="19"/>
  <c r="O58" i="19"/>
  <c r="K30" i="18" s="1"/>
  <c r="N51" i="19"/>
  <c r="M51" i="19"/>
  <c r="L51" i="19"/>
  <c r="K51" i="19"/>
  <c r="J51" i="19"/>
  <c r="I51" i="19"/>
  <c r="H51" i="19"/>
  <c r="G51" i="19"/>
  <c r="F51" i="19"/>
  <c r="E51" i="19"/>
  <c r="D51" i="19"/>
  <c r="C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O49" i="19"/>
  <c r="B48" i="19"/>
  <c r="O47" i="19"/>
  <c r="J23" i="18" s="1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8" i="19"/>
  <c r="B37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O26" i="19"/>
  <c r="K39" i="18"/>
  <c r="J55" i="18"/>
  <c r="K54" i="18"/>
  <c r="J54" i="18"/>
  <c r="C33" i="18"/>
  <c r="J32" i="18"/>
  <c r="C32" i="18"/>
  <c r="K31" i="18"/>
  <c r="C31" i="18"/>
  <c r="C27" i="18"/>
  <c r="C26" i="18"/>
  <c r="C25" i="18"/>
  <c r="C24" i="18"/>
  <c r="K19" i="18"/>
  <c r="J19" i="18"/>
  <c r="G12" i="18"/>
  <c r="J10" i="18"/>
  <c r="J9" i="18"/>
  <c r="E7" i="18"/>
  <c r="K6" i="18" s="1"/>
  <c r="J6" i="18"/>
  <c r="AE5" i="18"/>
  <c r="J56" i="18" l="1"/>
  <c r="J50" i="18"/>
  <c r="J58" i="18"/>
  <c r="J51" i="18"/>
  <c r="K52" i="18"/>
  <c r="E28" i="18"/>
  <c r="C28" i="18" s="1"/>
  <c r="J53" i="18"/>
  <c r="AK40" i="19"/>
  <c r="AI40" i="19" s="1"/>
  <c r="AK39" i="19"/>
  <c r="AK28" i="19"/>
  <c r="AI28" i="19" s="1"/>
  <c r="AK27" i="19"/>
  <c r="J41" i="19"/>
  <c r="I74" i="19"/>
  <c r="E85" i="19"/>
  <c r="K63" i="19"/>
  <c r="M85" i="19"/>
  <c r="H41" i="19"/>
  <c r="I14" i="20"/>
  <c r="J52" i="18"/>
  <c r="J57" i="18"/>
  <c r="L74" i="19"/>
  <c r="I85" i="19"/>
  <c r="I63" i="19"/>
  <c r="E27" i="18"/>
  <c r="J29" i="19"/>
  <c r="E52" i="19"/>
  <c r="M52" i="19"/>
  <c r="G74" i="19"/>
  <c r="K55" i="18"/>
  <c r="K7" i="18"/>
  <c r="K10" i="18"/>
  <c r="S28" i="19"/>
  <c r="K9" i="18"/>
  <c r="H29" i="19"/>
  <c r="K32" i="18"/>
  <c r="E33" i="18"/>
  <c r="K18" i="18"/>
  <c r="R73" i="19"/>
  <c r="K74" i="19"/>
  <c r="L85" i="19"/>
  <c r="Q61" i="19"/>
  <c r="S62" i="19"/>
  <c r="R50" i="19"/>
  <c r="J36" i="18"/>
  <c r="I29" i="19"/>
  <c r="F41" i="19"/>
  <c r="N41" i="19"/>
  <c r="C52" i="19"/>
  <c r="K52" i="19"/>
  <c r="H63" i="19"/>
  <c r="J85" i="19"/>
  <c r="Q39" i="19"/>
  <c r="J17" i="18"/>
  <c r="K24" i="18"/>
  <c r="H52" i="19"/>
  <c r="J74" i="19"/>
  <c r="G85" i="19"/>
  <c r="J63" i="19"/>
  <c r="K28" i="18"/>
  <c r="K50" i="18"/>
  <c r="J20" i="18"/>
  <c r="J24" i="18"/>
  <c r="K21" i="18"/>
  <c r="K25" i="18"/>
  <c r="K42" i="18"/>
  <c r="C29" i="19"/>
  <c r="K29" i="19"/>
  <c r="G29" i="19"/>
  <c r="R40" i="19"/>
  <c r="D52" i="19"/>
  <c r="L52" i="19"/>
  <c r="G52" i="19"/>
  <c r="R51" i="19"/>
  <c r="G63" i="19"/>
  <c r="R62" i="19"/>
  <c r="Q72" i="19"/>
  <c r="H85" i="19"/>
  <c r="S84" i="19"/>
  <c r="J25" i="18"/>
  <c r="J18" i="18"/>
  <c r="J22" i="18"/>
  <c r="K36" i="18"/>
  <c r="J43" i="18"/>
  <c r="D29" i="19"/>
  <c r="L29" i="19"/>
  <c r="J29" i="18"/>
  <c r="J34" i="18"/>
  <c r="J33" i="18"/>
  <c r="J31" i="18"/>
  <c r="J30" i="18"/>
  <c r="J28" i="18"/>
  <c r="J35" i="18"/>
  <c r="D63" i="19"/>
  <c r="L63" i="19"/>
  <c r="R72" i="19"/>
  <c r="J21" i="18"/>
  <c r="K22" i="18"/>
  <c r="J39" i="18"/>
  <c r="K43" i="18"/>
  <c r="F52" i="19"/>
  <c r="N52" i="19"/>
  <c r="I52" i="19"/>
  <c r="F85" i="19"/>
  <c r="N85" i="19"/>
  <c r="J44" i="18"/>
  <c r="K56" i="18"/>
  <c r="R27" i="19"/>
  <c r="N29" i="19"/>
  <c r="F63" i="19"/>
  <c r="N63" i="19"/>
  <c r="F74" i="19"/>
  <c r="N74" i="19"/>
  <c r="S83" i="19"/>
  <c r="K85" i="19"/>
  <c r="H74" i="19"/>
  <c r="K20" i="18"/>
  <c r="K29" i="18"/>
  <c r="K41" i="18"/>
  <c r="K46" i="18"/>
  <c r="E29" i="19"/>
  <c r="M29" i="19"/>
  <c r="J52" i="19"/>
  <c r="E63" i="19"/>
  <c r="M63" i="19"/>
  <c r="E74" i="19"/>
  <c r="M74" i="19"/>
  <c r="J40" i="18"/>
  <c r="J45" i="18"/>
  <c r="J41" i="18"/>
  <c r="J46" i="18"/>
  <c r="K35" i="18"/>
  <c r="J42" i="18"/>
  <c r="G41" i="19"/>
  <c r="S50" i="19"/>
  <c r="R84" i="19"/>
  <c r="C41" i="19"/>
  <c r="D41" i="19"/>
  <c r="L41" i="19"/>
  <c r="Q40" i="19"/>
  <c r="I41" i="19"/>
  <c r="K41" i="19"/>
  <c r="E41" i="19"/>
  <c r="M41" i="19"/>
  <c r="K8" i="18"/>
  <c r="J8" i="18"/>
  <c r="K23" i="18"/>
  <c r="F29" i="19"/>
  <c r="Q50" i="19"/>
  <c r="Q51" i="19"/>
  <c r="R61" i="19"/>
  <c r="S72" i="19"/>
  <c r="S73" i="19"/>
  <c r="C85" i="19"/>
  <c r="S61" i="19"/>
  <c r="C74" i="19"/>
  <c r="D85" i="19"/>
  <c r="Q27" i="19"/>
  <c r="Q28" i="19"/>
  <c r="R39" i="19"/>
  <c r="S51" i="19"/>
  <c r="C63" i="19"/>
  <c r="D74" i="19"/>
  <c r="K33" i="18"/>
  <c r="K47" i="18"/>
  <c r="K57" i="18"/>
  <c r="R28" i="19"/>
  <c r="S39" i="19"/>
  <c r="S40" i="19"/>
  <c r="S27" i="19"/>
  <c r="K34" i="18"/>
  <c r="K40" i="18"/>
  <c r="K44" i="18"/>
  <c r="K58" i="18"/>
  <c r="Q83" i="19"/>
  <c r="Q84" i="19"/>
  <c r="O84" i="19" s="1"/>
  <c r="Q73" i="19"/>
  <c r="R83" i="19"/>
  <c r="K45" i="18"/>
  <c r="K51" i="18"/>
  <c r="Q62" i="19"/>
  <c r="AI39" i="19" l="1"/>
  <c r="AK41" i="19"/>
  <c r="AI41" i="19" s="1"/>
  <c r="AJ41" i="19" s="1"/>
  <c r="AK29" i="19"/>
  <c r="AI29" i="19" s="1"/>
  <c r="AJ29" i="19" s="1"/>
  <c r="AI27" i="19"/>
  <c r="O62" i="19"/>
  <c r="O50" i="19"/>
  <c r="S41" i="19"/>
  <c r="S52" i="19"/>
  <c r="R29" i="19"/>
  <c r="O28" i="19"/>
  <c r="R52" i="19"/>
  <c r="Q52" i="19"/>
  <c r="Q29" i="19"/>
  <c r="O73" i="19"/>
  <c r="O27" i="19"/>
  <c r="O51" i="19"/>
  <c r="O40" i="19"/>
  <c r="R41" i="19"/>
  <c r="Q41" i="19"/>
  <c r="O39" i="19"/>
  <c r="O83" i="19"/>
  <c r="Q74" i="19"/>
  <c r="S74" i="19"/>
  <c r="R74" i="19"/>
  <c r="S29" i="19"/>
  <c r="R85" i="19"/>
  <c r="Q85" i="19"/>
  <c r="S85" i="19"/>
  <c r="O61" i="19"/>
  <c r="O72" i="19"/>
  <c r="S63" i="19"/>
  <c r="R63" i="19"/>
  <c r="Q63" i="19"/>
  <c r="O52" i="19" l="1"/>
  <c r="P52" i="19" s="1"/>
  <c r="P49" i="19" s="1"/>
  <c r="P50" i="19" s="1"/>
  <c r="P47" i="19" s="1"/>
  <c r="O63" i="19"/>
  <c r="P63" i="19" s="1"/>
  <c r="P60" i="19" s="1"/>
  <c r="P61" i="19" s="1"/>
  <c r="P58" i="19" s="1"/>
  <c r="O41" i="19"/>
  <c r="P41" i="19" s="1"/>
  <c r="P38" i="19" s="1"/>
  <c r="P39" i="19" s="1"/>
  <c r="P36" i="19" s="1"/>
  <c r="O29" i="19"/>
  <c r="P29" i="19" s="1"/>
  <c r="P26" i="19" s="1"/>
  <c r="P27" i="19" s="1"/>
  <c r="O74" i="19"/>
  <c r="P74" i="19" s="1"/>
  <c r="P71" i="19" s="1"/>
  <c r="P72" i="19" s="1"/>
  <c r="P69" i="19" s="1"/>
  <c r="O85" i="19"/>
  <c r="P85" i="19" s="1"/>
  <c r="P82" i="19" s="1"/>
  <c r="P83" i="19" s="1"/>
  <c r="P80" i="19" s="1"/>
  <c r="P24" i="19" l="1"/>
  <c r="G19" i="19" s="1"/>
  <c r="V47" i="13"/>
  <c r="U47" i="13"/>
  <c r="V46" i="13"/>
  <c r="U46" i="13"/>
  <c r="V45" i="13"/>
  <c r="U45" i="13"/>
  <c r="V44" i="13"/>
  <c r="U44" i="13"/>
  <c r="V43" i="13"/>
  <c r="U43" i="13"/>
  <c r="V42" i="13"/>
  <c r="U42" i="13"/>
  <c r="V41" i="13"/>
  <c r="U41" i="13"/>
  <c r="V40" i="13"/>
  <c r="U40" i="13"/>
  <c r="W40" i="13" s="1"/>
  <c r="V39" i="13"/>
  <c r="U39" i="13"/>
  <c r="V38" i="13"/>
  <c r="U38" i="13"/>
  <c r="V37" i="13"/>
  <c r="U37" i="13"/>
  <c r="V36" i="13"/>
  <c r="U36" i="13"/>
  <c r="V35" i="13"/>
  <c r="U35" i="13"/>
  <c r="V34" i="13"/>
  <c r="U34" i="13"/>
  <c r="V33" i="13"/>
  <c r="U33" i="13"/>
  <c r="V28" i="13"/>
  <c r="U28" i="13"/>
  <c r="V27" i="13"/>
  <c r="U27" i="13"/>
  <c r="V26" i="13"/>
  <c r="U26" i="13"/>
  <c r="V25" i="13"/>
  <c r="U25" i="13"/>
  <c r="V24" i="13"/>
  <c r="U24" i="13"/>
  <c r="V23" i="13"/>
  <c r="U23" i="13"/>
  <c r="V22" i="13"/>
  <c r="U22" i="13"/>
  <c r="V21" i="13"/>
  <c r="U21" i="13"/>
  <c r="V20" i="13"/>
  <c r="U20" i="13"/>
  <c r="V19" i="13"/>
  <c r="U19" i="13"/>
  <c r="V18" i="13"/>
  <c r="U18" i="13"/>
  <c r="V17" i="13"/>
  <c r="U17" i="13"/>
  <c r="V16" i="13"/>
  <c r="U16" i="13"/>
  <c r="V15" i="13"/>
  <c r="U15" i="13"/>
  <c r="V14" i="13"/>
  <c r="U14" i="13"/>
  <c r="W35" i="13" l="1"/>
  <c r="W39" i="13"/>
  <c r="AM39" i="13" s="1"/>
  <c r="AN39" i="13" s="1"/>
  <c r="W21" i="13"/>
  <c r="AS21" i="13" s="1"/>
  <c r="W45" i="13"/>
  <c r="AS45" i="13" s="1"/>
  <c r="W14" i="13"/>
  <c r="AH14" i="13" s="1"/>
  <c r="W18" i="13"/>
  <c r="AI18" i="13" s="1"/>
  <c r="AJ18" i="13" s="1"/>
  <c r="W34" i="13"/>
  <c r="AC34" i="13" s="1"/>
  <c r="AG35" i="13"/>
  <c r="W15" i="13"/>
  <c r="Y15" i="13" s="1"/>
  <c r="W19" i="13"/>
  <c r="AU19" i="13" s="1"/>
  <c r="AV19" i="13" s="1"/>
  <c r="W43" i="13"/>
  <c r="AC43" i="13" s="1"/>
  <c r="W47" i="13"/>
  <c r="AP47" i="13" s="1"/>
  <c r="W28" i="13"/>
  <c r="AA28" i="13" s="1"/>
  <c r="W23" i="13"/>
  <c r="AD23" i="13" s="1"/>
  <c r="W27" i="13"/>
  <c r="AM27" i="13" s="1"/>
  <c r="AN27" i="13" s="1"/>
  <c r="W20" i="13"/>
  <c r="AC20" i="13" s="1"/>
  <c r="W24" i="13"/>
  <c r="AL24" i="13" s="1"/>
  <c r="W25" i="13"/>
  <c r="AQ25" i="13" s="1"/>
  <c r="AR25" i="13" s="1"/>
  <c r="W37" i="13"/>
  <c r="W41" i="13"/>
  <c r="AS35" i="13"/>
  <c r="AM35" i="13"/>
  <c r="AN35" i="13" s="1"/>
  <c r="AH35" i="13"/>
  <c r="AL40" i="13"/>
  <c r="AO40" i="13"/>
  <c r="AD40" i="13"/>
  <c r="AI40" i="13"/>
  <c r="AJ40" i="13" s="1"/>
  <c r="Y40" i="13"/>
  <c r="AT40" i="13"/>
  <c r="W16" i="13"/>
  <c r="AL16" i="13" s="1"/>
  <c r="W38" i="13"/>
  <c r="AI38" i="13" s="1"/>
  <c r="AJ38" i="13" s="1"/>
  <c r="W44" i="13"/>
  <c r="Z44" i="13" s="1"/>
  <c r="AU37" i="13"/>
  <c r="AV37" i="13" s="1"/>
  <c r="W33" i="13"/>
  <c r="AQ33" i="13" s="1"/>
  <c r="AR33" i="13" s="1"/>
  <c r="W36" i="13"/>
  <c r="AD36" i="13" s="1"/>
  <c r="W17" i="13"/>
  <c r="W46" i="13"/>
  <c r="AO46" i="13" s="1"/>
  <c r="AT19" i="13"/>
  <c r="AG19" i="13"/>
  <c r="AL19" i="13"/>
  <c r="AC19" i="13"/>
  <c r="W22" i="13"/>
  <c r="AO43" i="13"/>
  <c r="AD43" i="13"/>
  <c r="AL43" i="13"/>
  <c r="AA43" i="13"/>
  <c r="AT43" i="13"/>
  <c r="AI43" i="13"/>
  <c r="AJ43" i="13" s="1"/>
  <c r="AG43" i="13"/>
  <c r="AQ45" i="13"/>
  <c r="AR45" i="13" s="1"/>
  <c r="AO45" i="13"/>
  <c r="AD45" i="13"/>
  <c r="AA45" i="13"/>
  <c r="AA36" i="13"/>
  <c r="AH43" i="13"/>
  <c r="AQ24" i="13"/>
  <c r="AR24" i="13" s="1"/>
  <c r="AG24" i="13"/>
  <c r="AE24" i="13"/>
  <c r="AF24" i="13" s="1"/>
  <c r="AM24" i="13"/>
  <c r="AN24" i="13" s="1"/>
  <c r="AC24" i="13"/>
  <c r="AA24" i="13"/>
  <c r="AK24" i="13"/>
  <c r="Z24" i="13"/>
  <c r="AH24" i="13"/>
  <c r="W42" i="13"/>
  <c r="Z45" i="13"/>
  <c r="AP25" i="13"/>
  <c r="AH38" i="13"/>
  <c r="AP38" i="13"/>
  <c r="AE38" i="13"/>
  <c r="AF38" i="13" s="1"/>
  <c r="AO38" i="13"/>
  <c r="AU38" i="13"/>
  <c r="AV38" i="13" s="1"/>
  <c r="AK38" i="13"/>
  <c r="AK44" i="13"/>
  <c r="AS44" i="13"/>
  <c r="AO24" i="13"/>
  <c r="AP35" i="13"/>
  <c r="AE35" i="13"/>
  <c r="AF35" i="13" s="1"/>
  <c r="AO35" i="13"/>
  <c r="AD35" i="13"/>
  <c r="AL35" i="13"/>
  <c r="AA35" i="13"/>
  <c r="AU35" i="13"/>
  <c r="AV35" i="13" s="1"/>
  <c r="AK35" i="13"/>
  <c r="Z35" i="13"/>
  <c r="AT35" i="13"/>
  <c r="Y35" i="13"/>
  <c r="AQ35" i="13"/>
  <c r="AR35" i="13" s="1"/>
  <c r="AI35" i="13"/>
  <c r="AJ35" i="13" s="1"/>
  <c r="AI36" i="13"/>
  <c r="AJ36" i="13" s="1"/>
  <c r="AC21" i="13"/>
  <c r="AI21" i="13"/>
  <c r="AJ21" i="13" s="1"/>
  <c r="AQ21" i="13"/>
  <c r="AR21" i="13" s="1"/>
  <c r="AD21" i="13"/>
  <c r="AI24" i="13"/>
  <c r="AJ24" i="13" s="1"/>
  <c r="AK21" i="13"/>
  <c r="AT24" i="13"/>
  <c r="W26" i="13"/>
  <c r="AC35" i="13"/>
  <c r="AT36" i="13"/>
  <c r="AA38" i="13"/>
  <c r="AP21" i="13"/>
  <c r="AS25" i="13"/>
  <c r="AG25" i="13"/>
  <c r="AO25" i="13"/>
  <c r="AM25" i="13"/>
  <c r="AN25" i="13" s="1"/>
  <c r="AC25" i="13"/>
  <c r="AL25" i="13"/>
  <c r="AI25" i="13"/>
  <c r="AJ25" i="13" s="1"/>
  <c r="Y25" i="13"/>
  <c r="AS37" i="13"/>
  <c r="AH37" i="13"/>
  <c r="AG37" i="13"/>
  <c r="AP37" i="13"/>
  <c r="AE37" i="13"/>
  <c r="AF37" i="13" s="1"/>
  <c r="AD37" i="13"/>
  <c r="AM37" i="13"/>
  <c r="AN37" i="13" s="1"/>
  <c r="AC37" i="13"/>
  <c r="AL37" i="13"/>
  <c r="AA37" i="13"/>
  <c r="AT37" i="13"/>
  <c r="AI37" i="13"/>
  <c r="AJ37" i="13" s="1"/>
  <c r="Y37" i="13"/>
  <c r="AL38" i="13"/>
  <c r="AK41" i="13"/>
  <c r="AA39" i="13"/>
  <c r="AL39" i="13"/>
  <c r="AC40" i="13"/>
  <c r="AM40" i="13"/>
  <c r="AN40" i="13" s="1"/>
  <c r="AA47" i="13"/>
  <c r="AL47" i="13"/>
  <c r="AD39" i="13"/>
  <c r="AO39" i="13"/>
  <c r="AE40" i="13"/>
  <c r="AF40" i="13" s="1"/>
  <c r="AP40" i="13"/>
  <c r="AE39" i="13"/>
  <c r="AF39" i="13" s="1"/>
  <c r="AP39" i="13"/>
  <c r="AG40" i="13"/>
  <c r="AQ40" i="13"/>
  <c r="AR40" i="13" s="1"/>
  <c r="AE47" i="13"/>
  <c r="AF47" i="13" s="1"/>
  <c r="AG39" i="13"/>
  <c r="AQ39" i="13"/>
  <c r="AR39" i="13" s="1"/>
  <c r="AH40" i="13"/>
  <c r="AS40" i="13"/>
  <c r="AQ47" i="13"/>
  <c r="AR47" i="13" s="1"/>
  <c r="AH39" i="13"/>
  <c r="AS39" i="13"/>
  <c r="Y39" i="13"/>
  <c r="AI39" i="13"/>
  <c r="AJ39" i="13" s="1"/>
  <c r="AT39" i="13"/>
  <c r="Z40" i="13"/>
  <c r="AK40" i="13"/>
  <c r="AT47" i="13"/>
  <c r="Z39" i="13"/>
  <c r="AK39" i="13"/>
  <c r="AA40" i="13"/>
  <c r="Z47" i="13"/>
  <c r="AO44" i="13" l="1"/>
  <c r="AE44" i="13"/>
  <c r="AF44" i="13" s="1"/>
  <c r="Y44" i="13"/>
  <c r="AP44" i="13"/>
  <c r="AS38" i="13"/>
  <c r="Z38" i="13"/>
  <c r="AG38" i="13"/>
  <c r="AI17" i="13"/>
  <c r="AJ17" i="13" s="1"/>
  <c r="Q17" i="13"/>
  <c r="AH16" i="13"/>
  <c r="AM38" i="13"/>
  <c r="AN38" i="13" s="1"/>
  <c r="AT38" i="13"/>
  <c r="AP19" i="13"/>
  <c r="AG16" i="13"/>
  <c r="AD18" i="13"/>
  <c r="AH19" i="13"/>
  <c r="AC38" i="13"/>
  <c r="Y38" i="13"/>
  <c r="AD19" i="13"/>
  <c r="Y14" i="13"/>
  <c r="Z36" i="13"/>
  <c r="AS16" i="13"/>
  <c r="AI14" i="13"/>
  <c r="AJ14" i="13" s="1"/>
  <c r="AK36" i="13"/>
  <c r="AL45" i="13"/>
  <c r="AH45" i="13"/>
  <c r="AM47" i="13"/>
  <c r="AN47" i="13" s="1"/>
  <c r="Y28" i="13"/>
  <c r="AG47" i="13"/>
  <c r="AU16" i="13"/>
  <c r="AV16" i="13" s="1"/>
  <c r="AU45" i="13"/>
  <c r="AK45" i="13"/>
  <c r="AT14" i="13"/>
  <c r="AU36" i="13"/>
  <c r="AV36" i="13" s="1"/>
  <c r="AC45" i="13"/>
  <c r="AQ36" i="13"/>
  <c r="AR36" i="13" s="1"/>
  <c r="AI47" i="13"/>
  <c r="AJ47" i="13" s="1"/>
  <c r="AS47" i="13"/>
  <c r="Y45" i="13"/>
  <c r="AE45" i="13"/>
  <c r="AF45" i="13" s="1"/>
  <c r="AK14" i="13"/>
  <c r="AO47" i="13"/>
  <c r="Y47" i="13"/>
  <c r="AH47" i="13"/>
  <c r="AD47" i="13"/>
  <c r="Y36" i="13"/>
  <c r="AI45" i="13"/>
  <c r="AJ45" i="13" s="1"/>
  <c r="AP45" i="13"/>
  <c r="Z28" i="13"/>
  <c r="AK47" i="13"/>
  <c r="AT45" i="13"/>
  <c r="AG45" i="13"/>
  <c r="AT33" i="13"/>
  <c r="AA17" i="13"/>
  <c r="AH17" i="13"/>
  <c r="AC36" i="13"/>
  <c r="AP17" i="13"/>
  <c r="AE17" i="13"/>
  <c r="AF17" i="13" s="1"/>
  <c r="AO36" i="13"/>
  <c r="AE36" i="13"/>
  <c r="AF36" i="13" s="1"/>
  <c r="AI46" i="13"/>
  <c r="AJ46" i="13" s="1"/>
  <c r="AO17" i="13"/>
  <c r="AH36" i="13"/>
  <c r="AP36" i="13"/>
  <c r="AA20" i="13"/>
  <c r="AD38" i="13"/>
  <c r="AS36" i="13"/>
  <c r="AM45" i="13"/>
  <c r="AN45" i="13" s="1"/>
  <c r="Z19" i="13"/>
  <c r="AT28" i="13"/>
  <c r="Y34" i="13"/>
  <c r="AD34" i="13"/>
  <c r="AE34" i="13" s="1"/>
  <c r="Y43" i="13"/>
  <c r="AM43" i="13"/>
  <c r="AN43" i="13" s="1"/>
  <c r="AC39" i="13"/>
  <c r="Z43" i="13"/>
  <c r="AE43" i="13"/>
  <c r="AF43" i="13" s="1"/>
  <c r="AS43" i="13"/>
  <c r="AK43" i="13"/>
  <c r="AP43" i="13"/>
  <c r="AQ43" i="13"/>
  <c r="AR43" i="13" s="1"/>
  <c r="AA16" i="13"/>
  <c r="AS17" i="13"/>
  <c r="AM19" i="13"/>
  <c r="AN19" i="13" s="1"/>
  <c r="Y19" i="13"/>
  <c r="AA25" i="13"/>
  <c r="AH25" i="13"/>
  <c r="AE16" i="13"/>
  <c r="AF16" i="13" s="1"/>
  <c r="AP16" i="13"/>
  <c r="AE18" i="13"/>
  <c r="AF18" i="13" s="1"/>
  <c r="Y21" i="13"/>
  <c r="AD17" i="13"/>
  <c r="AS24" i="13"/>
  <c r="AP24" i="13"/>
  <c r="AA19" i="13"/>
  <c r="AI19" i="13"/>
  <c r="AJ19" i="13" s="1"/>
  <c r="Y17" i="13"/>
  <c r="AO19" i="13"/>
  <c r="AK19" i="13"/>
  <c r="AQ16" i="13"/>
  <c r="AR16" i="13" s="1"/>
  <c r="AT21" i="13"/>
  <c r="Z16" i="13"/>
  <c r="AO21" i="13"/>
  <c r="AA21" i="13"/>
  <c r="AL23" i="13"/>
  <c r="AK25" i="13"/>
  <c r="AQ27" i="13"/>
  <c r="AR27" i="13" s="1"/>
  <c r="AD25" i="13"/>
  <c r="AS23" i="13"/>
  <c r="AK16" i="13"/>
  <c r="AK17" i="13"/>
  <c r="AG21" i="13"/>
  <c r="AL21" i="13"/>
  <c r="AD24" i="13"/>
  <c r="AS19" i="13"/>
  <c r="AE19" i="13"/>
  <c r="AF19" i="13" s="1"/>
  <c r="Z25" i="13"/>
  <c r="AH21" i="13"/>
  <c r="AM21" i="13"/>
  <c r="AN21" i="13" s="1"/>
  <c r="AO18" i="13"/>
  <c r="AT25" i="13"/>
  <c r="AT16" i="13"/>
  <c r="Z21" i="13"/>
  <c r="AC23" i="13"/>
  <c r="AL18" i="13"/>
  <c r="AL28" i="13"/>
  <c r="Z33" i="13"/>
  <c r="AG18" i="13"/>
  <c r="Q45" i="13"/>
  <c r="R45" i="13" s="1"/>
  <c r="AV45" i="13"/>
  <c r="S45" i="13" s="1"/>
  <c r="AG33" i="13"/>
  <c r="AH18" i="13"/>
  <c r="AT44" i="13"/>
  <c r="AD28" i="13"/>
  <c r="AS28" i="13"/>
  <c r="AP28" i="13"/>
  <c r="AA44" i="13"/>
  <c r="AG44" i="13"/>
  <c r="Z34" i="13"/>
  <c r="AG23" i="13"/>
  <c r="AM14" i="13"/>
  <c r="AN14" i="13" s="1"/>
  <c r="AC14" i="13"/>
  <c r="Z18" i="13"/>
  <c r="AS18" i="13"/>
  <c r="AH28" i="13"/>
  <c r="AG28" i="13"/>
  <c r="AE28" i="13"/>
  <c r="AF28" i="13" s="1"/>
  <c r="AC28" i="13"/>
  <c r="AO27" i="13"/>
  <c r="Z27" i="13"/>
  <c r="AP18" i="13"/>
  <c r="Z14" i="13"/>
  <c r="AA14" i="13" s="1"/>
  <c r="S14" i="13" s="1"/>
  <c r="AH33" i="13"/>
  <c r="AM23" i="13"/>
  <c r="AN23" i="13" s="1"/>
  <c r="AL44" i="13"/>
  <c r="AQ44" i="13"/>
  <c r="AR44" i="13" s="1"/>
  <c r="AK34" i="13"/>
  <c r="AQ23" i="13"/>
  <c r="AR23" i="13" s="1"/>
  <c r="AE14" i="13"/>
  <c r="AF14" i="13" s="1"/>
  <c r="AD14" i="13"/>
  <c r="AK18" i="13"/>
  <c r="Y18" i="13"/>
  <c r="AK37" i="13"/>
  <c r="AE25" i="13"/>
  <c r="AF25" i="13" s="1"/>
  <c r="AE21" i="13"/>
  <c r="AF21" i="13" s="1"/>
  <c r="AC27" i="13"/>
  <c r="AL27" i="13"/>
  <c r="AM33" i="13"/>
  <c r="AN33" i="13" s="1"/>
  <c r="AS41" i="13"/>
  <c r="AQ28" i="13"/>
  <c r="AR28" i="13" s="1"/>
  <c r="AM28" i="13"/>
  <c r="AN28" i="13" s="1"/>
  <c r="AA18" i="13"/>
  <c r="AE27" i="13"/>
  <c r="AF27" i="13" s="1"/>
  <c r="AK27" i="13"/>
  <c r="AG14" i="13"/>
  <c r="AS33" i="13"/>
  <c r="AC44" i="13"/>
  <c r="AP34" i="13"/>
  <c r="AU34" i="13"/>
  <c r="AV34" i="13" s="1"/>
  <c r="Y23" i="13"/>
  <c r="AP14" i="13"/>
  <c r="AO14" i="13"/>
  <c r="AU18" i="13"/>
  <c r="AV18" i="13" s="1"/>
  <c r="Y46" i="13"/>
  <c r="Y24" i="13"/>
  <c r="AU44" i="13"/>
  <c r="S18" i="13"/>
  <c r="AI28" i="13"/>
  <c r="AJ28" i="13" s="1"/>
  <c r="AD27" i="13"/>
  <c r="AT27" i="13"/>
  <c r="AP27" i="13"/>
  <c r="AL14" i="13"/>
  <c r="AA34" i="13"/>
  <c r="Y33" i="13"/>
  <c r="AA33" i="13" s="1"/>
  <c r="AM44" i="13"/>
  <c r="AN44" i="13" s="1"/>
  <c r="AH34" i="13"/>
  <c r="AK23" i="13"/>
  <c r="AC18" i="13"/>
  <c r="AT18" i="13"/>
  <c r="AQ17" i="13"/>
  <c r="AR17" i="13" s="1"/>
  <c r="S16" i="13"/>
  <c r="AO20" i="13"/>
  <c r="AH15" i="13"/>
  <c r="AL34" i="13"/>
  <c r="AA27" i="13"/>
  <c r="Y27" i="13"/>
  <c r="AD33" i="13"/>
  <c r="AC33" i="13"/>
  <c r="AO34" i="13"/>
  <c r="AI27" i="13"/>
  <c r="AJ27" i="13" s="1"/>
  <c r="AT34" i="13"/>
  <c r="AO23" i="13"/>
  <c r="AQ14" i="13"/>
  <c r="AR14" i="13" s="1"/>
  <c r="AI44" i="13"/>
  <c r="AJ44" i="13" s="1"/>
  <c r="AK28" i="13"/>
  <c r="AG41" i="13"/>
  <c r="AG34" i="13"/>
  <c r="AG27" i="13"/>
  <c r="AU14" i="13"/>
  <c r="AV14" i="13" s="1"/>
  <c r="AH23" i="13"/>
  <c r="AI33" i="13"/>
  <c r="AJ33" i="13" s="1"/>
  <c r="AH44" i="13"/>
  <c r="AD44" i="13"/>
  <c r="AS34" i="13"/>
  <c r="AM34" i="13"/>
  <c r="AN34" i="13" s="1"/>
  <c r="AA23" i="13"/>
  <c r="AS14" i="13"/>
  <c r="AU43" i="13"/>
  <c r="AM18" i="13"/>
  <c r="AN18" i="13" s="1"/>
  <c r="AL36" i="13"/>
  <c r="AC47" i="13"/>
  <c r="AO28" i="13"/>
  <c r="AQ34" i="13"/>
  <c r="AR34" i="13" s="1"/>
  <c r="Q35" i="13"/>
  <c r="S35" i="13"/>
  <c r="AH27" i="13"/>
  <c r="AS27" i="13"/>
  <c r="AU27" i="13" s="1"/>
  <c r="AS20" i="13"/>
  <c r="AE46" i="13"/>
  <c r="AF46" i="13" s="1"/>
  <c r="AT46" i="13"/>
  <c r="AA15" i="13"/>
  <c r="AL20" i="13"/>
  <c r="AC15" i="13"/>
  <c r="AP46" i="13"/>
  <c r="AT15" i="13"/>
  <c r="AT17" i="13"/>
  <c r="AM15" i="13"/>
  <c r="AN15" i="13" s="1"/>
  <c r="AH20" i="13"/>
  <c r="AQ20" i="13"/>
  <c r="AR20" i="13" s="1"/>
  <c r="Z15" i="13"/>
  <c r="AS15" i="13"/>
  <c r="AK46" i="13"/>
  <c r="AQ46" i="13"/>
  <c r="AR46" i="13" s="1"/>
  <c r="AK15" i="13"/>
  <c r="AU17" i="13"/>
  <c r="AV17" i="13" s="1"/>
  <c r="AL17" i="13"/>
  <c r="AM17" i="13" s="1"/>
  <c r="AN17" i="13" s="1"/>
  <c r="S17" i="13" s="1"/>
  <c r="Y20" i="13"/>
  <c r="R35" i="13"/>
  <c r="AL15" i="13"/>
  <c r="AK20" i="13"/>
  <c r="AG20" i="13"/>
  <c r="AP20" i="13"/>
  <c r="AU25" i="13"/>
  <c r="AC46" i="13"/>
  <c r="AH46" i="13"/>
  <c r="AD15" i="13"/>
  <c r="AU15" i="13"/>
  <c r="AV15" i="13" s="1"/>
  <c r="AI23" i="13"/>
  <c r="AJ23" i="13" s="1"/>
  <c r="AE23" i="13"/>
  <c r="AF23" i="13" s="1"/>
  <c r="AC17" i="13"/>
  <c r="AD20" i="13"/>
  <c r="Z37" i="13"/>
  <c r="AO37" i="13"/>
  <c r="AQ37" i="13" s="1"/>
  <c r="AT20" i="13"/>
  <c r="AG46" i="13"/>
  <c r="Z20" i="13"/>
  <c r="AE20" i="13"/>
  <c r="AF20" i="13" s="1"/>
  <c r="AM46" i="13"/>
  <c r="AN46" i="13" s="1"/>
  <c r="AS46" i="13"/>
  <c r="AG15" i="13"/>
  <c r="AO15" i="13"/>
  <c r="AO33" i="13"/>
  <c r="AL33" i="13"/>
  <c r="AT23" i="13"/>
  <c r="AU23" i="13" s="1"/>
  <c r="AP23" i="13"/>
  <c r="AG17" i="13"/>
  <c r="AG36" i="13"/>
  <c r="AQ19" i="13"/>
  <c r="AI20" i="13"/>
  <c r="AJ20" i="13" s="1"/>
  <c r="Z46" i="13"/>
  <c r="AM20" i="13"/>
  <c r="AN20" i="13" s="1"/>
  <c r="AD46" i="13"/>
  <c r="AQ15" i="13"/>
  <c r="AR15" i="13" s="1"/>
  <c r="AP15" i="13"/>
  <c r="Z23" i="13"/>
  <c r="Z17" i="13"/>
  <c r="AE41" i="13"/>
  <c r="AF41" i="13" s="1"/>
  <c r="AP41" i="13"/>
  <c r="AQ41" i="13"/>
  <c r="AR41" i="13" s="1"/>
  <c r="AA41" i="13"/>
  <c r="AL41" i="13"/>
  <c r="AU28" i="13"/>
  <c r="AC41" i="13"/>
  <c r="Y41" i="13"/>
  <c r="AM41" i="13"/>
  <c r="AN41" i="13" s="1"/>
  <c r="AI41" i="13"/>
  <c r="AJ41" i="13" s="1"/>
  <c r="AH41" i="13"/>
  <c r="AD41" i="13"/>
  <c r="AT41" i="13"/>
  <c r="AU40" i="13"/>
  <c r="AO41" i="13"/>
  <c r="Z41" i="13"/>
  <c r="AU47" i="13"/>
  <c r="AQ38" i="13"/>
  <c r="AM36" i="13"/>
  <c r="AL46" i="13"/>
  <c r="AA46" i="13"/>
  <c r="AU39" i="13"/>
  <c r="AO16" i="13"/>
  <c r="AC16" i="13"/>
  <c r="AM16" i="13"/>
  <c r="AN16" i="13" s="1"/>
  <c r="AD16" i="13"/>
  <c r="Y16" i="13"/>
  <c r="AU24" i="13"/>
  <c r="AP33" i="13"/>
  <c r="AK33" i="13"/>
  <c r="AU33" i="13"/>
  <c r="AV33" i="13" s="1"/>
  <c r="AE33" i="13"/>
  <c r="AF33" i="13" s="1"/>
  <c r="AQ18" i="13"/>
  <c r="AR18" i="13" s="1"/>
  <c r="AT26" i="13"/>
  <c r="AI26" i="13"/>
  <c r="AJ26" i="13" s="1"/>
  <c r="Y26" i="13"/>
  <c r="AS26" i="13"/>
  <c r="AU26" i="13" s="1"/>
  <c r="AH26" i="13"/>
  <c r="AP26" i="13"/>
  <c r="AE26" i="13"/>
  <c r="AF26" i="13" s="1"/>
  <c r="AO26" i="13"/>
  <c r="AD26" i="13"/>
  <c r="AM26" i="13"/>
  <c r="AN26" i="13" s="1"/>
  <c r="AC26" i="13"/>
  <c r="AK26" i="13"/>
  <c r="Z26" i="13"/>
  <c r="AL26" i="13"/>
  <c r="AQ26" i="13"/>
  <c r="AR26" i="13" s="1"/>
  <c r="AA26" i="13"/>
  <c r="AG26" i="13"/>
  <c r="AI16" i="13"/>
  <c r="AJ16" i="13" s="1"/>
  <c r="AU21" i="13"/>
  <c r="AO22" i="13"/>
  <c r="AD22" i="13"/>
  <c r="AM22" i="13"/>
  <c r="AN22" i="13" s="1"/>
  <c r="AC22" i="13"/>
  <c r="AK22" i="13"/>
  <c r="Z22" i="13"/>
  <c r="AT22" i="13"/>
  <c r="AI22" i="13"/>
  <c r="AJ22" i="13" s="1"/>
  <c r="Y22" i="13"/>
  <c r="AS22" i="13"/>
  <c r="AH22" i="13"/>
  <c r="AP22" i="13"/>
  <c r="AE22" i="13"/>
  <c r="AF22" i="13" s="1"/>
  <c r="AQ22" i="13"/>
  <c r="AR22" i="13" s="1"/>
  <c r="AL22" i="13"/>
  <c r="AG22" i="13"/>
  <c r="AA22" i="13"/>
  <c r="AO42" i="13"/>
  <c r="AD42" i="13"/>
  <c r="AM42" i="13"/>
  <c r="AN42" i="13" s="1"/>
  <c r="AC42" i="13"/>
  <c r="AL42" i="13"/>
  <c r="AA42" i="13"/>
  <c r="AK42" i="13"/>
  <c r="Z42" i="13"/>
  <c r="AT42" i="13"/>
  <c r="AU42" i="13" s="1"/>
  <c r="AI42" i="13"/>
  <c r="AJ42" i="13" s="1"/>
  <c r="Y42" i="13"/>
  <c r="AS42" i="13"/>
  <c r="AH42" i="13"/>
  <c r="AP42" i="13"/>
  <c r="AE42" i="13"/>
  <c r="AF42" i="13" s="1"/>
  <c r="AQ42" i="13"/>
  <c r="AR42" i="13" s="1"/>
  <c r="AG42" i="13"/>
  <c r="S33" i="13" l="1"/>
  <c r="AI34" i="13"/>
  <c r="AJ34" i="13" s="1"/>
  <c r="AI15" i="13"/>
  <c r="AJ15" i="13" s="1"/>
  <c r="Q14" i="13"/>
  <c r="R14" i="13" s="1"/>
  <c r="Q34" i="13"/>
  <c r="R34" i="13" s="1"/>
  <c r="AF34" i="13"/>
  <c r="S34" i="13" s="1"/>
  <c r="AE15" i="13"/>
  <c r="AF15" i="13" s="1"/>
  <c r="S15" i="13" s="1"/>
  <c r="Q42" i="13"/>
  <c r="R42" i="13" s="1"/>
  <c r="AV42" i="13"/>
  <c r="S42" i="13" s="1"/>
  <c r="Q37" i="13"/>
  <c r="R37" i="13" s="1"/>
  <c r="AR37" i="13"/>
  <c r="S37" i="13" s="1"/>
  <c r="Q39" i="13"/>
  <c r="R39" i="13" s="1"/>
  <c r="AV39" i="13"/>
  <c r="S39" i="13" s="1"/>
  <c r="Q40" i="13"/>
  <c r="R40" i="13" s="1"/>
  <c r="AV40" i="13"/>
  <c r="S40" i="13" s="1"/>
  <c r="Q28" i="13"/>
  <c r="R28" i="13" s="1"/>
  <c r="AV28" i="13"/>
  <c r="S28" i="13" s="1"/>
  <c r="AU46" i="13"/>
  <c r="Q33" i="13"/>
  <c r="R33" i="13" s="1"/>
  <c r="Q26" i="13"/>
  <c r="R26" i="13" s="1"/>
  <c r="AV26" i="13"/>
  <c r="S26" i="13" s="1"/>
  <c r="Q24" i="13"/>
  <c r="R24" i="13" s="1"/>
  <c r="AV24" i="13"/>
  <c r="S24" i="13" s="1"/>
  <c r="Q44" i="13"/>
  <c r="R44" i="13" s="1"/>
  <c r="AV44" i="13"/>
  <c r="S44" i="13" s="1"/>
  <c r="Q43" i="13"/>
  <c r="R43" i="13" s="1"/>
  <c r="AV43" i="13"/>
  <c r="S43" i="13" s="1"/>
  <c r="Q36" i="13"/>
  <c r="R36" i="13" s="1"/>
  <c r="AN36" i="13"/>
  <c r="S36" i="13" s="1"/>
  <c r="Q23" i="13"/>
  <c r="R23" i="13" s="1"/>
  <c r="AV23" i="13"/>
  <c r="S23" i="13" s="1"/>
  <c r="AU41" i="13"/>
  <c r="Q38" i="13"/>
  <c r="R38" i="13" s="1"/>
  <c r="AR38" i="13"/>
  <c r="S38" i="13" s="1"/>
  <c r="Q27" i="13"/>
  <c r="R27" i="13" s="1"/>
  <c r="AV27" i="13"/>
  <c r="S27" i="13" s="1"/>
  <c r="Q19" i="13"/>
  <c r="R19" i="13" s="1"/>
  <c r="AR19" i="13"/>
  <c r="S19" i="13" s="1"/>
  <c r="Q25" i="13"/>
  <c r="R25" i="13" s="1"/>
  <c r="AV25" i="13"/>
  <c r="S25" i="13" s="1"/>
  <c r="Q21" i="13"/>
  <c r="R21" i="13" s="1"/>
  <c r="AV21" i="13"/>
  <c r="S21" i="13" s="1"/>
  <c r="Q47" i="13"/>
  <c r="R47" i="13" s="1"/>
  <c r="AV47" i="13"/>
  <c r="S47" i="13" s="1"/>
  <c r="R17" i="13"/>
  <c r="Q16" i="13"/>
  <c r="R16" i="13" s="1"/>
  <c r="Q18" i="13"/>
  <c r="R18" i="13" s="1"/>
  <c r="AU20" i="13"/>
  <c r="Q15" i="13"/>
  <c r="R15" i="13" s="1"/>
  <c r="AU22" i="13"/>
  <c r="Q20" i="13" l="1"/>
  <c r="R20" i="13" s="1"/>
  <c r="AV20" i="13"/>
  <c r="S20" i="13" s="1"/>
  <c r="Q46" i="13"/>
  <c r="R46" i="13" s="1"/>
  <c r="AV46" i="13"/>
  <c r="S46" i="13" s="1"/>
  <c r="Q22" i="13"/>
  <c r="R22" i="13" s="1"/>
  <c r="F9" i="13" s="1"/>
  <c r="AV22" i="13"/>
  <c r="S22" i="13" s="1"/>
  <c r="Q41" i="13"/>
  <c r="R41" i="13" s="1"/>
  <c r="H9" i="13" s="1"/>
  <c r="AV41" i="13"/>
  <c r="S41" i="13" s="1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P32" i="12" s="1"/>
  <c r="N31" i="12"/>
  <c r="N30" i="12"/>
  <c r="N26" i="12"/>
  <c r="N25" i="12"/>
  <c r="P25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6" i="11"/>
  <c r="N25" i="11"/>
  <c r="N24" i="11"/>
  <c r="N23" i="11"/>
  <c r="N22" i="11"/>
  <c r="N21" i="11"/>
  <c r="O21" i="11" s="1"/>
  <c r="N20" i="11"/>
  <c r="N19" i="11"/>
  <c r="N18" i="11"/>
  <c r="N17" i="11"/>
  <c r="N16" i="11"/>
  <c r="N15" i="11"/>
  <c r="N14" i="11"/>
  <c r="N13" i="11"/>
  <c r="N12" i="11"/>
  <c r="N44" i="10"/>
  <c r="N43" i="10"/>
  <c r="N42" i="10"/>
  <c r="N41" i="10"/>
  <c r="P41" i="10" s="1"/>
  <c r="N40" i="10"/>
  <c r="N39" i="10"/>
  <c r="N38" i="10"/>
  <c r="N37" i="10"/>
  <c r="P37" i="10" s="1"/>
  <c r="N36" i="10"/>
  <c r="N35" i="10"/>
  <c r="N34" i="10"/>
  <c r="N33" i="10"/>
  <c r="N32" i="10"/>
  <c r="N31" i="10"/>
  <c r="N30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P12" i="10" s="1"/>
  <c r="N31" i="8"/>
  <c r="N32" i="8"/>
  <c r="P32" i="8" s="1"/>
  <c r="N33" i="8"/>
  <c r="P33" i="8" s="1"/>
  <c r="N34" i="8"/>
  <c r="N35" i="8"/>
  <c r="N36" i="8"/>
  <c r="P36" i="8" s="1"/>
  <c r="N37" i="8"/>
  <c r="N38" i="8"/>
  <c r="N39" i="8"/>
  <c r="N40" i="8"/>
  <c r="P40" i="8" s="1"/>
  <c r="N41" i="8"/>
  <c r="P41" i="8" s="1"/>
  <c r="N42" i="8"/>
  <c r="N43" i="8"/>
  <c r="N44" i="8"/>
  <c r="P44" i="8" s="1"/>
  <c r="N30" i="8"/>
  <c r="O30" i="8" s="1"/>
  <c r="N13" i="8"/>
  <c r="N14" i="8"/>
  <c r="N15" i="8"/>
  <c r="P15" i="8" s="1"/>
  <c r="N16" i="8"/>
  <c r="P16" i="8" s="1"/>
  <c r="N17" i="8"/>
  <c r="N18" i="8"/>
  <c r="N19" i="8"/>
  <c r="P19" i="8" s="1"/>
  <c r="N20" i="8"/>
  <c r="N21" i="8"/>
  <c r="N22" i="8"/>
  <c r="N23" i="8"/>
  <c r="P23" i="8" s="1"/>
  <c r="N24" i="8"/>
  <c r="P24" i="8" s="1"/>
  <c r="N25" i="8"/>
  <c r="N26" i="8"/>
  <c r="N12" i="8"/>
  <c r="O16" i="8" l="1"/>
  <c r="O15" i="8"/>
  <c r="P12" i="8"/>
  <c r="O12" i="8"/>
  <c r="L7" i="13"/>
  <c r="O21" i="10"/>
  <c r="P21" i="10"/>
  <c r="P21" i="11"/>
  <c r="O32" i="11"/>
  <c r="P32" i="11"/>
  <c r="O40" i="11"/>
  <c r="P40" i="11"/>
  <c r="O15" i="12"/>
  <c r="P15" i="12"/>
  <c r="O23" i="12"/>
  <c r="P23" i="12"/>
  <c r="O32" i="12"/>
  <c r="O40" i="12"/>
  <c r="P40" i="12"/>
  <c r="O25" i="8"/>
  <c r="P25" i="8"/>
  <c r="O38" i="10"/>
  <c r="P38" i="10"/>
  <c r="O14" i="12"/>
  <c r="P14" i="12"/>
  <c r="O32" i="10"/>
  <c r="P32" i="10"/>
  <c r="O44" i="8"/>
  <c r="O14" i="10"/>
  <c r="P14" i="10"/>
  <c r="O22" i="10"/>
  <c r="P22" i="10"/>
  <c r="O33" i="10"/>
  <c r="P33" i="10"/>
  <c r="O40" i="10"/>
  <c r="P40" i="10"/>
  <c r="O14" i="11"/>
  <c r="P14" i="11"/>
  <c r="O22" i="11"/>
  <c r="P22" i="11"/>
  <c r="O33" i="11"/>
  <c r="P33" i="11"/>
  <c r="O41" i="11"/>
  <c r="P41" i="11"/>
  <c r="O16" i="12"/>
  <c r="P16" i="12"/>
  <c r="O24" i="12"/>
  <c r="P24" i="12"/>
  <c r="O33" i="12"/>
  <c r="P33" i="12"/>
  <c r="O41" i="12"/>
  <c r="P41" i="12"/>
  <c r="O20" i="11"/>
  <c r="P20" i="11"/>
  <c r="O22" i="8"/>
  <c r="P22" i="8"/>
  <c r="O15" i="10"/>
  <c r="P15" i="10"/>
  <c r="O17" i="8"/>
  <c r="P17" i="8"/>
  <c r="O20" i="10"/>
  <c r="P20" i="10"/>
  <c r="O13" i="10"/>
  <c r="P13" i="10"/>
  <c r="O23" i="11"/>
  <c r="P23" i="11"/>
  <c r="O17" i="12"/>
  <c r="P17" i="12"/>
  <c r="O13" i="8"/>
  <c r="P13" i="8"/>
  <c r="O16" i="10"/>
  <c r="P16" i="10"/>
  <c r="O24" i="10"/>
  <c r="P24" i="10"/>
  <c r="O41" i="10"/>
  <c r="O16" i="11"/>
  <c r="P16" i="11"/>
  <c r="O24" i="11"/>
  <c r="P24" i="11"/>
  <c r="O35" i="11"/>
  <c r="P35" i="11"/>
  <c r="O43" i="11"/>
  <c r="P43" i="11"/>
  <c r="O18" i="12"/>
  <c r="P18" i="12"/>
  <c r="O25" i="12"/>
  <c r="O35" i="12"/>
  <c r="P35" i="12"/>
  <c r="O43" i="12"/>
  <c r="P43" i="12"/>
  <c r="O20" i="8"/>
  <c r="P20" i="8"/>
  <c r="P30" i="8"/>
  <c r="O37" i="8"/>
  <c r="P37" i="8"/>
  <c r="O24" i="8"/>
  <c r="O36" i="8"/>
  <c r="O17" i="10"/>
  <c r="P17" i="10"/>
  <c r="O25" i="10"/>
  <c r="P25" i="10"/>
  <c r="O36" i="10"/>
  <c r="P36" i="10"/>
  <c r="O42" i="10"/>
  <c r="P42" i="10"/>
  <c r="O17" i="11"/>
  <c r="P17" i="11"/>
  <c r="O25" i="11"/>
  <c r="P25" i="11"/>
  <c r="O36" i="11"/>
  <c r="P36" i="11"/>
  <c r="O44" i="11"/>
  <c r="P44" i="11"/>
  <c r="O19" i="12"/>
  <c r="P19" i="12"/>
  <c r="O26" i="12"/>
  <c r="P26" i="12"/>
  <c r="O36" i="12"/>
  <c r="P36" i="12"/>
  <c r="O44" i="12"/>
  <c r="P44" i="12"/>
  <c r="O34" i="8"/>
  <c r="P34" i="8"/>
  <c r="O31" i="10"/>
  <c r="P31" i="10"/>
  <c r="O31" i="11"/>
  <c r="P31" i="11"/>
  <c r="O39" i="10"/>
  <c r="P39" i="10"/>
  <c r="O39" i="8"/>
  <c r="P39" i="8"/>
  <c r="O23" i="10"/>
  <c r="P23" i="10"/>
  <c r="O42" i="11"/>
  <c r="P42" i="11"/>
  <c r="O34" i="12"/>
  <c r="P34" i="12"/>
  <c r="O21" i="8"/>
  <c r="P21" i="8"/>
  <c r="O18" i="10"/>
  <c r="P18" i="10"/>
  <c r="O43" i="10"/>
  <c r="P43" i="10"/>
  <c r="O18" i="11"/>
  <c r="P18" i="11"/>
  <c r="O26" i="11"/>
  <c r="P26" i="11"/>
  <c r="O37" i="11"/>
  <c r="P37" i="11"/>
  <c r="P12" i="12"/>
  <c r="O12" i="12"/>
  <c r="O20" i="12"/>
  <c r="P20" i="12"/>
  <c r="O30" i="12"/>
  <c r="P30" i="12"/>
  <c r="O37" i="12"/>
  <c r="P37" i="12"/>
  <c r="O42" i="8"/>
  <c r="P42" i="8"/>
  <c r="O12" i="11"/>
  <c r="P12" i="11"/>
  <c r="O39" i="11"/>
  <c r="P39" i="11"/>
  <c r="O22" i="12"/>
  <c r="P22" i="12"/>
  <c r="O39" i="12"/>
  <c r="P39" i="12"/>
  <c r="O13" i="11"/>
  <c r="P13" i="11"/>
  <c r="O14" i="8"/>
  <c r="P14" i="8"/>
  <c r="O31" i="8"/>
  <c r="P31" i="8"/>
  <c r="O41" i="8"/>
  <c r="O34" i="10"/>
  <c r="P34" i="10"/>
  <c r="O15" i="11"/>
  <c r="P15" i="11"/>
  <c r="O34" i="11"/>
  <c r="P34" i="11"/>
  <c r="O42" i="12"/>
  <c r="P42" i="12"/>
  <c r="O38" i="8"/>
  <c r="P38" i="8"/>
  <c r="O40" i="8"/>
  <c r="O35" i="10"/>
  <c r="P35" i="10"/>
  <c r="O23" i="8"/>
  <c r="O33" i="8"/>
  <c r="O26" i="10"/>
  <c r="P26" i="10"/>
  <c r="O26" i="8"/>
  <c r="P26" i="8"/>
  <c r="O18" i="8"/>
  <c r="P18" i="8"/>
  <c r="O43" i="8"/>
  <c r="P43" i="8"/>
  <c r="O35" i="8"/>
  <c r="P35" i="8"/>
  <c r="O19" i="8"/>
  <c r="O32" i="8"/>
  <c r="O19" i="10"/>
  <c r="P19" i="10"/>
  <c r="P30" i="10"/>
  <c r="O30" i="10"/>
  <c r="O37" i="10"/>
  <c r="O44" i="10"/>
  <c r="P44" i="10"/>
  <c r="O19" i="11"/>
  <c r="P19" i="11"/>
  <c r="O30" i="11"/>
  <c r="P30" i="11"/>
  <c r="O38" i="11"/>
  <c r="P38" i="11"/>
  <c r="O13" i="12"/>
  <c r="P13" i="12"/>
  <c r="O21" i="12"/>
  <c r="P21" i="12"/>
  <c r="O31" i="12"/>
  <c r="P31" i="12"/>
  <c r="O38" i="12"/>
  <c r="P38" i="12"/>
  <c r="O12" i="10"/>
  <c r="H8" i="12" l="1"/>
  <c r="H8" i="10"/>
  <c r="F8" i="12"/>
  <c r="F8" i="11"/>
  <c r="H8" i="11"/>
  <c r="F8" i="8"/>
  <c r="H8" i="8"/>
  <c r="F8" i="10"/>
  <c r="L6" i="12" l="1"/>
  <c r="L6" i="10"/>
  <c r="L6" i="8"/>
  <c r="L6" i="11"/>
  <c r="R12" i="3"/>
  <c r="S12" i="3" l="1"/>
  <c r="T12" i="3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33" i="6"/>
  <c r="V14" i="6"/>
  <c r="U27" i="6" l="1"/>
  <c r="U28" i="6"/>
  <c r="U15" i="6"/>
  <c r="U16" i="6"/>
  <c r="U17" i="6"/>
  <c r="U18" i="6"/>
  <c r="U19" i="6"/>
  <c r="U20" i="6"/>
  <c r="U21" i="6"/>
  <c r="U22" i="6"/>
  <c r="U23" i="6"/>
  <c r="U24" i="6"/>
  <c r="U25" i="6"/>
  <c r="U26" i="6"/>
  <c r="V15" i="6"/>
  <c r="V16" i="6"/>
  <c r="V17" i="6"/>
  <c r="V18" i="6"/>
  <c r="V19" i="6"/>
  <c r="V20" i="6"/>
  <c r="V21" i="6"/>
  <c r="V22" i="6"/>
  <c r="V23" i="6"/>
  <c r="W23" i="6" s="1"/>
  <c r="V24" i="6"/>
  <c r="V25" i="6"/>
  <c r="V26" i="6"/>
  <c r="V27" i="6"/>
  <c r="V28" i="6"/>
  <c r="W34" i="6"/>
  <c r="W35" i="6"/>
  <c r="W36" i="6"/>
  <c r="W38" i="6"/>
  <c r="W39" i="6"/>
  <c r="W42" i="6"/>
  <c r="W43" i="6"/>
  <c r="W46" i="6"/>
  <c r="W47" i="6"/>
  <c r="CT36" i="6" l="1"/>
  <c r="CU36" i="6" s="1"/>
  <c r="CK36" i="6"/>
  <c r="CC36" i="6"/>
  <c r="CS36" i="6"/>
  <c r="CJ36" i="6"/>
  <c r="CB36" i="6"/>
  <c r="CF36" i="6"/>
  <c r="CR36" i="6"/>
  <c r="CO36" i="6"/>
  <c r="CH36" i="6"/>
  <c r="CI36" i="6" s="1"/>
  <c r="CP36" i="6"/>
  <c r="CQ36" i="6" s="1"/>
  <c r="CG36" i="6"/>
  <c r="CN36" i="6"/>
  <c r="CL36" i="6"/>
  <c r="CM36" i="6" s="1"/>
  <c r="CD36" i="6"/>
  <c r="S23" i="6"/>
  <c r="CT23" i="6"/>
  <c r="CU23" i="6" s="1"/>
  <c r="CJ23" i="6"/>
  <c r="CS23" i="6"/>
  <c r="CH23" i="6"/>
  <c r="CI23" i="6" s="1"/>
  <c r="CD23" i="6"/>
  <c r="CR23" i="6"/>
  <c r="CG23" i="6"/>
  <c r="CP23" i="6"/>
  <c r="CQ23" i="6" s="1"/>
  <c r="CF23" i="6"/>
  <c r="CO23" i="6"/>
  <c r="CN23" i="6"/>
  <c r="CL23" i="6"/>
  <c r="CM23" i="6" s="1"/>
  <c r="CC23" i="6"/>
  <c r="CK23" i="6"/>
  <c r="CB23" i="6"/>
  <c r="CP35" i="6"/>
  <c r="CQ35" i="6" s="1"/>
  <c r="CF35" i="6"/>
  <c r="CT35" i="6"/>
  <c r="CU35" i="6" s="1"/>
  <c r="CO35" i="6"/>
  <c r="CN35" i="6"/>
  <c r="CD35" i="6"/>
  <c r="CL35" i="6"/>
  <c r="CM35" i="6" s="1"/>
  <c r="CC35" i="6"/>
  <c r="CJ35" i="6"/>
  <c r="CK35" i="6"/>
  <c r="CB35" i="6"/>
  <c r="CS35" i="6"/>
  <c r="CH35" i="6"/>
  <c r="CI35" i="6" s="1"/>
  <c r="CR35" i="6"/>
  <c r="CG35" i="6"/>
  <c r="S38" i="6"/>
  <c r="CN38" i="6"/>
  <c r="CD38" i="6"/>
  <c r="CR38" i="6"/>
  <c r="CL38" i="6"/>
  <c r="CM38" i="6" s="1"/>
  <c r="CC38" i="6"/>
  <c r="CT38" i="6"/>
  <c r="CU38" i="6" s="1"/>
  <c r="CK38" i="6"/>
  <c r="CB38" i="6"/>
  <c r="CH38" i="6"/>
  <c r="CI38" i="6" s="1"/>
  <c r="CS38" i="6"/>
  <c r="CJ38" i="6"/>
  <c r="CP38" i="6"/>
  <c r="CQ38" i="6" s="1"/>
  <c r="CG38" i="6"/>
  <c r="CO38" i="6"/>
  <c r="CF38" i="6"/>
  <c r="CT34" i="6"/>
  <c r="CU34" i="6" s="1"/>
  <c r="CK34" i="6"/>
  <c r="CB34" i="6"/>
  <c r="CS34" i="6"/>
  <c r="CJ34" i="6"/>
  <c r="CR34" i="6"/>
  <c r="CH34" i="6"/>
  <c r="CI34" i="6" s="1"/>
  <c r="CN34" i="6"/>
  <c r="CP34" i="6"/>
  <c r="CQ34" i="6" s="1"/>
  <c r="CG34" i="6"/>
  <c r="CO34" i="6"/>
  <c r="CF34" i="6"/>
  <c r="CD34" i="6"/>
  <c r="CL34" i="6"/>
  <c r="CM34" i="6" s="1"/>
  <c r="CC34" i="6"/>
  <c r="CT39" i="6"/>
  <c r="CU39" i="6" s="1"/>
  <c r="CJ39" i="6"/>
  <c r="CS39" i="6"/>
  <c r="CH39" i="6"/>
  <c r="CI39" i="6" s="1"/>
  <c r="CR39" i="6"/>
  <c r="CG39" i="6"/>
  <c r="CD39" i="6"/>
  <c r="CP39" i="6"/>
  <c r="CQ39" i="6" s="1"/>
  <c r="CF39" i="6"/>
  <c r="CO39" i="6"/>
  <c r="CN39" i="6"/>
  <c r="CL39" i="6"/>
  <c r="CM39" i="6" s="1"/>
  <c r="CC39" i="6"/>
  <c r="CK39" i="6"/>
  <c r="CB39" i="6"/>
  <c r="CT47" i="6"/>
  <c r="CU47" i="6" s="1"/>
  <c r="CJ47" i="6"/>
  <c r="CS47" i="6"/>
  <c r="CH47" i="6"/>
  <c r="CI47" i="6" s="1"/>
  <c r="CN47" i="6"/>
  <c r="CR47" i="6"/>
  <c r="CG47" i="6"/>
  <c r="CP47" i="6"/>
  <c r="CQ47" i="6" s="1"/>
  <c r="CF47" i="6"/>
  <c r="CO47" i="6"/>
  <c r="CL47" i="6"/>
  <c r="CM47" i="6" s="1"/>
  <c r="CC47" i="6"/>
  <c r="CK47" i="6"/>
  <c r="CB47" i="6"/>
  <c r="CD47" i="6"/>
  <c r="CL46" i="6"/>
  <c r="CM46" i="6" s="1"/>
  <c r="CC46" i="6"/>
  <c r="CP46" i="6"/>
  <c r="CQ46" i="6" s="1"/>
  <c r="CK46" i="6"/>
  <c r="CB46" i="6"/>
  <c r="CT46" i="6"/>
  <c r="CU46" i="6" s="1"/>
  <c r="CJ46" i="6"/>
  <c r="CS46" i="6"/>
  <c r="CH46" i="6"/>
  <c r="CI46" i="6" s="1"/>
  <c r="CF46" i="6"/>
  <c r="CR46" i="6"/>
  <c r="CG46" i="6"/>
  <c r="CO46" i="6"/>
  <c r="CN46" i="6"/>
  <c r="CD46" i="6"/>
  <c r="CR42" i="6"/>
  <c r="CH42" i="6"/>
  <c r="CI42" i="6" s="1"/>
  <c r="CP42" i="6"/>
  <c r="CQ42" i="6" s="1"/>
  <c r="CG42" i="6"/>
  <c r="CO42" i="6"/>
  <c r="CF42" i="6"/>
  <c r="CN42" i="6"/>
  <c r="CD42" i="6"/>
  <c r="CL42" i="6"/>
  <c r="CM42" i="6" s="1"/>
  <c r="CT42" i="6"/>
  <c r="CU42" i="6" s="1"/>
  <c r="CK42" i="6"/>
  <c r="CB42" i="6"/>
  <c r="CS42" i="6"/>
  <c r="CJ42" i="6"/>
  <c r="CC42" i="6"/>
  <c r="CN43" i="6"/>
  <c r="CD43" i="6"/>
  <c r="CG43" i="6"/>
  <c r="CL43" i="6"/>
  <c r="CM43" i="6" s="1"/>
  <c r="CC43" i="6"/>
  <c r="CK43" i="6"/>
  <c r="CB43" i="6"/>
  <c r="CT43" i="6"/>
  <c r="CU43" i="6" s="1"/>
  <c r="CJ43" i="6"/>
  <c r="CS43" i="6"/>
  <c r="CH43" i="6"/>
  <c r="CI43" i="6" s="1"/>
  <c r="CP43" i="6"/>
  <c r="CQ43" i="6" s="1"/>
  <c r="CF43" i="6"/>
  <c r="CO43" i="6"/>
  <c r="CR43" i="6"/>
  <c r="Q35" i="6"/>
  <c r="S35" i="6"/>
  <c r="AM47" i="6"/>
  <c r="AN47" i="6" s="1"/>
  <c r="S47" i="6"/>
  <c r="Q46" i="6"/>
  <c r="R46" i="6" s="1"/>
  <c r="S46" i="6"/>
  <c r="W16" i="6"/>
  <c r="AD43" i="6"/>
  <c r="S43" i="6"/>
  <c r="AL36" i="6"/>
  <c r="AC42" i="6"/>
  <c r="S42" i="6"/>
  <c r="W27" i="6"/>
  <c r="AE27" i="6" s="1"/>
  <c r="AF27" i="6" s="1"/>
  <c r="AC43" i="6"/>
  <c r="AM43" i="6"/>
  <c r="AN43" i="6" s="1"/>
  <c r="AG38" i="6"/>
  <c r="Q38" i="6"/>
  <c r="AK36" i="6"/>
  <c r="Z23" i="6"/>
  <c r="Q23" i="6"/>
  <c r="W18" i="6"/>
  <c r="W17" i="6"/>
  <c r="AM42" i="6"/>
  <c r="AN42" i="6" s="1"/>
  <c r="AH42" i="6"/>
  <c r="AH38" i="6"/>
  <c r="Z43" i="6"/>
  <c r="Q43" i="6"/>
  <c r="R43" i="6" s="1"/>
  <c r="AO36" i="6"/>
  <c r="AA42" i="6"/>
  <c r="Q42" i="6"/>
  <c r="R42" i="6" s="1"/>
  <c r="Y47" i="6"/>
  <c r="Q47" i="6"/>
  <c r="R47" i="6" s="1"/>
  <c r="AC38" i="6"/>
  <c r="W25" i="6"/>
  <c r="W24" i="6"/>
  <c r="W19" i="6"/>
  <c r="W26" i="6"/>
  <c r="W22" i="6"/>
  <c r="Z35" i="6"/>
  <c r="AM35" i="6"/>
  <c r="AN35" i="6" s="1"/>
  <c r="AO35" i="6"/>
  <c r="AC35" i="6"/>
  <c r="Y35" i="6"/>
  <c r="AD35" i="6"/>
  <c r="AH35" i="6"/>
  <c r="AH34" i="6"/>
  <c r="AC34" i="6"/>
  <c r="AO39" i="6"/>
  <c r="AH39" i="6"/>
  <c r="AC23" i="6"/>
  <c r="AI43" i="6"/>
  <c r="AJ43" i="6" s="1"/>
  <c r="AL42" i="6"/>
  <c r="AM38" i="6"/>
  <c r="AN38" i="6" s="1"/>
  <c r="W37" i="6"/>
  <c r="Y23" i="6"/>
  <c r="W15" i="6"/>
  <c r="W20" i="6"/>
  <c r="Y43" i="6"/>
  <c r="W40" i="6"/>
  <c r="AM23" i="6"/>
  <c r="AN23" i="6" s="1"/>
  <c r="AO23" i="6"/>
  <c r="W45" i="6"/>
  <c r="W44" i="6"/>
  <c r="AH23" i="6"/>
  <c r="AO43" i="6"/>
  <c r="W28" i="6"/>
  <c r="AD23" i="6"/>
  <c r="W14" i="6"/>
  <c r="AD46" i="6"/>
  <c r="AO46" i="6"/>
  <c r="AE46" i="6"/>
  <c r="AF46" i="6" s="1"/>
  <c r="AP46" i="6"/>
  <c r="Y46" i="6"/>
  <c r="AI46" i="6"/>
  <c r="AJ46" i="6" s="1"/>
  <c r="Z46" i="6"/>
  <c r="AK46" i="6"/>
  <c r="AA46" i="6"/>
  <c r="AQ46" i="6"/>
  <c r="AR46" i="6" s="1"/>
  <c r="AC46" i="6"/>
  <c r="AG46" i="6"/>
  <c r="AM46" i="6"/>
  <c r="AN46" i="6" s="1"/>
  <c r="AH46" i="6"/>
  <c r="AL46" i="6"/>
  <c r="AE47" i="6"/>
  <c r="AF47" i="6" s="1"/>
  <c r="AP47" i="6"/>
  <c r="AG47" i="6"/>
  <c r="AQ47" i="6"/>
  <c r="AR47" i="6" s="1"/>
  <c r="Z47" i="6"/>
  <c r="AK47" i="6"/>
  <c r="AA47" i="6"/>
  <c r="AL47" i="6"/>
  <c r="AA36" i="6"/>
  <c r="AM36" i="6"/>
  <c r="AN36" i="6" s="1"/>
  <c r="AC36" i="6"/>
  <c r="AG36" i="6"/>
  <c r="AQ36" i="6"/>
  <c r="AR36" i="6" s="1"/>
  <c r="AH36" i="6"/>
  <c r="Y36" i="6"/>
  <c r="AI36" i="6"/>
  <c r="AJ36" i="6" s="1"/>
  <c r="AM34" i="6"/>
  <c r="AN34" i="6" s="1"/>
  <c r="W41" i="6"/>
  <c r="AD39" i="6"/>
  <c r="AO47" i="6"/>
  <c r="Y39" i="6"/>
  <c r="AP36" i="6"/>
  <c r="Y34" i="6"/>
  <c r="AI34" i="6"/>
  <c r="AJ34" i="6" s="1"/>
  <c r="Z34" i="6"/>
  <c r="AK34" i="6"/>
  <c r="AL34" i="6"/>
  <c r="AD34" i="6"/>
  <c r="AO34" i="6"/>
  <c r="AP34" i="6"/>
  <c r="AG34" i="6"/>
  <c r="AQ34" i="6"/>
  <c r="AR34" i="6" s="1"/>
  <c r="AH47" i="6"/>
  <c r="Y42" i="6"/>
  <c r="AI42" i="6"/>
  <c r="AJ42" i="6" s="1"/>
  <c r="Z42" i="6"/>
  <c r="AK42" i="6"/>
  <c r="AD42" i="6"/>
  <c r="AO42" i="6"/>
  <c r="AG42" i="6"/>
  <c r="AQ42" i="6"/>
  <c r="AR42" i="6" s="1"/>
  <c r="AE42" i="6"/>
  <c r="AF42" i="6" s="1"/>
  <c r="AP42" i="6"/>
  <c r="AD38" i="6"/>
  <c r="AO38" i="6"/>
  <c r="AE38" i="6"/>
  <c r="AF38" i="6" s="1"/>
  <c r="AP38" i="6"/>
  <c r="Y38" i="6"/>
  <c r="AI38" i="6"/>
  <c r="AJ38" i="6" s="1"/>
  <c r="Z38" i="6"/>
  <c r="AK38" i="6"/>
  <c r="AA38" i="6"/>
  <c r="AL38" i="6"/>
  <c r="W33" i="6"/>
  <c r="W21" i="6"/>
  <c r="AD47" i="6"/>
  <c r="AD36" i="6"/>
  <c r="AE36" i="6" s="1"/>
  <c r="AE39" i="6"/>
  <c r="AF39" i="6" s="1"/>
  <c r="AP39" i="6"/>
  <c r="AG39" i="6"/>
  <c r="AQ39" i="6"/>
  <c r="AR39" i="6" s="1"/>
  <c r="Z39" i="6"/>
  <c r="AK39" i="6"/>
  <c r="AA39" i="6"/>
  <c r="AL39" i="6"/>
  <c r="AC39" i="6"/>
  <c r="AI47" i="6"/>
  <c r="AJ47" i="6" s="1"/>
  <c r="AC47" i="6"/>
  <c r="AI39" i="6"/>
  <c r="AJ39" i="6" s="1"/>
  <c r="Z36" i="6"/>
  <c r="AH43" i="6"/>
  <c r="AQ43" i="6"/>
  <c r="AR43" i="6" s="1"/>
  <c r="AG43" i="6"/>
  <c r="AQ35" i="6"/>
  <c r="AR35" i="6" s="1"/>
  <c r="AG35" i="6"/>
  <c r="AA27" i="6"/>
  <c r="AQ23" i="6"/>
  <c r="AR23" i="6" s="1"/>
  <c r="AG23" i="6"/>
  <c r="AI23" i="6" s="1"/>
  <c r="AP43" i="6"/>
  <c r="AE43" i="6"/>
  <c r="AF43" i="6" s="1"/>
  <c r="AP35" i="6"/>
  <c r="AE35" i="6"/>
  <c r="AF35" i="6" s="1"/>
  <c r="Z27" i="6"/>
  <c r="AP23" i="6"/>
  <c r="AE23" i="6"/>
  <c r="AF23" i="6" s="1"/>
  <c r="AL43" i="6"/>
  <c r="AA43" i="6"/>
  <c r="AL35" i="6"/>
  <c r="AA35" i="6"/>
  <c r="AG27" i="6"/>
  <c r="AL23" i="6"/>
  <c r="AA23" i="6"/>
  <c r="AK43" i="6"/>
  <c r="AK35" i="6"/>
  <c r="AK23" i="6"/>
  <c r="AM45" i="6" l="1"/>
  <c r="AN45" i="6" s="1"/>
  <c r="CO45" i="6"/>
  <c r="CN45" i="6"/>
  <c r="CD45" i="6"/>
  <c r="CL45" i="6"/>
  <c r="CM45" i="6" s="1"/>
  <c r="CC45" i="6"/>
  <c r="CS45" i="6"/>
  <c r="CK45" i="6"/>
  <c r="CB45" i="6"/>
  <c r="CT45" i="6"/>
  <c r="CU45" i="6" s="1"/>
  <c r="CJ45" i="6"/>
  <c r="CH45" i="6"/>
  <c r="CI45" i="6" s="1"/>
  <c r="CR45" i="6"/>
  <c r="CG45" i="6"/>
  <c r="CP45" i="6"/>
  <c r="CQ45" i="6" s="1"/>
  <c r="CF45" i="6"/>
  <c r="CR37" i="6"/>
  <c r="CG37" i="6"/>
  <c r="CP37" i="6"/>
  <c r="CQ37" i="6" s="1"/>
  <c r="CF37" i="6"/>
  <c r="CK37" i="6"/>
  <c r="CO37" i="6"/>
  <c r="CN37" i="6"/>
  <c r="CD37" i="6"/>
  <c r="CB37" i="6"/>
  <c r="CL37" i="6"/>
  <c r="CM37" i="6" s="1"/>
  <c r="CC37" i="6"/>
  <c r="CT37" i="6"/>
  <c r="CU37" i="6" s="1"/>
  <c r="CJ37" i="6"/>
  <c r="CS37" i="6"/>
  <c r="CH37" i="6"/>
  <c r="CI37" i="6" s="1"/>
  <c r="CH16" i="6"/>
  <c r="CI16" i="6" s="1"/>
  <c r="CP16" i="6"/>
  <c r="CQ16" i="6" s="1"/>
  <c r="CG16" i="6"/>
  <c r="CT16" i="6"/>
  <c r="CU16" i="6" s="1"/>
  <c r="CO16" i="6"/>
  <c r="CF16" i="6"/>
  <c r="CC16" i="6"/>
  <c r="CN16" i="6"/>
  <c r="CK16" i="6"/>
  <c r="CL16" i="6"/>
  <c r="CM16" i="6" s="1"/>
  <c r="CD16" i="6"/>
  <c r="CS16" i="6"/>
  <c r="CJ16" i="6"/>
  <c r="CB16" i="6"/>
  <c r="CR16" i="6"/>
  <c r="CK41" i="6"/>
  <c r="CB41" i="6"/>
  <c r="CT41" i="6"/>
  <c r="CU41" i="6" s="1"/>
  <c r="CJ41" i="6"/>
  <c r="CS41" i="6"/>
  <c r="CH41" i="6"/>
  <c r="CI41" i="6" s="1"/>
  <c r="CR41" i="6"/>
  <c r="CG41" i="6"/>
  <c r="CO41" i="6"/>
  <c r="CP41" i="6"/>
  <c r="CQ41" i="6" s="1"/>
  <c r="CF41" i="6"/>
  <c r="CN41" i="6"/>
  <c r="CD41" i="6"/>
  <c r="CL41" i="6"/>
  <c r="CM41" i="6" s="1"/>
  <c r="CC41" i="6"/>
  <c r="CN22" i="6"/>
  <c r="CD22" i="6"/>
  <c r="CL22" i="6"/>
  <c r="CM22" i="6" s="1"/>
  <c r="CC22" i="6"/>
  <c r="CT22" i="6"/>
  <c r="CU22" i="6" s="1"/>
  <c r="CK22" i="6"/>
  <c r="CB22" i="6"/>
  <c r="CH22" i="6"/>
  <c r="CI22" i="6" s="1"/>
  <c r="CS22" i="6"/>
  <c r="CJ22" i="6"/>
  <c r="CP22" i="6"/>
  <c r="CQ22" i="6" s="1"/>
  <c r="CG22" i="6"/>
  <c r="CR22" i="6"/>
  <c r="CO22" i="6"/>
  <c r="CF22" i="6"/>
  <c r="AG17" i="6"/>
  <c r="CN17" i="6"/>
  <c r="CD17" i="6"/>
  <c r="CL17" i="6"/>
  <c r="CM17" i="6" s="1"/>
  <c r="CC17" i="6"/>
  <c r="CR17" i="6"/>
  <c r="CK17" i="6"/>
  <c r="CB17" i="6"/>
  <c r="CT17" i="6"/>
  <c r="CU17" i="6" s="1"/>
  <c r="CJ17" i="6"/>
  <c r="CG17" i="6"/>
  <c r="CS17" i="6"/>
  <c r="CH17" i="6"/>
  <c r="CI17" i="6" s="1"/>
  <c r="CP17" i="6"/>
  <c r="CQ17" i="6" s="1"/>
  <c r="CF17" i="6"/>
  <c r="CO17" i="6"/>
  <c r="S26" i="6"/>
  <c r="CR26" i="6"/>
  <c r="CH26" i="6"/>
  <c r="CI26" i="6" s="1"/>
  <c r="CC26" i="6"/>
  <c r="CP26" i="6"/>
  <c r="CQ26" i="6" s="1"/>
  <c r="CG26" i="6"/>
  <c r="CO26" i="6"/>
  <c r="CF26" i="6"/>
  <c r="CN26" i="6"/>
  <c r="CL26" i="6"/>
  <c r="CM26" i="6" s="1"/>
  <c r="CD26" i="6"/>
  <c r="CT26" i="6"/>
  <c r="CU26" i="6" s="1"/>
  <c r="CK26" i="6"/>
  <c r="CB26" i="6"/>
  <c r="CS26" i="6"/>
  <c r="CJ26" i="6"/>
  <c r="CT18" i="6"/>
  <c r="CU18" i="6" s="1"/>
  <c r="CK18" i="6"/>
  <c r="CB18" i="6"/>
  <c r="CS18" i="6"/>
  <c r="CJ18" i="6"/>
  <c r="CR18" i="6"/>
  <c r="CH18" i="6"/>
  <c r="CI18" i="6" s="1"/>
  <c r="CP18" i="6"/>
  <c r="CQ18" i="6" s="1"/>
  <c r="CG18" i="6"/>
  <c r="CN18" i="6"/>
  <c r="CO18" i="6"/>
  <c r="CF18" i="6"/>
  <c r="CD18" i="6"/>
  <c r="CL18" i="6"/>
  <c r="CM18" i="6" s="1"/>
  <c r="CC18" i="6"/>
  <c r="AO27" i="6"/>
  <c r="CN27" i="6"/>
  <c r="CD27" i="6"/>
  <c r="CR27" i="6"/>
  <c r="CL27" i="6"/>
  <c r="CM27" i="6" s="1"/>
  <c r="CC27" i="6"/>
  <c r="CK27" i="6"/>
  <c r="CB27" i="6"/>
  <c r="CT27" i="6"/>
  <c r="CU27" i="6" s="1"/>
  <c r="CJ27" i="6"/>
  <c r="CS27" i="6"/>
  <c r="CH27" i="6"/>
  <c r="CI27" i="6" s="1"/>
  <c r="CG27" i="6"/>
  <c r="CP27" i="6"/>
  <c r="CQ27" i="6" s="1"/>
  <c r="CF27" i="6"/>
  <c r="CO27" i="6"/>
  <c r="CT20" i="6"/>
  <c r="CU20" i="6" s="1"/>
  <c r="CK20" i="6"/>
  <c r="CC20" i="6"/>
  <c r="CS20" i="6"/>
  <c r="CJ20" i="6"/>
  <c r="CB20" i="6"/>
  <c r="CO20" i="6"/>
  <c r="CR20" i="6"/>
  <c r="CH20" i="6"/>
  <c r="CI20" i="6" s="1"/>
  <c r="CP20" i="6"/>
  <c r="CQ20" i="6" s="1"/>
  <c r="CG20" i="6"/>
  <c r="CN20" i="6"/>
  <c r="CF20" i="6"/>
  <c r="CL20" i="6"/>
  <c r="CM20" i="6" s="1"/>
  <c r="CD20" i="6"/>
  <c r="CK25" i="6"/>
  <c r="CB25" i="6"/>
  <c r="CO25" i="6"/>
  <c r="CT25" i="6"/>
  <c r="CU25" i="6" s="1"/>
  <c r="CJ25" i="6"/>
  <c r="CS25" i="6"/>
  <c r="CH25" i="6"/>
  <c r="CI25" i="6" s="1"/>
  <c r="CR25" i="6"/>
  <c r="CG25" i="6"/>
  <c r="CP25" i="6"/>
  <c r="CQ25" i="6" s="1"/>
  <c r="CF25" i="6"/>
  <c r="CN25" i="6"/>
  <c r="CD25" i="6"/>
  <c r="CL25" i="6"/>
  <c r="CM25" i="6" s="1"/>
  <c r="CC25" i="6"/>
  <c r="S44" i="6"/>
  <c r="CR44" i="6"/>
  <c r="CH44" i="6"/>
  <c r="CI44" i="6" s="1"/>
  <c r="CL44" i="6"/>
  <c r="CM44" i="6" s="1"/>
  <c r="CP44" i="6"/>
  <c r="CQ44" i="6" s="1"/>
  <c r="CG44" i="6"/>
  <c r="CO44" i="6"/>
  <c r="CF44" i="6"/>
  <c r="CD44" i="6"/>
  <c r="CN44" i="6"/>
  <c r="CT44" i="6"/>
  <c r="CU44" i="6" s="1"/>
  <c r="CK44" i="6"/>
  <c r="CC44" i="6"/>
  <c r="CS44" i="6"/>
  <c r="CJ44" i="6"/>
  <c r="CB44" i="6"/>
  <c r="CO40" i="6"/>
  <c r="CF40" i="6"/>
  <c r="CN40" i="6"/>
  <c r="CR40" i="6"/>
  <c r="CL40" i="6"/>
  <c r="CM40" i="6" s="1"/>
  <c r="CD40" i="6"/>
  <c r="CT40" i="6"/>
  <c r="CU40" i="6" s="1"/>
  <c r="CK40" i="6"/>
  <c r="CC40" i="6"/>
  <c r="CS40" i="6"/>
  <c r="CJ40" i="6"/>
  <c r="CB40" i="6"/>
  <c r="CH40" i="6"/>
  <c r="CI40" i="6" s="1"/>
  <c r="CP40" i="6"/>
  <c r="CQ40" i="6" s="1"/>
  <c r="CG40" i="6"/>
  <c r="CP19" i="6"/>
  <c r="CQ19" i="6" s="1"/>
  <c r="CF19" i="6"/>
  <c r="CO19" i="6"/>
  <c r="CJ19" i="6"/>
  <c r="CN19" i="6"/>
  <c r="CD19" i="6"/>
  <c r="CL19" i="6"/>
  <c r="CM19" i="6" s="1"/>
  <c r="CC19" i="6"/>
  <c r="CT19" i="6"/>
  <c r="CU19" i="6" s="1"/>
  <c r="CK19" i="6"/>
  <c r="CB19" i="6"/>
  <c r="CS19" i="6"/>
  <c r="CH19" i="6"/>
  <c r="CI19" i="6" s="1"/>
  <c r="CR19" i="6"/>
  <c r="CG19" i="6"/>
  <c r="CL15" i="6"/>
  <c r="CM15" i="6" s="1"/>
  <c r="CC15" i="6"/>
  <c r="CK15" i="6"/>
  <c r="CB15" i="6"/>
  <c r="CP15" i="6"/>
  <c r="CQ15" i="6" s="1"/>
  <c r="CT15" i="6"/>
  <c r="CU15" i="6" s="1"/>
  <c r="CJ15" i="6"/>
  <c r="CS15" i="6"/>
  <c r="CH15" i="6"/>
  <c r="CI15" i="6" s="1"/>
  <c r="CF15" i="6"/>
  <c r="CR15" i="6"/>
  <c r="CG15" i="6"/>
  <c r="CO15" i="6"/>
  <c r="CN15" i="6"/>
  <c r="CD15" i="6"/>
  <c r="S21" i="6"/>
  <c r="CR21" i="6"/>
  <c r="CG21" i="6"/>
  <c r="CP21" i="6"/>
  <c r="CQ21" i="6" s="1"/>
  <c r="CF21" i="6"/>
  <c r="CO21" i="6"/>
  <c r="CN21" i="6"/>
  <c r="CD21" i="6"/>
  <c r="CB21" i="6"/>
  <c r="CL21" i="6"/>
  <c r="CM21" i="6" s="1"/>
  <c r="CC21" i="6"/>
  <c r="CT21" i="6"/>
  <c r="CU21" i="6" s="1"/>
  <c r="CJ21" i="6"/>
  <c r="CK21" i="6"/>
  <c r="CS21" i="6"/>
  <c r="CH21" i="6"/>
  <c r="CI21" i="6" s="1"/>
  <c r="S28" i="6"/>
  <c r="CR28" i="6"/>
  <c r="CL28" i="6"/>
  <c r="CM28" i="6" s="1"/>
  <c r="CH28" i="6"/>
  <c r="CI28" i="6" s="1"/>
  <c r="CP28" i="6"/>
  <c r="CQ28" i="6" s="1"/>
  <c r="CG28" i="6"/>
  <c r="CO28" i="6"/>
  <c r="CF28" i="6"/>
  <c r="CN28" i="6"/>
  <c r="CT28" i="6"/>
  <c r="CU28" i="6" s="1"/>
  <c r="CK28" i="6"/>
  <c r="CC28" i="6"/>
  <c r="CD28" i="6"/>
  <c r="CS28" i="6"/>
  <c r="CJ28" i="6"/>
  <c r="CB28" i="6"/>
  <c r="CO24" i="6"/>
  <c r="CF24" i="6"/>
  <c r="CN24" i="6"/>
  <c r="CL24" i="6"/>
  <c r="CM24" i="6" s="1"/>
  <c r="CD24" i="6"/>
  <c r="CT24" i="6"/>
  <c r="CU24" i="6" s="1"/>
  <c r="CK24" i="6"/>
  <c r="CC24" i="6"/>
  <c r="CS24" i="6"/>
  <c r="CJ24" i="6"/>
  <c r="CB24" i="6"/>
  <c r="CH24" i="6"/>
  <c r="CI24" i="6" s="1"/>
  <c r="CR24" i="6"/>
  <c r="CP24" i="6"/>
  <c r="CQ24" i="6" s="1"/>
  <c r="CG24" i="6"/>
  <c r="CN33" i="6"/>
  <c r="CD33" i="6"/>
  <c r="CL33" i="6"/>
  <c r="CM33" i="6" s="1"/>
  <c r="CC33" i="6"/>
  <c r="CK33" i="6"/>
  <c r="CB33" i="6"/>
  <c r="CH33" i="6"/>
  <c r="CI33" i="6" s="1"/>
  <c r="CT33" i="6"/>
  <c r="CU33" i="6" s="1"/>
  <c r="CJ33" i="6"/>
  <c r="CS33" i="6"/>
  <c r="CR33" i="6"/>
  <c r="CG33" i="6"/>
  <c r="CP33" i="6"/>
  <c r="CQ33" i="6" s="1"/>
  <c r="CF33" i="6"/>
  <c r="CO33" i="6"/>
  <c r="CT14" i="6"/>
  <c r="CU14" i="6" s="1"/>
  <c r="CJ14" i="6"/>
  <c r="CH14" i="6"/>
  <c r="CI14" i="6" s="1"/>
  <c r="CR14" i="6"/>
  <c r="CG14" i="6"/>
  <c r="CC14" i="6"/>
  <c r="CB14" i="6"/>
  <c r="CS14" i="6"/>
  <c r="CP14" i="6"/>
  <c r="CQ14" i="6" s="1"/>
  <c r="CF14" i="6"/>
  <c r="CO14" i="6"/>
  <c r="CN14" i="6"/>
  <c r="CL14" i="6"/>
  <c r="CM14" i="6" s="1"/>
  <c r="CK14" i="6"/>
  <c r="AA34" i="6"/>
  <c r="AC17" i="6"/>
  <c r="AP17" i="6"/>
  <c r="AO17" i="6"/>
  <c r="AQ27" i="6"/>
  <c r="AR27" i="6" s="1"/>
  <c r="AK27" i="6"/>
  <c r="AL27" i="6"/>
  <c r="AG44" i="6"/>
  <c r="AP27" i="6"/>
  <c r="AM27" i="6"/>
  <c r="AN27" i="6" s="1"/>
  <c r="AK17" i="6"/>
  <c r="AM17" i="6" s="1"/>
  <c r="AN17" i="6" s="1"/>
  <c r="Z17" i="6"/>
  <c r="AI17" i="6"/>
  <c r="AJ17" i="6" s="1"/>
  <c r="AH15" i="6"/>
  <c r="Y15" i="6"/>
  <c r="AO22" i="6"/>
  <c r="Y17" i="6"/>
  <c r="Y16" i="6"/>
  <c r="AL22" i="6"/>
  <c r="Q36" i="6"/>
  <c r="AF36" i="6"/>
  <c r="S36" i="6" s="1"/>
  <c r="AD45" i="6"/>
  <c r="S45" i="6"/>
  <c r="AA17" i="6"/>
  <c r="AD37" i="6"/>
  <c r="AP16" i="6"/>
  <c r="AP24" i="6"/>
  <c r="S24" i="6"/>
  <c r="AM39" i="6"/>
  <c r="R23" i="6"/>
  <c r="AJ23" i="6"/>
  <c r="AH17" i="6"/>
  <c r="Y27" i="6"/>
  <c r="AC25" i="6"/>
  <c r="S25" i="6"/>
  <c r="Y18" i="6"/>
  <c r="Q27" i="6"/>
  <c r="R27" i="6" s="1"/>
  <c r="S27" i="6"/>
  <c r="AI27" i="6"/>
  <c r="AJ27" i="6" s="1"/>
  <c r="AD19" i="6"/>
  <c r="S19" i="6"/>
  <c r="AC27" i="6"/>
  <c r="AQ17" i="6"/>
  <c r="AR17" i="6" s="1"/>
  <c r="AQ40" i="6"/>
  <c r="AR40" i="6" s="1"/>
  <c r="S40" i="6"/>
  <c r="AD27" i="6"/>
  <c r="AH27" i="6"/>
  <c r="Y14" i="6"/>
  <c r="CD14" i="6" s="1"/>
  <c r="AD14" i="6"/>
  <c r="Z14" i="6"/>
  <c r="AC14" i="6"/>
  <c r="AE14" i="6"/>
  <c r="AF14" i="6" s="1"/>
  <c r="AK20" i="6"/>
  <c r="AD17" i="6"/>
  <c r="AE17" i="6" s="1"/>
  <c r="AL17" i="6"/>
  <c r="AL18" i="6"/>
  <c r="AG18" i="6"/>
  <c r="AA37" i="6"/>
  <c r="AP37" i="6"/>
  <c r="AQ37" i="6" s="1"/>
  <c r="AR37" i="6" s="1"/>
  <c r="AE40" i="6"/>
  <c r="AF40" i="6" s="1"/>
  <c r="AI40" i="6"/>
  <c r="AJ40" i="6" s="1"/>
  <c r="AD40" i="6"/>
  <c r="AM40" i="6"/>
  <c r="AN40" i="6" s="1"/>
  <c r="Q40" i="6"/>
  <c r="R40" i="6" s="1"/>
  <c r="Y40" i="6"/>
  <c r="AG40" i="6"/>
  <c r="AP40" i="6"/>
  <c r="Z37" i="6"/>
  <c r="AO37" i="6"/>
  <c r="AE37" i="6"/>
  <c r="AF37" i="6" s="1"/>
  <c r="AH37" i="6"/>
  <c r="AG37" i="6"/>
  <c r="AL37" i="6"/>
  <c r="AQ25" i="6"/>
  <c r="AR25" i="6" s="1"/>
  <c r="AL28" i="6"/>
  <c r="Q28" i="6"/>
  <c r="AP28" i="6"/>
  <c r="AC28" i="6"/>
  <c r="AD28" i="6"/>
  <c r="AA28" i="6"/>
  <c r="AQ28" i="6"/>
  <c r="AR28" i="6" s="1"/>
  <c r="AG25" i="6"/>
  <c r="AI25" i="6" s="1"/>
  <c r="AJ25" i="6" s="1"/>
  <c r="AP25" i="6"/>
  <c r="AL25" i="6"/>
  <c r="AE25" i="6"/>
  <c r="AF25" i="6" s="1"/>
  <c r="AK25" i="6"/>
  <c r="AO25" i="6"/>
  <c r="Z25" i="6"/>
  <c r="AD25" i="6"/>
  <c r="Y25" i="6"/>
  <c r="AM25" i="6"/>
  <c r="AN25" i="6" s="1"/>
  <c r="AH25" i="6"/>
  <c r="AH22" i="6"/>
  <c r="AC22" i="6"/>
  <c r="AI20" i="6"/>
  <c r="AJ20" i="6" s="1"/>
  <c r="Z19" i="6"/>
  <c r="AC19" i="6"/>
  <c r="AK19" i="6"/>
  <c r="AM19" i="6"/>
  <c r="AN19" i="6" s="1"/>
  <c r="AL19" i="6"/>
  <c r="AE19" i="6"/>
  <c r="AF19" i="6" s="1"/>
  <c r="AP19" i="6"/>
  <c r="AQ19" i="6" s="1"/>
  <c r="AR19" i="6" s="1"/>
  <c r="AG19" i="6"/>
  <c r="Y19" i="6"/>
  <c r="AA19" i="6" s="1"/>
  <c r="AM18" i="6"/>
  <c r="AN18" i="6" s="1"/>
  <c r="AH18" i="6"/>
  <c r="AD18" i="6"/>
  <c r="AC18" i="6"/>
  <c r="AE18" i="6" s="1"/>
  <c r="AF18" i="6" s="1"/>
  <c r="Z18" i="6"/>
  <c r="AA18" i="6"/>
  <c r="AP18" i="6"/>
  <c r="AK18" i="6"/>
  <c r="AO18" i="6"/>
  <c r="AI18" i="6"/>
  <c r="AJ18" i="6" s="1"/>
  <c r="S18" i="6" s="1"/>
  <c r="AL15" i="6"/>
  <c r="AG15" i="6"/>
  <c r="AP15" i="6"/>
  <c r="Z15" i="6"/>
  <c r="AQ38" i="6"/>
  <c r="AR38" i="6" s="1"/>
  <c r="Z45" i="6"/>
  <c r="AK45" i="6"/>
  <c r="AI45" i="6"/>
  <c r="AJ45" i="6" s="1"/>
  <c r="AP45" i="6"/>
  <c r="Y45" i="6"/>
  <c r="AG45" i="6"/>
  <c r="AH45" i="6"/>
  <c r="AC45" i="6"/>
  <c r="AA45" i="6"/>
  <c r="AL45" i="6"/>
  <c r="AO45" i="6"/>
  <c r="AE45" i="6"/>
  <c r="AF45" i="6" s="1"/>
  <c r="AH40" i="6"/>
  <c r="AM37" i="6"/>
  <c r="AN37" i="6" s="1"/>
  <c r="AC40" i="6"/>
  <c r="AO40" i="6"/>
  <c r="AL40" i="6"/>
  <c r="AO44" i="6"/>
  <c r="Q44" i="6"/>
  <c r="R44" i="6" s="1"/>
  <c r="AA40" i="6"/>
  <c r="AQ45" i="6"/>
  <c r="AR45" i="6" s="1"/>
  <c r="Q45" i="6"/>
  <c r="R45" i="6" s="1"/>
  <c r="R38" i="6"/>
  <c r="R36" i="6"/>
  <c r="AA25" i="6"/>
  <c r="Q25" i="6"/>
  <c r="R25" i="6" s="1"/>
  <c r="AE24" i="6"/>
  <c r="AF24" i="6" s="1"/>
  <c r="AI24" i="6"/>
  <c r="AJ24" i="6" s="1"/>
  <c r="AO24" i="6"/>
  <c r="AD24" i="6"/>
  <c r="AM24" i="6"/>
  <c r="AN24" i="6" s="1"/>
  <c r="Y24" i="6"/>
  <c r="AH24" i="6"/>
  <c r="AC24" i="6"/>
  <c r="AL24" i="6"/>
  <c r="AK24" i="6"/>
  <c r="AG24" i="6"/>
  <c r="AA24" i="6"/>
  <c r="AQ24" i="6"/>
  <c r="AR24" i="6" s="1"/>
  <c r="Z24" i="6"/>
  <c r="Q24" i="6"/>
  <c r="R24" i="6" s="1"/>
  <c r="AL16" i="6"/>
  <c r="AO19" i="6"/>
  <c r="AI19" i="6"/>
  <c r="AJ19" i="6" s="1"/>
  <c r="AH19" i="6"/>
  <c r="Q19" i="6"/>
  <c r="R19" i="6" s="1"/>
  <c r="AL14" i="6"/>
  <c r="AA26" i="6"/>
  <c r="AH26" i="6"/>
  <c r="AG26" i="6"/>
  <c r="Y26" i="6"/>
  <c r="AD26" i="6"/>
  <c r="AC26" i="6"/>
  <c r="AL26" i="6"/>
  <c r="AM26" i="6" s="1"/>
  <c r="AN26" i="6" s="1"/>
  <c r="AP26" i="6"/>
  <c r="AK26" i="6"/>
  <c r="AI26" i="6"/>
  <c r="AJ26" i="6" s="1"/>
  <c r="AO26" i="6"/>
  <c r="AQ26" i="6" s="1"/>
  <c r="AE26" i="6"/>
  <c r="AF26" i="6" s="1"/>
  <c r="Z26" i="6"/>
  <c r="AG22" i="6"/>
  <c r="AA22" i="6"/>
  <c r="AP22" i="6"/>
  <c r="AQ22" i="6" s="1"/>
  <c r="AR22" i="6" s="1"/>
  <c r="S22" i="6" s="1"/>
  <c r="AK22" i="6"/>
  <c r="AE22" i="6"/>
  <c r="AF22" i="6" s="1"/>
  <c r="Z22" i="6"/>
  <c r="AD22" i="6"/>
  <c r="AI22" i="6"/>
  <c r="AJ22" i="6" s="1"/>
  <c r="AM22" i="6"/>
  <c r="AN22" i="6" s="1"/>
  <c r="Y22" i="6"/>
  <c r="AQ15" i="6"/>
  <c r="AR15" i="6" s="1"/>
  <c r="AK15" i="6"/>
  <c r="AH20" i="6"/>
  <c r="AI15" i="6"/>
  <c r="AJ15" i="6" s="1"/>
  <c r="AO15" i="6"/>
  <c r="AE28" i="6"/>
  <c r="AF28" i="6" s="1"/>
  <c r="AD15" i="6"/>
  <c r="AM15" i="6"/>
  <c r="AN15" i="6" s="1"/>
  <c r="AI28" i="6"/>
  <c r="AJ28" i="6" s="1"/>
  <c r="R28" i="6"/>
  <c r="Y28" i="6"/>
  <c r="AO28" i="6"/>
  <c r="AH28" i="6"/>
  <c r="AM28" i="6"/>
  <c r="AN28" i="6" s="1"/>
  <c r="AG28" i="6"/>
  <c r="AQ16" i="6"/>
  <c r="AR16" i="6" s="1"/>
  <c r="AG16" i="6"/>
  <c r="AI16" i="6" s="1"/>
  <c r="AJ16" i="6" s="1"/>
  <c r="AC20" i="6"/>
  <c r="AD16" i="6"/>
  <c r="Z16" i="6"/>
  <c r="AO16" i="6"/>
  <c r="AK16" i="6"/>
  <c r="AM16" i="6" s="1"/>
  <c r="AN16" i="6" s="1"/>
  <c r="S16" i="6" s="1"/>
  <c r="AA16" i="6"/>
  <c r="AC16" i="6"/>
  <c r="AE16" i="6" s="1"/>
  <c r="AF16" i="6" s="1"/>
  <c r="AQ18" i="6"/>
  <c r="AR18" i="6" s="1"/>
  <c r="AH16" i="6"/>
  <c r="AE20" i="6"/>
  <c r="AF20" i="6" s="1"/>
  <c r="AD44" i="6"/>
  <c r="AQ44" i="6"/>
  <c r="AR44" i="6" s="1"/>
  <c r="Y20" i="6"/>
  <c r="AA20" i="6" s="1"/>
  <c r="AK37" i="6"/>
  <c r="AC37" i="6"/>
  <c r="AH14" i="6"/>
  <c r="AQ14" i="6"/>
  <c r="AR14" i="6" s="1"/>
  <c r="AP20" i="6"/>
  <c r="AM44" i="6"/>
  <c r="AN44" i="6" s="1"/>
  <c r="AQ20" i="6"/>
  <c r="AR20" i="6" s="1"/>
  <c r="AI37" i="6"/>
  <c r="AC15" i="6"/>
  <c r="AE15" i="6" s="1"/>
  <c r="AF15" i="6" s="1"/>
  <c r="AI35" i="6"/>
  <c r="AJ35" i="6" s="1"/>
  <c r="AG14" i="6"/>
  <c r="AC44" i="6"/>
  <c r="AL20" i="6"/>
  <c r="AM20" i="6" s="1"/>
  <c r="AG20" i="6"/>
  <c r="Y37" i="6"/>
  <c r="Z44" i="6"/>
  <c r="Y44" i="6"/>
  <c r="AL44" i="6"/>
  <c r="AE34" i="6"/>
  <c r="AF34" i="6" s="1"/>
  <c r="S34" i="6" s="1"/>
  <c r="AK44" i="6"/>
  <c r="AI44" i="6"/>
  <c r="AJ44" i="6" s="1"/>
  <c r="AA44" i="6"/>
  <c r="Z28" i="6"/>
  <c r="AK28" i="6"/>
  <c r="AE44" i="6"/>
  <c r="AF44" i="6" s="1"/>
  <c r="AO20" i="6"/>
  <c r="Z20" i="6"/>
  <c r="AP44" i="6"/>
  <c r="AH44" i="6"/>
  <c r="AD20" i="6"/>
  <c r="AK40" i="6"/>
  <c r="Z40" i="6"/>
  <c r="AP14" i="6"/>
  <c r="AK14" i="6"/>
  <c r="AO14" i="6"/>
  <c r="AI14" i="6"/>
  <c r="AJ14" i="6" s="1"/>
  <c r="AM14" i="6"/>
  <c r="AN14" i="6" s="1"/>
  <c r="AH41" i="6"/>
  <c r="Y41" i="6"/>
  <c r="AI41" i="6"/>
  <c r="AJ41" i="6" s="1"/>
  <c r="AC41" i="6"/>
  <c r="AM41" i="6"/>
  <c r="AN41" i="6" s="1"/>
  <c r="AD41" i="6"/>
  <c r="AO41" i="6"/>
  <c r="AE41" i="6"/>
  <c r="AF41" i="6" s="1"/>
  <c r="AP41" i="6"/>
  <c r="AQ41" i="6" s="1"/>
  <c r="Z41" i="6"/>
  <c r="AA41" i="6"/>
  <c r="AG41" i="6"/>
  <c r="AK41" i="6"/>
  <c r="AL41" i="6"/>
  <c r="AH21" i="6"/>
  <c r="Y21" i="6"/>
  <c r="Z21" i="6"/>
  <c r="AK21" i="6"/>
  <c r="AA21" i="6"/>
  <c r="AL21" i="6"/>
  <c r="AC21" i="6"/>
  <c r="AM21" i="6"/>
  <c r="AN21" i="6" s="1"/>
  <c r="AD21" i="6"/>
  <c r="AO21" i="6"/>
  <c r="AE21" i="6"/>
  <c r="AF21" i="6" s="1"/>
  <c r="AP21" i="6"/>
  <c r="AG21" i="6"/>
  <c r="AI21" i="6" s="1"/>
  <c r="AQ21" i="6"/>
  <c r="AR21" i="6" s="1"/>
  <c r="AH33" i="6"/>
  <c r="Y33" i="6"/>
  <c r="AI33" i="6"/>
  <c r="AJ33" i="6" s="1"/>
  <c r="Z33" i="6"/>
  <c r="AK33" i="6"/>
  <c r="AC33" i="6"/>
  <c r="AM33" i="6"/>
  <c r="AN33" i="6" s="1"/>
  <c r="AD33" i="6"/>
  <c r="AO33" i="6"/>
  <c r="AE33" i="6"/>
  <c r="AF33" i="6" s="1"/>
  <c r="AP33" i="6"/>
  <c r="AG33" i="6"/>
  <c r="AL33" i="6"/>
  <c r="AQ33" i="6"/>
  <c r="AR33" i="6" s="1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AA15" i="6" l="1"/>
  <c r="Q34" i="6"/>
  <c r="R34" i="6" s="1"/>
  <c r="AA14" i="6"/>
  <c r="Q15" i="6"/>
  <c r="R15" i="6" s="1"/>
  <c r="Q17" i="6"/>
  <c r="R17" i="6" s="1"/>
  <c r="AF17" i="6"/>
  <c r="S17" i="6" s="1"/>
  <c r="S21" i="3"/>
  <c r="T21" i="3"/>
  <c r="S13" i="3"/>
  <c r="T13" i="3"/>
  <c r="Q37" i="6"/>
  <c r="R37" i="6" s="1"/>
  <c r="AJ37" i="6"/>
  <c r="S37" i="6" s="1"/>
  <c r="S23" i="3"/>
  <c r="T23" i="3"/>
  <c r="S15" i="3"/>
  <c r="T15" i="3"/>
  <c r="S22" i="3"/>
  <c r="T22" i="3"/>
  <c r="Q20" i="6"/>
  <c r="R20" i="6" s="1"/>
  <c r="AN20" i="6"/>
  <c r="S20" i="6" s="1"/>
  <c r="Q21" i="6"/>
  <c r="R21" i="6" s="1"/>
  <c r="AJ21" i="6"/>
  <c r="S20" i="3"/>
  <c r="T20" i="3"/>
  <c r="Q41" i="6"/>
  <c r="R41" i="6" s="1"/>
  <c r="AR41" i="6"/>
  <c r="S41" i="6" s="1"/>
  <c r="S19" i="3"/>
  <c r="T19" i="3"/>
  <c r="S26" i="3"/>
  <c r="T26" i="3"/>
  <c r="S18" i="3"/>
  <c r="T18" i="3"/>
  <c r="Q26" i="6"/>
  <c r="R26" i="6" s="1"/>
  <c r="AR26" i="6"/>
  <c r="S17" i="3"/>
  <c r="T17" i="3"/>
  <c r="Q39" i="6"/>
  <c r="R39" i="6" s="1"/>
  <c r="AN39" i="6"/>
  <c r="S39" i="6" s="1"/>
  <c r="S14" i="3"/>
  <c r="T14" i="3"/>
  <c r="S25" i="3"/>
  <c r="T25" i="3"/>
  <c r="S24" i="3"/>
  <c r="T24" i="3"/>
  <c r="S16" i="3"/>
  <c r="T16" i="3"/>
  <c r="Q16" i="6"/>
  <c r="R16" i="6" s="1"/>
  <c r="Q22" i="6"/>
  <c r="R22" i="6" s="1"/>
  <c r="Q18" i="6"/>
  <c r="R18" i="6" s="1"/>
  <c r="R35" i="6"/>
  <c r="AA33" i="6"/>
  <c r="L15" i="4"/>
  <c r="L16" i="4"/>
  <c r="L17" i="4"/>
  <c r="L18" i="4"/>
  <c r="L19" i="4"/>
  <c r="L20" i="4"/>
  <c r="L21" i="4"/>
  <c r="L22" i="4"/>
  <c r="L23" i="4"/>
  <c r="L24" i="4"/>
  <c r="L25" i="4"/>
  <c r="L26" i="4"/>
  <c r="G8" i="3" l="1"/>
  <c r="O6" i="3" s="1"/>
  <c r="S15" i="6"/>
  <c r="Q14" i="6"/>
  <c r="R14" i="6" s="1"/>
  <c r="F9" i="6" s="1"/>
  <c r="S14" i="6"/>
  <c r="Q33" i="6"/>
  <c r="R33" i="6" s="1"/>
  <c r="H9" i="6" s="1"/>
  <c r="S33" i="6"/>
  <c r="S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S31" i="4"/>
  <c r="O31" i="4" s="1"/>
  <c r="Q31" i="4" l="1"/>
  <c r="P31" i="4"/>
  <c r="L7" i="6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14" i="4"/>
  <c r="O14" i="4" s="1"/>
  <c r="Q14" i="4" s="1"/>
  <c r="S15" i="4"/>
  <c r="O15" i="4" s="1"/>
  <c r="S16" i="4"/>
  <c r="O16" i="4" s="1"/>
  <c r="S17" i="4"/>
  <c r="O17" i="4" s="1"/>
  <c r="S18" i="4"/>
  <c r="O18" i="4" s="1"/>
  <c r="S19" i="4"/>
  <c r="O19" i="4" s="1"/>
  <c r="S20" i="4"/>
  <c r="O20" i="4" s="1"/>
  <c r="S21" i="4"/>
  <c r="O21" i="4" s="1"/>
  <c r="S22" i="4"/>
  <c r="O22" i="4" s="1"/>
  <c r="S23" i="4"/>
  <c r="O23" i="4" s="1"/>
  <c r="S24" i="4"/>
  <c r="O24" i="4" s="1"/>
  <c r="S25" i="4"/>
  <c r="O25" i="4" s="1"/>
  <c r="S26" i="4"/>
  <c r="O26" i="4" s="1"/>
  <c r="S12" i="4"/>
  <c r="O12" i="4" s="1"/>
  <c r="P12" i="4" l="1"/>
  <c r="Q12" i="4"/>
  <c r="P21" i="4"/>
  <c r="Q21" i="4"/>
  <c r="P20" i="4"/>
  <c r="Q20" i="4"/>
  <c r="P19" i="4"/>
  <c r="Q19" i="4"/>
  <c r="P22" i="4"/>
  <c r="Q22" i="4"/>
  <c r="P26" i="4"/>
  <c r="Q26" i="4"/>
  <c r="P18" i="4"/>
  <c r="Q18" i="4"/>
  <c r="P25" i="4"/>
  <c r="Q25" i="4"/>
  <c r="P17" i="4"/>
  <c r="Q17" i="4"/>
  <c r="P16" i="4"/>
  <c r="Q16" i="4"/>
  <c r="P24" i="4"/>
  <c r="Q24" i="4"/>
  <c r="P23" i="4"/>
  <c r="Q23" i="4"/>
  <c r="P15" i="4"/>
  <c r="Q15" i="4"/>
  <c r="P14" i="4"/>
  <c r="O40" i="4"/>
  <c r="O39" i="4"/>
  <c r="O33" i="4"/>
  <c r="Q33" i="4" s="1"/>
  <c r="O42" i="4"/>
  <c r="O43" i="4"/>
  <c r="O35" i="4"/>
  <c r="O44" i="4"/>
  <c r="O34" i="4"/>
  <c r="O37" i="4"/>
  <c r="O45" i="4"/>
  <c r="O41" i="4"/>
  <c r="O36" i="4"/>
  <c r="O38" i="4"/>
  <c r="S13" i="4"/>
  <c r="P41" i="4" l="1"/>
  <c r="Q41" i="4"/>
  <c r="P45" i="4"/>
  <c r="Q45" i="4"/>
  <c r="P39" i="4"/>
  <c r="Q39" i="4"/>
  <c r="P37" i="4"/>
  <c r="Q37" i="4"/>
  <c r="P40" i="4"/>
  <c r="Q40" i="4"/>
  <c r="P36" i="4"/>
  <c r="Q36" i="4"/>
  <c r="P44" i="4"/>
  <c r="Q44" i="4"/>
  <c r="P34" i="4"/>
  <c r="Q34" i="4"/>
  <c r="P42" i="4"/>
  <c r="Q42" i="4"/>
  <c r="P35" i="4"/>
  <c r="Q35" i="4"/>
  <c r="P38" i="4"/>
  <c r="Q38" i="4"/>
  <c r="P43" i="4"/>
  <c r="Q43" i="4"/>
  <c r="P33" i="4"/>
  <c r="K8" i="4" l="1"/>
  <c r="I8" i="4"/>
  <c r="O6" i="4" l="1"/>
</calcChain>
</file>

<file path=xl/comments1.xml><?xml version="1.0" encoding="utf-8"?>
<comments xmlns="http://schemas.openxmlformats.org/spreadsheetml/2006/main">
  <authors>
    <author>鈴木 行雄</author>
  </authors>
  <commentList>
    <comment ref="B22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22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33" authorId="0" shapeId="0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F33" authorId="0" shapeId="0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Y33" authorId="0" shapeId="0">
      <text>
        <r>
          <rPr>
            <sz val="12"/>
            <color indexed="10"/>
            <rFont val="メイリオ"/>
            <family val="3"/>
            <charset val="128"/>
          </rPr>
          <t>ガス種別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Z33" authorId="0" shapeId="0">
      <text>
        <r>
          <rPr>
            <sz val="12"/>
            <color indexed="10"/>
            <rFont val="メイリオ"/>
            <family val="3"/>
            <charset val="128"/>
          </rPr>
          <t>種別を選択後、</t>
        </r>
        <r>
          <rPr>
            <sz val="12"/>
            <color indexed="81"/>
            <rFont val="メイリオ"/>
            <family val="3"/>
            <charset val="128"/>
          </rPr>
          <t>単位をプルダウンメニューより選択</t>
        </r>
      </text>
    </comment>
    <comment ref="B34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V34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44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45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55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56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66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67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E77" authorId="0" shapeId="0">
      <text>
        <r>
          <rPr>
            <sz val="12"/>
            <color indexed="10"/>
            <rFont val="メイリオ"/>
            <family val="3"/>
            <charset val="128"/>
          </rPr>
          <t>使用エネルギー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  <comment ref="B78" authorId="0" shapeId="0">
      <text>
        <r>
          <rPr>
            <sz val="12"/>
            <color indexed="10"/>
            <rFont val="メイリオ"/>
            <family val="3"/>
            <charset val="128"/>
          </rPr>
          <t>年度</t>
        </r>
        <r>
          <rPr>
            <sz val="12"/>
            <color indexed="81"/>
            <rFont val="メイリオ"/>
            <family val="3"/>
            <charset val="128"/>
          </rPr>
          <t>をプルダウンメニューより選択</t>
        </r>
      </text>
    </comment>
  </commentList>
</comments>
</file>

<file path=xl/comments2.xml><?xml version="1.0" encoding="utf-8"?>
<comments xmlns="http://schemas.openxmlformats.org/spreadsheetml/2006/main">
  <authors>
    <author>鈴木 行雄</author>
  </authors>
  <commentList>
    <comment ref="I14" authorId="0" shapeId="0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V14" authorId="0" shapeId="0">
      <text>
        <r>
          <rPr>
            <sz val="12"/>
            <color indexed="81"/>
            <rFont val="メイリオ"/>
            <family val="3"/>
            <charset val="128"/>
          </rPr>
          <t>【４．年間エネルギー使用量】を
　入力できる申請者は、
　本シートの入力は、不要です。</t>
        </r>
      </text>
    </comment>
    <comment ref="I16" authorId="0" shapeId="0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  <comment ref="V16" authorId="0" shapeId="0">
      <text>
        <r>
          <rPr>
            <sz val="12"/>
            <color indexed="81"/>
            <rFont val="メイリオ"/>
            <family val="3"/>
            <charset val="128"/>
          </rPr>
          <t xml:space="preserve">プルダウンメニューより
</t>
        </r>
        <r>
          <rPr>
            <sz val="12"/>
            <color indexed="10"/>
            <rFont val="メイリオ"/>
            <family val="3"/>
            <charset val="128"/>
          </rPr>
          <t>＜設置の有無＞</t>
        </r>
        <r>
          <rPr>
            <sz val="12"/>
            <color indexed="81"/>
            <rFont val="メイリオ"/>
            <family val="3"/>
            <charset val="128"/>
          </rPr>
          <t>を
選択してください。</t>
        </r>
      </text>
    </comment>
  </commentList>
</comments>
</file>

<file path=xl/sharedStrings.xml><?xml version="1.0" encoding="utf-8"?>
<sst xmlns="http://schemas.openxmlformats.org/spreadsheetml/2006/main" count="1796" uniqueCount="533">
  <si>
    <t>色欄については、任意記入とし、文字又は数値を入力</t>
    <rPh sb="0" eb="1">
      <t>イロ</t>
    </rPh>
    <rPh sb="1" eb="2">
      <t>ラン</t>
    </rPh>
    <rPh sb="8" eb="10">
      <t>ニンイ</t>
    </rPh>
    <rPh sb="15" eb="17">
      <t>モジ</t>
    </rPh>
    <rPh sb="17" eb="18">
      <t>マタ</t>
    </rPh>
    <rPh sb="19" eb="21">
      <t>スウチ</t>
    </rPh>
    <rPh sb="22" eb="24">
      <t>ニュウリョク</t>
    </rPh>
    <phoneticPr fontId="7"/>
  </si>
  <si>
    <t>No.</t>
    <phoneticPr fontId="7"/>
  </si>
  <si>
    <t>種別</t>
    <rPh sb="0" eb="2">
      <t>シュベツ</t>
    </rPh>
    <phoneticPr fontId="7"/>
  </si>
  <si>
    <t>台数</t>
    <rPh sb="0" eb="1">
      <t>ダイ</t>
    </rPh>
    <rPh sb="1" eb="2">
      <t>カズ</t>
    </rPh>
    <phoneticPr fontId="7"/>
  </si>
  <si>
    <t>年間電気
使用量
[kWh/年]</t>
    <rPh sb="0" eb="2">
      <t>ネンカン</t>
    </rPh>
    <rPh sb="2" eb="4">
      <t>デンキ</t>
    </rPh>
    <rPh sb="5" eb="8">
      <t>シヨウリョウ</t>
    </rPh>
    <rPh sb="14" eb="15">
      <t>ネン</t>
    </rPh>
    <phoneticPr fontId="7"/>
  </si>
  <si>
    <r>
      <t>年間CO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 xml:space="preserve">
排出量
[t-CO</t>
    </r>
    <r>
      <rPr>
        <sz val="6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/年]</t>
    </r>
    <rPh sb="0" eb="2">
      <t>ネンカン</t>
    </rPh>
    <rPh sb="6" eb="8">
      <t>ハイシュツ</t>
    </rPh>
    <rPh sb="8" eb="9">
      <t>リョウ</t>
    </rPh>
    <rPh sb="17" eb="18">
      <t>ネン</t>
    </rPh>
    <phoneticPr fontId="7"/>
  </si>
  <si>
    <t>直管形蛍光ﾗﾝﾌﾟHf　定格出力型（FHF,FHC）</t>
    <rPh sb="12" eb="14">
      <t>テイカク</t>
    </rPh>
    <phoneticPr fontId="7"/>
  </si>
  <si>
    <t>ｺﾝﾊﾟｸﾄ形蛍光ﾗﾝﾌﾟHf（FHT,FHP）</t>
    <phoneticPr fontId="7"/>
  </si>
  <si>
    <t>ｾﾗﾐｯｸﾒﾀﾙﾊﾗｲﾄﾞﾗﾝﾌﾟ</t>
  </si>
  <si>
    <t>高圧ナトリウムランプ</t>
  </si>
  <si>
    <t>LED（器具更新）</t>
    <rPh sb="4" eb="6">
      <t>キグ</t>
    </rPh>
    <rPh sb="6" eb="8">
      <t>コウシン</t>
    </rPh>
    <phoneticPr fontId="7"/>
  </si>
  <si>
    <t>LED（ランプ交換）</t>
    <rPh sb="7" eb="9">
      <t>コウカン</t>
    </rPh>
    <phoneticPr fontId="7"/>
  </si>
  <si>
    <t>直管形蛍光ﾗﾝﾌﾟFLR,FSL</t>
    <phoneticPr fontId="7"/>
  </si>
  <si>
    <t>直管形蛍光ﾗﾝﾌﾟFL,FCL</t>
    <phoneticPr fontId="7"/>
  </si>
  <si>
    <t>ｺﾝﾊﾟｸﾄ形蛍光ﾗﾝﾌﾟFPR</t>
  </si>
  <si>
    <t>ｺﾝﾊﾟｸﾄ形蛍光ﾗﾝﾌﾟFPL,FDL,FML,FWL</t>
  </si>
  <si>
    <t>ハロゲン電球</t>
  </si>
  <si>
    <t>クリプトン電球</t>
  </si>
  <si>
    <t>白熱電球</t>
  </si>
  <si>
    <t>メタルハライドランプ</t>
  </si>
  <si>
    <t>高圧水銀ランプ</t>
  </si>
  <si>
    <t>直管形蛍光ﾗﾝﾌﾟHf　高出力型（FHF,FHC）</t>
    <rPh sb="12" eb="15">
      <t>コウシュツリョク</t>
    </rPh>
    <rPh sb="15" eb="16">
      <t>ガタ</t>
    </rPh>
    <phoneticPr fontId="7"/>
  </si>
  <si>
    <t>器具記号</t>
    <rPh sb="0" eb="2">
      <t>キグ</t>
    </rPh>
    <rPh sb="2" eb="4">
      <t>キゴウ</t>
    </rPh>
    <phoneticPr fontId="7"/>
  </si>
  <si>
    <t>室名称</t>
    <rPh sb="0" eb="1">
      <t>シツ</t>
    </rPh>
    <rPh sb="1" eb="3">
      <t>メイショウ</t>
    </rPh>
    <phoneticPr fontId="7"/>
  </si>
  <si>
    <t>ランプ種類</t>
    <rPh sb="3" eb="5">
      <t>シュルイ</t>
    </rPh>
    <phoneticPr fontId="7"/>
  </si>
  <si>
    <t>一台
当たりの灯数</t>
    <rPh sb="0" eb="2">
      <t>イチダイ</t>
    </rPh>
    <rPh sb="3" eb="4">
      <t>ア</t>
    </rPh>
    <rPh sb="7" eb="8">
      <t>ヒ</t>
    </rPh>
    <rPh sb="8" eb="9">
      <t>カズ</t>
    </rPh>
    <phoneticPr fontId="7"/>
  </si>
  <si>
    <t>一台当たり
の消費電力
[W]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</si>
  <si>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相</t>
    <rPh sb="0" eb="1">
      <t>ソウ</t>
    </rPh>
    <phoneticPr fontId="7"/>
  </si>
  <si>
    <t>記号・系統</t>
    <rPh sb="0" eb="2">
      <t>キゴウ</t>
    </rPh>
    <rPh sb="3" eb="5">
      <t>ケイトウ</t>
    </rPh>
    <phoneticPr fontId="7"/>
  </si>
  <si>
    <t>変圧器
容量
[kVA]</t>
    <rPh sb="0" eb="3">
      <t>ヘンアツキ</t>
    </rPh>
    <rPh sb="4" eb="6">
      <t>ヨウリョウ</t>
    </rPh>
    <phoneticPr fontId="7"/>
  </si>
  <si>
    <t>台数</t>
    <rPh sb="0" eb="2">
      <t>ダイスウ</t>
    </rPh>
    <phoneticPr fontId="7"/>
  </si>
  <si>
    <t>年間電気
使用量
[kWh/年]</t>
    <rPh sb="0" eb="2">
      <t>ネンカン</t>
    </rPh>
    <rPh sb="2" eb="4">
      <t>デンキ</t>
    </rPh>
    <rPh sb="5" eb="7">
      <t>シヨウ</t>
    </rPh>
    <rPh sb="7" eb="8">
      <t>リョウ</t>
    </rPh>
    <rPh sb="14" eb="15">
      <t>ネン</t>
    </rPh>
    <phoneticPr fontId="7"/>
  </si>
  <si>
    <t>無負荷損
［W］</t>
    <rPh sb="0" eb="3">
      <t>ムフカ</t>
    </rPh>
    <rPh sb="3" eb="4">
      <t>ソン</t>
    </rPh>
    <phoneticPr fontId="6"/>
  </si>
  <si>
    <t>負荷損
［W］</t>
    <rPh sb="0" eb="2">
      <t>フカ</t>
    </rPh>
    <rPh sb="2" eb="3">
      <t>ソン</t>
    </rPh>
    <phoneticPr fontId="6"/>
  </si>
  <si>
    <t>基準負荷率
［％］</t>
    <rPh sb="0" eb="5">
      <t>キジュンフカリツ</t>
    </rPh>
    <phoneticPr fontId="6"/>
  </si>
  <si>
    <t>稼働時間
［日］</t>
    <rPh sb="0" eb="4">
      <t>カドウジカン</t>
    </rPh>
    <rPh sb="6" eb="7">
      <t>ヒ</t>
    </rPh>
    <phoneticPr fontId="6"/>
  </si>
  <si>
    <t>稼働日数
［年間］</t>
    <rPh sb="0" eb="2">
      <t>カドウ</t>
    </rPh>
    <rPh sb="2" eb="4">
      <t>ニッスウ</t>
    </rPh>
    <rPh sb="6" eb="8">
      <t>ネンカン</t>
    </rPh>
    <phoneticPr fontId="6"/>
  </si>
  <si>
    <t>※基準負荷率…500kVA以下：40%、500kVA超過：50%</t>
    <rPh sb="1" eb="6">
      <t>キジュンフカリツ</t>
    </rPh>
    <phoneticPr fontId="6"/>
  </si>
  <si>
    <t>全損失</t>
    <rPh sb="0" eb="1">
      <t>ゼン</t>
    </rPh>
    <rPh sb="1" eb="3">
      <t>ソンシツ</t>
    </rPh>
    <phoneticPr fontId="6"/>
  </si>
  <si>
    <t>電気 換算係数；</t>
    <rPh sb="0" eb="2">
      <t>デンキ</t>
    </rPh>
    <rPh sb="3" eb="5">
      <t>カンサン</t>
    </rPh>
    <rPh sb="5" eb="7">
      <t>ケイスウ</t>
    </rPh>
    <phoneticPr fontId="19"/>
  </si>
  <si>
    <t>GJ/千kWh</t>
    <rPh sb="3" eb="4">
      <t>セン</t>
    </rPh>
    <phoneticPr fontId="20"/>
  </si>
  <si>
    <t>原油 換算係数；</t>
    <rPh sb="0" eb="2">
      <t>ゲンユ</t>
    </rPh>
    <rPh sb="3" eb="5">
      <t>カンサン</t>
    </rPh>
    <rPh sb="5" eb="7">
      <t>ケイスウ</t>
    </rPh>
    <phoneticPr fontId="19"/>
  </si>
  <si>
    <t>kL/GJ</t>
    <phoneticPr fontId="19"/>
  </si>
  <si>
    <t>1～500ｋVA</t>
    <phoneticPr fontId="6"/>
  </si>
  <si>
    <t>501～kVA</t>
    <phoneticPr fontId="6"/>
  </si>
  <si>
    <t>※変圧器年間使用量算出方法…令和３年度先進的省エネルギー投資促進支援事業費補助金（C）指定設備導入事業
省エネルギー量計算の手引き【指定計算（変圧器）】（SIIより）</t>
    <rPh sb="1" eb="4">
      <t>ヘンアツキ</t>
    </rPh>
    <rPh sb="4" eb="9">
      <t>ネンカンシヨウリョウ</t>
    </rPh>
    <rPh sb="9" eb="13">
      <t>サンシュツホウホウ</t>
    </rPh>
    <phoneticPr fontId="6"/>
  </si>
  <si>
    <t>省エネルギー化検討結果</t>
    <rPh sb="0" eb="1">
      <t>ショウ</t>
    </rPh>
    <rPh sb="6" eb="7">
      <t>カ</t>
    </rPh>
    <rPh sb="7" eb="11">
      <t>ケントウケッカ</t>
    </rPh>
    <phoneticPr fontId="6"/>
  </si>
  <si>
    <t>新設設備・撤去設備　エネルギー使用量比較</t>
    <rPh sb="0" eb="2">
      <t>シンセツ</t>
    </rPh>
    <rPh sb="2" eb="4">
      <t>セツビ</t>
    </rPh>
    <rPh sb="5" eb="9">
      <t>テッキョセツビ</t>
    </rPh>
    <rPh sb="15" eb="18">
      <t>シヨウリョウ</t>
    </rPh>
    <rPh sb="18" eb="20">
      <t>ヒカク</t>
    </rPh>
    <phoneticPr fontId="6"/>
  </si>
  <si>
    <t>点灯時間
（h/日）</t>
    <rPh sb="0" eb="4">
      <t>テントウジカン</t>
    </rPh>
    <rPh sb="8" eb="9">
      <t>ヒ</t>
    </rPh>
    <phoneticPr fontId="6"/>
  </si>
  <si>
    <t>年間点灯日数
（日/年）
[h/年]</t>
    <rPh sb="0" eb="2">
      <t>ネンカン</t>
    </rPh>
    <rPh sb="2" eb="4">
      <t>テントウ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</si>
  <si>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色欄については、文字又は数値を入力するかプルダウンを選択</t>
    <rPh sb="0" eb="1">
      <t>イロ</t>
    </rPh>
    <rPh sb="1" eb="2">
      <t>ラン</t>
    </rPh>
    <rPh sb="8" eb="10">
      <t>モジ</t>
    </rPh>
    <rPh sb="10" eb="11">
      <t>マタ</t>
    </rPh>
    <rPh sb="12" eb="14">
      <t>スウチ</t>
    </rPh>
    <rPh sb="15" eb="17">
      <t>ニュウリョク</t>
    </rPh>
    <rPh sb="26" eb="28">
      <t>センタク</t>
    </rPh>
    <phoneticPr fontId="7"/>
  </si>
  <si>
    <t>LPG</t>
  </si>
  <si>
    <t>都市ガス</t>
    <rPh sb="0" eb="2">
      <t>トシ</t>
    </rPh>
    <phoneticPr fontId="6"/>
  </si>
  <si>
    <t>電気</t>
    <rPh sb="0" eb="2">
      <t>デンキ</t>
    </rPh>
    <phoneticPr fontId="6"/>
  </si>
  <si>
    <t>GJ/ kL</t>
  </si>
  <si>
    <t>B・Ｃ重油［L］：</t>
    <rPh sb="3" eb="5">
      <t>ジュウユ</t>
    </rPh>
    <phoneticPr fontId="3"/>
  </si>
  <si>
    <t>年間</t>
    <rPh sb="0" eb="2">
      <t>ネンカン</t>
    </rPh>
    <phoneticPr fontId="6"/>
  </si>
  <si>
    <t>加熱</t>
    <rPh sb="0" eb="2">
      <t>カネツ</t>
    </rPh>
    <phoneticPr fontId="6"/>
  </si>
  <si>
    <t>冷却</t>
    <rPh sb="0" eb="2">
      <t>レイキャク</t>
    </rPh>
    <phoneticPr fontId="6"/>
  </si>
  <si>
    <t>年間稼働日数
[日/年]</t>
    <rPh sb="0" eb="2">
      <t>ネンカン</t>
    </rPh>
    <rPh sb="2" eb="4">
      <t>カドウ</t>
    </rPh>
    <rPh sb="4" eb="6">
      <t>ニッスウ</t>
    </rPh>
    <rPh sb="8" eb="9">
      <t>ニチ</t>
    </rPh>
    <rPh sb="10" eb="11">
      <t>ネン</t>
    </rPh>
    <phoneticPr fontId="6"/>
  </si>
  <si>
    <t>１日あたり稼働時間
[h/日]</t>
    <rPh sb="1" eb="2">
      <t>ニチ</t>
    </rPh>
    <rPh sb="5" eb="9">
      <t>カドウジカン</t>
    </rPh>
    <rPh sb="13" eb="14">
      <t>ニチ</t>
    </rPh>
    <phoneticPr fontId="6"/>
  </si>
  <si>
    <t>単位</t>
    <rPh sb="0" eb="2">
      <t>タンイ</t>
    </rPh>
    <phoneticPr fontId="6"/>
  </si>
  <si>
    <t>暖房</t>
    <rPh sb="0" eb="2">
      <t>ダンボウ</t>
    </rPh>
    <phoneticPr fontId="6"/>
  </si>
  <si>
    <t>冷房</t>
    <rPh sb="0" eb="2">
      <t>レイボウ</t>
    </rPh>
    <phoneticPr fontId="6"/>
  </si>
  <si>
    <t>A重油［L］：</t>
    <rPh sb="1" eb="3">
      <t>ジュウユ</t>
    </rPh>
    <phoneticPr fontId="3"/>
  </si>
  <si>
    <t>５（LPG・㎏/h）</t>
    <phoneticPr fontId="6"/>
  </si>
  <si>
    <t>４（LPG・㎾）</t>
    <phoneticPr fontId="6"/>
  </si>
  <si>
    <t>３（都市ガス・ｍ3N/h）</t>
    <rPh sb="2" eb="4">
      <t>トシ</t>
    </rPh>
    <phoneticPr fontId="6"/>
  </si>
  <si>
    <t>２（都市ガス・kW）</t>
    <rPh sb="2" eb="4">
      <t>トシ</t>
    </rPh>
    <phoneticPr fontId="6"/>
  </si>
  <si>
    <t>１（電気・kW）</t>
    <rPh sb="2" eb="4">
      <t>デンキ</t>
    </rPh>
    <phoneticPr fontId="6"/>
  </si>
  <si>
    <t>識別3</t>
    <rPh sb="0" eb="2">
      <t>シキベツ</t>
    </rPh>
    <phoneticPr fontId="6"/>
  </si>
  <si>
    <t>識別2</t>
    <rPh sb="0" eb="2">
      <t>シキベツ</t>
    </rPh>
    <phoneticPr fontId="6"/>
  </si>
  <si>
    <t>識別1</t>
    <rPh sb="0" eb="2">
      <t>シキベツ</t>
    </rPh>
    <phoneticPr fontId="6"/>
  </si>
  <si>
    <t>年間エネルギー消費量
[GJ/年]</t>
    <rPh sb="0" eb="2">
      <t>ネンカン</t>
    </rPh>
    <rPh sb="7" eb="10">
      <t>ショウヒリョウ</t>
    </rPh>
    <rPh sb="15" eb="16">
      <t>ネン</t>
    </rPh>
    <phoneticPr fontId="6"/>
  </si>
  <si>
    <t>台数</t>
    <rPh sb="0" eb="2">
      <t>ダイスウ</t>
    </rPh>
    <phoneticPr fontId="6"/>
  </si>
  <si>
    <t>１台あたり定格エネルギー消費量</t>
    <rPh sb="1" eb="2">
      <t>ダイ</t>
    </rPh>
    <rPh sb="5" eb="7">
      <t>テイカク</t>
    </rPh>
    <rPh sb="12" eb="15">
      <t>ショウヒリョウ</t>
    </rPh>
    <phoneticPr fontId="6"/>
  </si>
  <si>
    <t>燃料種別</t>
    <rPh sb="0" eb="4">
      <t>ネンリョウシュベツ</t>
    </rPh>
    <phoneticPr fontId="6"/>
  </si>
  <si>
    <t>暖房能力
[kW]</t>
    <rPh sb="0" eb="2">
      <t>ダンボウ</t>
    </rPh>
    <rPh sb="2" eb="4">
      <t>ノウリョク</t>
    </rPh>
    <phoneticPr fontId="6"/>
  </si>
  <si>
    <t>冷房能力
[kW]</t>
    <rPh sb="0" eb="2">
      <t>レイボウ</t>
    </rPh>
    <rPh sb="2" eb="4">
      <t>ノウリョク</t>
    </rPh>
    <phoneticPr fontId="6"/>
  </si>
  <si>
    <t>室名称</t>
    <rPh sb="0" eb="1">
      <t>シツ</t>
    </rPh>
    <rPh sb="1" eb="3">
      <t>メイショウ</t>
    </rPh>
    <phoneticPr fontId="6"/>
  </si>
  <si>
    <t>軽油［L］：</t>
    <rPh sb="0" eb="2">
      <t>ケイユ</t>
    </rPh>
    <phoneticPr fontId="3"/>
  </si>
  <si>
    <t>一次エネルギー消費量</t>
    <rPh sb="0" eb="2">
      <t>イチジ</t>
    </rPh>
    <rPh sb="7" eb="10">
      <t>ショウヒリョウ</t>
    </rPh>
    <phoneticPr fontId="6"/>
  </si>
  <si>
    <t>灯油［L］：</t>
    <rPh sb="0" eb="2">
      <t>トウユ</t>
    </rPh>
    <phoneticPr fontId="3"/>
  </si>
  <si>
    <t>原油［L］：</t>
    <rPh sb="0" eb="2">
      <t>ゲンユ</t>
    </rPh>
    <phoneticPr fontId="3"/>
  </si>
  <si>
    <t>都市ガス［m3⇒Nm3］換算</t>
    <rPh sb="0" eb="2">
      <t>トシ</t>
    </rPh>
    <phoneticPr fontId="3"/>
  </si>
  <si>
    <t>GJ/千m3</t>
  </si>
  <si>
    <t>その他天然ガス［Nm3］：</t>
    <rPh sb="2" eb="3">
      <t>タ</t>
    </rPh>
    <rPh sb="3" eb="5">
      <t>テンネン</t>
    </rPh>
    <phoneticPr fontId="3"/>
  </si>
  <si>
    <t>石油系炭化水素ガス［Nm3］：</t>
  </si>
  <si>
    <t>GJ/ｔ</t>
  </si>
  <si>
    <t>ＬＮＧ［m3］：</t>
  </si>
  <si>
    <t>ＬＰＧ［m3］：</t>
  </si>
  <si>
    <t>都市ガス［Nm3］：</t>
    <rPh sb="0" eb="2">
      <t>トシ</t>
    </rPh>
    <phoneticPr fontId="3"/>
  </si>
  <si>
    <t>単位発熱量</t>
    <rPh sb="0" eb="2">
      <t>タンイ</t>
    </rPh>
    <rPh sb="2" eb="4">
      <t>ハツネツ</t>
    </rPh>
    <rPh sb="4" eb="5">
      <t>リョウ</t>
    </rPh>
    <phoneticPr fontId="3"/>
  </si>
  <si>
    <t>kL/GJ</t>
  </si>
  <si>
    <t>原油換算［kL］：</t>
    <rPh sb="0" eb="2">
      <t>ゲンユ</t>
    </rPh>
    <rPh sb="2" eb="4">
      <t>カンサン</t>
    </rPh>
    <phoneticPr fontId="3"/>
  </si>
  <si>
    <t>GJ/GJ</t>
  </si>
  <si>
    <t>産業用以外の蒸気［MJ］：</t>
    <rPh sb="0" eb="3">
      <t>サンギョウヨウ</t>
    </rPh>
    <rPh sb="3" eb="5">
      <t>イガイ</t>
    </rPh>
    <rPh sb="6" eb="8">
      <t>ジョウキ</t>
    </rPh>
    <phoneticPr fontId="3"/>
  </si>
  <si>
    <t>㎏/h</t>
    <phoneticPr fontId="6"/>
  </si>
  <si>
    <t>LPG</t>
    <phoneticPr fontId="6"/>
  </si>
  <si>
    <t>産業用蒸気［MJ］：</t>
    <rPh sb="0" eb="3">
      <t>サンギョウヨウ</t>
    </rPh>
    <rPh sb="3" eb="5">
      <t>ジョウキ</t>
    </rPh>
    <phoneticPr fontId="3"/>
  </si>
  <si>
    <t>ｍ3N/h</t>
    <phoneticPr fontId="6"/>
  </si>
  <si>
    <t>温水・冷水［MJ］：</t>
    <rPh sb="0" eb="2">
      <t>オンスイ</t>
    </rPh>
    <rPh sb="3" eb="5">
      <t>レイスイ</t>
    </rPh>
    <phoneticPr fontId="3"/>
  </si>
  <si>
    <t>kW</t>
    <phoneticPr fontId="6"/>
  </si>
  <si>
    <t>GJ/千kWh</t>
    <rPh sb="3" eb="4">
      <t>セン</t>
    </rPh>
    <phoneticPr fontId="3"/>
  </si>
  <si>
    <t>電気：</t>
    <rPh sb="0" eb="2">
      <t>デンキ</t>
    </rPh>
    <phoneticPr fontId="3"/>
  </si>
  <si>
    <t>選択肢</t>
    <rPh sb="0" eb="3">
      <t>センタクシ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</si>
  <si>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3"/>
  </si>
  <si>
    <t>【省エネ法換算係数】</t>
  </si>
  <si>
    <t>年間原油換算使用量[kL/年]</t>
    <rPh sb="0" eb="2">
      <t>ネンカン</t>
    </rPh>
    <rPh sb="2" eb="6">
      <t>ゲンユカンサン</t>
    </rPh>
    <rPh sb="6" eb="9">
      <t>シヨウリョウ</t>
    </rPh>
    <rPh sb="13" eb="14">
      <t>ネン</t>
    </rPh>
    <phoneticPr fontId="6"/>
  </si>
  <si>
    <t>機器名称・型番</t>
    <rPh sb="0" eb="4">
      <t>キキメイショウ</t>
    </rPh>
    <rPh sb="5" eb="7">
      <t>カタバン</t>
    </rPh>
    <phoneticPr fontId="6"/>
  </si>
  <si>
    <t>換気設備（撤去）</t>
    <rPh sb="0" eb="4">
      <t>カンキセツビ</t>
    </rPh>
    <rPh sb="5" eb="7">
      <t>テッキョ</t>
    </rPh>
    <phoneticPr fontId="7"/>
  </si>
  <si>
    <t>稼働時間
（h/日）</t>
    <rPh sb="0" eb="2">
      <t>カドウ</t>
    </rPh>
    <rPh sb="2" eb="4">
      <t>ジカン</t>
    </rPh>
    <rPh sb="8" eb="9">
      <t>ヒ</t>
    </rPh>
    <phoneticPr fontId="6"/>
  </si>
  <si>
    <t>一台当たり
の消費電力
[kW]</t>
    <rPh sb="0" eb="2">
      <t>イチダイ</t>
    </rPh>
    <rPh sb="2" eb="3">
      <t>ア</t>
    </rPh>
    <rPh sb="7" eb="9">
      <t>ショウヒ</t>
    </rPh>
    <rPh sb="9" eb="10">
      <t>デン</t>
    </rPh>
    <rPh sb="10" eb="11">
      <t>チカラ</t>
    </rPh>
    <phoneticPr fontId="7"/>
  </si>
  <si>
    <t>空調用ポンプ（撤去）</t>
    <rPh sb="0" eb="2">
      <t>クウチョウ</t>
    </rPh>
    <rPh sb="2" eb="3">
      <t>ヨウ</t>
    </rPh>
    <rPh sb="7" eb="9">
      <t>テッキョ</t>
    </rPh>
    <phoneticPr fontId="7"/>
  </si>
  <si>
    <t>冷却塔（撤去）</t>
    <rPh sb="0" eb="3">
      <t>レイキャクトウ</t>
    </rPh>
    <rPh sb="4" eb="6">
      <t>テッキョ</t>
    </rPh>
    <phoneticPr fontId="7"/>
  </si>
  <si>
    <t>年間稼働日数
（日/年）
[h/年]</t>
    <rPh sb="0" eb="2">
      <t>ネンカン</t>
    </rPh>
    <rPh sb="2" eb="4">
      <t>カドウ</t>
    </rPh>
    <rPh sb="4" eb="6">
      <t>ニッスウ</t>
    </rPh>
    <rPh sb="8" eb="9">
      <t>ヒ</t>
    </rPh>
    <rPh sb="10" eb="11">
      <t>ネン</t>
    </rPh>
    <rPh sb="16" eb="17">
      <t>ネン</t>
    </rPh>
    <phoneticPr fontId="7"/>
  </si>
  <si>
    <t>省エネルギー化
検討結果</t>
    <rPh sb="0" eb="1">
      <t>ショウ</t>
    </rPh>
    <rPh sb="6" eb="7">
      <t>カ</t>
    </rPh>
    <rPh sb="8" eb="12">
      <t>ケントウケッカ</t>
    </rPh>
    <phoneticPr fontId="6"/>
  </si>
  <si>
    <t>冷却能力
[kW]</t>
    <rPh sb="0" eb="2">
      <t>レイキャク</t>
    </rPh>
    <rPh sb="2" eb="4">
      <t>ノウリョク</t>
    </rPh>
    <phoneticPr fontId="6"/>
  </si>
  <si>
    <t>風量
[㎥/min]</t>
    <rPh sb="0" eb="2">
      <t>フウリョウ</t>
    </rPh>
    <phoneticPr fontId="6"/>
  </si>
  <si>
    <t>吐出し量
[㎥/s]</t>
    <rPh sb="0" eb="2">
      <t>ハキダ</t>
    </rPh>
    <rPh sb="3" eb="4">
      <t>リョウ</t>
    </rPh>
    <phoneticPr fontId="6"/>
  </si>
  <si>
    <t>冷却能力
[kW]</t>
    <rPh sb="0" eb="4">
      <t>レイキャクノウリョク</t>
    </rPh>
    <phoneticPr fontId="6"/>
  </si>
  <si>
    <t>6（A重油・L）</t>
    <rPh sb="3" eb="5">
      <t>ジュウユ</t>
    </rPh>
    <phoneticPr fontId="6"/>
  </si>
  <si>
    <t>1次エネルギー換算係数</t>
    <rPh sb="1" eb="2">
      <t>ジ</t>
    </rPh>
    <rPh sb="7" eb="9">
      <t>カンサン</t>
    </rPh>
    <rPh sb="9" eb="11">
      <t>ケイスウ</t>
    </rPh>
    <phoneticPr fontId="2"/>
  </si>
  <si>
    <t>電気：</t>
    <rPh sb="0" eb="2">
      <t>デンキ</t>
    </rPh>
    <phoneticPr fontId="2"/>
  </si>
  <si>
    <t>GJ/千kWh</t>
    <rPh sb="3" eb="4">
      <t>セン</t>
    </rPh>
    <phoneticPr fontId="2"/>
  </si>
  <si>
    <t>温水・冷水［MJ］：</t>
    <rPh sb="0" eb="2">
      <t>オンスイ</t>
    </rPh>
    <rPh sb="3" eb="5">
      <t>レイスイ</t>
    </rPh>
    <phoneticPr fontId="2"/>
  </si>
  <si>
    <t>産業用蒸気［MJ］：</t>
    <rPh sb="0" eb="3">
      <t>サンギョウヨウ</t>
    </rPh>
    <rPh sb="3" eb="5">
      <t>ジョウキ</t>
    </rPh>
    <phoneticPr fontId="2"/>
  </si>
  <si>
    <t>産業用以外の蒸気［MJ］：</t>
    <rPh sb="0" eb="3">
      <t>サンギョウヨウ</t>
    </rPh>
    <rPh sb="3" eb="5">
      <t>イガイ</t>
    </rPh>
    <rPh sb="6" eb="8">
      <t>ジョウキ</t>
    </rPh>
    <phoneticPr fontId="2"/>
  </si>
  <si>
    <t>A重油</t>
    <rPh sb="1" eb="3">
      <t>ジュウユ</t>
    </rPh>
    <phoneticPr fontId="6"/>
  </si>
  <si>
    <t>L</t>
    <phoneticPr fontId="6"/>
  </si>
  <si>
    <t>原油換算［kL］：</t>
    <rPh sb="0" eb="2">
      <t>ゲンユ</t>
    </rPh>
    <rPh sb="2" eb="4">
      <t>カンサン</t>
    </rPh>
    <phoneticPr fontId="2"/>
  </si>
  <si>
    <t>単位発熱量</t>
    <rPh sb="0" eb="2">
      <t>タンイ</t>
    </rPh>
    <rPh sb="2" eb="4">
      <t>ハツネツ</t>
    </rPh>
    <rPh sb="4" eb="5">
      <t>リョウ</t>
    </rPh>
    <phoneticPr fontId="2"/>
  </si>
  <si>
    <t>都市ガス［Nm3］：</t>
    <rPh sb="0" eb="2">
      <t>トシ</t>
    </rPh>
    <phoneticPr fontId="2"/>
  </si>
  <si>
    <t>その他天然ガス［Nm3］：</t>
    <rPh sb="2" eb="3">
      <t>タ</t>
    </rPh>
    <rPh sb="3" eb="5">
      <t>テンネン</t>
    </rPh>
    <phoneticPr fontId="2"/>
  </si>
  <si>
    <t>都市ガス［m3⇒Nm3］換算</t>
    <rPh sb="0" eb="2">
      <t>トシ</t>
    </rPh>
    <phoneticPr fontId="2"/>
  </si>
  <si>
    <t>原油［L］：</t>
    <rPh sb="0" eb="2">
      <t>ゲンユ</t>
    </rPh>
    <phoneticPr fontId="2"/>
  </si>
  <si>
    <t>灯油［L］：</t>
    <rPh sb="0" eb="2">
      <t>トウユ</t>
    </rPh>
    <phoneticPr fontId="2"/>
  </si>
  <si>
    <t>軽油［L］：</t>
    <rPh sb="0" eb="2">
      <t>ケイユ</t>
    </rPh>
    <phoneticPr fontId="2"/>
  </si>
  <si>
    <t>A重油［L］：</t>
    <rPh sb="1" eb="3">
      <t>ジュウユ</t>
    </rPh>
    <phoneticPr fontId="2"/>
  </si>
  <si>
    <t>B・Ｃ重油［L］：</t>
    <rPh sb="3" eb="5">
      <t>ジュウユ</t>
    </rPh>
    <phoneticPr fontId="2"/>
  </si>
  <si>
    <t>＜入力時の注意事項＞</t>
    <rPh sb="1" eb="3">
      <t>ニュウリョク</t>
    </rPh>
    <rPh sb="3" eb="4">
      <t>ジ</t>
    </rPh>
    <rPh sb="5" eb="7">
      <t>チュウイ</t>
    </rPh>
    <rPh sb="7" eb="9">
      <t>ジコウ</t>
    </rPh>
    <phoneticPr fontId="28"/>
  </si>
  <si>
    <t>　・電気、ガス以外や同一種類のエネルギー使用がある場合は、「その他のエネルギー」欄に種別等を選択の上、入力すること。</t>
    <rPh sb="2" eb="4">
      <t>デンキ</t>
    </rPh>
    <rPh sb="7" eb="9">
      <t>イガイ</t>
    </rPh>
    <rPh sb="10" eb="12">
      <t>ドウイツ</t>
    </rPh>
    <rPh sb="12" eb="14">
      <t>シュルイ</t>
    </rPh>
    <rPh sb="20" eb="22">
      <t>シヨウ</t>
    </rPh>
    <rPh sb="25" eb="27">
      <t>バアイ</t>
    </rPh>
    <rPh sb="32" eb="33">
      <t>タ</t>
    </rPh>
    <rPh sb="40" eb="41">
      <t>ラン</t>
    </rPh>
    <rPh sb="42" eb="44">
      <t>シュベツ</t>
    </rPh>
    <rPh sb="44" eb="45">
      <t>トウ</t>
    </rPh>
    <rPh sb="46" eb="48">
      <t>センタク</t>
    </rPh>
    <rPh sb="49" eb="50">
      <t>ウエ</t>
    </rPh>
    <rPh sb="51" eb="53">
      <t>ニュウリョク</t>
    </rPh>
    <phoneticPr fontId="28"/>
  </si>
  <si>
    <r>
      <t>　・入力する値は、提出するエネルギー使用量の</t>
    </r>
    <r>
      <rPr>
        <sz val="10"/>
        <color rgb="FFFF0000"/>
        <rFont val="メイリオ"/>
        <family val="3"/>
        <charset val="128"/>
      </rPr>
      <t>証憑等</t>
    </r>
    <r>
      <rPr>
        <sz val="10"/>
        <rFont val="メイリオ"/>
        <family val="3"/>
        <charset val="128"/>
      </rPr>
      <t>と一致すること。</t>
    </r>
    <rPh sb="2" eb="4">
      <t>ニュウリョク</t>
    </rPh>
    <rPh sb="6" eb="7">
      <t>アタイ</t>
    </rPh>
    <rPh sb="9" eb="11">
      <t>テイシュツ</t>
    </rPh>
    <rPh sb="18" eb="21">
      <t>シヨウリョウ</t>
    </rPh>
    <rPh sb="22" eb="24">
      <t>ショウヒョウ</t>
    </rPh>
    <rPh sb="24" eb="25">
      <t>トウ</t>
    </rPh>
    <rPh sb="26" eb="28">
      <t>イッチ</t>
    </rPh>
    <phoneticPr fontId="28"/>
  </si>
  <si>
    <r>
      <t>　・料金は、</t>
    </r>
    <r>
      <rPr>
        <sz val="10"/>
        <color rgb="FFFF0000"/>
        <rFont val="メイリオ"/>
        <family val="3"/>
        <charset val="128"/>
      </rPr>
      <t>税込み金額</t>
    </r>
    <r>
      <rPr>
        <sz val="10"/>
        <rFont val="メイリオ"/>
        <family val="3"/>
        <charset val="128"/>
      </rPr>
      <t>を入力すること。</t>
    </r>
    <rPh sb="2" eb="4">
      <t>リョウキン</t>
    </rPh>
    <rPh sb="6" eb="8">
      <t>ゼイコ</t>
    </rPh>
    <rPh sb="9" eb="11">
      <t>キンガク</t>
    </rPh>
    <rPh sb="12" eb="14">
      <t>ニュウリョク</t>
    </rPh>
    <phoneticPr fontId="28"/>
  </si>
  <si>
    <r>
      <t>　・契約内容欄には、</t>
    </r>
    <r>
      <rPr>
        <sz val="10"/>
        <color rgb="FFFF0000"/>
        <rFont val="メイリオ"/>
        <family val="3"/>
        <charset val="128"/>
      </rPr>
      <t>契約のプラン名や種別</t>
    </r>
    <r>
      <rPr>
        <sz val="10"/>
        <rFont val="メイリオ"/>
        <family val="3"/>
        <charset val="128"/>
      </rPr>
      <t>（従量電灯、低圧電力、動力など）を記載すること。</t>
    </r>
    <rPh sb="2" eb="4">
      <t>ケイヤク</t>
    </rPh>
    <rPh sb="4" eb="6">
      <t>ナイヨウ</t>
    </rPh>
    <rPh sb="6" eb="7">
      <t>ラン</t>
    </rPh>
    <rPh sb="10" eb="12">
      <t>ケイヤク</t>
    </rPh>
    <rPh sb="16" eb="17">
      <t>ナ</t>
    </rPh>
    <rPh sb="18" eb="20">
      <t>シュベツ</t>
    </rPh>
    <rPh sb="21" eb="23">
      <t>ジュウリョウ</t>
    </rPh>
    <rPh sb="23" eb="25">
      <t>デントウ</t>
    </rPh>
    <rPh sb="26" eb="28">
      <t>テイアツ</t>
    </rPh>
    <rPh sb="28" eb="30">
      <t>デンリョク</t>
    </rPh>
    <rPh sb="31" eb="33">
      <t>ドウリョク</t>
    </rPh>
    <rPh sb="37" eb="39">
      <t>キサイ</t>
    </rPh>
    <phoneticPr fontId="28"/>
  </si>
  <si>
    <r>
      <t>２．</t>
    </r>
    <r>
      <rPr>
        <sz val="10"/>
        <color rgb="FFFF0000"/>
        <rFont val="メイリオ"/>
        <family val="3"/>
        <charset val="128"/>
      </rPr>
      <t>年度途中から営業開始等の場合</t>
    </r>
    <r>
      <rPr>
        <sz val="10"/>
        <rFont val="メイリオ"/>
        <family val="3"/>
        <charset val="128"/>
      </rPr>
      <t>は使用年度を選択の上、直近までの実績値を入力してください。</t>
    </r>
    <rPh sb="2" eb="4">
      <t>ネンド</t>
    </rPh>
    <rPh sb="4" eb="6">
      <t>トチュウ</t>
    </rPh>
    <rPh sb="8" eb="10">
      <t>エイギョウ</t>
    </rPh>
    <rPh sb="10" eb="12">
      <t>カイシ</t>
    </rPh>
    <rPh sb="12" eb="13">
      <t>トウ</t>
    </rPh>
    <rPh sb="14" eb="16">
      <t>バアイ</t>
    </rPh>
    <rPh sb="17" eb="19">
      <t>シヨウ</t>
    </rPh>
    <rPh sb="19" eb="21">
      <t>ネンド</t>
    </rPh>
    <rPh sb="22" eb="24">
      <t>センタク</t>
    </rPh>
    <rPh sb="25" eb="26">
      <t>ウエ</t>
    </rPh>
    <rPh sb="27" eb="29">
      <t>チョッキン</t>
    </rPh>
    <rPh sb="32" eb="34">
      <t>ジッセキ</t>
    </rPh>
    <rPh sb="34" eb="35">
      <t>チ</t>
    </rPh>
    <rPh sb="36" eb="38">
      <t xml:space="preserve">ニュウリョクシテクダサイ </t>
    </rPh>
    <phoneticPr fontId="28"/>
  </si>
  <si>
    <t>　　なお、表中の「計」欄は、12か月すべてに入力が無い場合は、12か月分に補正した値が表示されます。</t>
    <rPh sb="5" eb="6">
      <t>ヒョウ</t>
    </rPh>
    <rPh sb="6" eb="7">
      <t>チュウ</t>
    </rPh>
    <rPh sb="9" eb="10">
      <t>ケイ</t>
    </rPh>
    <rPh sb="11" eb="12">
      <t>ラン</t>
    </rPh>
    <rPh sb="17" eb="18">
      <t>ゲツ</t>
    </rPh>
    <rPh sb="22" eb="24">
      <t>ニュウリョク</t>
    </rPh>
    <rPh sb="25" eb="26">
      <t>ナ</t>
    </rPh>
    <rPh sb="27" eb="29">
      <t>バアイ</t>
    </rPh>
    <rPh sb="34" eb="36">
      <t>ゲツブン</t>
    </rPh>
    <rPh sb="37" eb="39">
      <t>ホセイ</t>
    </rPh>
    <rPh sb="41" eb="42">
      <t>アタイ</t>
    </rPh>
    <rPh sb="43" eb="45">
      <t>ヒョウジ</t>
    </rPh>
    <phoneticPr fontId="28"/>
  </si>
  <si>
    <t>＜セルの説明＞</t>
    <rPh sb="4" eb="6">
      <t>セツメイ</t>
    </rPh>
    <phoneticPr fontId="28"/>
  </si>
  <si>
    <t>プルダウンメニューから該当するものを選択してください。</t>
    <rPh sb="11" eb="13">
      <t>ガイトウ</t>
    </rPh>
    <rPh sb="18" eb="20">
      <t>センタク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</si>
  <si>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月日、数値、金額等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ツキヒ</t>
    </rPh>
    <rPh sb="10" eb="12">
      <t>スウチ</t>
    </rPh>
    <rPh sb="13" eb="15">
      <t>キンガク</t>
    </rPh>
    <rPh sb="15" eb="16">
      <t>トウ</t>
    </rPh>
    <rPh sb="18" eb="20">
      <t>ニュウリョク</t>
    </rPh>
    <phoneticPr fontId="28"/>
  </si>
  <si>
    <t>数式により自動計算するため、入力できません。また、エラーメッセージを表示します。</t>
    <rPh sb="0" eb="2">
      <t>スウシキ</t>
    </rPh>
    <rPh sb="5" eb="7">
      <t>ジドウ</t>
    </rPh>
    <rPh sb="7" eb="9">
      <t>ケイサン</t>
    </rPh>
    <rPh sb="14" eb="16">
      <t>ニュウリョク</t>
    </rPh>
    <rPh sb="34" eb="36">
      <t>ヒョウジ</t>
    </rPh>
    <phoneticPr fontId="28"/>
  </si>
  <si>
    <r>
      <rPr>
        <sz val="10"/>
        <color rgb="FFFF0000"/>
        <rFont val="メイリオ"/>
        <family val="3"/>
        <charset val="128"/>
      </rPr>
      <t>中小規模事業所</t>
    </r>
    <r>
      <rPr>
        <sz val="10"/>
        <color theme="1"/>
        <rFont val="メイリオ"/>
        <family val="3"/>
        <charset val="128"/>
      </rPr>
      <t xml:space="preserve">
の規模判定</t>
    </r>
    <rPh sb="0" eb="7">
      <t>チュウショウキボジギョウショ</t>
    </rPh>
    <rPh sb="9" eb="11">
      <t>キボ</t>
    </rPh>
    <rPh sb="11" eb="13">
      <t>ハンテイ</t>
    </rPh>
    <phoneticPr fontId="19"/>
  </si>
  <si>
    <t>●電気使用量・電気料金</t>
    <rPh sb="1" eb="3">
      <t>デンキ</t>
    </rPh>
    <rPh sb="3" eb="6">
      <t>シヨウリョウ</t>
    </rPh>
    <rPh sb="7" eb="9">
      <t>デンキ</t>
    </rPh>
    <rPh sb="9" eb="11">
      <t>リョウキン</t>
    </rPh>
    <phoneticPr fontId="28"/>
  </si>
  <si>
    <t>◆契約内容を右記に記載：</t>
    <rPh sb="1" eb="3">
      <t>ケイヤク</t>
    </rPh>
    <rPh sb="3" eb="5">
      <t>ナイヨウ</t>
    </rPh>
    <rPh sb="6" eb="8">
      <t>ウキ</t>
    </rPh>
    <rPh sb="9" eb="11">
      <t>キサイ</t>
    </rPh>
    <phoneticPr fontId="28"/>
  </si>
  <si>
    <t>年度を選択</t>
  </si>
  <si>
    <t>4月</t>
    <phoneticPr fontId="28"/>
  </si>
  <si>
    <t>5月</t>
    <rPh sb="1" eb="2">
      <t>ガツ</t>
    </rPh>
    <phoneticPr fontId="28"/>
  </si>
  <si>
    <t>6月</t>
    <rPh sb="1" eb="2">
      <t>ガツ</t>
    </rPh>
    <phoneticPr fontId="28"/>
  </si>
  <si>
    <t>7月</t>
  </si>
  <si>
    <t>8月</t>
  </si>
  <si>
    <t>9月</t>
  </si>
  <si>
    <t>10月</t>
  </si>
  <si>
    <t>11月</t>
  </si>
  <si>
    <t>12月</t>
  </si>
  <si>
    <t>1月</t>
    <phoneticPr fontId="28"/>
  </si>
  <si>
    <t>2月</t>
  </si>
  <si>
    <t>3月</t>
  </si>
  <si>
    <r>
      <t xml:space="preserve">使用期間
</t>
    </r>
    <r>
      <rPr>
        <sz val="9"/>
        <color theme="1"/>
        <rFont val="メイリオ"/>
        <family val="3"/>
        <charset val="128"/>
      </rPr>
      <t>［ 月 日～ 月 日］</t>
    </r>
    <rPh sb="0" eb="2">
      <t>シヨウ</t>
    </rPh>
    <rPh sb="2" eb="4">
      <t>キカン</t>
    </rPh>
    <rPh sb="7" eb="8">
      <t>ガツ</t>
    </rPh>
    <rPh sb="9" eb="10">
      <t>ヒ</t>
    </rPh>
    <rPh sb="12" eb="13">
      <t>ツキ</t>
    </rPh>
    <rPh sb="14" eb="15">
      <t>ヒ</t>
    </rPh>
    <phoneticPr fontId="19"/>
  </si>
  <si>
    <t>合計</t>
    <rPh sb="0" eb="2">
      <t>ゴウケイ</t>
    </rPh>
    <phoneticPr fontId="28"/>
  </si>
  <si>
    <t>原油換算
［kL］</t>
    <phoneticPr fontId="19"/>
  </si>
  <si>
    <t>電気使用量</t>
    <rPh sb="0" eb="2">
      <t>デンキ</t>
    </rPh>
    <rPh sb="2" eb="5">
      <t>シヨウリョウ</t>
    </rPh>
    <phoneticPr fontId="28"/>
  </si>
  <si>
    <t>［kWh］</t>
  </si>
  <si>
    <r>
      <t xml:space="preserve">料金[円]
</t>
    </r>
    <r>
      <rPr>
        <sz val="10"/>
        <color theme="1"/>
        <rFont val="メイリオ"/>
        <family val="3"/>
        <charset val="128"/>
      </rPr>
      <t>（税込み）</t>
    </r>
    <rPh sb="0" eb="2">
      <t>リョウキン</t>
    </rPh>
    <rPh sb="3" eb="4">
      <t>エン</t>
    </rPh>
    <phoneticPr fontId="28"/>
  </si>
  <si>
    <t>期間入力</t>
    <rPh sb="0" eb="2">
      <t>キカン</t>
    </rPh>
    <rPh sb="2" eb="4">
      <t>ニュウリョク</t>
    </rPh>
    <phoneticPr fontId="28"/>
  </si>
  <si>
    <t>数値入力</t>
    <rPh sb="0" eb="2">
      <t>スウチ</t>
    </rPh>
    <rPh sb="2" eb="4">
      <t>ニュウリョク</t>
    </rPh>
    <phoneticPr fontId="28"/>
  </si>
  <si>
    <t>入力チェック</t>
    <rPh sb="0" eb="2">
      <t>ニュウリョク</t>
    </rPh>
    <phoneticPr fontId="28"/>
  </si>
  <si>
    <t>※複数の契約が有る場合は、＜●その他のエネルギー＞欄に記入してください。</t>
    <rPh sb="1" eb="3">
      <t>フクスウ</t>
    </rPh>
    <rPh sb="4" eb="6">
      <t>ケイヤク</t>
    </rPh>
    <rPh sb="7" eb="8">
      <t>ア</t>
    </rPh>
    <rPh sb="9" eb="11">
      <t>バアイ</t>
    </rPh>
    <rPh sb="17" eb="18">
      <t>タ</t>
    </rPh>
    <rPh sb="25" eb="26">
      <t>ラン</t>
    </rPh>
    <rPh sb="27" eb="29">
      <t>キニュウ</t>
    </rPh>
    <phoneticPr fontId="28"/>
  </si>
  <si>
    <t>●都市ガス又はLPG　使用量・ガス料金</t>
    <rPh sb="1" eb="3">
      <t>トシ</t>
    </rPh>
    <rPh sb="5" eb="6">
      <t>マタ</t>
    </rPh>
    <rPh sb="11" eb="14">
      <t>シヨウリョウ</t>
    </rPh>
    <rPh sb="17" eb="19">
      <t>リョウキン</t>
    </rPh>
    <phoneticPr fontId="28"/>
  </si>
  <si>
    <t>単位を選択</t>
    <rPh sb="0" eb="2">
      <t>タンイ</t>
    </rPh>
    <phoneticPr fontId="19"/>
  </si>
  <si>
    <t>ガス使用量</t>
    <rPh sb="2" eb="5">
      <t>シヨウリョウ</t>
    </rPh>
    <phoneticPr fontId="28"/>
  </si>
  <si>
    <t>※都市ガスとLPG両方の使用が有る場合は、都市ガスを＜●その他のエネルギー＞欄に記入してください。</t>
    <rPh sb="1" eb="3">
      <t>トシ</t>
    </rPh>
    <rPh sb="9" eb="11">
      <t>リョウホウ</t>
    </rPh>
    <rPh sb="12" eb="14">
      <t>シヨウ</t>
    </rPh>
    <rPh sb="15" eb="16">
      <t>ア</t>
    </rPh>
    <rPh sb="17" eb="19">
      <t>バアイ</t>
    </rPh>
    <rPh sb="21" eb="23">
      <t>トシ</t>
    </rPh>
    <rPh sb="30" eb="31">
      <t>タ</t>
    </rPh>
    <rPh sb="38" eb="39">
      <t>ラン</t>
    </rPh>
    <rPh sb="40" eb="42">
      <t>キニュウ</t>
    </rPh>
    <phoneticPr fontId="28"/>
  </si>
  <si>
    <t>●その他のエネルギー１　使用量・料金</t>
    <rPh sb="3" eb="4">
      <t>タ</t>
    </rPh>
    <rPh sb="12" eb="15">
      <t>シヨウリョウ</t>
    </rPh>
    <rPh sb="16" eb="18">
      <t>リョウキン</t>
    </rPh>
    <phoneticPr fontId="28"/>
  </si>
  <si>
    <t>エネルギー種別を選択</t>
    <rPh sb="5" eb="7">
      <t>シュベツ</t>
    </rPh>
    <phoneticPr fontId="19"/>
  </si>
  <si>
    <t>使用量</t>
    <rPh sb="0" eb="3">
      <t>シヨウリョウ</t>
    </rPh>
    <phoneticPr fontId="28"/>
  </si>
  <si>
    <t>●その他のエネルギー２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</si>
  <si>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●その他のエネルギー３　使用量・料金</t>
    <rPh sb="3" eb="4">
      <t>タ</t>
    </rPh>
    <rPh sb="12" eb="15">
      <t>シヨウリョウ</t>
    </rPh>
    <rPh sb="16" eb="18">
      <t>リョウキン</t>
    </rPh>
    <phoneticPr fontId="28"/>
  </si>
  <si>
    <t>●その他のエネルギー４　使用量・料金</t>
    <rPh sb="3" eb="4">
      <t>タ</t>
    </rPh>
    <rPh sb="12" eb="15">
      <t>シヨウリョウ</t>
    </rPh>
    <rPh sb="16" eb="18">
      <t>リョウキン</t>
    </rPh>
    <phoneticPr fontId="28"/>
  </si>
  <si>
    <r>
      <t>１．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によりエネルギー使用量が全く無い場合は、本シートに記入してください。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27" eb="28">
      <t>ホン</t>
    </rPh>
    <rPh sb="32" eb="34">
      <t>キニュウ</t>
    </rPh>
    <phoneticPr fontId="28"/>
  </si>
  <si>
    <r>
      <t>２．確認事項を選択の上、＜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＞、＜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＞のいずれか該当する表を使用してください。</t>
    </r>
    <rPh sb="2" eb="4">
      <t>カクニン</t>
    </rPh>
    <rPh sb="4" eb="6">
      <t>ジコウ</t>
    </rPh>
    <rPh sb="7" eb="9">
      <t>センタク</t>
    </rPh>
    <rPh sb="10" eb="11">
      <t>ウエ</t>
    </rPh>
    <rPh sb="24" eb="26">
      <t>ガイトウ</t>
    </rPh>
    <rPh sb="28" eb="29">
      <t>ヒョウ</t>
    </rPh>
    <rPh sb="30" eb="32">
      <t>シヨウ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</si>
  <si>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ア</t>
    </r>
    <r>
      <rPr>
        <sz val="10"/>
        <rFont val="メイリオ"/>
        <family val="3"/>
        <charset val="128"/>
      </rPr>
      <t>　事務所内の区画にサーバーを設置していない。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</si>
  <si>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　</t>
    </r>
    <r>
      <rPr>
        <b/>
        <sz val="10"/>
        <color rgb="FFFF0000"/>
        <rFont val="メイリオ"/>
        <family val="3"/>
        <charset val="128"/>
      </rPr>
      <t>イ</t>
    </r>
    <r>
      <rPr>
        <sz val="10"/>
        <rFont val="メイリオ"/>
        <family val="3"/>
        <charset val="128"/>
      </rPr>
      <t>　事務所内の区画にサーバーを設置している。</t>
    </r>
    <rPh sb="3" eb="5">
      <t>ジム</t>
    </rPh>
    <rPh sb="5" eb="6">
      <t>ショ</t>
    </rPh>
    <rPh sb="6" eb="7">
      <t>ナイ</t>
    </rPh>
    <rPh sb="8" eb="10">
      <t>クカク</t>
    </rPh>
    <rPh sb="16" eb="18">
      <t>セッチ</t>
    </rPh>
    <phoneticPr fontId="28"/>
  </si>
  <si>
    <r>
      <t>セルに適切な＜</t>
    </r>
    <r>
      <rPr>
        <sz val="12"/>
        <color rgb="FFFF0000"/>
        <rFont val="メイリオ"/>
        <family val="3"/>
        <charset val="128"/>
      </rPr>
      <t>数値</t>
    </r>
    <r>
      <rPr>
        <sz val="12"/>
        <color theme="1"/>
        <rFont val="メイリオ"/>
        <family val="3"/>
        <charset val="128"/>
      </rPr>
      <t>＞を入力してください。</t>
    </r>
    <rPh sb="3" eb="5">
      <t>テキセツ</t>
    </rPh>
    <rPh sb="7" eb="9">
      <t>スウチ</t>
    </rPh>
    <rPh sb="11" eb="13">
      <t>ニュウリョク</t>
    </rPh>
    <phoneticPr fontId="28"/>
  </si>
  <si>
    <t>中小規模事業所の
規模判定</t>
    <rPh sb="0" eb="7">
      <t>チュウショウキボジギョウショ</t>
    </rPh>
    <rPh sb="9" eb="11">
      <t>キボ</t>
    </rPh>
    <rPh sb="11" eb="13">
      <t>ハンテイ</t>
    </rPh>
    <phoneticPr fontId="19"/>
  </si>
  <si>
    <t>確認事項：事務所内の区画にサーバーを設置していますか。</t>
    <rPh sb="0" eb="2">
      <t>カクニン</t>
    </rPh>
    <rPh sb="2" eb="4">
      <t>ジコウ</t>
    </rPh>
    <phoneticPr fontId="19"/>
  </si>
  <si>
    <r>
      <t>※　サーバーを設置していない場合は、「</t>
    </r>
    <r>
      <rPr>
        <b/>
        <sz val="9"/>
        <color rgb="FFFF0000"/>
        <rFont val="メイリオ"/>
        <family val="3"/>
        <charset val="128"/>
      </rPr>
      <t>ア</t>
    </r>
    <r>
      <rPr>
        <sz val="9"/>
        <rFont val="メイリオ"/>
        <family val="3"/>
        <charset val="128"/>
      </rPr>
      <t>の表」に入力。
　　サーバーを設置している場合は、　「</t>
    </r>
    <r>
      <rPr>
        <b/>
        <sz val="9"/>
        <color rgb="FFFF0000"/>
        <rFont val="メイリオ"/>
        <family val="3"/>
        <charset val="128"/>
      </rPr>
      <t>イ</t>
    </r>
    <r>
      <rPr>
        <sz val="9"/>
        <rFont val="メイリオ"/>
        <family val="3"/>
        <charset val="128"/>
      </rPr>
      <t>の表」に入力。</t>
    </r>
    <rPh sb="7" eb="9">
      <t>セッチ</t>
    </rPh>
    <rPh sb="14" eb="16">
      <t>バアイ</t>
    </rPh>
    <rPh sb="21" eb="22">
      <t>ヒョウ</t>
    </rPh>
    <rPh sb="24" eb="26">
      <t>ニュウリョク</t>
    </rPh>
    <rPh sb="49" eb="50">
      <t>ヒョウ</t>
    </rPh>
    <phoneticPr fontId="19"/>
  </si>
  <si>
    <r>
      <rPr>
        <b/>
        <sz val="11"/>
        <color rgb="FFFF0000"/>
        <rFont val="メイリオ"/>
        <family val="3"/>
        <charset val="128"/>
      </rPr>
      <t>ア　</t>
    </r>
    <r>
      <rPr>
        <sz val="11"/>
        <color theme="1"/>
        <rFont val="メイリオ"/>
        <family val="3"/>
        <charset val="128"/>
      </rPr>
      <t>事務所内の区画にサーバーを設置していない。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</si>
  <si>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事業所等の区分</t>
    <rPh sb="0" eb="4">
      <t>ジギョウショトウ</t>
    </rPh>
    <rPh sb="5" eb="7">
      <t>クブン</t>
    </rPh>
    <phoneticPr fontId="28"/>
  </si>
  <si>
    <t>区分を選択</t>
    <rPh sb="0" eb="2">
      <t>クブン</t>
    </rPh>
    <rPh sb="3" eb="5">
      <t>センタク</t>
    </rPh>
    <phoneticPr fontId="28"/>
  </si>
  <si>
    <t>事業所等の延床面積</t>
    <rPh sb="0" eb="4">
      <t>ジギョウショトウ</t>
    </rPh>
    <rPh sb="5" eb="6">
      <t>ノベ</t>
    </rPh>
    <rPh sb="6" eb="7">
      <t>ユカ</t>
    </rPh>
    <rPh sb="7" eb="9">
      <t>メンセキ</t>
    </rPh>
    <phoneticPr fontId="28"/>
  </si>
  <si>
    <r>
      <t>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phoneticPr fontId="28"/>
  </si>
  <si>
    <t>事業所等の予想年間
総稼働時間</t>
    <rPh sb="0" eb="4">
      <t>ジギョウショトウ</t>
    </rPh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</si>
  <si>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［h/年］</t>
    <rPh sb="3" eb="4">
      <t>ネン</t>
    </rPh>
    <phoneticPr fontId="28"/>
  </si>
  <si>
    <t>エネルギー使用量（概算）</t>
    <rPh sb="5" eb="8">
      <t>シヨウリョウ</t>
    </rPh>
    <rPh sb="9" eb="11">
      <t>ガイサン</t>
    </rPh>
    <phoneticPr fontId="28"/>
  </si>
  <si>
    <t>［GJ/年］</t>
    <rPh sb="4" eb="5">
      <t>ネン</t>
    </rPh>
    <phoneticPr fontId="28"/>
  </si>
  <si>
    <t>原油換算</t>
    <rPh sb="0" eb="2">
      <t>ゲンユ</t>
    </rPh>
    <rPh sb="2" eb="4">
      <t>カンサン</t>
    </rPh>
    <phoneticPr fontId="28"/>
  </si>
  <si>
    <t>［kL/年］</t>
    <rPh sb="4" eb="5">
      <t>ネン</t>
    </rPh>
    <phoneticPr fontId="28"/>
  </si>
  <si>
    <r>
      <rPr>
        <b/>
        <sz val="11"/>
        <color rgb="FFFF0000"/>
        <rFont val="メイリオ"/>
        <family val="3"/>
        <charset val="128"/>
      </rPr>
      <t>イ</t>
    </r>
    <r>
      <rPr>
        <sz val="11"/>
        <color theme="1"/>
        <rFont val="メイリオ"/>
        <family val="3"/>
        <charset val="128"/>
      </rPr>
      <t>　事務所内の区画にサーバーを設置している。</t>
    </r>
    <rPh sb="2" eb="4">
      <t>ジム</t>
    </rPh>
    <rPh sb="4" eb="5">
      <t>ショ</t>
    </rPh>
    <rPh sb="5" eb="6">
      <t>ナイ</t>
    </rPh>
    <rPh sb="7" eb="9">
      <t>クカク</t>
    </rPh>
    <rPh sb="15" eb="17">
      <t>セッチ</t>
    </rPh>
    <phoneticPr fontId="28"/>
  </si>
  <si>
    <t>事務所</t>
    <rPh sb="0" eb="3">
      <t>ジムショ</t>
    </rPh>
    <phoneticPr fontId="28"/>
  </si>
  <si>
    <t>事務所の延床面積</t>
    <rPh sb="0" eb="2">
      <t>ジム</t>
    </rPh>
    <rPh sb="2" eb="3">
      <t>ショ</t>
    </rPh>
    <rPh sb="4" eb="5">
      <t>ノベ</t>
    </rPh>
    <rPh sb="5" eb="6">
      <t>ユカ</t>
    </rPh>
    <rPh sb="6" eb="8">
      <t>メンセキ</t>
    </rPh>
    <phoneticPr fontId="28"/>
  </si>
  <si>
    <t>事務所の予想年間
総稼働時間</t>
    <rPh sb="0" eb="2">
      <t>ジム</t>
    </rPh>
    <rPh sb="2" eb="3">
      <t>ショ</t>
    </rPh>
    <rPh sb="4" eb="6">
      <t>ヨソウ</t>
    </rPh>
    <rPh sb="6" eb="8">
      <t>ネンカン</t>
    </rPh>
    <rPh sb="9" eb="10">
      <t>ソウ</t>
    </rPh>
    <rPh sb="10" eb="12">
      <t>カドウ</t>
    </rPh>
    <rPh sb="12" eb="14">
      <t>ジカン</t>
    </rPh>
    <phoneticPr fontId="28"/>
  </si>
  <si>
    <t>事務所内のサーバーを
設置している延床面積</t>
    <rPh sb="0" eb="2">
      <t>ジム</t>
    </rPh>
    <rPh sb="2" eb="3">
      <t>ショ</t>
    </rPh>
    <rPh sb="3" eb="4">
      <t>ナイ</t>
    </rPh>
    <rPh sb="11" eb="13">
      <t>セッチ</t>
    </rPh>
    <rPh sb="17" eb="18">
      <t>ノベ</t>
    </rPh>
    <rPh sb="18" eb="19">
      <t>ユカ</t>
    </rPh>
    <rPh sb="19" eb="21">
      <t>メンセキ</t>
    </rPh>
    <phoneticPr fontId="28"/>
  </si>
  <si>
    <t>サーバーの予想年間
総稼働時間</t>
    <rPh sb="5" eb="7">
      <t>ヨソウ</t>
    </rPh>
    <rPh sb="7" eb="9">
      <t>ネンカン</t>
    </rPh>
    <rPh sb="10" eb="11">
      <t>ソウ</t>
    </rPh>
    <rPh sb="11" eb="13">
      <t>カドウ</t>
    </rPh>
    <rPh sb="13" eb="15">
      <t>ジカン</t>
    </rPh>
    <phoneticPr fontId="28"/>
  </si>
  <si>
    <t>エネルギー概算使用量：　X　＝　A　✕　B　✕　C　／　1000</t>
    <rPh sb="5" eb="7">
      <t>ガイサン</t>
    </rPh>
    <rPh sb="7" eb="10">
      <t>シヨウリョウ</t>
    </rPh>
    <phoneticPr fontId="28"/>
  </si>
  <si>
    <t>X：</t>
    <phoneticPr fontId="28"/>
  </si>
  <si>
    <t>事業所等における概算エネルギー使用量［GJ］</t>
    <rPh sb="0" eb="3">
      <t>ジギョウショ</t>
    </rPh>
    <rPh sb="3" eb="4">
      <t>トウ</t>
    </rPh>
    <rPh sb="8" eb="10">
      <t>ガイサン</t>
    </rPh>
    <rPh sb="15" eb="18">
      <t>シヨウリョウ</t>
    </rPh>
    <phoneticPr fontId="28"/>
  </si>
  <si>
    <t>A：</t>
    <phoneticPr fontId="28"/>
  </si>
  <si>
    <r>
      <t>事業所等の延床面積［ｍ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］</t>
    </r>
    <rPh sb="0" eb="4">
      <t>ジギョウショトウ</t>
    </rPh>
    <rPh sb="5" eb="6">
      <t>ノベ</t>
    </rPh>
    <rPh sb="6" eb="9">
      <t>ユカメンセキ</t>
    </rPh>
    <phoneticPr fontId="28"/>
  </si>
  <si>
    <t>B：</t>
    <phoneticPr fontId="28"/>
  </si>
  <si>
    <r>
      <t>事業所等が属する区分におけるエネルギー原単位［MJ/ｍ</t>
    </r>
    <r>
      <rPr>
        <vertAlign val="superscript"/>
        <sz val="11"/>
        <color theme="1"/>
        <rFont val="メイリオ"/>
        <family val="3"/>
        <charset val="128"/>
      </rPr>
      <t>2</t>
    </r>
    <r>
      <rPr>
        <sz val="11"/>
        <color theme="1"/>
        <rFont val="メイリオ"/>
        <family val="3"/>
        <charset val="128"/>
      </rPr>
      <t>・h］</t>
    </r>
    <rPh sb="0" eb="3">
      <t>ジギョウショ</t>
    </rPh>
    <rPh sb="3" eb="4">
      <t>トウ</t>
    </rPh>
    <rPh sb="5" eb="6">
      <t>ゾク</t>
    </rPh>
    <rPh sb="8" eb="10">
      <t>クブン</t>
    </rPh>
    <rPh sb="19" eb="22">
      <t>ゲンタンイ</t>
    </rPh>
    <phoneticPr fontId="28"/>
  </si>
  <si>
    <t>C：</t>
    <phoneticPr fontId="28"/>
  </si>
  <si>
    <t>事業所等の総稼働時間［h］</t>
    <rPh sb="0" eb="4">
      <t>ジギョウショトウ</t>
    </rPh>
    <rPh sb="5" eb="6">
      <t>ソウ</t>
    </rPh>
    <rPh sb="6" eb="8">
      <t>カドウ</t>
    </rPh>
    <rPh sb="8" eb="10">
      <t>ジカン</t>
    </rPh>
    <phoneticPr fontId="28"/>
  </si>
  <si>
    <t>※</t>
    <phoneticPr fontId="28"/>
  </si>
  <si>
    <t>年間総稼働時間の最大は、＜365日✕24時間/日＝8,760時間＞とする。</t>
    <rPh sb="8" eb="10">
      <t>サイダイ</t>
    </rPh>
    <rPh sb="16" eb="17">
      <t>ヒ</t>
    </rPh>
    <rPh sb="20" eb="22">
      <t>ジカン</t>
    </rPh>
    <rPh sb="23" eb="24">
      <t>ヒ</t>
    </rPh>
    <rPh sb="30" eb="32">
      <t>ジカン</t>
    </rPh>
    <phoneticPr fontId="28"/>
  </si>
  <si>
    <t>種別を選択</t>
    <phoneticPr fontId="19"/>
  </si>
  <si>
    <t>都市ガス</t>
    <phoneticPr fontId="19"/>
  </si>
  <si>
    <t>LPG</t>
    <phoneticPr fontId="19"/>
  </si>
  <si>
    <t>LNG</t>
    <phoneticPr fontId="19"/>
  </si>
  <si>
    <t>水素ガス</t>
    <phoneticPr fontId="19"/>
  </si>
  <si>
    <t>天然ガス</t>
    <phoneticPr fontId="19"/>
  </si>
  <si>
    <t>都市ガス</t>
  </si>
  <si>
    <t>［m3］</t>
  </si>
  <si>
    <t>［kg］</t>
  </si>
  <si>
    <t>温水・冷水</t>
  </si>
  <si>
    <t>産業用蒸気</t>
  </si>
  <si>
    <t>産業用以外の蒸気</t>
  </si>
  <si>
    <t>灯油</t>
  </si>
  <si>
    <t>軽油</t>
  </si>
  <si>
    <t>A重油</t>
  </si>
  <si>
    <t>B・Ｃ重油</t>
  </si>
  <si>
    <t>エネルギー使用量</t>
    <rPh sb="5" eb="8">
      <t>シヨウリョウ</t>
    </rPh>
    <phoneticPr fontId="28"/>
  </si>
  <si>
    <t>使用量!P21</t>
    <phoneticPr fontId="28"/>
  </si>
  <si>
    <t>原油換算</t>
    <phoneticPr fontId="19"/>
  </si>
  <si>
    <t>CO2換算</t>
    <phoneticPr fontId="19"/>
  </si>
  <si>
    <t>電気</t>
    <rPh sb="0" eb="2">
      <t>デンキ</t>
    </rPh>
    <phoneticPr fontId="28"/>
  </si>
  <si>
    <t>使用量!P33</t>
    <phoneticPr fontId="28"/>
  </si>
  <si>
    <t>都市ガス</t>
    <phoneticPr fontId="28"/>
  </si>
  <si>
    <t>LPG</t>
    <phoneticPr fontId="28"/>
  </si>
  <si>
    <t>LNG</t>
    <phoneticPr fontId="28"/>
  </si>
  <si>
    <t>水素</t>
    <rPh sb="0" eb="2">
      <t>スイソ</t>
    </rPh>
    <phoneticPr fontId="28"/>
  </si>
  <si>
    <t>天然ガス</t>
    <rPh sb="0" eb="2">
      <t>テンネン</t>
    </rPh>
    <phoneticPr fontId="28"/>
  </si>
  <si>
    <t>使用量!P44</t>
    <phoneticPr fontId="28"/>
  </si>
  <si>
    <t>温水・冷水</t>
    <rPh sb="0" eb="2">
      <t>オンスイ</t>
    </rPh>
    <rPh sb="3" eb="5">
      <t>レイスイ</t>
    </rPh>
    <phoneticPr fontId="19"/>
  </si>
  <si>
    <t>産業用蒸気</t>
    <rPh sb="0" eb="3">
      <t>サンギョウヨウ</t>
    </rPh>
    <rPh sb="3" eb="5">
      <t>ジョウキ</t>
    </rPh>
    <phoneticPr fontId="51"/>
  </si>
  <si>
    <t>産業用以外の蒸気</t>
    <rPh sb="0" eb="3">
      <t>サンギョウヨウ</t>
    </rPh>
    <rPh sb="3" eb="5">
      <t>イガイ</t>
    </rPh>
    <rPh sb="6" eb="8">
      <t>ジョウキ</t>
    </rPh>
    <phoneticPr fontId="51"/>
  </si>
  <si>
    <t>灯油</t>
    <rPh sb="0" eb="2">
      <t>トウユ</t>
    </rPh>
    <phoneticPr fontId="51"/>
  </si>
  <si>
    <t>軽油</t>
    <rPh sb="0" eb="2">
      <t>ケイユ</t>
    </rPh>
    <phoneticPr fontId="51"/>
  </si>
  <si>
    <t>A重油</t>
    <rPh sb="1" eb="3">
      <t>ジュウユ</t>
    </rPh>
    <phoneticPr fontId="51"/>
  </si>
  <si>
    <t>B・Ｃ重油</t>
    <rPh sb="3" eb="5">
      <t>ジュウユ</t>
    </rPh>
    <phoneticPr fontId="51"/>
  </si>
  <si>
    <t>使用量!P55</t>
    <phoneticPr fontId="28"/>
  </si>
  <si>
    <t>使用量!P66</t>
    <phoneticPr fontId="28"/>
  </si>
  <si>
    <t>使用量!P77</t>
    <phoneticPr fontId="28"/>
  </si>
  <si>
    <t>【省エネ法換算係数】</t>
    <phoneticPr fontId="19"/>
  </si>
  <si>
    <t>1次エネルギー換算係数</t>
    <rPh sb="1" eb="2">
      <t>ジ</t>
    </rPh>
    <rPh sb="7" eb="9">
      <t>カンサン</t>
    </rPh>
    <rPh sb="9" eb="11">
      <t>ケイスウ</t>
    </rPh>
    <phoneticPr fontId="19"/>
  </si>
  <si>
    <t>プルダウンリスト</t>
    <phoneticPr fontId="19"/>
  </si>
  <si>
    <t>●その他のエネルギー</t>
    <phoneticPr fontId="28"/>
  </si>
  <si>
    <t>【空調設備】</t>
    <rPh sb="1" eb="3">
      <t>クウチョウ</t>
    </rPh>
    <rPh sb="3" eb="5">
      <t>セツビ</t>
    </rPh>
    <phoneticPr fontId="28"/>
  </si>
  <si>
    <t>【室用途】</t>
    <rPh sb="1" eb="2">
      <t>シツ</t>
    </rPh>
    <rPh sb="2" eb="4">
      <t>ヨウト</t>
    </rPh>
    <phoneticPr fontId="28"/>
  </si>
  <si>
    <t>電気：</t>
    <rPh sb="0" eb="2">
      <t>デンキ</t>
    </rPh>
    <phoneticPr fontId="19"/>
  </si>
  <si>
    <t>GJ/千kWh</t>
    <rPh sb="3" eb="4">
      <t>セン</t>
    </rPh>
    <phoneticPr fontId="51"/>
  </si>
  <si>
    <t>t-CO2/千kWh</t>
    <rPh sb="6" eb="7">
      <t>セン</t>
    </rPh>
    <phoneticPr fontId="51"/>
  </si>
  <si>
    <t>設備を選択</t>
    <rPh sb="0" eb="2">
      <t>セツビ</t>
    </rPh>
    <rPh sb="3" eb="5">
      <t>センタク</t>
    </rPh>
    <phoneticPr fontId="28"/>
  </si>
  <si>
    <t>要件を選択</t>
    <rPh sb="0" eb="2">
      <t>ヨウケン</t>
    </rPh>
    <rPh sb="3" eb="5">
      <t>センタク</t>
    </rPh>
    <phoneticPr fontId="28"/>
  </si>
  <si>
    <t>単位を選択</t>
    <rPh sb="0" eb="2">
      <t>タンイ</t>
    </rPh>
    <rPh sb="3" eb="5">
      <t>センタク</t>
    </rPh>
    <phoneticPr fontId="19"/>
  </si>
  <si>
    <t>室用途を選択</t>
    <rPh sb="0" eb="3">
      <t>シツヨウト</t>
    </rPh>
    <rPh sb="4" eb="6">
      <t>センタク</t>
    </rPh>
    <phoneticPr fontId="19"/>
  </si>
  <si>
    <t>区分の原単位</t>
    <rPh sb="0" eb="2">
      <t>クブン</t>
    </rPh>
    <rPh sb="3" eb="6">
      <t>ゲンタンイ</t>
    </rPh>
    <phoneticPr fontId="28"/>
  </si>
  <si>
    <t>年間総稼働時間</t>
    <rPh sb="0" eb="2">
      <t>ネンカン</t>
    </rPh>
    <rPh sb="2" eb="3">
      <t>ソウ</t>
    </rPh>
    <rPh sb="3" eb="5">
      <t>カドウ</t>
    </rPh>
    <rPh sb="5" eb="7">
      <t>ジカン</t>
    </rPh>
    <phoneticPr fontId="28"/>
  </si>
  <si>
    <t>他人からの供給を受けた場合は、＜1＞</t>
    <rPh sb="0" eb="2">
      <t>タニン</t>
    </rPh>
    <rPh sb="5" eb="7">
      <t>キョウキュウ</t>
    </rPh>
    <rPh sb="8" eb="9">
      <t>ウ</t>
    </rPh>
    <rPh sb="11" eb="13">
      <t>バアイ</t>
    </rPh>
    <phoneticPr fontId="28"/>
  </si>
  <si>
    <t>温水・冷水［MJ］：</t>
    <rPh sb="0" eb="2">
      <t>オンスイ</t>
    </rPh>
    <rPh sb="3" eb="5">
      <t>レイスイ</t>
    </rPh>
    <phoneticPr fontId="19"/>
  </si>
  <si>
    <t>GJ/GJ</t>
    <phoneticPr fontId="51"/>
  </si>
  <si>
    <t>t-CO2/GJ</t>
    <phoneticPr fontId="19"/>
  </si>
  <si>
    <t>［m3］</t>
    <phoneticPr fontId="28"/>
  </si>
  <si>
    <t>機械換気（換気扇等）</t>
    <phoneticPr fontId="28"/>
  </si>
  <si>
    <t>新設</t>
    <rPh sb="0" eb="2">
      <t>シンセツ</t>
    </rPh>
    <phoneticPr fontId="28"/>
  </si>
  <si>
    <t>電気式パッケージ形空調機</t>
  </si>
  <si>
    <t>①推奨機器</t>
    <rPh sb="1" eb="3">
      <t>スイショウ</t>
    </rPh>
    <rPh sb="3" eb="5">
      <t>キキ</t>
    </rPh>
    <phoneticPr fontId="28"/>
  </si>
  <si>
    <t>kW</t>
    <phoneticPr fontId="28"/>
  </si>
  <si>
    <t>事務所</t>
    <rPh sb="0" eb="3">
      <t>ジムショ</t>
    </rPh>
    <phoneticPr fontId="19"/>
  </si>
  <si>
    <t>事務所</t>
    <rPh sb="0" eb="2">
      <t>ジム</t>
    </rPh>
    <rPh sb="2" eb="3">
      <t>ショ</t>
    </rPh>
    <phoneticPr fontId="28"/>
  </si>
  <si>
    <t>産業用蒸気［MJ］：</t>
    <rPh sb="0" eb="3">
      <t>サンギョウヨウ</t>
    </rPh>
    <rPh sb="3" eb="5">
      <t>ジョウキ</t>
    </rPh>
    <phoneticPr fontId="51"/>
  </si>
  <si>
    <t>t-CO2/GJ</t>
  </si>
  <si>
    <t>［kg］</t>
    <phoneticPr fontId="28"/>
  </si>
  <si>
    <t>高効率換気設備</t>
    <rPh sb="0" eb="3">
      <t>コウコウリツ</t>
    </rPh>
    <rPh sb="3" eb="5">
      <t>カンキ</t>
    </rPh>
    <rPh sb="5" eb="7">
      <t>セツビ</t>
    </rPh>
    <phoneticPr fontId="28"/>
  </si>
  <si>
    <t>増設</t>
    <rPh sb="0" eb="2">
      <t>ゾウセツ</t>
    </rPh>
    <phoneticPr fontId="28"/>
  </si>
  <si>
    <t>ガスヒートポンプ式空調機</t>
    <phoneticPr fontId="28"/>
  </si>
  <si>
    <t>②基準達成率114%以上</t>
    <rPh sb="1" eb="3">
      <t>キジュン</t>
    </rPh>
    <rPh sb="3" eb="6">
      <t>タッセイリツ</t>
    </rPh>
    <rPh sb="10" eb="12">
      <t>イジョウ</t>
    </rPh>
    <phoneticPr fontId="28"/>
  </si>
  <si>
    <r>
      <t>ｍ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N/h</t>
    </r>
    <phoneticPr fontId="28"/>
  </si>
  <si>
    <t>商業施設（物販）</t>
    <rPh sb="0" eb="4">
      <t>ショウギョウシセツ</t>
    </rPh>
    <rPh sb="5" eb="7">
      <t>ブッパン</t>
    </rPh>
    <phoneticPr fontId="19"/>
  </si>
  <si>
    <t>飲食</t>
    <rPh sb="0" eb="2">
      <t>インショク</t>
    </rPh>
    <phoneticPr fontId="28"/>
  </si>
  <si>
    <t>産業用以外の蒸気［MJ］：</t>
    <rPh sb="0" eb="3">
      <t>サンギョウヨウ</t>
    </rPh>
    <rPh sb="3" eb="5">
      <t>イガイ</t>
    </rPh>
    <rPh sb="6" eb="8">
      <t>ジョウキ</t>
    </rPh>
    <phoneticPr fontId="51"/>
  </si>
  <si>
    <t>［Nm3］</t>
    <phoneticPr fontId="28"/>
  </si>
  <si>
    <t>顕熱交換器</t>
  </si>
  <si>
    <t>更新</t>
    <rPh sb="0" eb="2">
      <t>コウシン</t>
    </rPh>
    <phoneticPr fontId="28"/>
  </si>
  <si>
    <t>ルームエアコン</t>
  </si>
  <si>
    <t>③その他</t>
    <rPh sb="3" eb="4">
      <t>タ</t>
    </rPh>
    <phoneticPr fontId="28"/>
  </si>
  <si>
    <t>㎏/h</t>
    <phoneticPr fontId="28"/>
  </si>
  <si>
    <t>商業施設（飲食）</t>
    <rPh sb="0" eb="4">
      <t>ショウギョウシセツ</t>
    </rPh>
    <rPh sb="5" eb="7">
      <t>インショク</t>
    </rPh>
    <phoneticPr fontId="19"/>
  </si>
  <si>
    <t>小売（食品）</t>
    <rPh sb="0" eb="2">
      <t>コウ</t>
    </rPh>
    <rPh sb="3" eb="5">
      <t>ショクヒン</t>
    </rPh>
    <phoneticPr fontId="28"/>
  </si>
  <si>
    <t>原油換算［kL］：</t>
    <rPh sb="0" eb="2">
      <t>ゲンユ</t>
    </rPh>
    <rPh sb="2" eb="4">
      <t>カンサン</t>
    </rPh>
    <phoneticPr fontId="19"/>
  </si>
  <si>
    <t>CO2分子量</t>
    <rPh sb="3" eb="6">
      <t>ブンシリョウ</t>
    </rPh>
    <phoneticPr fontId="19"/>
  </si>
  <si>
    <t>LPG:kg</t>
    <phoneticPr fontId="28"/>
  </si>
  <si>
    <t>熱交換型換気設備</t>
    <rPh sb="3" eb="4">
      <t>カタ</t>
    </rPh>
    <rPh sb="4" eb="6">
      <t>カンキ</t>
    </rPh>
    <rPh sb="6" eb="8">
      <t>セツビ</t>
    </rPh>
    <phoneticPr fontId="28"/>
  </si>
  <si>
    <t>継続</t>
    <rPh sb="0" eb="2">
      <t>ケイゾク</t>
    </rPh>
    <phoneticPr fontId="28"/>
  </si>
  <si>
    <t>宿泊施設</t>
    <rPh sb="0" eb="4">
      <t>シュクハクシセツ</t>
    </rPh>
    <phoneticPr fontId="19"/>
  </si>
  <si>
    <t>その他小売</t>
    <rPh sb="2" eb="3">
      <t>タ</t>
    </rPh>
    <rPh sb="3" eb="5">
      <t>コウ</t>
    </rPh>
    <phoneticPr fontId="28"/>
  </si>
  <si>
    <t>換気・空調一体型設備</t>
    <rPh sb="0" eb="2">
      <t>カンキ</t>
    </rPh>
    <rPh sb="3" eb="5">
      <t>クウチョウ</t>
    </rPh>
    <rPh sb="5" eb="7">
      <t>イッタイ</t>
    </rPh>
    <rPh sb="7" eb="8">
      <t>カタ</t>
    </rPh>
    <rPh sb="8" eb="10">
      <t>セツビ</t>
    </rPh>
    <phoneticPr fontId="28"/>
  </si>
  <si>
    <t>教育施設</t>
    <rPh sb="0" eb="4">
      <t>キョウイクシセツ</t>
    </rPh>
    <phoneticPr fontId="19"/>
  </si>
  <si>
    <t>教育施設（私学以外）</t>
    <rPh sb="0" eb="4">
      <t>キョウイクシセツ</t>
    </rPh>
    <rPh sb="5" eb="7">
      <t>シガク</t>
    </rPh>
    <rPh sb="7" eb="9">
      <t>イガイ</t>
    </rPh>
    <phoneticPr fontId="19"/>
  </si>
  <si>
    <t>その他</t>
    <rPh sb="2" eb="3">
      <t>タ</t>
    </rPh>
    <phoneticPr fontId="28"/>
  </si>
  <si>
    <t>単位発熱量</t>
    <rPh sb="0" eb="2">
      <t>タンイ</t>
    </rPh>
    <rPh sb="2" eb="4">
      <t>ハツネツ</t>
    </rPh>
    <rPh sb="4" eb="5">
      <t>リョウ</t>
    </rPh>
    <phoneticPr fontId="19"/>
  </si>
  <si>
    <t>医療施設</t>
    <rPh sb="0" eb="4">
      <t>イリョウシセツ</t>
    </rPh>
    <phoneticPr fontId="19"/>
  </si>
  <si>
    <t>私学学校</t>
    <rPh sb="0" eb="2">
      <t>シガク</t>
    </rPh>
    <rPh sb="2" eb="4">
      <t>ガッコウ</t>
    </rPh>
    <phoneticPr fontId="19"/>
  </si>
  <si>
    <t>都市ガス［Nm3］：</t>
    <rPh sb="0" eb="2">
      <t>トシ</t>
    </rPh>
    <phoneticPr fontId="19"/>
  </si>
  <si>
    <t>t-C/GJ</t>
    <phoneticPr fontId="19"/>
  </si>
  <si>
    <t>文化・娯楽施設</t>
    <rPh sb="0" eb="2">
      <t>ブンカ</t>
    </rPh>
    <rPh sb="3" eb="7">
      <t>ゴラクシセツ</t>
    </rPh>
    <phoneticPr fontId="19"/>
  </si>
  <si>
    <t>ＬＰＧ［m3］：</t>
    <phoneticPr fontId="19"/>
  </si>
  <si>
    <t>GJ/ｔ</t>
    <phoneticPr fontId="19"/>
  </si>
  <si>
    <t>m3/t</t>
    <phoneticPr fontId="19"/>
  </si>
  <si>
    <t>その他</t>
    <rPh sb="2" eb="3">
      <t>タ</t>
    </rPh>
    <phoneticPr fontId="19"/>
  </si>
  <si>
    <t>ＬＮＧ［m3］：</t>
    <phoneticPr fontId="19"/>
  </si>
  <si>
    <t>工場</t>
    <rPh sb="0" eb="2">
      <t>コウジョウ</t>
    </rPh>
    <phoneticPr fontId="28"/>
  </si>
  <si>
    <t>石油系炭化水素ガス［Nm3］：</t>
    <phoneticPr fontId="19"/>
  </si>
  <si>
    <t>J=W*S(3600)</t>
    <phoneticPr fontId="28"/>
  </si>
  <si>
    <t>中小クレジット算定ガイドライン</t>
    <rPh sb="0" eb="2">
      <t>チュウショウ</t>
    </rPh>
    <rPh sb="7" eb="9">
      <t>サンテイ</t>
    </rPh>
    <phoneticPr fontId="19"/>
  </si>
  <si>
    <t>倉庫</t>
    <rPh sb="0" eb="2">
      <t>ソウコ</t>
    </rPh>
    <phoneticPr fontId="19"/>
  </si>
  <si>
    <t>その他天然ガス［Nm3］：</t>
    <rPh sb="2" eb="3">
      <t>タ</t>
    </rPh>
    <rPh sb="3" eb="5">
      <t>テンネン</t>
    </rPh>
    <phoneticPr fontId="19"/>
  </si>
  <si>
    <t>kJ=W*3.6</t>
    <phoneticPr fontId="28"/>
  </si>
  <si>
    <t>全負荷相当時間（h/年）</t>
    <rPh sb="0" eb="1">
      <t>ゼン</t>
    </rPh>
    <rPh sb="1" eb="3">
      <t>フカ</t>
    </rPh>
    <rPh sb="3" eb="5">
      <t>ソウトウ</t>
    </rPh>
    <rPh sb="5" eb="7">
      <t>ジカン</t>
    </rPh>
    <rPh sb="10" eb="11">
      <t>ネン</t>
    </rPh>
    <phoneticPr fontId="19"/>
  </si>
  <si>
    <t>都市ガス［m3⇒Nm3］換算</t>
    <rPh sb="0" eb="2">
      <t>トシ</t>
    </rPh>
    <phoneticPr fontId="28"/>
  </si>
  <si>
    <t>冷房</t>
    <rPh sb="0" eb="2">
      <t>レイボウ</t>
    </rPh>
    <phoneticPr fontId="19"/>
  </si>
  <si>
    <t>暖房</t>
    <rPh sb="0" eb="2">
      <t>ダンボウ</t>
    </rPh>
    <phoneticPr fontId="19"/>
  </si>
  <si>
    <t>↓中小クレジット算定ガイドラインの換気</t>
    <rPh sb="1" eb="3">
      <t>チュウショウ</t>
    </rPh>
    <rPh sb="8" eb="10">
      <t>サンテイ</t>
    </rPh>
    <rPh sb="17" eb="19">
      <t>カンキ</t>
    </rPh>
    <phoneticPr fontId="19"/>
  </si>
  <si>
    <t>原油［L］：</t>
    <rPh sb="0" eb="2">
      <t>ゲンユ</t>
    </rPh>
    <phoneticPr fontId="19"/>
  </si>
  <si>
    <t>GJ/ kL</t>
    <phoneticPr fontId="19"/>
  </si>
  <si>
    <t>事務所</t>
    <phoneticPr fontId="19"/>
  </si>
  <si>
    <t>機械換気</t>
    <rPh sb="0" eb="4">
      <t>キカイカンキ</t>
    </rPh>
    <phoneticPr fontId="19"/>
  </si>
  <si>
    <t>灯油［L］：</t>
    <rPh sb="0" eb="2">
      <t>トウユ</t>
    </rPh>
    <phoneticPr fontId="51"/>
  </si>
  <si>
    <t>t-C/GJ</t>
  </si>
  <si>
    <t>商業施設
（物販）</t>
    <phoneticPr fontId="19"/>
  </si>
  <si>
    <t>自然換気</t>
    <rPh sb="0" eb="4">
      <t>シゼンカンキ</t>
    </rPh>
    <phoneticPr fontId="19"/>
  </si>
  <si>
    <t>軽油［L］：</t>
    <rPh sb="0" eb="2">
      <t>ケイユ</t>
    </rPh>
    <phoneticPr fontId="51"/>
  </si>
  <si>
    <t>商業施設
（飲食）</t>
    <rPh sb="6" eb="8">
      <t>インショク</t>
    </rPh>
    <phoneticPr fontId="19"/>
  </si>
  <si>
    <t>A重油［L］：</t>
    <rPh sb="1" eb="3">
      <t>ジュウユ</t>
    </rPh>
    <phoneticPr fontId="51"/>
  </si>
  <si>
    <t>宿泊施設</t>
    <phoneticPr fontId="19"/>
  </si>
  <si>
    <t>排気</t>
    <rPh sb="0" eb="2">
      <t>ハイキ</t>
    </rPh>
    <phoneticPr fontId="28"/>
  </si>
  <si>
    <t>廃棄</t>
    <rPh sb="0" eb="2">
      <t>ハイキ</t>
    </rPh>
    <phoneticPr fontId="28"/>
  </si>
  <si>
    <t>B・Ｃ重油［L］：</t>
    <rPh sb="3" eb="5">
      <t>ジュウユ</t>
    </rPh>
    <phoneticPr fontId="51"/>
  </si>
  <si>
    <t>教育施設</t>
    <phoneticPr fontId="19"/>
  </si>
  <si>
    <t>給気</t>
    <rPh sb="0" eb="2">
      <t>キュウキ</t>
    </rPh>
    <phoneticPr fontId="28"/>
  </si>
  <si>
    <t>医療施設</t>
    <phoneticPr fontId="19"/>
  </si>
  <si>
    <t>給気・排気</t>
    <rPh sb="0" eb="1">
      <t>キュウ</t>
    </rPh>
    <rPh sb="1" eb="2">
      <t>キ</t>
    </rPh>
    <rPh sb="3" eb="5">
      <t>ハイキ</t>
    </rPh>
    <phoneticPr fontId="28"/>
  </si>
  <si>
    <t>LPGの種類</t>
  </si>
  <si>
    <t>1立方メートル当たりのトンへの換算係数</t>
  </si>
  <si>
    <t>文化・
娯楽施設</t>
    <phoneticPr fontId="19"/>
  </si>
  <si>
    <t>補器（排気）</t>
    <rPh sb="0" eb="2">
      <t>ホキ</t>
    </rPh>
    <rPh sb="3" eb="5">
      <t>ハイキ</t>
    </rPh>
    <phoneticPr fontId="28"/>
  </si>
  <si>
    <t>プロパン</t>
  </si>
  <si>
    <t>トン</t>
  </si>
  <si>
    <t>工場</t>
    <rPh sb="0" eb="2">
      <t>コウジョウ</t>
    </rPh>
    <phoneticPr fontId="19"/>
  </si>
  <si>
    <t>その他
（工場、倉庫等）</t>
    <rPh sb="2" eb="3">
      <t>タ</t>
    </rPh>
    <rPh sb="5" eb="7">
      <t>コウジョウ</t>
    </rPh>
    <rPh sb="8" eb="10">
      <t>ソウコ</t>
    </rPh>
    <rPh sb="10" eb="11">
      <t>トウ</t>
    </rPh>
    <phoneticPr fontId="19"/>
  </si>
  <si>
    <t>補器（給気）</t>
    <rPh sb="0" eb="2">
      <t>ホキ</t>
    </rPh>
    <rPh sb="3" eb="5">
      <t>キュウキ</t>
    </rPh>
    <phoneticPr fontId="28"/>
  </si>
  <si>
    <t>ブタン</t>
  </si>
  <si>
    <t>プロパン・ブタンの混合</t>
  </si>
  <si>
    <t>OR(仕様入力!D$79="電気式パッケージ形空調機",仕様入力!D$79="ルームエアコン")</t>
    <phoneticPr fontId="28"/>
  </si>
  <si>
    <t>m3</t>
    <phoneticPr fontId="19"/>
  </si>
  <si>
    <t>東京ガスＨＰ出典：LNG14万7千m3≒LNG6.7万トン≒天然ガス81百万m3</t>
    <rPh sb="0" eb="2">
      <t>トウキョウ</t>
    </rPh>
    <rPh sb="6" eb="8">
      <t>シュッテン</t>
    </rPh>
    <phoneticPr fontId="19"/>
  </si>
  <si>
    <t>倍</t>
    <rPh sb="0" eb="1">
      <t>バイ</t>
    </rPh>
    <phoneticPr fontId="19"/>
  </si>
  <si>
    <r>
      <t>１．</t>
    </r>
    <r>
      <rPr>
        <sz val="10"/>
        <color rgb="FFFF0000"/>
        <rFont val="メイリオ"/>
        <family val="3"/>
        <charset val="128"/>
      </rPr>
      <t>令和４年度</t>
    </r>
    <r>
      <rPr>
        <sz val="10"/>
        <rFont val="メイリオ"/>
        <family val="3"/>
        <charset val="128"/>
      </rPr>
      <t>（202２年度）の電気、ガス及びその他のエネルギー使用量を下記表に入力してください。</t>
    </r>
    <rPh sb="2" eb="4">
      <t>レイワ</t>
    </rPh>
    <rPh sb="5" eb="7">
      <t>ネンド</t>
    </rPh>
    <rPh sb="12" eb="14">
      <t>ネンド</t>
    </rPh>
    <rPh sb="21" eb="22">
      <t>オヨ</t>
    </rPh>
    <rPh sb="25" eb="26">
      <t>タ</t>
    </rPh>
    <rPh sb="32" eb="34">
      <t>シヨウ</t>
    </rPh>
    <rPh sb="34" eb="35">
      <t>リョウ</t>
    </rPh>
    <rPh sb="36" eb="38">
      <t>カキ</t>
    </rPh>
    <rPh sb="38" eb="39">
      <t>ヒョウ</t>
    </rPh>
    <rPh sb="40" eb="42">
      <t>ニュウリョク</t>
    </rPh>
    <phoneticPr fontId="28"/>
  </si>
  <si>
    <t>高効率冷却塔（新設）</t>
    <rPh sb="0" eb="3">
      <t>コウコウリツ</t>
    </rPh>
    <rPh sb="3" eb="6">
      <t>レイキャクトウ</t>
    </rPh>
    <rPh sb="7" eb="9">
      <t>シンセツ</t>
    </rPh>
    <phoneticPr fontId="7"/>
  </si>
  <si>
    <t>高効率冷凍冷蔵設備（新設）</t>
    <rPh sb="0" eb="3">
      <t>コウコウリツ</t>
    </rPh>
    <rPh sb="3" eb="5">
      <t>レイトウ</t>
    </rPh>
    <rPh sb="5" eb="7">
      <t>レイゾウ</t>
    </rPh>
    <rPh sb="7" eb="9">
      <t>セツビ</t>
    </rPh>
    <rPh sb="10" eb="12">
      <t>シンセツ</t>
    </rPh>
    <phoneticPr fontId="7"/>
  </si>
  <si>
    <t>冷凍冷蔵設備（撤去）</t>
    <rPh sb="0" eb="2">
      <t>レイトウ</t>
    </rPh>
    <rPh sb="2" eb="4">
      <t>レイゾウ</t>
    </rPh>
    <rPh sb="4" eb="6">
      <t>セツビ</t>
    </rPh>
    <rPh sb="7" eb="9">
      <t>テッキョ</t>
    </rPh>
    <phoneticPr fontId="7"/>
  </si>
  <si>
    <t>高効率空調用ポンプ（新設）</t>
    <rPh sb="0" eb="3">
      <t>コウコウリツ</t>
    </rPh>
    <rPh sb="3" eb="5">
      <t>クウチョウ</t>
    </rPh>
    <rPh sb="5" eb="6">
      <t>ヨウ</t>
    </rPh>
    <rPh sb="10" eb="12">
      <t>シンセツ</t>
    </rPh>
    <phoneticPr fontId="7"/>
  </si>
  <si>
    <t>高効率パッケージ型空調機（新設）</t>
    <rPh sb="0" eb="3">
      <t>コウコウリツ</t>
    </rPh>
    <rPh sb="8" eb="9">
      <t>ガタ</t>
    </rPh>
    <rPh sb="9" eb="12">
      <t>クウチョウキ</t>
    </rPh>
    <phoneticPr fontId="6"/>
  </si>
  <si>
    <t>パッケージ型空調機（撤去）</t>
    <rPh sb="5" eb="6">
      <t>ガタ</t>
    </rPh>
    <rPh sb="6" eb="9">
      <t>クウチョウキ</t>
    </rPh>
    <rPh sb="10" eb="12">
      <t>テッキョ</t>
    </rPh>
    <phoneticPr fontId="6"/>
  </si>
  <si>
    <t>高効率換気設備（新設）</t>
    <rPh sb="0" eb="3">
      <t>コウコウリツ</t>
    </rPh>
    <rPh sb="3" eb="5">
      <t>カンキ</t>
    </rPh>
    <rPh sb="5" eb="7">
      <t>セツビ</t>
    </rPh>
    <rPh sb="8" eb="10">
      <t>シンセツ</t>
    </rPh>
    <phoneticPr fontId="7"/>
  </si>
  <si>
    <t>高効率照明設備（新設）</t>
    <rPh sb="5" eb="7">
      <t>セツビ</t>
    </rPh>
    <rPh sb="8" eb="10">
      <t>シンセツ</t>
    </rPh>
    <phoneticPr fontId="7"/>
  </si>
  <si>
    <t>照明設備（撤去）</t>
    <rPh sb="2" eb="4">
      <t>セツビ</t>
    </rPh>
    <rPh sb="5" eb="7">
      <t>テッキョ</t>
    </rPh>
    <phoneticPr fontId="7"/>
  </si>
  <si>
    <t>【年間エネルギー使用量】</t>
    <rPh sb="1" eb="3">
      <t>ネンカン</t>
    </rPh>
    <rPh sb="8" eb="10">
      <t>シヨウ</t>
    </rPh>
    <rPh sb="10" eb="11">
      <t>リョウ</t>
    </rPh>
    <phoneticPr fontId="28"/>
  </si>
  <si>
    <t>【年間エネルギー使用量（概算）】</t>
    <rPh sb="1" eb="3">
      <t>ネンカン</t>
    </rPh>
    <rPh sb="8" eb="10">
      <t>シヨウ</t>
    </rPh>
    <rPh sb="10" eb="11">
      <t>リョウ</t>
    </rPh>
    <rPh sb="12" eb="14">
      <t>ガイサン</t>
    </rPh>
    <phoneticPr fontId="28"/>
  </si>
  <si>
    <r>
      <t>３．</t>
    </r>
    <r>
      <rPr>
        <sz val="10"/>
        <color rgb="FFFF0000"/>
        <rFont val="メイリオ"/>
        <family val="3"/>
        <charset val="128"/>
      </rPr>
      <t>新規開業等</t>
    </r>
    <r>
      <rPr>
        <sz val="10"/>
        <rFont val="メイリオ"/>
        <family val="3"/>
        <charset val="128"/>
      </rPr>
      <t>によりエネルギー使用量が全く無い場合は、「</t>
    </r>
    <r>
      <rPr>
        <sz val="10"/>
        <color rgb="FFFF0000"/>
        <rFont val="メイリオ"/>
        <family val="3"/>
        <charset val="128"/>
      </rPr>
      <t>年間エネルギー使用量（概算）</t>
    </r>
    <r>
      <rPr>
        <sz val="10"/>
        <rFont val="メイリオ"/>
        <family val="3"/>
        <charset val="128"/>
      </rPr>
      <t>」シートに記入してください。</t>
    </r>
    <rPh sb="2" eb="4">
      <t>シンキ</t>
    </rPh>
    <rPh sb="4" eb="6">
      <t>カイギョウ</t>
    </rPh>
    <rPh sb="6" eb="7">
      <t>トウ</t>
    </rPh>
    <rPh sb="15" eb="17">
      <t>シヨウ</t>
    </rPh>
    <rPh sb="17" eb="18">
      <t>リョウ</t>
    </rPh>
    <rPh sb="19" eb="20">
      <t>マッタ</t>
    </rPh>
    <rPh sb="21" eb="22">
      <t>ナ</t>
    </rPh>
    <rPh sb="23" eb="25">
      <t>バアイ</t>
    </rPh>
    <rPh sb="39" eb="41">
      <t>ガイサン</t>
    </rPh>
    <rPh sb="47" eb="49">
      <t>キニュウ</t>
    </rPh>
    <phoneticPr fontId="28"/>
  </si>
  <si>
    <t>"省エネ設備の導入"を行う場合は、新設機器と撤去機器の情報を記入してください。</t>
    <rPh sb="1" eb="2">
      <t>ショウ</t>
    </rPh>
    <rPh sb="4" eb="6">
      <t>セツビ</t>
    </rPh>
    <rPh sb="7" eb="9">
      <t>ドウニュウ</t>
    </rPh>
    <rPh sb="11" eb="12">
      <t>オコナ</t>
    </rPh>
    <rPh sb="13" eb="15">
      <t>バアイ</t>
    </rPh>
    <rPh sb="17" eb="19">
      <t>シンセツ</t>
    </rPh>
    <rPh sb="19" eb="21">
      <t>キキ</t>
    </rPh>
    <rPh sb="22" eb="26">
      <t>テッキョキキ</t>
    </rPh>
    <rPh sb="27" eb="29">
      <t>ジョウホウ</t>
    </rPh>
    <rPh sb="30" eb="32">
      <t>キニュウ</t>
    </rPh>
    <phoneticPr fontId="6"/>
  </si>
  <si>
    <t>"運用改善の実践"を行う場合は、新設機器及び撤去機器の記入欄に既存機器の情報を記入し、新設機器の１日あたり稼働時間及び年間稼働日数に"運用改善効果"を踏まえた情報を記入してください。</t>
    <rPh sb="1" eb="5">
      <t>ウンヨウカイゼン</t>
    </rPh>
    <rPh sb="6" eb="8">
      <t>ジッセン</t>
    </rPh>
    <rPh sb="10" eb="11">
      <t>オコナ</t>
    </rPh>
    <rPh sb="12" eb="14">
      <t>バアイ</t>
    </rPh>
    <rPh sb="16" eb="18">
      <t>シンセツ</t>
    </rPh>
    <rPh sb="18" eb="20">
      <t>キキ</t>
    </rPh>
    <rPh sb="20" eb="21">
      <t>オヨ</t>
    </rPh>
    <rPh sb="22" eb="26">
      <t>テッキョキキ</t>
    </rPh>
    <rPh sb="27" eb="30">
      <t>キニュウラン</t>
    </rPh>
    <rPh sb="31" eb="33">
      <t>キゾン</t>
    </rPh>
    <rPh sb="33" eb="35">
      <t>キキ</t>
    </rPh>
    <rPh sb="36" eb="38">
      <t>ジョウホウ</t>
    </rPh>
    <rPh sb="39" eb="41">
      <t>キニュウ</t>
    </rPh>
    <rPh sb="43" eb="47">
      <t>シンセツキキ</t>
    </rPh>
    <rPh sb="49" eb="50">
      <t>ニチ</t>
    </rPh>
    <rPh sb="53" eb="57">
      <t>カドウジカン</t>
    </rPh>
    <rPh sb="57" eb="58">
      <t>オヨ</t>
    </rPh>
    <rPh sb="59" eb="61">
      <t>ネンカン</t>
    </rPh>
    <rPh sb="61" eb="63">
      <t>カドウ</t>
    </rPh>
    <rPh sb="63" eb="65">
      <t>ニチスウ</t>
    </rPh>
    <rPh sb="67" eb="73">
      <t>ウンヨウカイゼンコウカ</t>
    </rPh>
    <rPh sb="75" eb="76">
      <t>フ</t>
    </rPh>
    <rPh sb="79" eb="81">
      <t>ジョウホウ</t>
    </rPh>
    <rPh sb="82" eb="84">
      <t>キニュウ</t>
    </rPh>
    <phoneticPr fontId="6"/>
  </si>
  <si>
    <t>省エネ計算シートの作成にあたりご準備いただくもの</t>
    <rPh sb="0" eb="1">
      <t>ショウ</t>
    </rPh>
    <rPh sb="3" eb="5">
      <t>ケイサン</t>
    </rPh>
    <rPh sb="9" eb="11">
      <t>サクセイ</t>
    </rPh>
    <rPh sb="16" eb="18">
      <t>ジュンビ</t>
    </rPh>
    <phoneticPr fontId="6"/>
  </si>
  <si>
    <t>※各資料の詳細については募集要項「4　提出書類一覧表　4.1助成金交付申請時の提出書類」をご確認ください。</t>
    <rPh sb="1" eb="2">
      <t>カク</t>
    </rPh>
    <rPh sb="2" eb="4">
      <t>シリョウ</t>
    </rPh>
    <rPh sb="5" eb="7">
      <t>ショウサイ</t>
    </rPh>
    <rPh sb="12" eb="16">
      <t>ボシュウヨウコウ</t>
    </rPh>
    <rPh sb="19" eb="26">
      <t>テイシュツショルイイチランヒョウ</t>
    </rPh>
    <rPh sb="30" eb="33">
      <t>ジョセイキン</t>
    </rPh>
    <rPh sb="33" eb="38">
      <t>コウフシンセイジ</t>
    </rPh>
    <rPh sb="39" eb="43">
      <t>テイシュツショルイ</t>
    </rPh>
    <rPh sb="46" eb="48">
      <t>カクニン</t>
    </rPh>
    <phoneticPr fontId="6"/>
  </si>
  <si>
    <t>エネルギー購買伝票が準備できる期間</t>
    <rPh sb="5" eb="9">
      <t>コウバイデンピョウ</t>
    </rPh>
    <rPh sb="10" eb="12">
      <t>ジュンビ</t>
    </rPh>
    <rPh sb="15" eb="17">
      <t>キカン</t>
    </rPh>
    <phoneticPr fontId="6"/>
  </si>
  <si>
    <t>保管上の問題で必要期間のエネルギー購買伝票が欠損している場合、ご契約の電力会社へ再発行を依頼ください。</t>
    <rPh sb="0" eb="3">
      <t>ホカンジョウ</t>
    </rPh>
    <rPh sb="4" eb="6">
      <t>モンダイ</t>
    </rPh>
    <rPh sb="7" eb="11">
      <t>ヒツヨウキカン</t>
    </rPh>
    <rPh sb="17" eb="21">
      <t>コウバイデンピョウ</t>
    </rPh>
    <rPh sb="22" eb="24">
      <t>ケッソン</t>
    </rPh>
    <rPh sb="28" eb="30">
      <t>バアイ</t>
    </rPh>
    <rPh sb="32" eb="34">
      <t>ケイヤク</t>
    </rPh>
    <rPh sb="35" eb="39">
      <t>デンリョクガイシャ</t>
    </rPh>
    <rPh sb="40" eb="43">
      <t>サイハッコウ</t>
    </rPh>
    <rPh sb="44" eb="46">
      <t>イライ</t>
    </rPh>
    <phoneticPr fontId="6"/>
  </si>
  <si>
    <t>選択した設備のシート内に必要な情報を入力してください。</t>
    <rPh sb="0" eb="2">
      <t>センタク</t>
    </rPh>
    <rPh sb="4" eb="6">
      <t>セツビ</t>
    </rPh>
    <rPh sb="10" eb="11">
      <t>ナイ</t>
    </rPh>
    <rPh sb="12" eb="14">
      <t>ヒツヨウ</t>
    </rPh>
    <rPh sb="15" eb="17">
      <t>ジョウホウ</t>
    </rPh>
    <rPh sb="18" eb="20">
      <t>ニュウリョク</t>
    </rPh>
    <phoneticPr fontId="6"/>
  </si>
  <si>
    <t>設備シートの入力ルール</t>
    <rPh sb="0" eb="2">
      <t>セツビ</t>
    </rPh>
    <rPh sb="6" eb="8">
      <t>ニュウリョク</t>
    </rPh>
    <phoneticPr fontId="6"/>
  </si>
  <si>
    <t>⑱　事業所の稼働時間等がわかるもの</t>
    <rPh sb="2" eb="5">
      <t>ジギョウショ</t>
    </rPh>
    <rPh sb="6" eb="11">
      <t>カドウジカントウ</t>
    </rPh>
    <phoneticPr fontId="6"/>
  </si>
  <si>
    <t>㉒　既存設備の仕様書又はカタログ等</t>
    <rPh sb="2" eb="10">
      <t>キゾンセツビ</t>
    </rPh>
    <rPh sb="10" eb="11">
      <t>マタ</t>
    </rPh>
    <rPh sb="16" eb="17">
      <t>トウ</t>
    </rPh>
    <phoneticPr fontId="6"/>
  </si>
  <si>
    <t>㉓　導入設備の仕様書又はカタログ等</t>
    <rPh sb="2" eb="6">
      <t>ドウニュウセツビ</t>
    </rPh>
    <rPh sb="7" eb="10">
      <t>シヨウショ</t>
    </rPh>
    <rPh sb="10" eb="11">
      <t>マタ</t>
    </rPh>
    <rPh sb="16" eb="17">
      <t>トウ</t>
    </rPh>
    <phoneticPr fontId="6"/>
  </si>
  <si>
    <t>必ず以下のシートのどちらかに情報を入力してください。</t>
    <rPh sb="0" eb="1">
      <t>カナラ</t>
    </rPh>
    <rPh sb="2" eb="4">
      <t>イカ</t>
    </rPh>
    <rPh sb="14" eb="16">
      <t>ジョウホウ</t>
    </rPh>
    <rPh sb="17" eb="19">
      <t>ニュウリョク</t>
    </rPh>
    <phoneticPr fontId="6"/>
  </si>
  <si>
    <t>エネルギー使用量　シート</t>
    <phoneticPr fontId="6"/>
  </si>
  <si>
    <t>年間エネルギー使用量（概算）シート</t>
    <phoneticPr fontId="6"/>
  </si>
  <si>
    <t>シート名</t>
    <rPh sb="3" eb="4">
      <t>メイ</t>
    </rPh>
    <phoneticPr fontId="6"/>
  </si>
  <si>
    <t>年間エネルギー使用量（概算）は新規開業時期の都合でエネルギー購買伝票の準備が難しい場合にご使用ください。</t>
    <rPh sb="15" eb="17">
      <t>シンキ</t>
    </rPh>
    <rPh sb="17" eb="21">
      <t>カイギョウジキ</t>
    </rPh>
    <rPh sb="22" eb="24">
      <t>ツゴウ</t>
    </rPh>
    <rPh sb="30" eb="34">
      <t>コウバイデンピョウ</t>
    </rPh>
    <rPh sb="35" eb="37">
      <t>ジュンビ</t>
    </rPh>
    <rPh sb="38" eb="39">
      <t>ムズカ</t>
    </rPh>
    <rPh sb="41" eb="43">
      <t>バアイ</t>
    </rPh>
    <rPh sb="45" eb="47">
      <t>シヨウ</t>
    </rPh>
    <phoneticPr fontId="6"/>
  </si>
  <si>
    <t>パッケージ型空調</t>
    <rPh sb="5" eb="6">
      <t>ガタ</t>
    </rPh>
    <rPh sb="6" eb="8">
      <t>クウチョウ</t>
    </rPh>
    <phoneticPr fontId="6"/>
  </si>
  <si>
    <t>換気設備</t>
    <rPh sb="0" eb="4">
      <t>カンキセツビ</t>
    </rPh>
    <phoneticPr fontId="6"/>
  </si>
  <si>
    <t>冷却塔</t>
    <rPh sb="0" eb="3">
      <t>レイキャクトウ</t>
    </rPh>
    <phoneticPr fontId="6"/>
  </si>
  <si>
    <t>空調用ポンプ</t>
    <rPh sb="0" eb="3">
      <t>クウチョウヨウ</t>
    </rPh>
    <phoneticPr fontId="6"/>
  </si>
  <si>
    <t>照明設備</t>
    <rPh sb="0" eb="4">
      <t>ショウメイセツビ</t>
    </rPh>
    <phoneticPr fontId="6"/>
  </si>
  <si>
    <t>変圧器</t>
    <rPh sb="0" eb="3">
      <t>ヘンアツキ</t>
    </rPh>
    <phoneticPr fontId="6"/>
  </si>
  <si>
    <t>冷凍冷蔵設備</t>
    <rPh sb="0" eb="6">
      <t>レイトウレイゾウセツビ</t>
    </rPh>
    <phoneticPr fontId="6"/>
  </si>
  <si>
    <r>
      <rPr>
        <sz val="9"/>
        <color theme="8"/>
        <rFont val="游ゴシック"/>
        <family val="3"/>
        <charset val="128"/>
        <scheme val="minor"/>
      </rPr>
      <t xml:space="preserve">● </t>
    </r>
    <r>
      <rPr>
        <sz val="9"/>
        <color theme="1"/>
        <rFont val="游ゴシック"/>
        <family val="3"/>
        <charset val="128"/>
        <scheme val="minor"/>
      </rPr>
      <t>計算シートの作成にあたり、入力情報として以下の資料をご準備ください。</t>
    </r>
    <rPh sb="2" eb="4">
      <t>ケイサン</t>
    </rPh>
    <rPh sb="8" eb="10">
      <t>サクセイ</t>
    </rPh>
    <rPh sb="15" eb="19">
      <t>ニュウリョクジョウホウ</t>
    </rPh>
    <rPh sb="22" eb="24">
      <t>イカ</t>
    </rPh>
    <rPh sb="25" eb="27">
      <t>シリョウ</t>
    </rPh>
    <rPh sb="29" eb="31">
      <t>ジュンビ</t>
    </rPh>
    <phoneticPr fontId="6"/>
  </si>
  <si>
    <t>各資料より必要情報を抜粋し、必要なシートへ入力してください。</t>
    <rPh sb="0" eb="3">
      <t>カクシリョウ</t>
    </rPh>
    <rPh sb="5" eb="9">
      <t>ヒツヨウジョウホウ</t>
    </rPh>
    <rPh sb="10" eb="12">
      <t>バッスイ</t>
    </rPh>
    <rPh sb="14" eb="16">
      <t>ヒツヨウ</t>
    </rPh>
    <rPh sb="21" eb="23">
      <t>ニュウリョク</t>
    </rPh>
    <phoneticPr fontId="6"/>
  </si>
  <si>
    <t>選択</t>
    <rPh sb="0" eb="2">
      <t>センタク</t>
    </rPh>
    <phoneticPr fontId="6"/>
  </si>
  <si>
    <t>設備の種類</t>
    <rPh sb="0" eb="2">
      <t>セツビ</t>
    </rPh>
    <rPh sb="3" eb="5">
      <t>シュルイ</t>
    </rPh>
    <phoneticPr fontId="6"/>
  </si>
  <si>
    <t>省エネ化の要件を満たすと、省エネルギー化検討結果欄に「可」と表示されます。</t>
    <rPh sb="24" eb="25">
      <t>ラン</t>
    </rPh>
    <rPh sb="27" eb="28">
      <t>カ</t>
    </rPh>
    <rPh sb="30" eb="32">
      <t>ヒョウジ</t>
    </rPh>
    <phoneticPr fontId="6"/>
  </si>
  <si>
    <t>CO2換算係数</t>
    <rPh sb="3" eb="7">
      <t>カンサンケイスウ</t>
    </rPh>
    <phoneticPr fontId="6"/>
  </si>
  <si>
    <t>排出係数</t>
    <rPh sb="0" eb="4">
      <t>ハイシュツケイスウ</t>
    </rPh>
    <phoneticPr fontId="6"/>
  </si>
  <si>
    <r>
      <t>交付申請の対象となる設備に</t>
    </r>
    <r>
      <rPr>
        <b/>
        <u/>
        <sz val="14"/>
        <rFont val="游ゴシック"/>
        <family val="3"/>
        <charset val="128"/>
        <scheme val="minor"/>
      </rPr>
      <t>〇</t>
    </r>
    <r>
      <rPr>
        <b/>
        <sz val="14"/>
        <rFont val="游ゴシック"/>
        <family val="3"/>
        <charset val="128"/>
        <scheme val="minor"/>
      </rPr>
      <t>をしてください。</t>
    </r>
    <rPh sb="0" eb="4">
      <t>コウフシンセイ</t>
    </rPh>
    <rPh sb="5" eb="7">
      <t>タイショウ</t>
    </rPh>
    <rPh sb="10" eb="12">
      <t>セツビ</t>
    </rPh>
    <phoneticPr fontId="6"/>
  </si>
  <si>
    <t>CO2分子量</t>
    <rPh sb="3" eb="6">
      <t>ブンシリョウ</t>
    </rPh>
    <phoneticPr fontId="6"/>
  </si>
  <si>
    <t>都市ガス</t>
    <rPh sb="0" eb="2">
      <t>トシ</t>
    </rPh>
    <phoneticPr fontId="6"/>
  </si>
  <si>
    <t>1立方メートル当たりのトンへの換算係数</t>
    <phoneticPr fontId="6"/>
  </si>
  <si>
    <t>年間CO2
排出量
[t-CO2/年]</t>
  </si>
  <si>
    <t>年間CO2
排出量
[t-CO2/年]</t>
    <phoneticPr fontId="6"/>
  </si>
  <si>
    <r>
      <t>単位</t>
    </r>
    <r>
      <rPr>
        <vertAlign val="superscript"/>
        <sz val="9"/>
        <color theme="1"/>
        <rFont val="游ゴシック"/>
        <family val="3"/>
        <charset val="128"/>
        <scheme val="minor"/>
      </rPr>
      <t>※１</t>
    </r>
    <rPh sb="0" eb="2">
      <t>タンイ</t>
    </rPh>
    <phoneticPr fontId="6"/>
  </si>
  <si>
    <t>※１：記入した単位に誤りがあると、計算結果が適切に反映されない場合があります。</t>
    <rPh sb="3" eb="5">
      <t>キニュウ</t>
    </rPh>
    <rPh sb="7" eb="9">
      <t>タンイ</t>
    </rPh>
    <rPh sb="10" eb="11">
      <t>アヤマ</t>
    </rPh>
    <rPh sb="17" eb="21">
      <t>ケイサンケッカ</t>
    </rPh>
    <rPh sb="22" eb="24">
      <t>テキセツ</t>
    </rPh>
    <rPh sb="25" eb="27">
      <t>ハンエイ</t>
    </rPh>
    <rPh sb="31" eb="33">
      <t>バアイ</t>
    </rPh>
    <phoneticPr fontId="6"/>
  </si>
  <si>
    <t>熱源機器</t>
    <rPh sb="0" eb="2">
      <t>ネツゲン</t>
    </rPh>
    <rPh sb="2" eb="4">
      <t>キキ</t>
    </rPh>
    <phoneticPr fontId="6"/>
  </si>
  <si>
    <t>機器記号</t>
    <rPh sb="0" eb="2">
      <t>キキ</t>
    </rPh>
    <rPh sb="2" eb="4">
      <t>キゴウ</t>
    </rPh>
    <phoneticPr fontId="7"/>
  </si>
  <si>
    <t>１カ月未満</t>
    <rPh sb="3" eb="5">
      <t>ミマン</t>
    </rPh>
    <phoneticPr fontId="6"/>
  </si>
  <si>
    <t>１～12か月分</t>
    <rPh sb="5" eb="6">
      <t>ゲツ</t>
    </rPh>
    <rPh sb="6" eb="7">
      <t>ブン</t>
    </rPh>
    <phoneticPr fontId="6"/>
  </si>
  <si>
    <t>※　導入を予定している設備が選択項目にない場合は、事前にご相談ください。</t>
    <rPh sb="2" eb="4">
      <t>ドウニュウ</t>
    </rPh>
    <rPh sb="5" eb="7">
      <t>ヨテイ</t>
    </rPh>
    <rPh sb="11" eb="13">
      <t>セツビ</t>
    </rPh>
    <rPh sb="14" eb="18">
      <t>センタクコウモク</t>
    </rPh>
    <rPh sb="21" eb="23">
      <t>バアイ</t>
    </rPh>
    <rPh sb="25" eb="27">
      <t>ジゼン</t>
    </rPh>
    <rPh sb="29" eb="31">
      <t>ソウダン</t>
    </rPh>
    <phoneticPr fontId="6"/>
  </si>
  <si>
    <t>年間原油換算使用量
[kL/年]</t>
    <rPh sb="0" eb="2">
      <t>ネンカン</t>
    </rPh>
    <rPh sb="2" eb="6">
      <t>ゲンユカンサン</t>
    </rPh>
    <rPh sb="6" eb="9">
      <t>シヨウリョウ</t>
    </rPh>
    <rPh sb="14" eb="15">
      <t>ネン</t>
    </rPh>
    <phoneticPr fontId="6"/>
  </si>
  <si>
    <r>
      <t xml:space="preserve">撤去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テッキョ</t>
    </rPh>
    <rPh sb="3" eb="5">
      <t>ネンカン</t>
    </rPh>
    <phoneticPr fontId="6"/>
  </si>
  <si>
    <r>
      <t xml:space="preserve">新設
</t>
    </r>
    <r>
      <rPr>
        <b/>
        <sz val="9"/>
        <rFont val="游ゴシック"/>
        <family val="3"/>
        <charset val="128"/>
        <scheme val="minor"/>
      </rPr>
      <t>年間原油換算[kL/年]</t>
    </r>
    <rPh sb="0" eb="2">
      <t>シンセツ</t>
    </rPh>
    <rPh sb="3" eb="5">
      <t>ネンカン</t>
    </rPh>
    <phoneticPr fontId="6"/>
  </si>
  <si>
    <t>高効率変圧器（新設）</t>
    <rPh sb="0" eb="3">
      <t>コウコウリツ</t>
    </rPh>
    <rPh sb="3" eb="6">
      <t>ヘンアツキ</t>
    </rPh>
    <phoneticPr fontId="7"/>
  </si>
  <si>
    <t>変圧器（撤去）</t>
  </si>
  <si>
    <t>サーバーの設置を確認</t>
  </si>
  <si>
    <t>高効率熱源機器（新設）</t>
    <rPh sb="0" eb="3">
      <t>コウコウリツ</t>
    </rPh>
    <rPh sb="3" eb="5">
      <t>ネツゲン</t>
    </rPh>
    <rPh sb="5" eb="7">
      <t>キキ</t>
    </rPh>
    <phoneticPr fontId="6"/>
  </si>
  <si>
    <t>熱源機器（撤去）</t>
    <rPh sb="0" eb="2">
      <t>ネツゲン</t>
    </rPh>
    <rPh sb="2" eb="4">
      <t>キキ</t>
    </rPh>
    <rPh sb="5" eb="7">
      <t>テッキョ</t>
    </rPh>
    <phoneticPr fontId="6"/>
  </si>
  <si>
    <t>冷房
[GJ]</t>
    <rPh sb="0" eb="2">
      <t>レイボウ</t>
    </rPh>
    <phoneticPr fontId="6"/>
  </si>
  <si>
    <t>暖房
[GJ]</t>
    <rPh sb="0" eb="2">
      <t>ダンボウ</t>
    </rPh>
    <phoneticPr fontId="6"/>
  </si>
  <si>
    <t>年間
[GJ]</t>
    <rPh sb="0" eb="2">
      <t>ネンカン</t>
    </rPh>
    <phoneticPr fontId="6"/>
  </si>
  <si>
    <t>3/8～4/7</t>
  </si>
  <si>
    <t>4/8～5/7</t>
  </si>
  <si>
    <t>5/8～6/7</t>
  </si>
  <si>
    <t>6/8～7/7</t>
  </si>
  <si>
    <t>7/8～8/7</t>
  </si>
  <si>
    <t>8/8～9/7</t>
  </si>
  <si>
    <t>9/8～10/7</t>
  </si>
  <si>
    <t>10/8～11/7</t>
  </si>
  <si>
    <t>11/8～12/7</t>
  </si>
  <si>
    <t>12/8～1/7</t>
  </si>
  <si>
    <t>1/8～2/7</t>
  </si>
  <si>
    <t>2/8～3/7</t>
  </si>
  <si>
    <t>令和4年度</t>
  </si>
  <si>
    <t>3/11～4/10</t>
  </si>
  <si>
    <t>4/11～5/13</t>
  </si>
  <si>
    <t>5/14～6/10</t>
  </si>
  <si>
    <t>6/11～7/9</t>
  </si>
  <si>
    <t>7/10～8/11</t>
  </si>
  <si>
    <t>8/12～9/9</t>
  </si>
  <si>
    <t>9/10～10/12</t>
  </si>
  <si>
    <t>10/13～11/10</t>
  </si>
  <si>
    <t>11/11～12/10</t>
  </si>
  <si>
    <t>12/11～1/13</t>
  </si>
  <si>
    <t>1/14～2/9</t>
  </si>
  <si>
    <t>2/10～3/10</t>
  </si>
  <si>
    <t>種別を選択</t>
  </si>
  <si>
    <t>いいえ</t>
  </si>
  <si>
    <t>該当</t>
  </si>
  <si>
    <t>中小規模事業所に該当します。</t>
    <phoneticPr fontId="6"/>
  </si>
  <si>
    <t>kW</t>
  </si>
  <si>
    <t>可</t>
  </si>
  <si>
    <t>A1、A2</t>
    <phoneticPr fontId="6"/>
  </si>
  <si>
    <t>C1、C2</t>
    <phoneticPr fontId="6"/>
  </si>
  <si>
    <t>B1</t>
    <phoneticPr fontId="6"/>
  </si>
  <si>
    <t>B2</t>
    <phoneticPr fontId="6"/>
  </si>
  <si>
    <t>AAA-500a</t>
    <phoneticPr fontId="6"/>
  </si>
  <si>
    <t>BBB-500a</t>
    <phoneticPr fontId="6"/>
  </si>
  <si>
    <t>BBB-520b</t>
    <phoneticPr fontId="6"/>
  </si>
  <si>
    <t>事務所①②</t>
    <rPh sb="0" eb="2">
      <t>ジム</t>
    </rPh>
    <rPh sb="2" eb="3">
      <t>ショ</t>
    </rPh>
    <phoneticPr fontId="12"/>
  </si>
  <si>
    <t>事務所①②</t>
    <phoneticPr fontId="6"/>
  </si>
  <si>
    <t>事務所①</t>
    <phoneticPr fontId="6"/>
  </si>
  <si>
    <t>事務所②</t>
    <rPh sb="0" eb="2">
      <t>ジム</t>
    </rPh>
    <rPh sb="2" eb="3">
      <t>ショ</t>
    </rPh>
    <phoneticPr fontId="6"/>
  </si>
  <si>
    <t>機器名称・型番</t>
    <rPh sb="0" eb="2">
      <t>キキ</t>
    </rPh>
    <rPh sb="2" eb="4">
      <t>メイショウ</t>
    </rPh>
    <rPh sb="5" eb="7">
      <t>カタバン</t>
    </rPh>
    <phoneticPr fontId="6"/>
  </si>
  <si>
    <t>機器名称・型番</t>
    <phoneticPr fontId="6"/>
  </si>
  <si>
    <t>室名称</t>
    <phoneticPr fontId="6"/>
  </si>
  <si>
    <t>直管形</t>
    <rPh sb="0" eb="2">
      <t>チョッカン</t>
    </rPh>
    <rPh sb="2" eb="3">
      <t>カタ</t>
    </rPh>
    <phoneticPr fontId="6"/>
  </si>
  <si>
    <t>〇</t>
    <phoneticPr fontId="6"/>
  </si>
  <si>
    <t>定格光束
[㏐]</t>
    <rPh sb="0" eb="4">
      <t>テイカクコウソク</t>
    </rPh>
    <phoneticPr fontId="6"/>
  </si>
  <si>
    <t>ｸﾚｼﾞｯﾄ算定ｶﾞｲﾄﾞﾗｲﾝ
要件判定</t>
    <rPh sb="6" eb="8">
      <t>サンテイ</t>
    </rPh>
    <rPh sb="17" eb="19">
      <t>ヨウケン</t>
    </rPh>
    <rPh sb="19" eb="21">
      <t>ハンテイ</t>
    </rPh>
    <phoneticPr fontId="6"/>
  </si>
  <si>
    <t>ver1.3</t>
    <phoneticPr fontId="6"/>
  </si>
  <si>
    <t>C3</t>
    <phoneticPr fontId="6"/>
  </si>
  <si>
    <t>事務所③</t>
    <rPh sb="0" eb="2">
      <t>ジム</t>
    </rPh>
    <rPh sb="2" eb="3">
      <t>ショ</t>
    </rPh>
    <phoneticPr fontId="12"/>
  </si>
  <si>
    <t>SCRZ60BOT</t>
    <phoneticPr fontId="6"/>
  </si>
  <si>
    <t>GHIJ80KL（室外機）</t>
    <rPh sb="9" eb="12">
      <t>シツガイキ</t>
    </rPh>
    <phoneticPr fontId="6"/>
  </si>
  <si>
    <t>D1、D2</t>
    <phoneticPr fontId="6"/>
  </si>
  <si>
    <t>ABCD160EF（室外機）</t>
    <rPh sb="10" eb="13">
      <t>シツガイキ</t>
    </rPh>
    <phoneticPr fontId="6"/>
  </si>
  <si>
    <t>D3</t>
    <phoneticPr fontId="6"/>
  </si>
  <si>
    <t>SSSD60TF</t>
    <phoneticPr fontId="6"/>
  </si>
  <si>
    <t>A1、A2</t>
    <phoneticPr fontId="6"/>
  </si>
  <si>
    <t>USJ800PO</t>
    <phoneticPr fontId="6"/>
  </si>
  <si>
    <t>MR-22500LL</t>
    <phoneticPr fontId="6"/>
  </si>
  <si>
    <t>A1</t>
    <phoneticPr fontId="6"/>
  </si>
  <si>
    <t>CCX800LO</t>
    <phoneticPr fontId="6"/>
  </si>
  <si>
    <t>B1、B2</t>
    <phoneticPr fontId="6"/>
  </si>
  <si>
    <t>B1</t>
    <phoneticPr fontId="6"/>
  </si>
  <si>
    <t>BCX2500D</t>
    <phoneticPr fontId="6"/>
  </si>
  <si>
    <t>単相</t>
  </si>
  <si>
    <t>油入り</t>
  </si>
  <si>
    <t>A2</t>
  </si>
  <si>
    <t>FF3000</t>
    <phoneticPr fontId="6"/>
  </si>
  <si>
    <t>事務所②</t>
    <phoneticPr fontId="6"/>
  </si>
  <si>
    <t>FF4000</t>
    <phoneticPr fontId="6"/>
  </si>
  <si>
    <t>B2</t>
    <phoneticPr fontId="6"/>
  </si>
  <si>
    <t>GG3000</t>
    <phoneticPr fontId="6"/>
  </si>
  <si>
    <t>GG4000</t>
    <phoneticPr fontId="6"/>
  </si>
  <si>
    <t>DP-40PP-AC200V</t>
    <phoneticPr fontId="6"/>
  </si>
  <si>
    <t>EP-40PL-AC200VV</t>
    <phoneticPr fontId="6"/>
  </si>
  <si>
    <t>A1～8</t>
    <phoneticPr fontId="6"/>
  </si>
  <si>
    <t>店舗①～⑧</t>
    <rPh sb="0" eb="2">
      <t>テンポ</t>
    </rPh>
    <phoneticPr fontId="6"/>
  </si>
  <si>
    <t>MYV-3055X</t>
    <phoneticPr fontId="6"/>
  </si>
  <si>
    <t>〇</t>
  </si>
  <si>
    <t>B1～8</t>
    <phoneticPr fontId="6"/>
  </si>
  <si>
    <t>FHL-300LX</t>
    <phoneticPr fontId="6"/>
  </si>
  <si>
    <r>
      <t>⑲　エネルギー購買伝票等（</t>
    </r>
    <r>
      <rPr>
        <b/>
        <u/>
        <sz val="10"/>
        <color theme="1"/>
        <rFont val="游ゴシック"/>
        <family val="3"/>
        <charset val="128"/>
        <scheme val="minor"/>
      </rPr>
      <t>省エネ診断報告書</t>
    </r>
    <r>
      <rPr>
        <b/>
        <sz val="10"/>
        <color theme="1"/>
        <rFont val="游ゴシック"/>
        <family val="3"/>
        <charset val="128"/>
        <scheme val="minor"/>
      </rPr>
      <t>を用いた申請の場合は不要です）</t>
    </r>
    <rPh sb="7" eb="12">
      <t>コウバイデンピョウトウ</t>
    </rPh>
    <rPh sb="13" eb="14">
      <t>ショウ</t>
    </rPh>
    <rPh sb="16" eb="18">
      <t>シンダン</t>
    </rPh>
    <rPh sb="18" eb="21">
      <t>ホウコクショ</t>
    </rPh>
    <rPh sb="22" eb="23">
      <t>モチ</t>
    </rPh>
    <rPh sb="25" eb="27">
      <t>シンセイ</t>
    </rPh>
    <rPh sb="28" eb="30">
      <t>バアイ</t>
    </rPh>
    <rPh sb="31" eb="33">
      <t>フヨウ</t>
    </rPh>
    <phoneticPr fontId="6"/>
  </si>
  <si>
    <r>
      <rPr>
        <sz val="9"/>
        <color rgb="FFFFC000"/>
        <rFont val="游ゴシック"/>
        <family val="3"/>
        <charset val="128"/>
        <scheme val="minor"/>
      </rPr>
      <t>●</t>
    </r>
    <r>
      <rPr>
        <sz val="9"/>
        <color theme="1"/>
        <rFont val="游ゴシック"/>
        <family val="3"/>
        <charset val="128"/>
        <scheme val="minor"/>
      </rPr>
      <t xml:space="preserve"> ⑲エネルギー購買伝票を準備できる期間に合わせて、「エネルギー使用量シート」か「年間エネルギー使用量（概算）シート」に入力してください（</t>
    </r>
    <r>
      <rPr>
        <b/>
        <sz val="9"/>
        <color rgb="FFFF0000"/>
        <rFont val="游ゴシック"/>
        <family val="3"/>
        <charset val="128"/>
        <scheme val="minor"/>
      </rPr>
      <t>省エネ診断報告書を用いた申請の場合は不要です</t>
    </r>
    <r>
      <rPr>
        <sz val="9"/>
        <color theme="1"/>
        <rFont val="游ゴシック"/>
        <family val="3"/>
        <charset val="128"/>
        <scheme val="minor"/>
      </rPr>
      <t>）。</t>
    </r>
    <rPh sb="8" eb="12">
      <t>コウバイデンピョウ</t>
    </rPh>
    <rPh sb="13" eb="15">
      <t>ジュンビ</t>
    </rPh>
    <rPh sb="18" eb="20">
      <t>キカン</t>
    </rPh>
    <rPh sb="21" eb="22">
      <t>ア</t>
    </rPh>
    <rPh sb="32" eb="35">
      <t>シヨウリョウ</t>
    </rPh>
    <rPh sb="41" eb="43">
      <t>ネンカン</t>
    </rPh>
    <rPh sb="48" eb="51">
      <t>シヨウリョウ</t>
    </rPh>
    <rPh sb="52" eb="54">
      <t>ガイサン</t>
    </rPh>
    <rPh sb="60" eb="62">
      <t>ニュウリョク</t>
    </rPh>
    <phoneticPr fontId="6"/>
  </si>
  <si>
    <t>通路⑨</t>
    <rPh sb="0" eb="2">
      <t>ツウロ</t>
    </rPh>
    <phoneticPr fontId="6"/>
  </si>
  <si>
    <t>誘導灯AA-200</t>
    <rPh sb="0" eb="3">
      <t>ユウドウトウ</t>
    </rPh>
    <phoneticPr fontId="6"/>
  </si>
  <si>
    <t>A11</t>
    <phoneticPr fontId="6"/>
  </si>
  <si>
    <t>B11</t>
    <phoneticPr fontId="6"/>
  </si>
  <si>
    <t>誘導灯BB-200</t>
    <rPh sb="0" eb="3">
      <t>ユウドウトウ</t>
    </rPh>
    <phoneticPr fontId="6"/>
  </si>
  <si>
    <t>直管形蛍光ﾗﾝﾌﾟFL,FCL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</si>
</sst>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0.0_ "/>
    <numFmt numFmtId="177" formatCode="#,##0.00_ "/>
    <numFmt numFmtId="178" formatCode="#,##0_ "/>
    <numFmt numFmtId="179" formatCode="#,##0_);[Red]\(#,##0\)"/>
    <numFmt numFmtId="180" formatCode="0_ "/>
    <numFmt numFmtId="181" formatCode="0.00_ "/>
    <numFmt numFmtId="182" formatCode="0.000_ "/>
    <numFmt numFmtId="183" formatCode="#,##0.0_ "/>
    <numFmt numFmtId="184" formatCode="#,##0.00_);[Red]\(#,##0.00\)"/>
    <numFmt numFmtId="185" formatCode="0_);[Red]\(0\)"/>
    <numFmt numFmtId="186" formatCode="0.00_);[Red]\(0.00\)"/>
    <numFmt numFmtId="187" formatCode="0.000000000E+00"/>
    <numFmt numFmtId="188" formatCode="#,##0.000_);[Red]\(#,##0.000\)"/>
    <numFmt numFmtId="189" formatCode="#,##0.0000_);[Red]\(#,##0.0000\)"/>
    <numFmt numFmtId="190" formatCode="0.0_);[Red]\(0.0\)"/>
    <numFmt numFmtId="191" formatCode="#,##0.0_ ;[Red]\-#,##0.0\ "/>
    <numFmt numFmtId="192" formatCode="#,##0_ ;[Red]\-#,##0\ "/>
    <numFmt numFmtId="193" formatCode="#,##0.00_ ;[Red]\-#,##0.00\ "/>
    <numFmt numFmtId="194" formatCode="0.0##"/>
    <numFmt numFmtId="195" formatCode="#,##0.0_);[Red]\(#,##0.0\)"/>
    <numFmt numFmtId="196" formatCode="#,##0.000000_);[Red]\(#,##0.000000\)"/>
  </numFmts>
  <fonts count="7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color rgb="FFC00000"/>
      <name val="メイリオ"/>
      <family val="3"/>
      <charset val="128"/>
    </font>
    <font>
      <sz val="12"/>
      <color rgb="FF7030A0"/>
      <name val="メイリオ"/>
      <family val="3"/>
      <charset val="128"/>
    </font>
    <font>
      <sz val="10"/>
      <color rgb="FF7030A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indexed="10"/>
      <name val="メイリオ"/>
      <family val="3"/>
      <charset val="128"/>
    </font>
    <font>
      <sz val="12"/>
      <color indexed="8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12"/>
      <color rgb="FFFF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theme="8"/>
      <name val="游ゴシック"/>
      <family val="3"/>
      <charset val="128"/>
      <scheme val="minor"/>
    </font>
    <font>
      <sz val="9"/>
      <color rgb="FFFFC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14"/>
      <color rgb="FFFF0000"/>
      <name val="メイリオ"/>
      <family val="2"/>
      <charset val="128"/>
    </font>
    <font>
      <sz val="9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2" borderId="1" xfId="0" applyFill="1" applyBorder="1">
      <alignment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3" borderId="1" xfId="0" applyFont="1" applyFill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3" borderId="5" xfId="0" applyFont="1" applyFill="1" applyBorder="1">
      <alignment vertical="center"/>
    </xf>
    <xf numFmtId="0" fontId="15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>
      <alignment vertical="center"/>
    </xf>
    <xf numFmtId="185" fontId="12" fillId="0" borderId="1" xfId="0" applyNumberFormat="1" applyFont="1" applyBorder="1" applyAlignment="1" applyProtection="1">
      <alignment horizontal="right"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hidden="1"/>
    </xf>
    <xf numFmtId="176" fontId="12" fillId="0" borderId="1" xfId="0" applyNumberFormat="1" applyFont="1" applyBorder="1" applyAlignment="1" applyProtection="1">
      <alignment horizontal="right" vertical="center"/>
      <protection hidden="1"/>
    </xf>
    <xf numFmtId="178" fontId="12" fillId="0" borderId="1" xfId="0" applyNumberFormat="1" applyFont="1" applyBorder="1" applyProtection="1">
      <alignment vertical="center"/>
      <protection hidden="1"/>
    </xf>
    <xf numFmtId="0" fontId="17" fillId="0" borderId="0" xfId="0" applyFont="1">
      <alignment vertical="center"/>
    </xf>
    <xf numFmtId="179" fontId="18" fillId="0" borderId="0" xfId="0" applyNumberFormat="1" applyFont="1">
      <alignment vertical="center"/>
    </xf>
    <xf numFmtId="188" fontId="21" fillId="0" borderId="0" xfId="0" applyNumberFormat="1" applyFont="1">
      <alignment vertical="center"/>
    </xf>
    <xf numFmtId="0" fontId="4" fillId="0" borderId="0" xfId="3">
      <alignment vertical="center"/>
    </xf>
    <xf numFmtId="0" fontId="10" fillId="0" borderId="0" xfId="0" applyFont="1" applyAlignment="1">
      <alignment horizontal="center" vertical="center"/>
    </xf>
    <xf numFmtId="182" fontId="12" fillId="0" borderId="0" xfId="0" applyNumberFormat="1" applyFont="1">
      <alignment vertical="center"/>
    </xf>
    <xf numFmtId="0" fontId="12" fillId="0" borderId="0" xfId="3" applyFont="1" applyAlignment="1">
      <alignment horizontal="center" vertical="center"/>
    </xf>
    <xf numFmtId="180" fontId="4" fillId="0" borderId="0" xfId="3" applyNumberFormat="1">
      <alignment vertical="center"/>
    </xf>
    <xf numFmtId="178" fontId="4" fillId="0" borderId="0" xfId="3" applyNumberFormat="1">
      <alignment vertical="center"/>
    </xf>
    <xf numFmtId="176" fontId="4" fillId="0" borderId="0" xfId="3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8" fontId="12" fillId="0" borderId="5" xfId="0" applyNumberFormat="1" applyFont="1" applyBorder="1" applyProtection="1">
      <alignment vertical="center"/>
      <protection hidden="1"/>
    </xf>
    <xf numFmtId="0" fontId="12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187" fontId="17" fillId="0" borderId="1" xfId="0" applyNumberFormat="1" applyFont="1" applyBorder="1">
      <alignment vertical="center"/>
    </xf>
    <xf numFmtId="179" fontId="17" fillId="0" borderId="1" xfId="0" applyNumberFormat="1" applyFont="1" applyBorder="1" applyAlignment="1">
      <alignment horizontal="left" vertical="center"/>
    </xf>
    <xf numFmtId="184" fontId="17" fillId="0" borderId="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189" fontId="22" fillId="0" borderId="1" xfId="0" applyNumberFormat="1" applyFont="1" applyBorder="1">
      <alignment vertical="center"/>
    </xf>
    <xf numFmtId="0" fontId="12" fillId="7" borderId="5" xfId="0" applyFont="1" applyFill="1" applyBorder="1" applyProtection="1">
      <alignment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178" fontId="14" fillId="0" borderId="0" xfId="0" applyNumberFormat="1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176" fontId="12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38" fontId="12" fillId="0" borderId="0" xfId="1" applyFont="1" applyFill="1" applyBorder="1">
      <alignment vertical="center"/>
    </xf>
    <xf numFmtId="176" fontId="12" fillId="0" borderId="0" xfId="0" applyNumberFormat="1" applyFont="1" applyAlignment="1" applyProtection="1">
      <alignment horizontal="right" vertical="center"/>
      <protection hidden="1"/>
    </xf>
    <xf numFmtId="0" fontId="12" fillId="7" borderId="1" xfId="0" applyFont="1" applyFill="1" applyBorder="1" applyAlignment="1" applyProtection="1">
      <alignment horizontal="left" vertical="center"/>
      <protection locked="0"/>
    </xf>
    <xf numFmtId="0" fontId="0" fillId="7" borderId="1" xfId="0" applyFill="1" applyBorder="1">
      <alignment vertical="center"/>
    </xf>
    <xf numFmtId="178" fontId="12" fillId="0" borderId="7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78" fontId="12" fillId="0" borderId="7" xfId="0" applyNumberFormat="1" applyFont="1" applyBorder="1" applyAlignment="1" applyProtection="1">
      <alignment horizontal="center" vertical="center"/>
      <protection locked="0"/>
    </xf>
    <xf numFmtId="0" fontId="12" fillId="3" borderId="2" xfId="0" applyFont="1" applyFill="1" applyBorder="1">
      <alignment vertical="center"/>
    </xf>
    <xf numFmtId="0" fontId="12" fillId="7" borderId="8" xfId="0" applyFont="1" applyFill="1" applyBorder="1" applyProtection="1">
      <alignment vertical="center"/>
      <protection locked="0"/>
    </xf>
    <xf numFmtId="178" fontId="12" fillId="0" borderId="1" xfId="0" applyNumberFormat="1" applyFont="1" applyBorder="1" applyAlignment="1" applyProtection="1">
      <alignment horizontal="right" vertical="center"/>
      <protection locked="0"/>
    </xf>
    <xf numFmtId="186" fontId="12" fillId="0" borderId="1" xfId="0" applyNumberFormat="1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7" fillId="0" borderId="0" xfId="4" applyFont="1" applyProtection="1">
      <alignment vertical="center"/>
      <protection hidden="1"/>
    </xf>
    <xf numFmtId="0" fontId="26" fillId="0" borderId="0" xfId="4" applyProtection="1">
      <alignment vertical="center"/>
      <protection hidden="1"/>
    </xf>
    <xf numFmtId="0" fontId="29" fillId="0" borderId="0" xfId="5" applyFont="1" applyProtection="1">
      <alignment vertical="center"/>
      <protection hidden="1"/>
    </xf>
    <xf numFmtId="0" fontId="31" fillId="0" borderId="0" xfId="5" applyFont="1" applyProtection="1">
      <alignment vertical="center"/>
      <protection hidden="1"/>
    </xf>
    <xf numFmtId="0" fontId="30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vertical="center" shrinkToFit="1"/>
      <protection hidden="1"/>
    </xf>
    <xf numFmtId="0" fontId="32" fillId="8" borderId="1" xfId="4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Protection="1">
      <alignment vertical="center"/>
      <protection hidden="1"/>
    </xf>
    <xf numFmtId="0" fontId="26" fillId="0" borderId="0" xfId="4" quotePrefix="1" applyProtection="1">
      <alignment vertical="center"/>
      <protection hidden="1"/>
    </xf>
    <xf numFmtId="0" fontId="32" fillId="9" borderId="1" xfId="4" applyFont="1" applyFill="1" applyBorder="1" applyAlignment="1" applyProtection="1">
      <alignment horizontal="center" vertical="center" wrapText="1"/>
      <protection hidden="1"/>
    </xf>
    <xf numFmtId="0" fontId="26" fillId="10" borderId="1" xfId="4" applyFill="1" applyBorder="1" applyProtection="1">
      <alignment vertical="center"/>
      <protection hidden="1"/>
    </xf>
    <xf numFmtId="0" fontId="31" fillId="0" borderId="0" xfId="4" applyFont="1" applyProtection="1">
      <alignment vertical="center"/>
      <protection hidden="1"/>
    </xf>
    <xf numFmtId="0" fontId="26" fillId="0" borderId="0" xfId="4" applyAlignment="1" applyProtection="1">
      <alignment vertical="center" wrapText="1"/>
      <protection hidden="1"/>
    </xf>
    <xf numFmtId="0" fontId="34" fillId="0" borderId="0" xfId="5" applyFont="1" applyProtection="1">
      <alignment vertical="center"/>
      <protection hidden="1"/>
    </xf>
    <xf numFmtId="0" fontId="27" fillId="0" borderId="0" xfId="4" applyFont="1" applyAlignment="1" applyProtection="1">
      <alignment horizontal="right" vertical="top"/>
      <protection hidden="1"/>
    </xf>
    <xf numFmtId="0" fontId="35" fillId="0" borderId="0" xfId="5" applyFont="1" applyProtection="1">
      <alignment vertical="center"/>
      <protection hidden="1"/>
    </xf>
    <xf numFmtId="0" fontId="31" fillId="8" borderId="13" xfId="5" applyFont="1" applyFill="1" applyBorder="1" applyAlignment="1" applyProtection="1">
      <alignment horizontal="center" vertical="center"/>
      <protection locked="0"/>
    </xf>
    <xf numFmtId="55" fontId="31" fillId="0" borderId="14" xfId="5" applyNumberFormat="1" applyFont="1" applyBorder="1" applyAlignment="1" applyProtection="1">
      <alignment horizontal="center" vertical="center" wrapText="1"/>
      <protection hidden="1"/>
    </xf>
    <xf numFmtId="0" fontId="31" fillId="0" borderId="14" xfId="5" applyFont="1" applyBorder="1" applyAlignment="1" applyProtection="1">
      <alignment horizontal="center" vertical="center"/>
      <protection hidden="1"/>
    </xf>
    <xf numFmtId="0" fontId="31" fillId="0" borderId="15" xfId="5" applyFont="1" applyBorder="1" applyAlignment="1" applyProtection="1">
      <alignment horizontal="center" vertical="center"/>
      <protection hidden="1"/>
    </xf>
    <xf numFmtId="0" fontId="31" fillId="0" borderId="16" xfId="5" applyFont="1" applyBorder="1" applyProtection="1">
      <alignment vertical="center"/>
      <protection hidden="1"/>
    </xf>
    <xf numFmtId="0" fontId="31" fillId="0" borderId="16" xfId="5" applyFont="1" applyBorder="1" applyAlignment="1" applyProtection="1">
      <alignment horizontal="center" vertical="center"/>
      <protection hidden="1"/>
    </xf>
    <xf numFmtId="0" fontId="31" fillId="0" borderId="17" xfId="5" applyFont="1" applyBorder="1" applyAlignment="1" applyProtection="1">
      <alignment horizontal="center" vertical="center" wrapText="1"/>
      <protection hidden="1"/>
    </xf>
    <xf numFmtId="0" fontId="31" fillId="9" borderId="18" xfId="5" applyFont="1" applyFill="1" applyBorder="1" applyAlignment="1" applyProtection="1">
      <alignment horizontal="center" vertical="center" shrinkToFit="1"/>
      <protection locked="0"/>
    </xf>
    <xf numFmtId="0" fontId="31" fillId="0" borderId="19" xfId="5" applyFont="1" applyBorder="1" applyAlignment="1" applyProtection="1">
      <alignment horizontal="center" vertical="center"/>
      <protection hidden="1"/>
    </xf>
    <xf numFmtId="0" fontId="31" fillId="0" borderId="19" xfId="5" applyFont="1" applyBorder="1" applyAlignment="1" applyProtection="1">
      <alignment horizontal="center" vertical="center" wrapText="1"/>
      <protection hidden="1"/>
    </xf>
    <xf numFmtId="0" fontId="31" fillId="0" borderId="20" xfId="5" applyFont="1" applyBorder="1" applyAlignment="1" applyProtection="1">
      <alignment horizontal="center" vertical="center" wrapText="1"/>
      <protection hidden="1"/>
    </xf>
    <xf numFmtId="0" fontId="31" fillId="0" borderId="24" xfId="5" applyFont="1" applyBorder="1" applyAlignment="1" applyProtection="1">
      <alignment horizontal="center" vertical="center" wrapText="1"/>
      <protection hidden="1"/>
    </xf>
    <xf numFmtId="192" fontId="31" fillId="9" borderId="25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vertical="center" shrinkToFit="1"/>
      <protection hidden="1"/>
    </xf>
    <xf numFmtId="192" fontId="39" fillId="11" borderId="27" xfId="5" applyNumberFormat="1" applyFont="1" applyFill="1" applyBorder="1" applyAlignment="1" applyProtection="1">
      <alignment horizontal="right" vertical="center"/>
      <protection hidden="1"/>
    </xf>
    <xf numFmtId="192" fontId="31" fillId="0" borderId="0" xfId="5" applyNumberFormat="1" applyFont="1" applyProtection="1">
      <alignment vertical="center"/>
      <protection hidden="1"/>
    </xf>
    <xf numFmtId="0" fontId="31" fillId="12" borderId="0" xfId="5" applyFont="1" applyFill="1" applyAlignment="1" applyProtection="1">
      <alignment horizontal="center" vertical="center" wrapText="1"/>
      <protection hidden="1"/>
    </xf>
    <xf numFmtId="0" fontId="31" fillId="0" borderId="0" xfId="5" applyFont="1" applyAlignment="1" applyProtection="1">
      <alignment horizontal="center" vertical="center" wrapText="1"/>
      <protection hidden="1"/>
    </xf>
    <xf numFmtId="192" fontId="31" fillId="0" borderId="0" xfId="5" applyNumberFormat="1" applyFont="1" applyAlignment="1" applyProtection="1">
      <alignment horizontal="center" vertical="center" wrapText="1"/>
      <protection hidden="1"/>
    </xf>
    <xf numFmtId="0" fontId="40" fillId="0" borderId="0" xfId="5" applyFont="1" applyProtection="1">
      <alignment vertical="center"/>
      <protection hidden="1"/>
    </xf>
    <xf numFmtId="38" fontId="31" fillId="0" borderId="0" xfId="5" applyNumberFormat="1" applyFont="1" applyProtection="1">
      <alignment vertical="center"/>
      <protection hidden="1"/>
    </xf>
    <xf numFmtId="0" fontId="40" fillId="0" borderId="12" xfId="5" applyFont="1" applyBorder="1" applyProtection="1">
      <alignment vertical="center"/>
      <protection hidden="1"/>
    </xf>
    <xf numFmtId="0" fontId="31" fillId="9" borderId="28" xfId="5" applyFont="1" applyFill="1" applyBorder="1" applyAlignment="1" applyProtection="1">
      <alignment horizontal="center" vertical="center" shrinkToFit="1"/>
      <protection locked="0"/>
    </xf>
    <xf numFmtId="192" fontId="31" fillId="9" borderId="31" xfId="6" applyNumberFormat="1" applyFont="1" applyFill="1" applyBorder="1" applyAlignment="1" applyProtection="1">
      <alignment horizontal="right" vertical="center" shrinkToFit="1"/>
      <protection locked="0"/>
    </xf>
    <xf numFmtId="192" fontId="31" fillId="10" borderId="26" xfId="6" applyNumberFormat="1" applyFont="1" applyFill="1" applyBorder="1" applyAlignment="1" applyProtection="1">
      <alignment horizontal="right" vertical="center" shrinkToFit="1"/>
      <protection hidden="1"/>
    </xf>
    <xf numFmtId="192" fontId="31" fillId="9" borderId="33" xfId="6" applyNumberFormat="1" applyFont="1" applyFill="1" applyBorder="1" applyAlignment="1" applyProtection="1">
      <alignment horizontal="right" vertical="center" shrinkToFit="1"/>
      <protection locked="0"/>
    </xf>
    <xf numFmtId="0" fontId="39" fillId="0" borderId="27" xfId="5" applyFont="1" applyBorder="1" applyAlignment="1" applyProtection="1">
      <alignment horizontal="center" vertical="center"/>
      <protection hidden="1"/>
    </xf>
    <xf numFmtId="0" fontId="45" fillId="0" borderId="0" xfId="4" applyFont="1" applyAlignment="1" applyProtection="1">
      <alignment vertical="top" wrapTex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0" xfId="4" applyFont="1" applyProtection="1">
      <alignment vertical="center"/>
      <protection hidden="1"/>
    </xf>
    <xf numFmtId="0" fontId="31" fillId="0" borderId="1" xfId="5" applyFont="1" applyBorder="1" applyProtection="1">
      <alignment vertical="center"/>
      <protection hidden="1"/>
    </xf>
    <xf numFmtId="0" fontId="39" fillId="0" borderId="0" xfId="5" applyFont="1" applyProtection="1">
      <alignment vertical="center"/>
      <protection hidden="1"/>
    </xf>
    <xf numFmtId="0" fontId="31" fillId="0" borderId="0" xfId="5" applyFont="1" applyAlignment="1" applyProtection="1">
      <alignment horizontal="center" vertical="center"/>
      <protection hidden="1"/>
    </xf>
    <xf numFmtId="188" fontId="31" fillId="0" borderId="0" xfId="5" applyNumberFormat="1" applyFont="1">
      <alignment vertical="center"/>
    </xf>
    <xf numFmtId="188" fontId="31" fillId="0" borderId="0" xfId="5" applyNumberFormat="1" applyFont="1" applyAlignment="1">
      <alignment horizontal="right" vertical="center"/>
    </xf>
    <xf numFmtId="188" fontId="31" fillId="8" borderId="35" xfId="5" applyNumberFormat="1" applyFont="1" applyFill="1" applyBorder="1" applyAlignment="1">
      <alignment horizontal="center" vertical="center"/>
    </xf>
    <xf numFmtId="188" fontId="31" fillId="10" borderId="36" xfId="5" applyNumberFormat="1" applyFont="1" applyFill="1" applyBorder="1" applyAlignment="1">
      <alignment horizontal="center" vertical="center"/>
    </xf>
    <xf numFmtId="188" fontId="31" fillId="0" borderId="37" xfId="5" applyNumberFormat="1" applyFont="1" applyBorder="1">
      <alignment vertical="center"/>
    </xf>
    <xf numFmtId="184" fontId="31" fillId="0" borderId="38" xfId="5" applyNumberFormat="1" applyFont="1" applyBorder="1">
      <alignment vertical="center"/>
    </xf>
    <xf numFmtId="184" fontId="31" fillId="0" borderId="37" xfId="5" applyNumberFormat="1" applyFont="1" applyBorder="1">
      <alignment vertical="center"/>
    </xf>
    <xf numFmtId="184" fontId="31" fillId="0" borderId="39" xfId="5" applyNumberFormat="1" applyFont="1" applyBorder="1">
      <alignment vertical="center"/>
    </xf>
    <xf numFmtId="184" fontId="31" fillId="0" borderId="40" xfId="5" applyNumberFormat="1" applyFont="1" applyBorder="1">
      <alignment vertical="center"/>
    </xf>
    <xf numFmtId="184" fontId="31" fillId="0" borderId="0" xfId="5" applyNumberFormat="1" applyFont="1">
      <alignment vertical="center"/>
    </xf>
    <xf numFmtId="184" fontId="31" fillId="8" borderId="35" xfId="5" applyNumberFormat="1" applyFont="1" applyFill="1" applyBorder="1" applyAlignment="1">
      <alignment horizontal="center" vertical="center"/>
    </xf>
    <xf numFmtId="184" fontId="31" fillId="10" borderId="36" xfId="5" applyNumberFormat="1" applyFont="1" applyFill="1" applyBorder="1" applyAlignment="1">
      <alignment horizontal="center" vertical="center"/>
    </xf>
    <xf numFmtId="189" fontId="31" fillId="0" borderId="0" xfId="5" applyNumberFormat="1" applyFont="1">
      <alignment vertical="center"/>
    </xf>
    <xf numFmtId="188" fontId="31" fillId="14" borderId="0" xfId="5" applyNumberFormat="1" applyFont="1" applyFill="1">
      <alignment vertical="center"/>
    </xf>
    <xf numFmtId="188" fontId="31" fillId="15" borderId="0" xfId="5" applyNumberFormat="1" applyFont="1" applyFill="1">
      <alignment vertical="center"/>
    </xf>
    <xf numFmtId="0" fontId="31" fillId="0" borderId="0" xfId="5" applyFont="1">
      <alignment vertical="center"/>
    </xf>
    <xf numFmtId="188" fontId="40" fillId="0" borderId="0" xfId="5" applyNumberFormat="1" applyFont="1">
      <alignment vertical="center"/>
    </xf>
    <xf numFmtId="195" fontId="35" fillId="0" borderId="0" xfId="5" applyNumberFormat="1" applyFont="1">
      <alignment vertical="center"/>
    </xf>
    <xf numFmtId="195" fontId="31" fillId="0" borderId="0" xfId="5" applyNumberFormat="1" applyFont="1">
      <alignment vertical="center"/>
    </xf>
    <xf numFmtId="179" fontId="31" fillId="0" borderId="0" xfId="5" applyNumberFormat="1" applyFont="1">
      <alignment vertical="center"/>
    </xf>
    <xf numFmtId="188" fontId="31" fillId="13" borderId="0" xfId="5" applyNumberFormat="1" applyFont="1" applyFill="1">
      <alignment vertical="center"/>
    </xf>
    <xf numFmtId="184" fontId="31" fillId="7" borderId="9" xfId="5" applyNumberFormat="1" applyFont="1" applyFill="1" applyBorder="1">
      <alignment vertical="center"/>
    </xf>
    <xf numFmtId="188" fontId="31" fillId="7" borderId="0" xfId="5" applyNumberFormat="1" applyFont="1" applyFill="1">
      <alignment vertical="center"/>
    </xf>
    <xf numFmtId="179" fontId="26" fillId="0" borderId="0" xfId="4" applyNumberFormat="1" applyProtection="1">
      <alignment vertical="center"/>
      <protection hidden="1"/>
    </xf>
    <xf numFmtId="0" fontId="31" fillId="0" borderId="1" xfId="5" applyFont="1" applyBorder="1">
      <alignment vertical="center"/>
    </xf>
    <xf numFmtId="0" fontId="18" fillId="0" borderId="0" xfId="5" applyFont="1" applyProtection="1">
      <alignment vertical="center"/>
      <protection hidden="1"/>
    </xf>
    <xf numFmtId="196" fontId="31" fillId="0" borderId="0" xfId="5" applyNumberFormat="1" applyFont="1">
      <alignment vertical="center"/>
    </xf>
    <xf numFmtId="179" fontId="1" fillId="0" borderId="0" xfId="5" applyNumberFormat="1" applyAlignment="1" applyProtection="1">
      <alignment horizontal="center" vertical="center"/>
      <protection hidden="1"/>
    </xf>
    <xf numFmtId="188" fontId="1" fillId="0" borderId="0" xfId="5" applyNumberFormat="1" applyAlignment="1" applyProtection="1">
      <alignment horizontal="right" vertical="center"/>
      <protection hidden="1"/>
    </xf>
    <xf numFmtId="0" fontId="1" fillId="0" borderId="0" xfId="5" applyProtection="1">
      <alignment vertical="center"/>
      <protection hidden="1"/>
    </xf>
    <xf numFmtId="195" fontId="0" fillId="0" borderId="0" xfId="6" applyNumberFormat="1" applyFont="1" applyBorder="1" applyProtection="1">
      <alignment vertical="center"/>
      <protection hidden="1"/>
    </xf>
    <xf numFmtId="188" fontId="1" fillId="0" borderId="0" xfId="5" applyNumberFormat="1" applyProtection="1">
      <alignment vertical="center"/>
      <protection hidden="1"/>
    </xf>
    <xf numFmtId="0" fontId="12" fillId="11" borderId="0" xfId="0" applyFont="1" applyFill="1">
      <alignment vertical="center"/>
    </xf>
    <xf numFmtId="0" fontId="17" fillId="11" borderId="0" xfId="0" applyFont="1" applyFill="1">
      <alignment vertical="center"/>
    </xf>
    <xf numFmtId="0" fontId="53" fillId="11" borderId="0" xfId="0" applyFont="1" applyFill="1" applyAlignment="1">
      <alignment horizontal="left" vertical="center"/>
    </xf>
    <xf numFmtId="0" fontId="55" fillId="16" borderId="13" xfId="0" applyFont="1" applyFill="1" applyBorder="1" applyAlignment="1">
      <alignment horizontal="center" vertical="center"/>
    </xf>
    <xf numFmtId="0" fontId="12" fillId="17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11" borderId="0" xfId="0" applyFont="1" applyFill="1" applyAlignment="1">
      <alignment horizontal="left" vertical="center" wrapText="1"/>
    </xf>
    <xf numFmtId="0" fontId="52" fillId="17" borderId="0" xfId="0" applyFont="1" applyFill="1">
      <alignment vertical="center"/>
    </xf>
    <xf numFmtId="0" fontId="61" fillId="11" borderId="0" xfId="0" applyFont="1" applyFill="1">
      <alignment vertical="center"/>
    </xf>
    <xf numFmtId="189" fontId="62" fillId="0" borderId="1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182" fontId="12" fillId="0" borderId="1" xfId="0" applyNumberFormat="1" applyFont="1" applyBorder="1" applyAlignment="1" applyProtection="1">
      <alignment horizontal="right" vertical="center"/>
      <protection hidden="1"/>
    </xf>
    <xf numFmtId="182" fontId="0" fillId="0" borderId="0" xfId="0" applyNumberFormat="1">
      <alignment vertical="center"/>
    </xf>
    <xf numFmtId="179" fontId="0" fillId="0" borderId="1" xfId="5" applyNumberFormat="1" applyFont="1" applyBorder="1">
      <alignment vertical="center"/>
    </xf>
    <xf numFmtId="188" fontId="0" fillId="0" borderId="1" xfId="5" applyNumberFormat="1" applyFont="1" applyBorder="1">
      <alignment vertical="center"/>
    </xf>
    <xf numFmtId="0" fontId="65" fillId="0" borderId="0" xfId="0" applyFont="1">
      <alignment vertical="center"/>
    </xf>
    <xf numFmtId="0" fontId="0" fillId="0" borderId="34" xfId="0" applyBorder="1">
      <alignment vertical="center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0" fontId="12" fillId="7" borderId="8" xfId="0" applyFont="1" applyFill="1" applyBorder="1" applyAlignment="1" applyProtection="1">
      <alignment vertical="center" shrinkToFit="1"/>
      <protection locked="0"/>
    </xf>
    <xf numFmtId="0" fontId="12" fillId="7" borderId="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7" borderId="1" xfId="0" applyFont="1" applyFill="1" applyBorder="1" applyProtection="1">
      <alignment vertical="center"/>
      <protection locked="0"/>
    </xf>
    <xf numFmtId="181" fontId="12" fillId="0" borderId="1" xfId="0" applyNumberFormat="1" applyFont="1" applyBorder="1" applyAlignment="1" applyProtection="1">
      <alignment horizontal="right" vertical="center"/>
      <protection hidden="1"/>
    </xf>
    <xf numFmtId="181" fontId="12" fillId="0" borderId="5" xfId="0" applyNumberFormat="1" applyFont="1" applyBorder="1" applyProtection="1">
      <alignment vertical="center"/>
      <protection hidden="1"/>
    </xf>
    <xf numFmtId="0" fontId="54" fillId="18" borderId="0" xfId="0" applyFont="1" applyFill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90" fontId="12" fillId="2" borderId="1" xfId="0" applyNumberFormat="1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185" fontId="12" fillId="2" borderId="1" xfId="0" applyNumberFormat="1" applyFont="1" applyFill="1" applyBorder="1" applyProtection="1">
      <alignment vertical="center"/>
      <protection locked="0"/>
    </xf>
    <xf numFmtId="38" fontId="12" fillId="0" borderId="1" xfId="1" applyFont="1" applyFill="1" applyBorder="1" applyProtection="1">
      <alignment vertical="center"/>
      <protection hidden="1"/>
    </xf>
    <xf numFmtId="40" fontId="12" fillId="0" borderId="1" xfId="1" applyNumberFormat="1" applyFont="1" applyBorder="1" applyProtection="1">
      <alignment vertical="center"/>
      <protection hidden="1"/>
    </xf>
    <xf numFmtId="40" fontId="12" fillId="0" borderId="1" xfId="1" applyNumberFormat="1" applyFont="1" applyFill="1" applyBorder="1" applyProtection="1">
      <alignment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11" borderId="47" xfId="0" applyFont="1" applyFill="1" applyBorder="1" applyAlignment="1" applyProtection="1">
      <alignment horizontal="center" vertical="center" shrinkToFit="1"/>
      <protection locked="0"/>
    </xf>
    <xf numFmtId="0" fontId="12" fillId="11" borderId="49" xfId="0" applyFont="1" applyFill="1" applyBorder="1" applyAlignment="1" applyProtection="1">
      <alignment horizontal="center" vertical="center" shrinkToFit="1"/>
      <protection locked="0"/>
    </xf>
    <xf numFmtId="2" fontId="12" fillId="0" borderId="1" xfId="0" applyNumberFormat="1" applyFont="1" applyBorder="1">
      <alignment vertical="center"/>
    </xf>
    <xf numFmtId="0" fontId="31" fillId="9" borderId="18" xfId="3" applyFont="1" applyFill="1" applyBorder="1" applyAlignment="1" applyProtection="1">
      <alignment horizontal="center" vertical="center" shrinkToFit="1"/>
      <protection locked="0"/>
    </xf>
    <xf numFmtId="0" fontId="31" fillId="9" borderId="28" xfId="3" applyFont="1" applyFill="1" applyBorder="1" applyAlignment="1" applyProtection="1">
      <alignment horizontal="center" vertical="center" shrinkToFit="1"/>
      <protection locked="0"/>
    </xf>
    <xf numFmtId="55" fontId="31" fillId="0" borderId="50" xfId="5" applyNumberFormat="1" applyFont="1" applyBorder="1" applyAlignment="1" applyProtection="1">
      <alignment horizontal="center" vertical="center" wrapText="1"/>
      <protection hidden="1"/>
    </xf>
    <xf numFmtId="0" fontId="31" fillId="0" borderId="5" xfId="5" applyFont="1" applyBorder="1" applyAlignment="1" applyProtection="1">
      <alignment horizontal="center" vertical="center"/>
      <protection hidden="1"/>
    </xf>
    <xf numFmtId="0" fontId="31" fillId="8" borderId="0" xfId="5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40" fillId="9" borderId="18" xfId="3" applyFont="1" applyFill="1" applyBorder="1" applyAlignment="1" applyProtection="1">
      <alignment horizontal="center" vertical="center" shrinkToFit="1"/>
      <protection hidden="1"/>
    </xf>
    <xf numFmtId="192" fontId="40" fillId="9" borderId="25" xfId="6" applyNumberFormat="1" applyFont="1" applyFill="1" applyBorder="1" applyAlignment="1" applyProtection="1">
      <alignment horizontal="right" vertical="center" shrinkToFit="1"/>
      <protection hidden="1"/>
    </xf>
    <xf numFmtId="0" fontId="40" fillId="9" borderId="28" xfId="3" applyFont="1" applyFill="1" applyBorder="1" applyAlignment="1" applyProtection="1">
      <alignment horizontal="center" vertical="center" shrinkToFit="1"/>
      <protection hidden="1"/>
    </xf>
    <xf numFmtId="192" fontId="40" fillId="9" borderId="31" xfId="6" applyNumberFormat="1" applyFont="1" applyFill="1" applyBorder="1" applyAlignment="1" applyProtection="1">
      <alignment horizontal="right" vertical="center" shrinkToFit="1"/>
      <protection hidden="1"/>
    </xf>
    <xf numFmtId="0" fontId="40" fillId="8" borderId="51" xfId="5" applyFont="1" applyFill="1" applyBorder="1" applyAlignment="1" applyProtection="1">
      <alignment horizontal="center" vertical="center"/>
      <protection hidden="1"/>
    </xf>
    <xf numFmtId="0" fontId="40" fillId="8" borderId="52" xfId="5" applyFont="1" applyFill="1" applyBorder="1" applyAlignment="1" applyProtection="1">
      <alignment horizontal="center" vertical="center"/>
      <protection hidden="1"/>
    </xf>
    <xf numFmtId="0" fontId="40" fillId="8" borderId="53" xfId="5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2" fillId="3" borderId="1" xfId="0" applyFont="1" applyFill="1" applyBorder="1" applyProtection="1">
      <alignment vertical="center"/>
      <protection hidden="1"/>
    </xf>
    <xf numFmtId="0" fontId="12" fillId="7" borderId="1" xfId="0" applyFont="1" applyFill="1" applyBorder="1" applyAlignment="1" applyProtection="1">
      <alignment vertical="center" shrinkToFit="1"/>
      <protection hidden="1"/>
    </xf>
    <xf numFmtId="190" fontId="12" fillId="2" borderId="1" xfId="0" applyNumberFormat="1" applyFont="1" applyFill="1" applyBorder="1" applyProtection="1">
      <alignment vertical="center"/>
      <protection hidden="1"/>
    </xf>
    <xf numFmtId="0" fontId="12" fillId="2" borderId="1" xfId="0" applyFont="1" applyFill="1" applyBorder="1" applyProtection="1">
      <alignment vertical="center"/>
      <protection hidden="1"/>
    </xf>
    <xf numFmtId="185" fontId="12" fillId="2" borderId="1" xfId="0" applyNumberFormat="1" applyFont="1" applyFill="1" applyBorder="1" applyProtection="1">
      <alignment vertical="center"/>
      <protection hidden="1"/>
    </xf>
    <xf numFmtId="0" fontId="69" fillId="7" borderId="1" xfId="0" applyFont="1" applyFill="1" applyBorder="1" applyAlignment="1" applyProtection="1">
      <alignment vertical="center" shrinkToFit="1"/>
      <protection hidden="1"/>
    </xf>
    <xf numFmtId="190" fontId="69" fillId="2" borderId="1" xfId="0" applyNumberFormat="1" applyFont="1" applyFill="1" applyBorder="1" applyProtection="1">
      <alignment vertical="center"/>
      <protection hidden="1"/>
    </xf>
    <xf numFmtId="0" fontId="69" fillId="2" borderId="1" xfId="0" applyFont="1" applyFill="1" applyBorder="1" applyProtection="1">
      <alignment vertical="center"/>
      <protection hidden="1"/>
    </xf>
    <xf numFmtId="185" fontId="69" fillId="2" borderId="1" xfId="0" applyNumberFormat="1" applyFont="1" applyFill="1" applyBorder="1" applyProtection="1">
      <alignment vertical="center"/>
      <protection hidden="1"/>
    </xf>
    <xf numFmtId="0" fontId="69" fillId="7" borderId="8" xfId="0" applyFont="1" applyFill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horizontal="center" vertical="center"/>
      <protection hidden="1"/>
    </xf>
    <xf numFmtId="190" fontId="69" fillId="0" borderId="1" xfId="0" applyNumberFormat="1" applyFont="1" applyBorder="1" applyAlignment="1" applyProtection="1">
      <alignment horizontal="right" vertical="center"/>
      <protection hidden="1"/>
    </xf>
    <xf numFmtId="185" fontId="69" fillId="0" borderId="1" xfId="0" applyNumberFormat="1" applyFont="1" applyBorder="1" applyAlignment="1" applyProtection="1">
      <alignment horizontal="right" vertical="center"/>
      <protection hidden="1"/>
    </xf>
    <xf numFmtId="178" fontId="69" fillId="0" borderId="1" xfId="0" applyNumberFormat="1" applyFont="1" applyBorder="1" applyAlignment="1" applyProtection="1">
      <alignment horizontal="right" vertical="center"/>
      <protection hidden="1"/>
    </xf>
    <xf numFmtId="0" fontId="12" fillId="7" borderId="8" xfId="0" applyFont="1" applyFill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190" fontId="12" fillId="0" borderId="1" xfId="0" applyNumberFormat="1" applyFont="1" applyBorder="1" applyAlignment="1" applyProtection="1">
      <alignment horizontal="right" vertical="center"/>
      <protection hidden="1"/>
    </xf>
    <xf numFmtId="185" fontId="12" fillId="0" borderId="1" xfId="0" applyNumberFormat="1" applyFont="1" applyBorder="1" applyAlignment="1" applyProtection="1">
      <alignment horizontal="right" vertical="center"/>
      <protection hidden="1"/>
    </xf>
    <xf numFmtId="0" fontId="12" fillId="3" borderId="2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1" xfId="0" applyFont="1" applyFill="1" applyBorder="1" applyAlignment="1" applyProtection="1">
      <alignment horizontal="left" vertical="center" shrinkToFit="1"/>
      <protection hidden="1"/>
    </xf>
    <xf numFmtId="186" fontId="12" fillId="2" borderId="1" xfId="0" applyNumberFormat="1" applyFont="1" applyFill="1" applyBorder="1" applyProtection="1">
      <alignment vertical="center"/>
      <protection locked="0"/>
    </xf>
    <xf numFmtId="186" fontId="12" fillId="0" borderId="9" xfId="0" applyNumberFormat="1" applyFont="1" applyBorder="1" applyProtection="1">
      <alignment vertical="center"/>
      <protection locked="0"/>
    </xf>
    <xf numFmtId="186" fontId="12" fillId="0" borderId="5" xfId="0" applyNumberFormat="1" applyFont="1" applyBorder="1" applyAlignment="1" applyProtection="1">
      <alignment horizontal="center" vertical="center"/>
      <protection locked="0"/>
    </xf>
    <xf numFmtId="0" fontId="12" fillId="7" borderId="6" xfId="0" applyFont="1" applyFill="1" applyBorder="1" applyProtection="1">
      <alignment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Alignment="1">
      <alignment vertical="center" wrapText="1"/>
    </xf>
    <xf numFmtId="177" fontId="0" fillId="0" borderId="0" xfId="0" applyNumberFormat="1" applyProtection="1">
      <alignment vertical="center"/>
      <protection hidden="1"/>
    </xf>
    <xf numFmtId="0" fontId="12" fillId="0" borderId="63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85" fontId="12" fillId="11" borderId="1" xfId="0" applyNumberFormat="1" applyFont="1" applyFill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69" fillId="7" borderId="1" xfId="0" applyFont="1" applyFill="1" applyBorder="1" applyProtection="1">
      <alignment vertical="center"/>
      <protection locked="0"/>
    </xf>
    <xf numFmtId="0" fontId="69" fillId="0" borderId="9" xfId="0" applyFont="1" applyBorder="1" applyProtection="1">
      <alignment vertical="center"/>
      <protection locked="0"/>
    </xf>
    <xf numFmtId="186" fontId="69" fillId="0" borderId="9" xfId="0" applyNumberFormat="1" applyFont="1" applyBorder="1" applyProtection="1">
      <alignment vertical="center"/>
      <protection locked="0"/>
    </xf>
    <xf numFmtId="186" fontId="69" fillId="0" borderId="1" xfId="0" applyNumberFormat="1" applyFont="1" applyBorder="1" applyAlignment="1" applyProtection="1">
      <alignment horizontal="right" vertical="center"/>
      <protection locked="0"/>
    </xf>
    <xf numFmtId="185" fontId="69" fillId="0" borderId="1" xfId="0" applyNumberFormat="1" applyFont="1" applyBorder="1" applyAlignment="1" applyProtection="1">
      <alignment horizontal="right" vertical="center"/>
      <protection locked="0"/>
    </xf>
    <xf numFmtId="178" fontId="69" fillId="0" borderId="1" xfId="0" applyNumberFormat="1" applyFont="1" applyBorder="1" applyAlignment="1" applyProtection="1">
      <alignment horizontal="right" vertical="center"/>
      <protection locked="0"/>
    </xf>
    <xf numFmtId="0" fontId="69" fillId="7" borderId="5" xfId="0" applyFont="1" applyFill="1" applyBorder="1" applyProtection="1">
      <alignment vertical="center"/>
      <protection locked="0"/>
    </xf>
    <xf numFmtId="0" fontId="69" fillId="7" borderId="6" xfId="0" applyFont="1" applyFill="1" applyBorder="1" applyProtection="1">
      <alignment vertical="center"/>
      <protection locked="0"/>
    </xf>
    <xf numFmtId="0" fontId="69" fillId="0" borderId="6" xfId="0" applyFont="1" applyBorder="1" applyAlignment="1" applyProtection="1">
      <alignment horizontal="center" vertical="center"/>
      <protection locked="0"/>
    </xf>
    <xf numFmtId="0" fontId="69" fillId="0" borderId="5" xfId="0" applyFont="1" applyBorder="1" applyAlignment="1" applyProtection="1">
      <alignment horizontal="center" vertical="center"/>
      <protection locked="0"/>
    </xf>
    <xf numFmtId="178" fontId="69" fillId="0" borderId="7" xfId="0" applyNumberFormat="1" applyFont="1" applyBorder="1" applyAlignment="1" applyProtection="1">
      <alignment horizontal="right" vertical="center"/>
      <protection locked="0"/>
    </xf>
    <xf numFmtId="186" fontId="69" fillId="0" borderId="5" xfId="0" applyNumberFormat="1" applyFont="1" applyBorder="1" applyAlignment="1" applyProtection="1">
      <alignment horizontal="center" vertical="center"/>
      <protection locked="0"/>
    </xf>
    <xf numFmtId="0" fontId="69" fillId="0" borderId="5" xfId="0" applyFont="1" applyBorder="1" applyAlignment="1" applyProtection="1">
      <alignment horizontal="center" vertical="center"/>
      <protection hidden="1"/>
    </xf>
    <xf numFmtId="176" fontId="69" fillId="0" borderId="1" xfId="0" applyNumberFormat="1" applyFont="1" applyBorder="1" applyAlignment="1" applyProtection="1">
      <alignment horizontal="right" vertical="center"/>
      <protection hidden="1"/>
    </xf>
    <xf numFmtId="182" fontId="69" fillId="0" borderId="1" xfId="0" applyNumberFormat="1" applyFont="1" applyBorder="1" applyAlignment="1" applyProtection="1">
      <alignment horizontal="right" vertical="center"/>
      <protection hidden="1"/>
    </xf>
    <xf numFmtId="0" fontId="69" fillId="7" borderId="8" xfId="0" applyFont="1" applyFill="1" applyBorder="1" applyProtection="1">
      <alignment vertical="center"/>
      <protection locked="0"/>
    </xf>
    <xf numFmtId="0" fontId="69" fillId="0" borderId="9" xfId="0" applyFont="1" applyBorder="1" applyAlignment="1" applyProtection="1">
      <alignment horizontal="center" vertical="center"/>
      <protection locked="0"/>
    </xf>
    <xf numFmtId="185" fontId="69" fillId="11" borderId="1" xfId="0" applyNumberFormat="1" applyFont="1" applyFill="1" applyBorder="1" applyAlignment="1" applyProtection="1">
      <alignment horizontal="center" vertical="center"/>
      <protection hidden="1"/>
    </xf>
    <xf numFmtId="181" fontId="69" fillId="0" borderId="1" xfId="0" applyNumberFormat="1" applyFont="1" applyBorder="1" applyAlignment="1" applyProtection="1">
      <alignment horizontal="right" vertical="center"/>
      <protection hidden="1"/>
    </xf>
    <xf numFmtId="0" fontId="53" fillId="18" borderId="0" xfId="0" applyFont="1" applyFill="1" applyAlignment="1">
      <alignment horizontal="left" vertical="center"/>
    </xf>
    <xf numFmtId="0" fontId="54" fillId="18" borderId="0" xfId="0" applyFont="1" applyFill="1">
      <alignment vertical="center"/>
    </xf>
    <xf numFmtId="0" fontId="58" fillId="18" borderId="0" xfId="0" applyFont="1" applyFill="1" applyAlignment="1">
      <alignment horizontal="left"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43" xfId="0" applyFont="1" applyFill="1" applyBorder="1" applyAlignment="1">
      <alignment horizontal="left" vertical="center"/>
    </xf>
    <xf numFmtId="0" fontId="11" fillId="17" borderId="5" xfId="0" applyFont="1" applyFill="1" applyBorder="1" applyAlignment="1">
      <alignment horizontal="left" vertical="center"/>
    </xf>
    <xf numFmtId="0" fontId="11" fillId="17" borderId="48" xfId="0" applyFont="1" applyFill="1" applyBorder="1" applyAlignment="1">
      <alignment horizontal="left" vertical="center"/>
    </xf>
    <xf numFmtId="0" fontId="55" fillId="16" borderId="14" xfId="0" applyFont="1" applyFill="1" applyBorder="1" applyAlignment="1">
      <alignment horizontal="center" vertical="center"/>
    </xf>
    <xf numFmtId="0" fontId="55" fillId="16" borderId="41" xfId="0" applyFont="1" applyFill="1" applyBorder="1" applyAlignment="1">
      <alignment horizontal="center" vertical="center"/>
    </xf>
    <xf numFmtId="0" fontId="17" fillId="17" borderId="0" xfId="0" applyFont="1" applyFill="1" applyAlignment="1">
      <alignment horizontal="left" vertical="center" wrapText="1"/>
    </xf>
    <xf numFmtId="0" fontId="11" fillId="17" borderId="45" xfId="0" applyFont="1" applyFill="1" applyBorder="1" applyAlignment="1">
      <alignment horizontal="left" vertical="center"/>
    </xf>
    <xf numFmtId="0" fontId="11" fillId="17" borderId="46" xfId="0" applyFont="1" applyFill="1" applyBorder="1" applyAlignment="1">
      <alignment horizontal="left" vertical="center"/>
    </xf>
    <xf numFmtId="0" fontId="66" fillId="11" borderId="0" xfId="0" applyFont="1" applyFill="1" applyAlignment="1">
      <alignment horizontal="center" vertical="center"/>
    </xf>
    <xf numFmtId="0" fontId="57" fillId="16" borderId="0" xfId="0" applyFont="1" applyFill="1" applyAlignment="1">
      <alignment horizontal="left" vertical="center"/>
    </xf>
    <xf numFmtId="0" fontId="52" fillId="17" borderId="44" xfId="0" applyFont="1" applyFill="1" applyBorder="1" applyAlignment="1">
      <alignment horizontal="left" vertical="center"/>
    </xf>
    <xf numFmtId="0" fontId="52" fillId="17" borderId="45" xfId="0" applyFont="1" applyFill="1" applyBorder="1" applyAlignment="1">
      <alignment horizontal="left" vertical="center"/>
    </xf>
    <xf numFmtId="0" fontId="52" fillId="17" borderId="4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6" fillId="16" borderId="14" xfId="0" applyFont="1" applyFill="1" applyBorder="1" applyAlignment="1">
      <alignment horizontal="center" vertical="center"/>
    </xf>
    <xf numFmtId="0" fontId="56" fillId="16" borderId="41" xfId="0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0" fontId="52" fillId="17" borderId="43" xfId="0" applyFont="1" applyFill="1" applyBorder="1" applyAlignment="1">
      <alignment horizontal="center" vertical="center"/>
    </xf>
    <xf numFmtId="0" fontId="52" fillId="17" borderId="45" xfId="0" applyFont="1" applyFill="1" applyBorder="1" applyAlignment="1">
      <alignment horizontal="center" vertical="center"/>
    </xf>
    <xf numFmtId="0" fontId="52" fillId="17" borderId="46" xfId="0" applyFont="1" applyFill="1" applyBorder="1" applyAlignment="1">
      <alignment horizontal="center" vertical="center"/>
    </xf>
    <xf numFmtId="0" fontId="56" fillId="16" borderId="13" xfId="0" applyFont="1" applyFill="1" applyBorder="1" applyAlignment="1">
      <alignment horizontal="center" vertical="center"/>
    </xf>
    <xf numFmtId="0" fontId="12" fillId="13" borderId="0" xfId="0" applyFont="1" applyFill="1" applyAlignment="1">
      <alignment horizontal="left" vertical="center"/>
    </xf>
    <xf numFmtId="0" fontId="12" fillId="17" borderId="0" xfId="0" applyFont="1" applyFill="1" applyAlignment="1">
      <alignment horizontal="left" vertical="top" wrapText="1"/>
    </xf>
    <xf numFmtId="178" fontId="36" fillId="0" borderId="1" xfId="5" applyNumberFormat="1" applyFont="1" applyBorder="1" applyAlignment="1" applyProtection="1">
      <alignment horizontal="center" vertical="center" wrapText="1" shrinkToFit="1"/>
      <protection hidden="1"/>
    </xf>
    <xf numFmtId="178" fontId="36" fillId="0" borderId="8" xfId="5" applyNumberFormat="1" applyFont="1" applyBorder="1" applyAlignment="1" applyProtection="1">
      <alignment horizontal="center" vertical="center" wrapText="1" shrinkToFit="1"/>
      <protection hidden="1"/>
    </xf>
    <xf numFmtId="1" fontId="37" fillId="10" borderId="8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11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9" xfId="5" applyNumberFormat="1" applyFont="1" applyFill="1" applyBorder="1" applyAlignment="1" applyProtection="1">
      <alignment horizontal="center" vertical="center" shrinkToFit="1"/>
      <protection hidden="1"/>
    </xf>
    <xf numFmtId="0" fontId="31" fillId="0" borderId="12" xfId="5" applyFont="1" applyBorder="1" applyAlignment="1" applyProtection="1">
      <alignment horizontal="right" vertical="center"/>
      <protection hidden="1"/>
    </xf>
    <xf numFmtId="0" fontId="34" fillId="0" borderId="12" xfId="5" applyFont="1" applyBorder="1" applyAlignment="1" applyProtection="1">
      <alignment horizontal="left" vertical="center"/>
      <protection locked="0"/>
    </xf>
    <xf numFmtId="191" fontId="31" fillId="9" borderId="2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0" xfId="6" applyNumberFormat="1" applyFont="1" applyFill="1" applyBorder="1" applyAlignment="1" applyProtection="1">
      <alignment horizontal="right" vertical="center" shrinkToFit="1"/>
      <protection locked="0"/>
    </xf>
    <xf numFmtId="191" fontId="31" fillId="10" borderId="21" xfId="6" applyNumberFormat="1" applyFont="1" applyFill="1" applyBorder="1" applyAlignment="1" applyProtection="1">
      <alignment horizontal="right" vertical="center" shrinkToFit="1"/>
      <protection hidden="1"/>
    </xf>
    <xf numFmtId="191" fontId="31" fillId="10" borderId="22" xfId="6" applyNumberFormat="1" applyFont="1" applyFill="1" applyBorder="1" applyAlignment="1" applyProtection="1">
      <alignment horizontal="right" vertical="center" shrinkToFit="1"/>
      <protection hidden="1"/>
    </xf>
    <xf numFmtId="177" fontId="31" fillId="10" borderId="19" xfId="5" applyNumberFormat="1" applyFont="1" applyFill="1" applyBorder="1" applyAlignment="1" applyProtection="1">
      <alignment horizontal="center" vertical="center" wrapText="1"/>
      <protection hidden="1"/>
    </xf>
    <xf numFmtId="177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18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5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56" xfId="6" applyNumberFormat="1" applyFont="1" applyFill="1" applyBorder="1" applyAlignment="1" applyProtection="1">
      <alignment horizontal="right" vertical="center" shrinkToFit="1"/>
      <protection locked="0"/>
    </xf>
    <xf numFmtId="193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3" fontId="31" fillId="10" borderId="23" xfId="5" applyNumberFormat="1" applyFont="1" applyFill="1" applyBorder="1" applyAlignment="1" applyProtection="1">
      <alignment horizontal="center" vertical="center" wrapText="1"/>
      <protection hidden="1"/>
    </xf>
    <xf numFmtId="0" fontId="31" fillId="8" borderId="12" xfId="5" applyFont="1" applyFill="1" applyBorder="1" applyAlignment="1" applyProtection="1">
      <alignment horizontal="center" vertical="center" shrinkToFit="1"/>
      <protection locked="0"/>
    </xf>
    <xf numFmtId="177" fontId="31" fillId="10" borderId="29" xfId="5" applyNumberFormat="1" applyFont="1" applyFill="1" applyBorder="1" applyAlignment="1" applyProtection="1">
      <alignment horizontal="center" vertical="center" wrapText="1"/>
      <protection hidden="1"/>
    </xf>
    <xf numFmtId="191" fontId="31" fillId="9" borderId="3" xfId="6" applyNumberFormat="1" applyFont="1" applyFill="1" applyBorder="1" applyAlignment="1" applyProtection="1">
      <alignment horizontal="right" vertical="center" shrinkToFit="1"/>
      <protection locked="0"/>
    </xf>
    <xf numFmtId="191" fontId="31" fillId="9" borderId="32" xfId="6" applyNumberFormat="1" applyFont="1" applyFill="1" applyBorder="1" applyAlignment="1" applyProtection="1">
      <alignment horizontal="right" vertical="center" shrinkToFit="1"/>
      <protection locked="0"/>
    </xf>
    <xf numFmtId="1" fontId="37" fillId="10" borderId="52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4" xfId="5" applyNumberFormat="1" applyFont="1" applyFill="1" applyBorder="1" applyAlignment="1" applyProtection="1">
      <alignment horizontal="center" vertical="center" shrinkToFit="1"/>
      <protection hidden="1"/>
    </xf>
    <xf numFmtId="1" fontId="37" fillId="10" borderId="53" xfId="5" applyNumberFormat="1" applyFont="1" applyFill="1" applyBorder="1" applyAlignment="1" applyProtection="1">
      <alignment horizontal="center" vertical="center" shrinkToFit="1"/>
      <protection hidden="1"/>
    </xf>
    <xf numFmtId="0" fontId="34" fillId="0" borderId="12" xfId="5" applyFont="1" applyBorder="1" applyAlignment="1" applyProtection="1">
      <alignment horizontal="left" vertical="center"/>
      <protection hidden="1"/>
    </xf>
    <xf numFmtId="191" fontId="40" fillId="9" borderId="2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18" xfId="6" applyNumberFormat="1" applyFont="1" applyFill="1" applyBorder="1" applyAlignment="1" applyProtection="1">
      <alignment horizontal="right" vertical="center" shrinkToFit="1"/>
      <protection hidden="1"/>
    </xf>
    <xf numFmtId="191" fontId="40" fillId="9" borderId="30" xfId="6" applyNumberFormat="1" applyFont="1" applyFill="1" applyBorder="1" applyAlignment="1" applyProtection="1">
      <alignment horizontal="right" vertical="center" shrinkToFit="1"/>
      <protection hidden="1"/>
    </xf>
    <xf numFmtId="0" fontId="47" fillId="0" borderId="0" xfId="4" applyFont="1" applyAlignment="1" applyProtection="1">
      <alignment vertical="top" wrapText="1"/>
      <protection hidden="1"/>
    </xf>
    <xf numFmtId="0" fontId="27" fillId="0" borderId="0" xfId="4" applyFont="1" applyAlignment="1" applyProtection="1">
      <alignment horizontal="center" vertical="center" shrinkToFit="1"/>
      <protection hidden="1"/>
    </xf>
    <xf numFmtId="0" fontId="27" fillId="0" borderId="34" xfId="4" applyFont="1" applyBorder="1" applyAlignment="1" applyProtection="1">
      <alignment horizontal="center" vertical="center" shrinkToFit="1"/>
      <protection hidden="1"/>
    </xf>
    <xf numFmtId="1" fontId="44" fillId="10" borderId="1" xfId="5" applyNumberFormat="1" applyFont="1" applyFill="1" applyBorder="1" applyAlignment="1" applyProtection="1">
      <alignment horizontal="center" vertical="center" shrinkToFit="1"/>
      <protection hidden="1"/>
    </xf>
    <xf numFmtId="0" fontId="45" fillId="0" borderId="0" xfId="4" applyFont="1" applyAlignment="1" applyProtection="1">
      <alignment horizontal="center" vertical="center" wrapText="1"/>
      <protection hidden="1"/>
    </xf>
    <xf numFmtId="0" fontId="45" fillId="0" borderId="34" xfId="4" applyFont="1" applyBorder="1" applyAlignment="1" applyProtection="1">
      <alignment horizontal="center" vertical="center" wrapText="1"/>
      <protection hidden="1"/>
    </xf>
    <xf numFmtId="0" fontId="46" fillId="8" borderId="8" xfId="4" applyFont="1" applyFill="1" applyBorder="1" applyAlignment="1" applyProtection="1">
      <alignment horizontal="center" vertical="center" shrinkToFit="1"/>
      <protection locked="0"/>
    </xf>
    <xf numFmtId="0" fontId="35" fillId="8" borderId="9" xfId="4" applyFont="1" applyFill="1" applyBorder="1" applyAlignment="1" applyProtection="1">
      <alignment horizontal="center" vertical="center" shrinkToFit="1"/>
      <protection locked="0"/>
    </xf>
    <xf numFmtId="0" fontId="31" fillId="0" borderId="1" xfId="5" applyFont="1" applyBorder="1" applyAlignment="1" applyProtection="1">
      <alignment horizontal="left" vertical="center" indent="1"/>
      <protection hidden="1"/>
    </xf>
    <xf numFmtId="0" fontId="35" fillId="8" borderId="1" xfId="5" applyFont="1" applyFill="1" applyBorder="1" applyAlignment="1" applyProtection="1">
      <alignment horizontal="center" vertical="center"/>
      <protection locked="0"/>
    </xf>
    <xf numFmtId="183" fontId="31" fillId="9" borderId="8" xfId="5" applyNumberFormat="1" applyFont="1" applyFill="1" applyBorder="1" applyAlignment="1" applyProtection="1">
      <alignment horizontal="center" vertical="center"/>
      <protection locked="0"/>
    </xf>
    <xf numFmtId="183" fontId="31" fillId="9" borderId="9" xfId="5" applyNumberFormat="1" applyFont="1" applyFill="1" applyBorder="1" applyAlignment="1" applyProtection="1">
      <alignment horizontal="center" vertical="center"/>
      <protection locked="0"/>
    </xf>
    <xf numFmtId="0" fontId="31" fillId="0" borderId="1" xfId="5" applyFont="1" applyBorder="1" applyAlignment="1" applyProtection="1">
      <alignment horizontal="left" vertical="center" wrapText="1" indent="1"/>
      <protection hidden="1"/>
    </xf>
    <xf numFmtId="194" fontId="31" fillId="9" borderId="8" xfId="5" applyNumberFormat="1" applyFont="1" applyFill="1" applyBorder="1" applyAlignment="1" applyProtection="1">
      <alignment horizontal="center" vertical="center"/>
      <protection locked="0"/>
    </xf>
    <xf numFmtId="194" fontId="31" fillId="9" borderId="9" xfId="5" applyNumberFormat="1" applyFont="1" applyFill="1" applyBorder="1" applyAlignment="1" applyProtection="1">
      <alignment horizontal="center" vertical="center"/>
      <protection locked="0"/>
    </xf>
    <xf numFmtId="183" fontId="31" fillId="10" borderId="8" xfId="5" applyNumberFormat="1" applyFont="1" applyFill="1" applyBorder="1" applyAlignment="1" applyProtection="1">
      <alignment horizontal="center" vertical="center"/>
      <protection hidden="1"/>
    </xf>
    <xf numFmtId="183" fontId="31" fillId="10" borderId="9" xfId="5" applyNumberFormat="1" applyFont="1" applyFill="1" applyBorder="1" applyAlignment="1" applyProtection="1">
      <alignment horizontal="center" vertical="center"/>
      <protection hidden="1"/>
    </xf>
    <xf numFmtId="0" fontId="31" fillId="10" borderId="1" xfId="5" applyFont="1" applyFill="1" applyBorder="1" applyAlignment="1" applyProtection="1">
      <alignment horizontal="center" vertical="center"/>
      <protection hidden="1"/>
    </xf>
    <xf numFmtId="194" fontId="31" fillId="9" borderId="1" xfId="5" applyNumberFormat="1" applyFont="1" applyFill="1" applyBorder="1" applyAlignment="1" applyProtection="1">
      <alignment horizontal="center" vertical="center"/>
      <protection locked="0"/>
    </xf>
    <xf numFmtId="183" fontId="31" fillId="10" borderId="1" xfId="5" applyNumberFormat="1" applyFont="1" applyFill="1" applyBorder="1" applyAlignment="1" applyProtection="1">
      <alignment horizontal="center" vertical="center"/>
      <protection hidden="1"/>
    </xf>
    <xf numFmtId="0" fontId="68" fillId="8" borderId="8" xfId="4" applyFont="1" applyFill="1" applyBorder="1" applyAlignment="1" applyProtection="1">
      <alignment horizontal="center" vertical="center" shrinkToFit="1"/>
      <protection hidden="1"/>
    </xf>
    <xf numFmtId="0" fontId="67" fillId="8" borderId="9" xfId="4" applyFont="1" applyFill="1" applyBorder="1" applyAlignment="1" applyProtection="1">
      <alignment horizontal="center" vertical="center" shrinkToFit="1"/>
      <protection hidden="1"/>
    </xf>
    <xf numFmtId="0" fontId="67" fillId="8" borderId="1" xfId="5" applyFont="1" applyFill="1" applyBorder="1" applyAlignment="1" applyProtection="1">
      <alignment horizontal="center" vertical="center"/>
      <protection hidden="1"/>
    </xf>
    <xf numFmtId="183" fontId="40" fillId="9" borderId="8" xfId="5" applyNumberFormat="1" applyFont="1" applyFill="1" applyBorder="1" applyAlignment="1" applyProtection="1">
      <alignment horizontal="center" vertical="center"/>
      <protection hidden="1"/>
    </xf>
    <xf numFmtId="183" fontId="40" fillId="9" borderId="9" xfId="5" applyNumberFormat="1" applyFont="1" applyFill="1" applyBorder="1" applyAlignment="1" applyProtection="1">
      <alignment horizontal="center" vertical="center"/>
      <protection hidden="1"/>
    </xf>
    <xf numFmtId="194" fontId="40" fillId="9" borderId="8" xfId="5" applyNumberFormat="1" applyFont="1" applyFill="1" applyBorder="1" applyAlignment="1" applyProtection="1">
      <alignment horizontal="center" vertical="center"/>
      <protection hidden="1"/>
    </xf>
    <xf numFmtId="194" fontId="40" fillId="9" borderId="9" xfId="5" applyNumberFormat="1" applyFont="1" applyFill="1" applyBorder="1" applyAlignment="1" applyProtection="1">
      <alignment horizontal="center" vertical="center"/>
      <protection hidden="1"/>
    </xf>
    <xf numFmtId="0" fontId="31" fillId="19" borderId="1" xfId="5" applyFont="1" applyFill="1" applyBorder="1" applyAlignment="1" applyProtection="1">
      <alignment horizontal="center" vertical="center"/>
      <protection hidden="1"/>
    </xf>
    <xf numFmtId="194" fontId="31" fillId="19" borderId="1" xfId="5" applyNumberFormat="1" applyFont="1" applyFill="1" applyBorder="1" applyAlignment="1" applyProtection="1">
      <alignment horizontal="center" vertical="center"/>
      <protection hidden="1"/>
    </xf>
    <xf numFmtId="183" fontId="31" fillId="19" borderId="1" xfId="5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13" fillId="6" borderId="1" xfId="0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25" fillId="4" borderId="57" xfId="0" applyFont="1" applyFill="1" applyBorder="1" applyAlignment="1" applyProtection="1">
      <alignment horizontal="center" vertical="center"/>
      <protection hidden="1"/>
    </xf>
    <xf numFmtId="0" fontId="25" fillId="4" borderId="58" xfId="0" applyFont="1" applyFill="1" applyBorder="1" applyAlignment="1" applyProtection="1">
      <alignment horizontal="center" vertical="center"/>
      <protection hidden="1"/>
    </xf>
    <xf numFmtId="0" fontId="25" fillId="4" borderId="59" xfId="0" applyFont="1" applyFill="1" applyBorder="1" applyAlignment="1" applyProtection="1">
      <alignment horizontal="center" vertical="center"/>
      <protection hidden="1"/>
    </xf>
    <xf numFmtId="0" fontId="25" fillId="4" borderId="60" xfId="0" applyFont="1" applyFill="1" applyBorder="1" applyAlignment="1" applyProtection="1">
      <alignment horizontal="center" vertical="center"/>
      <protection hidden="1"/>
    </xf>
    <xf numFmtId="0" fontId="25" fillId="4" borderId="61" xfId="0" applyFont="1" applyFill="1" applyBorder="1" applyAlignment="1" applyProtection="1">
      <alignment horizontal="center" vertical="center"/>
      <protection hidden="1"/>
    </xf>
    <xf numFmtId="0" fontId="25" fillId="4" borderId="62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vertical="center" shrinkToFit="1"/>
      <protection hidden="1"/>
    </xf>
    <xf numFmtId="0" fontId="12" fillId="0" borderId="11" xfId="0" applyFont="1" applyBorder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11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69" fillId="0" borderId="8" xfId="0" applyFont="1" applyBorder="1" applyAlignment="1" applyProtection="1">
      <alignment vertical="center" shrinkToFit="1"/>
      <protection hidden="1"/>
    </xf>
    <xf numFmtId="0" fontId="69" fillId="0" borderId="11" xfId="0" applyFont="1" applyBorder="1" applyAlignment="1" applyProtection="1">
      <alignment vertical="center" shrinkToFit="1"/>
      <protection hidden="1"/>
    </xf>
    <xf numFmtId="0" fontId="69" fillId="0" borderId="9" xfId="0" applyFont="1" applyBorder="1" applyAlignment="1" applyProtection="1">
      <alignment vertical="center" shrinkToFit="1"/>
      <protection hidden="1"/>
    </xf>
    <xf numFmtId="0" fontId="12" fillId="3" borderId="8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69" fillId="0" borderId="8" xfId="0" applyFont="1" applyBorder="1" applyProtection="1">
      <alignment vertical="center"/>
      <protection locked="0"/>
    </xf>
    <xf numFmtId="0" fontId="69" fillId="0" borderId="11" xfId="0" applyFont="1" applyBorder="1" applyProtection="1">
      <alignment vertical="center"/>
      <protection locked="0"/>
    </xf>
    <xf numFmtId="0" fontId="69" fillId="0" borderId="9" xfId="0" applyFont="1" applyBorder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hidden="1"/>
    </xf>
    <xf numFmtId="0" fontId="25" fillId="4" borderId="63" xfId="0" applyFont="1" applyFill="1" applyBorder="1" applyAlignment="1" applyProtection="1">
      <alignment horizontal="center" vertical="center"/>
      <protection hidden="1"/>
    </xf>
    <xf numFmtId="0" fontId="25" fillId="4" borderId="4" xfId="0" applyFont="1" applyFill="1" applyBorder="1" applyAlignment="1" applyProtection="1">
      <alignment horizontal="center" vertical="center"/>
      <protection hidden="1"/>
    </xf>
    <xf numFmtId="0" fontId="25" fillId="4" borderId="28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25" fillId="4" borderId="34" xfId="0" applyFont="1" applyFill="1" applyBorder="1" applyAlignment="1" applyProtection="1">
      <alignment horizontal="center" vertical="center"/>
      <protection hidden="1"/>
    </xf>
    <xf numFmtId="0" fontId="25" fillId="4" borderId="6" xfId="0" applyFont="1" applyFill="1" applyBorder="1" applyAlignment="1" applyProtection="1">
      <alignment horizontal="center" vertical="center"/>
      <protection hidden="1"/>
    </xf>
    <xf numFmtId="0" fontId="25" fillId="4" borderId="10" xfId="0" applyFont="1" applyFill="1" applyBorder="1" applyAlignment="1" applyProtection="1">
      <alignment horizontal="center" vertical="center"/>
      <protection hidden="1"/>
    </xf>
    <xf numFmtId="0" fontId="25" fillId="4" borderId="7" xfId="0" applyFont="1" applyFill="1" applyBorder="1" applyAlignment="1" applyProtection="1">
      <alignment horizontal="center" vertical="center"/>
      <protection hidden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63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1" xfId="0" applyNumberFormat="1" applyBorder="1" applyAlignment="1" applyProtection="1">
      <alignment horizontal="center" vertical="center"/>
      <protection hidden="1"/>
    </xf>
    <xf numFmtId="177" fontId="0" fillId="0" borderId="9" xfId="0" applyNumberFormat="1" applyBorder="1" applyAlignment="1" applyProtection="1">
      <alignment horizontal="center" vertical="center"/>
      <protection hidden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63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5" fillId="4" borderId="64" xfId="0" applyFont="1" applyFill="1" applyBorder="1" applyAlignment="1" applyProtection="1">
      <alignment horizontal="center" vertical="center"/>
      <protection hidden="1"/>
    </xf>
    <xf numFmtId="0" fontId="25" fillId="4" borderId="65" xfId="0" applyFont="1" applyFill="1" applyBorder="1" applyAlignment="1" applyProtection="1">
      <alignment horizontal="center" vertical="center"/>
      <protection hidden="1"/>
    </xf>
    <xf numFmtId="0" fontId="25" fillId="4" borderId="66" xfId="0" applyFont="1" applyFill="1" applyBorder="1" applyAlignment="1" applyProtection="1">
      <alignment horizontal="center" vertical="center"/>
      <protection hidden="1"/>
    </xf>
    <xf numFmtId="0" fontId="25" fillId="4" borderId="67" xfId="0" applyFont="1" applyFill="1" applyBorder="1" applyAlignment="1" applyProtection="1">
      <alignment horizontal="center" vertical="center"/>
      <protection hidden="1"/>
    </xf>
    <xf numFmtId="0" fontId="25" fillId="4" borderId="0" xfId="0" applyFont="1" applyFill="1" applyBorder="1" applyAlignment="1" applyProtection="1">
      <alignment horizontal="center" vertical="center"/>
      <protection hidden="1"/>
    </xf>
    <xf numFmtId="0" fontId="25" fillId="4" borderId="68" xfId="0" applyFont="1" applyFill="1" applyBorder="1" applyAlignment="1" applyProtection="1">
      <alignment horizontal="center" vertical="center"/>
      <protection hidden="1"/>
    </xf>
    <xf numFmtId="0" fontId="25" fillId="4" borderId="69" xfId="0" applyFont="1" applyFill="1" applyBorder="1" applyAlignment="1" applyProtection="1">
      <alignment horizontal="center" vertical="center"/>
      <protection hidden="1"/>
    </xf>
    <xf numFmtId="0" fontId="25" fillId="4" borderId="70" xfId="0" applyFont="1" applyFill="1" applyBorder="1" applyAlignment="1" applyProtection="1">
      <alignment horizontal="center" vertical="center"/>
      <protection hidden="1"/>
    </xf>
    <xf numFmtId="0" fontId="25" fillId="4" borderId="71" xfId="0" applyFont="1" applyFill="1" applyBorder="1" applyAlignment="1" applyProtection="1">
      <alignment horizontal="center" vertical="center"/>
      <protection hidden="1"/>
    </xf>
    <xf numFmtId="188" fontId="31" fillId="13" borderId="12" xfId="5" applyNumberFormat="1" applyFont="1" applyFill="1" applyBorder="1" applyAlignment="1">
      <alignment horizontal="center" vertical="center"/>
    </xf>
    <xf numFmtId="179" fontId="1" fillId="0" borderId="0" xfId="5" applyNumberFormat="1" applyAlignment="1" applyProtection="1">
      <alignment horizontal="center" vertical="center"/>
      <protection hidden="1"/>
    </xf>
  </cellXfs>
  <cellStyles count="7">
    <cellStyle name="パーセント 2" xfId="2"/>
    <cellStyle name="桁区切り" xfId="1" builtinId="6"/>
    <cellStyle name="桁区切り 2" xfId="6"/>
    <cellStyle name="標準" xfId="0" builtinId="0"/>
    <cellStyle name="標準 2" xfId="3"/>
    <cellStyle name="標準 2 2" xfId="5"/>
    <cellStyle name="標準 3" xfId="4"/>
  </cellStyles>
  <dxfs count="8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ont>
        <b/>
        <i val="0"/>
        <color rgb="FFFF0000"/>
      </font>
      <fill>
        <patternFill>
          <bgColor rgb="FFE0FFC1"/>
        </patternFill>
      </fill>
    </dxf>
    <dxf>
      <font>
        <b/>
        <i val="0"/>
        <color rgb="FFFF0000"/>
      </font>
      <fill>
        <patternFill>
          <bgColor rgb="FFFFFFC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33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3300"/>
      <color rgb="FFFFFFCC"/>
      <color rgb="FFFFCCCC"/>
      <color rgb="FFFFE0A3"/>
      <color rgb="FFFFFF99"/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0</xdr:row>
      <xdr:rowOff>108858</xdr:rowOff>
    </xdr:from>
    <xdr:to>
      <xdr:col>36</xdr:col>
      <xdr:colOff>195943</xdr:colOff>
      <xdr:row>43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818429" y="108858"/>
          <a:ext cx="15729857" cy="99930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50074</xdr:colOff>
      <xdr:row>0</xdr:row>
      <xdr:rowOff>219347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6095617" y="219347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23</xdr:col>
      <xdr:colOff>522395</xdr:colOff>
      <xdr:row>22</xdr:row>
      <xdr:rowOff>345281</xdr:rowOff>
    </xdr:from>
    <xdr:to>
      <xdr:col>29</xdr:col>
      <xdr:colOff>689357</xdr:colOff>
      <xdr:row>25</xdr:row>
      <xdr:rowOff>229945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73709" y="5907881"/>
          <a:ext cx="6175877" cy="842607"/>
        </a:xfrm>
        <a:prstGeom prst="borderCallout1">
          <a:avLst>
            <a:gd name="adj1" fmla="val -3485"/>
            <a:gd name="adj2" fmla="val 50700"/>
            <a:gd name="adj3" fmla="val -160118"/>
            <a:gd name="adj4" fmla="val 7676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4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中小規模事業所に該当します。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4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22</xdr:col>
      <xdr:colOff>214312</xdr:colOff>
      <xdr:row>35</xdr:row>
      <xdr:rowOff>209391</xdr:rowOff>
    </xdr:from>
    <xdr:to>
      <xdr:col>26</xdr:col>
      <xdr:colOff>785812</xdr:colOff>
      <xdr:row>37</xdr:row>
      <xdr:rowOff>311095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8545855" y="8863534"/>
          <a:ext cx="4577443" cy="580675"/>
        </a:xfrm>
        <a:prstGeom prst="borderCallout1">
          <a:avLst>
            <a:gd name="adj1" fmla="val -3459"/>
            <a:gd name="adj2" fmla="val 49261"/>
            <a:gd name="adj3" fmla="val -124020"/>
            <a:gd name="adj4" fmla="val -49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選択漏れのセル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が、無いことを確認してください。</a:t>
          </a:r>
        </a:p>
      </xdr:txBody>
    </xdr:sp>
    <xdr:clientData/>
  </xdr:twoCellAnchor>
  <xdr:twoCellAnchor>
    <xdr:from>
      <xdr:col>24</xdr:col>
      <xdr:colOff>457201</xdr:colOff>
      <xdr:row>32</xdr:row>
      <xdr:rowOff>217714</xdr:rowOff>
    </xdr:from>
    <xdr:to>
      <xdr:col>25</xdr:col>
      <xdr:colOff>10886</xdr:colOff>
      <xdr:row>35</xdr:row>
      <xdr:rowOff>212033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20791715" y="7913914"/>
          <a:ext cx="555171" cy="95226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102322</xdr:colOff>
      <xdr:row>0</xdr:row>
      <xdr:rowOff>205196</xdr:rowOff>
    </xdr:from>
    <xdr:to>
      <xdr:col>42</xdr:col>
      <xdr:colOff>325478</xdr:colOff>
      <xdr:row>48</xdr:row>
      <xdr:rowOff>166007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370522" y="205196"/>
          <a:ext cx="13253356" cy="1173915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457198</xdr:colOff>
      <xdr:row>0</xdr:row>
      <xdr:rowOff>65312</xdr:rowOff>
    </xdr:from>
    <xdr:ext cx="1924051" cy="660673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 bwMode="auto">
        <a:xfrm>
          <a:off x="12039598" y="65312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36</xdr:col>
      <xdr:colOff>206825</xdr:colOff>
      <xdr:row>1</xdr:row>
      <xdr:rowOff>21770</xdr:rowOff>
    </xdr:from>
    <xdr:ext cx="1924051" cy="66067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 bwMode="auto">
        <a:xfrm>
          <a:off x="8915396" y="250370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33</xdr:col>
      <xdr:colOff>130627</xdr:colOff>
      <xdr:row>11</xdr:row>
      <xdr:rowOff>163286</xdr:rowOff>
    </xdr:from>
    <xdr:to>
      <xdr:col>38</xdr:col>
      <xdr:colOff>119740</xdr:colOff>
      <xdr:row>14</xdr:row>
      <xdr:rowOff>76200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18886713" y="3080657"/>
          <a:ext cx="3418113" cy="598714"/>
        </a:xfrm>
        <a:prstGeom prst="borderCallout1">
          <a:avLst>
            <a:gd name="adj1" fmla="val -1628"/>
            <a:gd name="adj2" fmla="val 16538"/>
            <a:gd name="adj3" fmla="val -36851"/>
            <a:gd name="adj4" fmla="val -755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仕様書　消費電力の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冷却時消費電力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を記載して下さい。</a:t>
          </a:r>
        </a:p>
      </xdr:txBody>
    </xdr:sp>
    <xdr:clientData/>
  </xdr:twoCellAnchor>
  <xdr:twoCellAnchor>
    <xdr:from>
      <xdr:col>28</xdr:col>
      <xdr:colOff>-1</xdr:colOff>
      <xdr:row>16</xdr:row>
      <xdr:rowOff>130629</xdr:rowOff>
    </xdr:from>
    <xdr:to>
      <xdr:col>32</xdr:col>
      <xdr:colOff>533400</xdr:colOff>
      <xdr:row>19</xdr:row>
      <xdr:rowOff>43543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5327085" y="4191000"/>
          <a:ext cx="3276601" cy="598714"/>
        </a:xfrm>
        <a:prstGeom prst="borderCallout1">
          <a:avLst>
            <a:gd name="adj1" fmla="val -1628"/>
            <a:gd name="adj2" fmla="val 16538"/>
            <a:gd name="adj3" fmla="val -227760"/>
            <a:gd name="adj4" fmla="val 7182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仕様書　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圧縮機の出力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を記載して下さい。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114301</xdr:colOff>
      <xdr:row>0</xdr:row>
      <xdr:rowOff>114300</xdr:rowOff>
    </xdr:from>
    <xdr:to>
      <xdr:col>24</xdr:col>
      <xdr:colOff>7621</xdr:colOff>
      <xdr:row>41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17381" y="114300"/>
          <a:ext cx="7498080" cy="1361694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327660</xdr:colOff>
      <xdr:row>1</xdr:row>
      <xdr:rowOff>19049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8923020" y="24002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632461</xdr:colOff>
      <xdr:row>0</xdr:row>
      <xdr:rowOff>160020</xdr:rowOff>
    </xdr:from>
    <xdr:to>
      <xdr:col>108</xdr:col>
      <xdr:colOff>213360</xdr:colOff>
      <xdr:row>48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310361" y="160020"/>
          <a:ext cx="13258799" cy="117348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54</xdr:col>
      <xdr:colOff>236220</xdr:colOff>
      <xdr:row>0</xdr:row>
      <xdr:rowOff>41909</xdr:rowOff>
    </xdr:from>
    <xdr:ext cx="1924051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3914120" y="41909"/>
          <a:ext cx="1924051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59</xdr:col>
      <xdr:colOff>1190895</xdr:colOff>
      <xdr:row>16</xdr:row>
      <xdr:rowOff>107764</xdr:rowOff>
    </xdr:from>
    <xdr:to>
      <xdr:col>68</xdr:col>
      <xdr:colOff>228600</xdr:colOff>
      <xdr:row>21</xdr:row>
      <xdr:rowOff>108857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7595666" y="4179021"/>
          <a:ext cx="5928363" cy="1144093"/>
        </a:xfrm>
        <a:prstGeom prst="borderCallout1">
          <a:avLst>
            <a:gd name="adj1" fmla="val -276"/>
            <a:gd name="adj2" fmla="val 49987"/>
            <a:gd name="adj3" fmla="val -44327"/>
            <a:gd name="adj4" fmla="val 26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セット型番を記載して下さい。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マルチタイプ等により室外機記載時は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〇〇（室外機）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という形式で記載して下さい。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セット型番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or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室外機型番を記載する際、必ず（撤去）（新設）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同一の形式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で記載して下さい。</a:t>
          </a:r>
        </a:p>
      </xdr:txBody>
    </xdr:sp>
    <xdr:clientData/>
  </xdr:twoCellAnchor>
  <xdr:twoCellAnchor>
    <xdr:from>
      <xdr:col>56</xdr:col>
      <xdr:colOff>228600</xdr:colOff>
      <xdr:row>17</xdr:row>
      <xdr:rowOff>128453</xdr:rowOff>
    </xdr:from>
    <xdr:to>
      <xdr:col>59</xdr:col>
      <xdr:colOff>805542</xdr:colOff>
      <xdr:row>19</xdr:row>
      <xdr:rowOff>10886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695714" y="4428310"/>
          <a:ext cx="2514599" cy="339633"/>
        </a:xfrm>
        <a:prstGeom prst="borderCallout1">
          <a:avLst>
            <a:gd name="adj1" fmla="val -1628"/>
            <a:gd name="adj2" fmla="val 16538"/>
            <a:gd name="adj3" fmla="val -236850"/>
            <a:gd name="adj4" fmla="val 1390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64</xdr:col>
      <xdr:colOff>30480</xdr:colOff>
      <xdr:row>11</xdr:row>
      <xdr:rowOff>76201</xdr:rowOff>
    </xdr:from>
    <xdr:to>
      <xdr:col>71</xdr:col>
      <xdr:colOff>198120</xdr:colOff>
      <xdr:row>12</xdr:row>
      <xdr:rowOff>579121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665440" y="2590801"/>
          <a:ext cx="4853940" cy="731520"/>
        </a:xfrm>
        <a:prstGeom prst="borderCallout1">
          <a:avLst>
            <a:gd name="adj1" fmla="val -3485"/>
            <a:gd name="adj2" fmla="val 50700"/>
            <a:gd name="adj3" fmla="val -72766"/>
            <a:gd name="adj4" fmla="val 4600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57</xdr:col>
      <xdr:colOff>696685</xdr:colOff>
      <xdr:row>22</xdr:row>
      <xdr:rowOff>22859</xdr:rowOff>
    </xdr:from>
    <xdr:to>
      <xdr:col>64</xdr:col>
      <xdr:colOff>348342</xdr:colOff>
      <xdr:row>26</xdr:row>
      <xdr:rowOff>54428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15403285" y="5465716"/>
          <a:ext cx="5584371" cy="945969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487681</xdr:colOff>
      <xdr:row>0</xdr:row>
      <xdr:rowOff>148591</xdr:rowOff>
    </xdr:from>
    <xdr:to>
      <xdr:col>42</xdr:col>
      <xdr:colOff>274320</xdr:colOff>
      <xdr:row>45</xdr:row>
      <xdr:rowOff>22860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971021" y="148591"/>
          <a:ext cx="11269979" cy="1109090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259080</xdr:colOff>
      <xdr:row>0</xdr:row>
      <xdr:rowOff>68580</xdr:rowOff>
    </xdr:from>
    <xdr:ext cx="1635443" cy="660673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1742420" y="68580"/>
          <a:ext cx="1635443" cy="6606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306976</xdr:colOff>
      <xdr:row>13</xdr:row>
      <xdr:rowOff>150223</xdr:rowOff>
    </xdr:from>
    <xdr:to>
      <xdr:col>26</xdr:col>
      <xdr:colOff>380998</xdr:colOff>
      <xdr:row>15</xdr:row>
      <xdr:rowOff>65313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2803776" y="3590109"/>
          <a:ext cx="2490651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24</xdr:col>
      <xdr:colOff>373380</xdr:colOff>
      <xdr:row>17</xdr:row>
      <xdr:rowOff>15240</xdr:rowOff>
    </xdr:from>
    <xdr:to>
      <xdr:col>31</xdr:col>
      <xdr:colOff>396240</xdr:colOff>
      <xdr:row>21</xdr:row>
      <xdr:rowOff>45720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900660" y="4366260"/>
          <a:ext cx="5341620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29</xdr:col>
      <xdr:colOff>373380</xdr:colOff>
      <xdr:row>9</xdr:row>
      <xdr:rowOff>99060</xdr:rowOff>
    </xdr:from>
    <xdr:to>
      <xdr:col>36</xdr:col>
      <xdr:colOff>411480</xdr:colOff>
      <xdr:row>10</xdr:row>
      <xdr:rowOff>601980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7061180" y="2156460"/>
          <a:ext cx="4853940" cy="731520"/>
        </a:xfrm>
        <a:prstGeom prst="borderCallout1">
          <a:avLst>
            <a:gd name="adj1" fmla="val 1723"/>
            <a:gd name="adj2" fmla="val 51014"/>
            <a:gd name="adj3" fmla="val -43600"/>
            <a:gd name="adj4" fmla="val 584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25401</xdr:colOff>
      <xdr:row>0</xdr:row>
      <xdr:rowOff>207010</xdr:rowOff>
    </xdr:from>
    <xdr:to>
      <xdr:col>78</xdr:col>
      <xdr:colOff>355600</xdr:colOff>
      <xdr:row>48</xdr:row>
      <xdr:rowOff>50799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312901" y="207010"/>
          <a:ext cx="12522199" cy="11629389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58</xdr:col>
      <xdr:colOff>215900</xdr:colOff>
      <xdr:row>0</xdr:row>
      <xdr:rowOff>114300</xdr:rowOff>
    </xdr:from>
    <xdr:ext cx="2079943" cy="77497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13843000" y="114300"/>
          <a:ext cx="2079943" cy="77497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61</xdr:col>
      <xdr:colOff>223159</xdr:colOff>
      <xdr:row>15</xdr:row>
      <xdr:rowOff>163649</xdr:rowOff>
    </xdr:from>
    <xdr:to>
      <xdr:col>65</xdr:col>
      <xdr:colOff>68580</xdr:colOff>
      <xdr:row>17</xdr:row>
      <xdr:rowOff>78739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5180130" y="4006306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62</xdr:col>
      <xdr:colOff>387533</xdr:colOff>
      <xdr:row>22</xdr:row>
      <xdr:rowOff>50437</xdr:rowOff>
    </xdr:from>
    <xdr:to>
      <xdr:col>70</xdr:col>
      <xdr:colOff>548279</xdr:colOff>
      <xdr:row>26</xdr:row>
      <xdr:rowOff>80917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6356876" y="5493294"/>
          <a:ext cx="5472974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70</xdr:col>
      <xdr:colOff>267790</xdr:colOff>
      <xdr:row>9</xdr:row>
      <xdr:rowOff>72572</xdr:rowOff>
    </xdr:from>
    <xdr:to>
      <xdr:col>77</xdr:col>
      <xdr:colOff>563519</xdr:colOff>
      <xdr:row>12</xdr:row>
      <xdr:rowOff>118292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2235161" y="2129972"/>
          <a:ext cx="4943929" cy="731520"/>
        </a:xfrm>
        <a:prstGeom prst="borderCallout1">
          <a:avLst>
            <a:gd name="adj1" fmla="val 1723"/>
            <a:gd name="adj2" fmla="val 51014"/>
            <a:gd name="adj3" fmla="val -58481"/>
            <a:gd name="adj4" fmla="val 2120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27216</xdr:colOff>
      <xdr:row>0</xdr:row>
      <xdr:rowOff>201567</xdr:rowOff>
    </xdr:from>
    <xdr:to>
      <xdr:col>38</xdr:col>
      <xdr:colOff>174171</xdr:colOff>
      <xdr:row>45</xdr:row>
      <xdr:rowOff>32657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73645" y="201567"/>
          <a:ext cx="11261269" cy="10923633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239486</xdr:colOff>
      <xdr:row>0</xdr:row>
      <xdr:rowOff>108857</xdr:rowOff>
    </xdr:from>
    <xdr:ext cx="1764653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11800115" y="108857"/>
          <a:ext cx="1764653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32</xdr:col>
      <xdr:colOff>283029</xdr:colOff>
      <xdr:row>9</xdr:row>
      <xdr:rowOff>174171</xdr:rowOff>
    </xdr:from>
    <xdr:to>
      <xdr:col>38</xdr:col>
      <xdr:colOff>65315</xdr:colOff>
      <xdr:row>11</xdr:row>
      <xdr:rowOff>32657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528972" y="2231571"/>
          <a:ext cx="3897086" cy="718457"/>
        </a:xfrm>
        <a:prstGeom prst="borderCallout1">
          <a:avLst>
            <a:gd name="adj1" fmla="val 1723"/>
            <a:gd name="adj2" fmla="val 51014"/>
            <a:gd name="adj3" fmla="val -56966"/>
            <a:gd name="adj4" fmla="val 2762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24</xdr:col>
      <xdr:colOff>65314</xdr:colOff>
      <xdr:row>13</xdr:row>
      <xdr:rowOff>97972</xdr:rowOff>
    </xdr:from>
    <xdr:to>
      <xdr:col>27</xdr:col>
      <xdr:colOff>498564</xdr:colOff>
      <xdr:row>15</xdr:row>
      <xdr:rowOff>13062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2779828" y="3472543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25</xdr:col>
      <xdr:colOff>326571</xdr:colOff>
      <xdr:row>18</xdr:row>
      <xdr:rowOff>119743</xdr:rowOff>
    </xdr:from>
    <xdr:to>
      <xdr:col>33</xdr:col>
      <xdr:colOff>247831</xdr:colOff>
      <xdr:row>22</xdr:row>
      <xdr:rowOff>150223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3890171" y="4637314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5445</xdr:colOff>
      <xdr:row>0</xdr:row>
      <xdr:rowOff>223338</xdr:rowOff>
    </xdr:from>
    <xdr:to>
      <xdr:col>38</xdr:col>
      <xdr:colOff>195942</xdr:colOff>
      <xdr:row>45</xdr:row>
      <xdr:rowOff>54428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51874" y="223338"/>
          <a:ext cx="11391897" cy="10923633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217715</xdr:colOff>
      <xdr:row>0</xdr:row>
      <xdr:rowOff>130628</xdr:rowOff>
    </xdr:from>
    <xdr:ext cx="1904999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11778344" y="130628"/>
          <a:ext cx="1904999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24</xdr:col>
      <xdr:colOff>315686</xdr:colOff>
      <xdr:row>13</xdr:row>
      <xdr:rowOff>141514</xdr:rowOff>
    </xdr:from>
    <xdr:to>
      <xdr:col>28</xdr:col>
      <xdr:colOff>19593</xdr:colOff>
      <xdr:row>15</xdr:row>
      <xdr:rowOff>56604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073743" y="3516085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25</xdr:col>
      <xdr:colOff>457200</xdr:colOff>
      <xdr:row>18</xdr:row>
      <xdr:rowOff>76200</xdr:rowOff>
    </xdr:from>
    <xdr:to>
      <xdr:col>33</xdr:col>
      <xdr:colOff>476431</xdr:colOff>
      <xdr:row>22</xdr:row>
      <xdr:rowOff>106680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4205857" y="4593771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30</xdr:col>
      <xdr:colOff>261257</xdr:colOff>
      <xdr:row>8</xdr:row>
      <xdr:rowOff>217715</xdr:rowOff>
    </xdr:from>
    <xdr:to>
      <xdr:col>36</xdr:col>
      <xdr:colOff>43543</xdr:colOff>
      <xdr:row>10</xdr:row>
      <xdr:rowOff>478972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8222686" y="2046515"/>
          <a:ext cx="3897086" cy="718457"/>
        </a:xfrm>
        <a:prstGeom prst="borderCallout1">
          <a:avLst>
            <a:gd name="adj1" fmla="val 208"/>
            <a:gd name="adj2" fmla="val 47383"/>
            <a:gd name="adj3" fmla="val -29693"/>
            <a:gd name="adj4" fmla="val 5248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615045</xdr:colOff>
      <xdr:row>0</xdr:row>
      <xdr:rowOff>179795</xdr:rowOff>
    </xdr:from>
    <xdr:to>
      <xdr:col>61</xdr:col>
      <xdr:colOff>250371</xdr:colOff>
      <xdr:row>114</xdr:row>
      <xdr:rowOff>217714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6040102" y="179795"/>
          <a:ext cx="13209812" cy="26903862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141514</xdr:colOff>
      <xdr:row>0</xdr:row>
      <xdr:rowOff>87086</xdr:rowOff>
    </xdr:from>
    <xdr:ext cx="2317510" cy="85997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15566571" y="87086"/>
          <a:ext cx="2317510" cy="859972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42</xdr:col>
      <xdr:colOff>104503</xdr:colOff>
      <xdr:row>17</xdr:row>
      <xdr:rowOff>99060</xdr:rowOff>
    </xdr:from>
    <xdr:to>
      <xdr:col>47</xdr:col>
      <xdr:colOff>569322</xdr:colOff>
      <xdr:row>19</xdr:row>
      <xdr:rowOff>14150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16472263" y="4389120"/>
          <a:ext cx="3832859" cy="372290"/>
        </a:xfrm>
        <a:prstGeom prst="borderCallout1">
          <a:avLst>
            <a:gd name="adj1" fmla="val -1628"/>
            <a:gd name="adj2" fmla="val 16538"/>
            <a:gd name="adj3" fmla="val -335220"/>
            <a:gd name="adj4" fmla="val 1512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45</xdr:col>
      <xdr:colOff>609600</xdr:colOff>
      <xdr:row>20</xdr:row>
      <xdr:rowOff>21771</xdr:rowOff>
    </xdr:from>
    <xdr:to>
      <xdr:col>54</xdr:col>
      <xdr:colOff>432889</xdr:colOff>
      <xdr:row>24</xdr:row>
      <xdr:rowOff>52251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8636343" y="4996542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  <xdr:twoCellAnchor>
    <xdr:from>
      <xdr:col>46</xdr:col>
      <xdr:colOff>134984</xdr:colOff>
      <xdr:row>8</xdr:row>
      <xdr:rowOff>15240</xdr:rowOff>
    </xdr:from>
    <xdr:to>
      <xdr:col>50</xdr:col>
      <xdr:colOff>668384</xdr:colOff>
      <xdr:row>10</xdr:row>
      <xdr:rowOff>205740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19184984" y="1844040"/>
          <a:ext cx="3276600" cy="647700"/>
        </a:xfrm>
        <a:prstGeom prst="borderCallout1">
          <a:avLst>
            <a:gd name="adj1" fmla="val 98665"/>
            <a:gd name="adj2" fmla="val 47933"/>
            <a:gd name="adj3" fmla="val 177648"/>
            <a:gd name="adj4" fmla="val 8617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直管形の場合は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〇を選択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、それ以外の場合は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空欄</a:t>
          </a:r>
          <a:endParaRPr kumimoji="1" lang="en-US" altLang="ja-JP" sz="10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但し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誘導灯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の場合は、選択不要</a:t>
          </a:r>
        </a:p>
      </xdr:txBody>
    </xdr:sp>
    <xdr:clientData/>
  </xdr:twoCellAnchor>
  <xdr:twoCellAnchor>
    <xdr:from>
      <xdr:col>55</xdr:col>
      <xdr:colOff>228600</xdr:colOff>
      <xdr:row>13</xdr:row>
      <xdr:rowOff>108856</xdr:rowOff>
    </xdr:from>
    <xdr:to>
      <xdr:col>60</xdr:col>
      <xdr:colOff>544286</xdr:colOff>
      <xdr:row>16</xdr:row>
      <xdr:rowOff>185057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25407257" y="3483427"/>
          <a:ext cx="3744686" cy="762001"/>
        </a:xfrm>
        <a:prstGeom prst="borderCallout1">
          <a:avLst>
            <a:gd name="adj1" fmla="val -1628"/>
            <a:gd name="adj2" fmla="val 16538"/>
            <a:gd name="adj3" fmla="val -61117"/>
            <a:gd name="adj4" fmla="val 465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上記検討結果が可になっている場合でも、こちらの欄が</a:t>
          </a:r>
          <a:r>
            <a:rPr kumimoji="1" lang="en-US" altLang="ja-JP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判定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の照明設備は、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助成対象外設備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と見なします。</a:t>
          </a:r>
          <a:endParaRPr kumimoji="1" lang="ja-JP" altLang="en-US" sz="10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54</xdr:col>
      <xdr:colOff>424543</xdr:colOff>
      <xdr:row>66</xdr:row>
      <xdr:rowOff>152400</xdr:rowOff>
    </xdr:from>
    <xdr:to>
      <xdr:col>60</xdr:col>
      <xdr:colOff>457201</xdr:colOff>
      <xdr:row>70</xdr:row>
      <xdr:rowOff>1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4917400" y="16045543"/>
          <a:ext cx="4147458" cy="762001"/>
        </a:xfrm>
        <a:prstGeom prst="borderCallout1">
          <a:avLst>
            <a:gd name="adj1" fmla="val -1628"/>
            <a:gd name="adj2" fmla="val 16538"/>
            <a:gd name="adj3" fmla="val -62546"/>
            <a:gd name="adj4" fmla="val 13311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撤去設備の当該項目は、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判定が表示されていも問題ございません。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設備の更新を要しない運用改善のご申請時を除く</a:t>
          </a:r>
          <a:endParaRPr lang="ja-JP" altLang="ja-JP" sz="10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46</xdr:col>
      <xdr:colOff>653143</xdr:colOff>
      <xdr:row>66</xdr:row>
      <xdr:rowOff>174171</xdr:rowOff>
    </xdr:from>
    <xdr:to>
      <xdr:col>53</xdr:col>
      <xdr:colOff>1</xdr:colOff>
      <xdr:row>70</xdr:row>
      <xdr:rowOff>21772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9703143" y="16069491"/>
          <a:ext cx="4147458" cy="762001"/>
        </a:xfrm>
        <a:prstGeom prst="borderCallout1">
          <a:avLst>
            <a:gd name="adj1" fmla="val -1629"/>
            <a:gd name="adj2" fmla="val 83467"/>
            <a:gd name="adj3" fmla="val -65403"/>
            <a:gd name="adj4" fmla="val 9126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撤去設備の当該項目は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空欄で可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en-US" altLang="ja-JP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設備の更新を要しない運用改善のご申請時を除く</a:t>
          </a:r>
        </a:p>
      </xdr:txBody>
    </xdr:sp>
    <xdr:clientData/>
  </xdr:twoCellAnchor>
  <xdr:twoCellAnchor>
    <xdr:from>
      <xdr:col>55</xdr:col>
      <xdr:colOff>119743</xdr:colOff>
      <xdr:row>8</xdr:row>
      <xdr:rowOff>206829</xdr:rowOff>
    </xdr:from>
    <xdr:to>
      <xdr:col>60</xdr:col>
      <xdr:colOff>587829</xdr:colOff>
      <xdr:row>10</xdr:row>
      <xdr:rowOff>468086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5298400" y="2035629"/>
          <a:ext cx="3897086" cy="718457"/>
        </a:xfrm>
        <a:prstGeom prst="borderCallout1">
          <a:avLst>
            <a:gd name="adj1" fmla="val 208"/>
            <a:gd name="adj2" fmla="val 47383"/>
            <a:gd name="adj3" fmla="val -29693"/>
            <a:gd name="adj4" fmla="val 432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50</xdr:col>
      <xdr:colOff>632460</xdr:colOff>
      <xdr:row>14</xdr:row>
      <xdr:rowOff>220980</xdr:rowOff>
    </xdr:from>
    <xdr:to>
      <xdr:col>53</xdr:col>
      <xdr:colOff>259080</xdr:colOff>
      <xdr:row>17</xdr:row>
      <xdr:rowOff>151310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22425660" y="3825240"/>
          <a:ext cx="1684020" cy="616130"/>
        </a:xfrm>
        <a:prstGeom prst="borderCallout1">
          <a:avLst>
            <a:gd name="adj1" fmla="val -1628"/>
            <a:gd name="adj2" fmla="val 52285"/>
            <a:gd name="adj3" fmla="val -88085"/>
            <a:gd name="adj4" fmla="val 6562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誘導灯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の場合は空欄</a:t>
          </a:r>
          <a:endParaRPr kumimoji="1" lang="ja-JP" altLang="en-US" sz="10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625931</xdr:colOff>
      <xdr:row>1</xdr:row>
      <xdr:rowOff>16510</xdr:rowOff>
    </xdr:from>
    <xdr:to>
      <xdr:col>40</xdr:col>
      <xdr:colOff>174172</xdr:colOff>
      <xdr:row>46</xdr:row>
      <xdr:rowOff>10885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471074" y="245110"/>
          <a:ext cx="10858498" cy="11359061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152400</xdr:colOff>
      <xdr:row>0</xdr:row>
      <xdr:rowOff>152400</xdr:rowOff>
    </xdr:from>
    <xdr:ext cx="1904999" cy="72703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12997543" y="152400"/>
          <a:ext cx="1904999" cy="727035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25</xdr:col>
      <xdr:colOff>206829</xdr:colOff>
      <xdr:row>14</xdr:row>
      <xdr:rowOff>32656</xdr:rowOff>
    </xdr:from>
    <xdr:to>
      <xdr:col>30</xdr:col>
      <xdr:colOff>357051</xdr:colOff>
      <xdr:row>15</xdr:row>
      <xdr:rowOff>154575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4227629" y="3701142"/>
          <a:ext cx="3535679" cy="372290"/>
        </a:xfrm>
        <a:prstGeom prst="borderCallout1">
          <a:avLst>
            <a:gd name="adj1" fmla="val -1628"/>
            <a:gd name="adj2" fmla="val 16538"/>
            <a:gd name="adj3" fmla="val -118260"/>
            <a:gd name="adj4" fmla="val 69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機器配置図と一致するように入力</a:t>
          </a:r>
        </a:p>
      </xdr:txBody>
    </xdr:sp>
    <xdr:clientData/>
  </xdr:twoCellAnchor>
  <xdr:twoCellAnchor>
    <xdr:from>
      <xdr:col>33</xdr:col>
      <xdr:colOff>239486</xdr:colOff>
      <xdr:row>8</xdr:row>
      <xdr:rowOff>163286</xdr:rowOff>
    </xdr:from>
    <xdr:to>
      <xdr:col>39</xdr:col>
      <xdr:colOff>87086</xdr:colOff>
      <xdr:row>10</xdr:row>
      <xdr:rowOff>424543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9670486" y="1992086"/>
          <a:ext cx="3897086" cy="718457"/>
        </a:xfrm>
        <a:prstGeom prst="borderCallout1">
          <a:avLst>
            <a:gd name="adj1" fmla="val 208"/>
            <a:gd name="adj2" fmla="val 47383"/>
            <a:gd name="adj3" fmla="val -47875"/>
            <a:gd name="adj4" fmla="val 6282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申請時に要件判定が、”</a:t>
          </a:r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可</a:t>
          </a:r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”と</a:t>
          </a:r>
          <a:endParaRPr kumimoji="1" lang="en-US" altLang="ja-JP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表示されることを確認してください。</a:t>
          </a:r>
        </a:p>
      </xdr:txBody>
    </xdr:sp>
    <xdr:clientData/>
  </xdr:twoCellAnchor>
  <xdr:twoCellAnchor>
    <xdr:from>
      <xdr:col>27</xdr:col>
      <xdr:colOff>119744</xdr:colOff>
      <xdr:row>18</xdr:row>
      <xdr:rowOff>119743</xdr:rowOff>
    </xdr:from>
    <xdr:to>
      <xdr:col>36</xdr:col>
      <xdr:colOff>334918</xdr:colOff>
      <xdr:row>22</xdr:row>
      <xdr:rowOff>63137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5501258" y="4789714"/>
          <a:ext cx="6289403" cy="94488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室名称が多数ある場合は、別表で</a:t>
          </a:r>
          <a:r>
            <a:rPr kumimoji="1" lang="ja-JP" altLang="en-US" sz="1200" baseline="0">
              <a:solidFill>
                <a:srgbClr val="FF33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室番号・室名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の表をご提出ください。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例：室①　</a:t>
          </a:r>
          <a:r>
            <a:rPr kumimoji="1" lang="en-US" altLang="ja-JP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1F</a:t>
          </a:r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0"/>
  <sheetViews>
    <sheetView workbookViewId="0">
      <selection sqref="A1:J2"/>
    </sheetView>
  </sheetViews>
  <sheetFormatPr defaultColWidth="9" defaultRowHeight="15.75" customHeight="1" x14ac:dyDescent="0.45"/>
  <cols>
    <col min="1" max="16384" width="9" style="155"/>
  </cols>
  <sheetData>
    <row r="1" spans="1:11" ht="15.75" customHeight="1" x14ac:dyDescent="0.45">
      <c r="A1" s="298" t="s">
        <v>390</v>
      </c>
      <c r="B1" s="298"/>
      <c r="C1" s="298"/>
      <c r="D1" s="298"/>
      <c r="E1" s="298"/>
      <c r="F1" s="298"/>
      <c r="G1" s="298"/>
      <c r="H1" s="298"/>
      <c r="I1" s="298"/>
      <c r="J1" s="298"/>
      <c r="K1" s="155" t="s">
        <v>491</v>
      </c>
    </row>
    <row r="2" spans="1:11" ht="15.75" customHeight="1" x14ac:dyDescent="0.45">
      <c r="A2" s="298"/>
      <c r="B2" s="298"/>
      <c r="C2" s="298"/>
      <c r="D2" s="298"/>
      <c r="E2" s="298"/>
      <c r="F2" s="298"/>
      <c r="G2" s="298"/>
      <c r="H2" s="298"/>
      <c r="I2" s="298"/>
      <c r="J2" s="298"/>
    </row>
    <row r="3" spans="1:11" ht="15.75" customHeight="1" x14ac:dyDescent="0.45">
      <c r="A3" s="310" t="s">
        <v>411</v>
      </c>
      <c r="B3" s="310"/>
      <c r="C3" s="310"/>
      <c r="D3" s="310"/>
      <c r="E3" s="310"/>
      <c r="F3" s="310"/>
      <c r="G3" s="310"/>
      <c r="H3" s="310"/>
      <c r="I3" s="310"/>
      <c r="J3" s="310"/>
    </row>
    <row r="4" spans="1:11" ht="8.1" customHeight="1" x14ac:dyDescent="0.45"/>
    <row r="5" spans="1:11" ht="18" customHeight="1" x14ac:dyDescent="0.45">
      <c r="B5" s="162" t="s">
        <v>396</v>
      </c>
      <c r="C5" s="159"/>
      <c r="D5" s="159"/>
      <c r="E5" s="159"/>
      <c r="F5" s="159"/>
      <c r="G5" s="159"/>
      <c r="H5" s="159"/>
      <c r="I5" s="159"/>
    </row>
    <row r="6" spans="1:11" ht="18" customHeight="1" x14ac:dyDescent="0.45">
      <c r="B6" s="162" t="s">
        <v>397</v>
      </c>
      <c r="C6" s="159"/>
      <c r="D6" s="159"/>
      <c r="E6" s="159"/>
      <c r="F6" s="159"/>
      <c r="G6" s="159"/>
      <c r="H6" s="159"/>
      <c r="I6" s="159"/>
    </row>
    <row r="7" spans="1:11" ht="18" customHeight="1" x14ac:dyDescent="0.45">
      <c r="B7" s="162" t="s">
        <v>398</v>
      </c>
      <c r="C7" s="159"/>
      <c r="D7" s="159"/>
      <c r="E7" s="159"/>
      <c r="F7" s="159"/>
      <c r="G7" s="159"/>
      <c r="H7" s="159"/>
      <c r="I7" s="159"/>
    </row>
    <row r="8" spans="1:11" ht="18" customHeight="1" x14ac:dyDescent="0.45">
      <c r="B8" s="162" t="s">
        <v>525</v>
      </c>
      <c r="C8" s="159"/>
      <c r="D8" s="159"/>
      <c r="E8" s="159"/>
      <c r="F8" s="159"/>
      <c r="G8" s="159"/>
      <c r="H8" s="159"/>
      <c r="I8" s="159"/>
    </row>
    <row r="9" spans="1:11" ht="5.0999999999999996" customHeight="1" x14ac:dyDescent="0.45"/>
    <row r="10" spans="1:11" ht="15.75" customHeight="1" x14ac:dyDescent="0.45">
      <c r="A10" s="155" t="s">
        <v>412</v>
      </c>
    </row>
    <row r="11" spans="1:11" ht="15.75" customHeight="1" x14ac:dyDescent="0.45">
      <c r="A11" s="155" t="s">
        <v>391</v>
      </c>
    </row>
    <row r="12" spans="1:11" ht="4.2" customHeight="1" x14ac:dyDescent="0.45"/>
    <row r="13" spans="1:11" ht="15.75" customHeight="1" x14ac:dyDescent="0.45">
      <c r="A13" s="285" t="s">
        <v>399</v>
      </c>
      <c r="B13" s="285"/>
      <c r="C13" s="285"/>
      <c r="D13" s="285"/>
      <c r="E13" s="285"/>
      <c r="F13" s="285"/>
      <c r="G13" s="285"/>
      <c r="H13" s="285"/>
      <c r="I13" s="285"/>
      <c r="J13" s="285"/>
    </row>
    <row r="14" spans="1:11" ht="15.75" customHeight="1" x14ac:dyDescent="0.45">
      <c r="A14" s="285"/>
      <c r="B14" s="285"/>
      <c r="C14" s="285"/>
      <c r="D14" s="285"/>
      <c r="E14" s="285"/>
      <c r="F14" s="285"/>
      <c r="G14" s="285"/>
      <c r="H14" s="285"/>
      <c r="I14" s="285"/>
      <c r="J14" s="285"/>
    </row>
    <row r="15" spans="1:11" ht="15.75" customHeight="1" x14ac:dyDescent="0.45">
      <c r="A15" s="311" t="s">
        <v>526</v>
      </c>
      <c r="B15" s="311"/>
      <c r="C15" s="311"/>
      <c r="D15" s="311"/>
      <c r="E15" s="311"/>
      <c r="F15" s="311"/>
      <c r="G15" s="311"/>
      <c r="H15" s="311"/>
      <c r="I15" s="311"/>
      <c r="J15" s="311"/>
    </row>
    <row r="16" spans="1:11" ht="15.75" customHeight="1" x14ac:dyDescent="0.45">
      <c r="A16" s="311"/>
      <c r="B16" s="311"/>
      <c r="C16" s="311"/>
      <c r="D16" s="311"/>
      <c r="E16" s="311"/>
      <c r="F16" s="311"/>
      <c r="G16" s="311"/>
      <c r="H16" s="311"/>
      <c r="I16" s="311"/>
      <c r="J16" s="311"/>
    </row>
    <row r="17" spans="1:10" ht="8.1" customHeight="1" thickBot="1" x14ac:dyDescent="0.5"/>
    <row r="18" spans="1:10" ht="18" customHeight="1" x14ac:dyDescent="0.45">
      <c r="B18" s="309" t="s">
        <v>402</v>
      </c>
      <c r="C18" s="303"/>
      <c r="D18" s="303"/>
      <c r="E18" s="303"/>
      <c r="F18" s="303" t="s">
        <v>392</v>
      </c>
      <c r="G18" s="303"/>
      <c r="H18" s="303"/>
      <c r="I18" s="304"/>
    </row>
    <row r="19" spans="1:10" ht="18" customHeight="1" x14ac:dyDescent="0.45">
      <c r="B19" s="301" t="s">
        <v>400</v>
      </c>
      <c r="C19" s="302"/>
      <c r="D19" s="302"/>
      <c r="E19" s="302"/>
      <c r="F19" s="305" t="s">
        <v>429</v>
      </c>
      <c r="G19" s="305"/>
      <c r="H19" s="305"/>
      <c r="I19" s="306"/>
    </row>
    <row r="20" spans="1:10" ht="18" customHeight="1" thickBot="1" x14ac:dyDescent="0.5">
      <c r="B20" s="299" t="s">
        <v>401</v>
      </c>
      <c r="C20" s="300"/>
      <c r="D20" s="300"/>
      <c r="E20" s="300"/>
      <c r="F20" s="307" t="s">
        <v>428</v>
      </c>
      <c r="G20" s="307"/>
      <c r="H20" s="307"/>
      <c r="I20" s="308"/>
    </row>
    <row r="21" spans="1:10" ht="5.0999999999999996" customHeight="1" x14ac:dyDescent="0.45"/>
    <row r="22" spans="1:10" ht="15.75" customHeight="1" x14ac:dyDescent="0.45">
      <c r="B22" s="163" t="s">
        <v>403</v>
      </c>
    </row>
    <row r="23" spans="1:10" ht="15.75" customHeight="1" x14ac:dyDescent="0.45">
      <c r="B23" s="155" t="s">
        <v>393</v>
      </c>
    </row>
    <row r="24" spans="1:10" ht="6" customHeight="1" x14ac:dyDescent="0.45"/>
    <row r="25" spans="1:10" ht="15.75" customHeight="1" x14ac:dyDescent="0.45">
      <c r="A25" s="287" t="s">
        <v>418</v>
      </c>
      <c r="B25" s="287"/>
      <c r="C25" s="287"/>
      <c r="D25" s="287"/>
      <c r="E25" s="287"/>
      <c r="F25" s="287"/>
      <c r="G25" s="287"/>
      <c r="H25" s="287"/>
      <c r="I25" s="287"/>
      <c r="J25" s="287"/>
    </row>
    <row r="26" spans="1:10" ht="15.75" customHeight="1" x14ac:dyDescent="0.45">
      <c r="A26" s="287"/>
      <c r="B26" s="287"/>
      <c r="C26" s="287"/>
      <c r="D26" s="287"/>
      <c r="E26" s="287"/>
      <c r="F26" s="287"/>
      <c r="G26" s="287"/>
      <c r="H26" s="287"/>
      <c r="I26" s="287"/>
      <c r="J26" s="287"/>
    </row>
    <row r="27" spans="1:10" ht="15.75" customHeight="1" x14ac:dyDescent="0.45">
      <c r="A27" s="287" t="s">
        <v>394</v>
      </c>
      <c r="B27" s="287"/>
      <c r="C27" s="287"/>
      <c r="D27" s="287"/>
      <c r="E27" s="287"/>
      <c r="F27" s="287"/>
      <c r="G27" s="287"/>
      <c r="H27" s="287"/>
      <c r="I27" s="287"/>
      <c r="J27" s="287"/>
    </row>
    <row r="28" spans="1:10" ht="15.75" customHeight="1" x14ac:dyDescent="0.45">
      <c r="A28" s="287"/>
      <c r="B28" s="287"/>
      <c r="C28" s="287"/>
      <c r="D28" s="287"/>
      <c r="E28" s="287"/>
      <c r="F28" s="287"/>
      <c r="G28" s="287"/>
      <c r="H28" s="287"/>
      <c r="I28" s="287"/>
      <c r="J28" s="287"/>
    </row>
    <row r="29" spans="1:10" ht="5.4" customHeight="1" x14ac:dyDescent="0.45"/>
    <row r="30" spans="1:10" ht="20.100000000000001" customHeight="1" thickBot="1" x14ac:dyDescent="0.5">
      <c r="A30" s="297" t="s">
        <v>430</v>
      </c>
      <c r="B30" s="297"/>
      <c r="C30" s="297"/>
      <c r="D30" s="297"/>
      <c r="E30" s="297"/>
      <c r="F30" s="297"/>
      <c r="G30" s="297"/>
      <c r="H30" s="297"/>
      <c r="I30" s="297"/>
      <c r="J30" s="297"/>
    </row>
    <row r="31" spans="1:10" ht="20.100000000000001" customHeight="1" x14ac:dyDescent="0.45">
      <c r="D31" s="158" t="s">
        <v>413</v>
      </c>
      <c r="E31" s="292" t="s">
        <v>414</v>
      </c>
      <c r="F31" s="292"/>
      <c r="G31" s="293"/>
    </row>
    <row r="32" spans="1:10" ht="20.100000000000001" customHeight="1" x14ac:dyDescent="0.45">
      <c r="D32" s="189"/>
      <c r="E32" s="290" t="s">
        <v>404</v>
      </c>
      <c r="F32" s="290"/>
      <c r="G32" s="291"/>
    </row>
    <row r="33" spans="1:10" ht="20.100000000000001" customHeight="1" x14ac:dyDescent="0.45">
      <c r="D33" s="189"/>
      <c r="E33" s="288" t="s">
        <v>405</v>
      </c>
      <c r="F33" s="288"/>
      <c r="G33" s="289"/>
    </row>
    <row r="34" spans="1:10" ht="20.100000000000001" customHeight="1" x14ac:dyDescent="0.45">
      <c r="D34" s="189"/>
      <c r="E34" s="288" t="s">
        <v>426</v>
      </c>
      <c r="F34" s="288"/>
      <c r="G34" s="289"/>
    </row>
    <row r="35" spans="1:10" ht="20.100000000000001" customHeight="1" x14ac:dyDescent="0.45">
      <c r="D35" s="189"/>
      <c r="E35" s="288" t="s">
        <v>406</v>
      </c>
      <c r="F35" s="288"/>
      <c r="G35" s="289"/>
    </row>
    <row r="36" spans="1:10" ht="20.100000000000001" customHeight="1" x14ac:dyDescent="0.45">
      <c r="D36" s="189"/>
      <c r="E36" s="288" t="s">
        <v>407</v>
      </c>
      <c r="F36" s="288"/>
      <c r="G36" s="289"/>
    </row>
    <row r="37" spans="1:10" ht="20.100000000000001" customHeight="1" x14ac:dyDescent="0.45">
      <c r="D37" s="189"/>
      <c r="E37" s="288" t="s">
        <v>408</v>
      </c>
      <c r="F37" s="288"/>
      <c r="G37" s="289"/>
    </row>
    <row r="38" spans="1:10" ht="20.100000000000001" customHeight="1" x14ac:dyDescent="0.45">
      <c r="D38" s="189"/>
      <c r="E38" s="288" t="s">
        <v>409</v>
      </c>
      <c r="F38" s="288"/>
      <c r="G38" s="289"/>
    </row>
    <row r="39" spans="1:10" ht="20.100000000000001" customHeight="1" thickBot="1" x14ac:dyDescent="0.5">
      <c r="D39" s="190"/>
      <c r="E39" s="295" t="s">
        <v>410</v>
      </c>
      <c r="F39" s="295"/>
      <c r="G39" s="296"/>
    </row>
    <row r="40" spans="1:10" ht="6" customHeight="1" x14ac:dyDescent="0.45"/>
    <row r="41" spans="1:10" ht="15.75" customHeight="1" x14ac:dyDescent="0.45">
      <c r="A41" s="285" t="s">
        <v>395</v>
      </c>
      <c r="B41" s="285"/>
      <c r="C41" s="285"/>
      <c r="D41" s="285"/>
      <c r="E41" s="285"/>
      <c r="F41" s="285"/>
      <c r="G41" s="285"/>
      <c r="H41" s="285"/>
      <c r="I41" s="285"/>
      <c r="J41" s="285"/>
    </row>
    <row r="42" spans="1:10" ht="15.75" customHeight="1" x14ac:dyDescent="0.45">
      <c r="A42" s="285"/>
      <c r="B42" s="285"/>
      <c r="C42" s="285"/>
      <c r="D42" s="285"/>
      <c r="E42" s="285"/>
      <c r="F42" s="285"/>
      <c r="G42" s="285"/>
      <c r="H42" s="285"/>
      <c r="I42" s="285"/>
      <c r="J42" s="285"/>
    </row>
    <row r="43" spans="1:10" ht="5.0999999999999996" customHeight="1" x14ac:dyDescent="0.45">
      <c r="A43" s="157"/>
      <c r="B43" s="157"/>
      <c r="C43" s="157"/>
      <c r="D43" s="157"/>
      <c r="E43" s="157"/>
      <c r="F43" s="157"/>
      <c r="G43" s="157"/>
      <c r="H43" s="157"/>
      <c r="I43" s="157"/>
      <c r="J43" s="157"/>
    </row>
    <row r="44" spans="1:10" ht="18" customHeight="1" x14ac:dyDescent="0.45">
      <c r="A44" s="179">
        <v>1</v>
      </c>
      <c r="B44" s="160" t="s">
        <v>388</v>
      </c>
      <c r="C44" s="160"/>
      <c r="D44" s="160"/>
      <c r="E44" s="160"/>
      <c r="F44" s="160"/>
      <c r="G44" s="160"/>
      <c r="H44" s="160"/>
      <c r="I44" s="160"/>
      <c r="J44" s="159"/>
    </row>
    <row r="45" spans="1:10" ht="5.0999999999999996" customHeight="1" x14ac:dyDescent="0.45">
      <c r="B45" s="156"/>
      <c r="C45" s="156"/>
      <c r="D45" s="156"/>
      <c r="E45" s="156"/>
      <c r="F45" s="156"/>
      <c r="G45" s="156"/>
      <c r="H45" s="156"/>
      <c r="I45" s="156"/>
    </row>
    <row r="46" spans="1:10" ht="15.9" customHeight="1" x14ac:dyDescent="0.45">
      <c r="A46" s="286">
        <v>2</v>
      </c>
      <c r="B46" s="294" t="s">
        <v>389</v>
      </c>
      <c r="C46" s="294"/>
      <c r="D46" s="294"/>
      <c r="E46" s="294"/>
      <c r="F46" s="294"/>
      <c r="G46" s="294"/>
      <c r="H46" s="294"/>
      <c r="I46" s="294"/>
      <c r="J46" s="294"/>
    </row>
    <row r="47" spans="1:10" ht="15.9" customHeight="1" x14ac:dyDescent="0.45">
      <c r="A47" s="286"/>
      <c r="B47" s="294"/>
      <c r="C47" s="294"/>
      <c r="D47" s="294"/>
      <c r="E47" s="294"/>
      <c r="F47" s="294"/>
      <c r="G47" s="294"/>
      <c r="H47" s="294"/>
      <c r="I47" s="294"/>
      <c r="J47" s="294"/>
    </row>
    <row r="48" spans="1:10" ht="15.9" customHeight="1" x14ac:dyDescent="0.45">
      <c r="A48" s="286"/>
      <c r="B48" s="294"/>
      <c r="C48" s="294"/>
      <c r="D48" s="294"/>
      <c r="E48" s="294"/>
      <c r="F48" s="294"/>
      <c r="G48" s="294"/>
      <c r="H48" s="294"/>
      <c r="I48" s="294"/>
      <c r="J48" s="294"/>
    </row>
    <row r="49" spans="1:10" ht="5.0999999999999996" customHeight="1" x14ac:dyDescent="0.45">
      <c r="B49" s="161"/>
      <c r="C49" s="161"/>
      <c r="D49" s="161"/>
      <c r="E49" s="161"/>
      <c r="F49" s="161"/>
      <c r="G49" s="161"/>
      <c r="H49" s="161"/>
      <c r="I49" s="161"/>
    </row>
    <row r="50" spans="1:10" ht="18" customHeight="1" x14ac:dyDescent="0.45">
      <c r="A50" s="179">
        <v>3</v>
      </c>
      <c r="B50" s="160" t="s">
        <v>415</v>
      </c>
      <c r="C50" s="160"/>
      <c r="D50" s="160"/>
      <c r="E50" s="160"/>
      <c r="F50" s="160"/>
      <c r="G50" s="160"/>
      <c r="H50" s="160"/>
      <c r="I50" s="160"/>
      <c r="J50" s="159"/>
    </row>
  </sheetData>
  <sheetProtection algorithmName="SHA-512" hashValue="ggs5pP7WySOd1fMpoDEnpQjmRpTY7RCdZLIvxgtIGq2rQ+p9gHY018GK8yrwVJkyg24tRM3IOp93iZ7F19XAdQ==" saltValue="0bymvT8VW9iWDm4BfLPAVw==" spinCount="100000" sheet="1" objects="1" scenarios="1"/>
  <mergeCells count="25">
    <mergeCell ref="A1:J2"/>
    <mergeCell ref="A13:J14"/>
    <mergeCell ref="B20:E20"/>
    <mergeCell ref="B19:E19"/>
    <mergeCell ref="F18:I18"/>
    <mergeCell ref="F19:I19"/>
    <mergeCell ref="F20:I20"/>
    <mergeCell ref="B18:E18"/>
    <mergeCell ref="A3:J3"/>
    <mergeCell ref="A15:J16"/>
    <mergeCell ref="A25:J26"/>
    <mergeCell ref="E39:G39"/>
    <mergeCell ref="E38:G38"/>
    <mergeCell ref="E37:G37"/>
    <mergeCell ref="E36:G36"/>
    <mergeCell ref="E35:G35"/>
    <mergeCell ref="A30:J30"/>
    <mergeCell ref="A41:J42"/>
    <mergeCell ref="A46:A48"/>
    <mergeCell ref="A27:J28"/>
    <mergeCell ref="E34:G34"/>
    <mergeCell ref="E33:G33"/>
    <mergeCell ref="E32:G32"/>
    <mergeCell ref="E31:G31"/>
    <mergeCell ref="B46:J48"/>
  </mergeCells>
  <phoneticPr fontId="6"/>
  <conditionalFormatting sqref="D32:G39">
    <cfRule type="expression" dxfId="86" priority="1">
      <formula>$D32="〇"</formula>
    </cfRule>
  </conditionalFormatting>
  <dataValidations count="1">
    <dataValidation type="list" allowBlank="1" showInputMessage="1" showErrorMessage="1" sqref="D32:D39">
      <formula1>"選択してください,〇"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AV45"/>
  <sheetViews>
    <sheetView tabSelected="1" workbookViewId="0">
      <selection activeCell="N34" sqref="N34"/>
    </sheetView>
  </sheetViews>
  <sheetFormatPr defaultRowHeight="18" x14ac:dyDescent="0.45"/>
  <cols>
    <col min="1" max="1" width="1.59765625" customWidth="1"/>
    <col min="2" max="2" width="3.09765625" customWidth="1"/>
    <col min="3" max="3" width="15.3984375" customWidth="1"/>
    <col min="4" max="5" width="16.09765625" customWidth="1"/>
    <col min="6" max="6" width="5.59765625" customWidth="1"/>
    <col min="7" max="7" width="8.59765625" customWidth="1"/>
    <col min="8" max="8" width="6.59765625" customWidth="1"/>
    <col min="9" max="9" width="6.296875" customWidth="1"/>
    <col min="10" max="10" width="10.09765625" customWidth="1"/>
    <col min="11" max="14" width="9.59765625" customWidth="1"/>
    <col min="15" max="17" width="10.59765625" customWidth="1"/>
    <col min="18" max="18" width="9" hidden="1" customWidth="1"/>
    <col min="19" max="20" width="15.59765625" hidden="1" customWidth="1"/>
    <col min="21" max="21" width="9" hidden="1" customWidth="1"/>
    <col min="22" max="23" width="9" customWidth="1"/>
    <col min="24" max="24" width="2.69921875" customWidth="1"/>
    <col min="25" max="25" width="3.69921875" customWidth="1"/>
    <col min="26" max="26" width="9" customWidth="1"/>
  </cols>
  <sheetData>
    <row r="1" spans="1:48" ht="18" customHeight="1" x14ac:dyDescent="0.45"/>
    <row r="2" spans="1:48" ht="18" customHeight="1" x14ac:dyDescent="0.45">
      <c r="B2" s="171"/>
      <c r="C2" s="2"/>
      <c r="D2" s="1" t="s">
        <v>50</v>
      </c>
      <c r="R2" s="40" t="s">
        <v>39</v>
      </c>
      <c r="S2" s="41">
        <v>9.76</v>
      </c>
      <c r="T2" s="42" t="s">
        <v>40</v>
      </c>
      <c r="U2" s="25"/>
      <c r="V2" s="24"/>
      <c r="Y2" s="171"/>
      <c r="Z2" s="2"/>
      <c r="AA2" s="1" t="s">
        <v>50</v>
      </c>
    </row>
    <row r="3" spans="1:48" ht="18" customHeight="1" x14ac:dyDescent="0.45">
      <c r="B3" s="171"/>
      <c r="C3" s="56"/>
      <c r="D3" s="1" t="s">
        <v>0</v>
      </c>
      <c r="R3" s="40" t="s">
        <v>41</v>
      </c>
      <c r="S3" s="43">
        <v>2.58E-2</v>
      </c>
      <c r="T3" s="42" t="s">
        <v>42</v>
      </c>
      <c r="Y3" s="171"/>
      <c r="Z3" s="56"/>
      <c r="AA3" s="1" t="s">
        <v>0</v>
      </c>
    </row>
    <row r="4" spans="1:48" ht="18" customHeight="1" x14ac:dyDescent="0.45">
      <c r="C4" s="170" t="s">
        <v>425</v>
      </c>
      <c r="D4" s="170"/>
      <c r="E4" s="170"/>
      <c r="S4" s="9" t="s">
        <v>416</v>
      </c>
      <c r="T4" s="164">
        <v>0.48899999999999999</v>
      </c>
      <c r="U4" s="9" t="s">
        <v>269</v>
      </c>
      <c r="Z4" s="170" t="s">
        <v>425</v>
      </c>
      <c r="AA4" s="170"/>
      <c r="AB4" s="170"/>
    </row>
    <row r="5" spans="1:48" ht="18" customHeight="1" thickBot="1" x14ac:dyDescent="0.5">
      <c r="I5" s="3" t="s">
        <v>47</v>
      </c>
      <c r="S5" s="7" t="s">
        <v>45</v>
      </c>
      <c r="AF5" s="3" t="s">
        <v>47</v>
      </c>
    </row>
    <row r="6" spans="1:48" ht="18" customHeight="1" thickTop="1" x14ac:dyDescent="0.45">
      <c r="I6" s="388" t="s">
        <v>433</v>
      </c>
      <c r="J6" s="388"/>
      <c r="K6" s="388" t="s">
        <v>432</v>
      </c>
      <c r="L6" s="388"/>
      <c r="M6" s="389" t="s">
        <v>116</v>
      </c>
      <c r="N6" s="389"/>
      <c r="O6" s="390" t="str">
        <f>IF(I8&lt;K8,"可",IF(I8&gt;=K8,"不可",""))</f>
        <v>不可</v>
      </c>
      <c r="P6" s="390"/>
      <c r="Q6" s="165"/>
      <c r="S6" s="7" t="s">
        <v>37</v>
      </c>
      <c r="T6" s="18"/>
      <c r="U6" s="18"/>
      <c r="V6" s="18"/>
      <c r="W6" s="18"/>
      <c r="X6" s="7"/>
      <c r="AF6" s="388" t="s">
        <v>433</v>
      </c>
      <c r="AG6" s="388"/>
      <c r="AH6" s="388" t="s">
        <v>432</v>
      </c>
      <c r="AI6" s="388"/>
      <c r="AJ6" s="389" t="s">
        <v>116</v>
      </c>
      <c r="AK6" s="406"/>
      <c r="AL6" s="379" t="str">
        <f>IF(AF8&lt;AH8,"可",IF(AF8&gt;=AH8,"不可",""))</f>
        <v>可</v>
      </c>
      <c r="AM6" s="380"/>
      <c r="AN6" s="165"/>
      <c r="AO6" s="18"/>
      <c r="AP6" s="18"/>
      <c r="AQ6" s="18"/>
      <c r="AR6" s="18"/>
      <c r="AS6" s="18"/>
      <c r="AT6" s="18"/>
      <c r="AU6" s="18"/>
      <c r="AV6" s="18"/>
    </row>
    <row r="7" spans="1:48" ht="18" customHeight="1" x14ac:dyDescent="0.45">
      <c r="I7" s="388"/>
      <c r="J7" s="388"/>
      <c r="K7" s="388"/>
      <c r="L7" s="388"/>
      <c r="M7" s="389"/>
      <c r="N7" s="389"/>
      <c r="O7" s="390"/>
      <c r="P7" s="390"/>
      <c r="Q7" s="165"/>
      <c r="S7" s="23" t="s">
        <v>43</v>
      </c>
      <c r="T7" s="33">
        <v>40</v>
      </c>
      <c r="U7" s="28"/>
      <c r="V7" s="28"/>
      <c r="W7" s="28"/>
      <c r="X7" s="28"/>
      <c r="AF7" s="388"/>
      <c r="AG7" s="388"/>
      <c r="AH7" s="388"/>
      <c r="AI7" s="388"/>
      <c r="AJ7" s="389"/>
      <c r="AK7" s="406"/>
      <c r="AL7" s="381"/>
      <c r="AM7" s="382"/>
      <c r="AN7" s="165"/>
      <c r="AO7" s="28"/>
      <c r="AP7" s="28"/>
      <c r="AQ7" s="28"/>
      <c r="AR7" s="28"/>
      <c r="AS7" s="28"/>
      <c r="AT7" s="28"/>
      <c r="AU7" s="28"/>
      <c r="AV7" s="28"/>
    </row>
    <row r="8" spans="1:48" ht="18" customHeight="1" thickBot="1" x14ac:dyDescent="0.5">
      <c r="I8" s="385">
        <f>SUM(P12:P26)</f>
        <v>0</v>
      </c>
      <c r="J8" s="385"/>
      <c r="K8" s="385">
        <f>SUM(P31:P45)</f>
        <v>0</v>
      </c>
      <c r="L8" s="385"/>
      <c r="M8" s="389"/>
      <c r="N8" s="389"/>
      <c r="O8" s="390"/>
      <c r="P8" s="390"/>
      <c r="Q8" s="165"/>
      <c r="S8" s="23" t="s">
        <v>44</v>
      </c>
      <c r="T8" s="33">
        <v>50</v>
      </c>
      <c r="U8" s="26"/>
      <c r="V8" s="26"/>
      <c r="W8" s="26"/>
      <c r="X8" s="26"/>
      <c r="AF8" s="385">
        <f>SUM(AM12:AM26)</f>
        <v>7.9571327999999997E-2</v>
      </c>
      <c r="AG8" s="385"/>
      <c r="AH8" s="385">
        <f>SUM(AM31:AM45)</f>
        <v>8.5866527999999998E-2</v>
      </c>
      <c r="AI8" s="385"/>
      <c r="AJ8" s="389"/>
      <c r="AK8" s="406"/>
      <c r="AL8" s="383"/>
      <c r="AM8" s="384"/>
      <c r="AN8" s="165"/>
      <c r="AO8" s="26"/>
      <c r="AP8" s="26"/>
      <c r="AQ8" s="26"/>
      <c r="AR8" s="26"/>
      <c r="AS8" s="29"/>
      <c r="AT8" s="30"/>
      <c r="AU8" s="31"/>
      <c r="AV8" s="32"/>
    </row>
    <row r="9" spans="1:48" ht="18" customHeight="1" thickTop="1" x14ac:dyDescent="0.45">
      <c r="B9" s="3"/>
      <c r="J9" s="15"/>
      <c r="K9" s="15"/>
      <c r="L9" s="15"/>
      <c r="M9" s="5"/>
      <c r="N9" s="5"/>
      <c r="S9" s="23"/>
      <c r="T9" s="27"/>
      <c r="U9" s="26"/>
      <c r="V9" s="26"/>
      <c r="W9" s="26"/>
      <c r="X9" s="26"/>
      <c r="Y9" s="3"/>
      <c r="AG9" s="15"/>
      <c r="AH9" s="15"/>
      <c r="AI9" s="15"/>
      <c r="AJ9" s="5"/>
      <c r="AK9" s="5"/>
      <c r="AO9" s="26"/>
      <c r="AP9" s="26"/>
      <c r="AQ9" s="26"/>
      <c r="AR9" s="26"/>
      <c r="AS9" s="29"/>
      <c r="AT9" s="30"/>
      <c r="AU9" s="31"/>
      <c r="AV9" s="32"/>
    </row>
    <row r="10" spans="1:48" ht="18" customHeight="1" x14ac:dyDescent="0.45">
      <c r="B10" s="3" t="s">
        <v>434</v>
      </c>
      <c r="J10" s="36"/>
      <c r="K10" s="36"/>
      <c r="L10" s="36"/>
      <c r="M10" s="38"/>
      <c r="N10" s="38"/>
      <c r="O10" s="37"/>
      <c r="S10" s="23"/>
      <c r="T10" s="27"/>
      <c r="U10" s="26"/>
      <c r="V10" s="26"/>
      <c r="W10" s="26"/>
      <c r="X10" s="26"/>
      <c r="Y10" s="3" t="s">
        <v>434</v>
      </c>
      <c r="AG10" s="36"/>
      <c r="AH10" s="36"/>
      <c r="AI10" s="36"/>
      <c r="AJ10" s="38"/>
      <c r="AK10" s="38"/>
      <c r="AL10" s="37"/>
      <c r="AO10" s="26"/>
      <c r="AP10" s="26"/>
      <c r="AQ10" s="26"/>
      <c r="AR10" s="26"/>
      <c r="AS10" s="29"/>
      <c r="AT10" s="30"/>
      <c r="AU10" s="31"/>
      <c r="AV10" s="32"/>
    </row>
    <row r="11" spans="1:48" ht="50.1" customHeight="1" x14ac:dyDescent="0.45">
      <c r="A11" s="7"/>
      <c r="B11" s="10" t="s">
        <v>1</v>
      </c>
      <c r="C11" s="34" t="s">
        <v>28</v>
      </c>
      <c r="D11" s="34" t="s">
        <v>486</v>
      </c>
      <c r="E11" s="34" t="s">
        <v>485</v>
      </c>
      <c r="F11" s="8" t="s">
        <v>27</v>
      </c>
      <c r="G11" s="34" t="s">
        <v>2</v>
      </c>
      <c r="H11" s="8" t="s">
        <v>29</v>
      </c>
      <c r="I11" s="8" t="s">
        <v>30</v>
      </c>
      <c r="J11" s="8" t="s">
        <v>32</v>
      </c>
      <c r="K11" s="8" t="s">
        <v>33</v>
      </c>
      <c r="L11" s="8" t="s">
        <v>34</v>
      </c>
      <c r="M11" s="8" t="s">
        <v>35</v>
      </c>
      <c r="N11" s="8" t="s">
        <v>36</v>
      </c>
      <c r="O11" s="8" t="s">
        <v>31</v>
      </c>
      <c r="P11" s="180" t="s">
        <v>431</v>
      </c>
      <c r="Q11" s="8" t="s">
        <v>5</v>
      </c>
      <c r="S11" s="4" t="s">
        <v>38</v>
      </c>
      <c r="Y11" s="10" t="s">
        <v>1</v>
      </c>
      <c r="Z11" s="256" t="s">
        <v>28</v>
      </c>
      <c r="AA11" s="256" t="s">
        <v>486</v>
      </c>
      <c r="AB11" s="256" t="s">
        <v>485</v>
      </c>
      <c r="AC11" s="257" t="s">
        <v>27</v>
      </c>
      <c r="AD11" s="256" t="s">
        <v>2</v>
      </c>
      <c r="AE11" s="257" t="s">
        <v>29</v>
      </c>
      <c r="AF11" s="257" t="s">
        <v>30</v>
      </c>
      <c r="AG11" s="257" t="s">
        <v>32</v>
      </c>
      <c r="AH11" s="257" t="s">
        <v>33</v>
      </c>
      <c r="AI11" s="257" t="s">
        <v>34</v>
      </c>
      <c r="AJ11" s="257" t="s">
        <v>35</v>
      </c>
      <c r="AK11" s="257" t="s">
        <v>36</v>
      </c>
      <c r="AL11" s="257" t="s">
        <v>31</v>
      </c>
      <c r="AM11" s="180" t="s">
        <v>431</v>
      </c>
      <c r="AN11" s="257" t="s">
        <v>5</v>
      </c>
    </row>
    <row r="12" spans="1:48" ht="20.100000000000001" customHeight="1" x14ac:dyDescent="0.45">
      <c r="A12" s="7"/>
      <c r="B12" s="13">
        <v>1</v>
      </c>
      <c r="C12" s="44"/>
      <c r="D12" s="236"/>
      <c r="E12" s="236"/>
      <c r="F12" s="274"/>
      <c r="G12" s="275"/>
      <c r="H12" s="276"/>
      <c r="I12" s="276"/>
      <c r="J12" s="277"/>
      <c r="K12" s="277"/>
      <c r="L12" s="188" t="str">
        <f t="shared" ref="L12" si="0">IF(H12="","",IF(H12&lt;=500,$T$7,IF(H12&gt;500,$T$8,"")))</f>
        <v/>
      </c>
      <c r="M12" s="275"/>
      <c r="N12" s="275"/>
      <c r="O12" s="22" t="str">
        <f t="shared" ref="O12:O13" si="1">IFERROR(S12*M12*N12*0.001*I12,"")</f>
        <v/>
      </c>
      <c r="P12" s="178" t="str">
        <f t="shared" ref="P12:P13" si="2">IFERROR(O12/1000*$S$2*$S$3,"")</f>
        <v/>
      </c>
      <c r="Q12" s="177" t="str">
        <f t="shared" ref="Q12:Q13" si="3">IFERROR((O12/1000)*$T$4,"")</f>
        <v/>
      </c>
      <c r="S12" s="39" t="e">
        <f>J12+K12*(POWER(L12/100,2))</f>
        <v>#VALUE!</v>
      </c>
      <c r="Y12" s="13">
        <v>1</v>
      </c>
      <c r="Z12" s="272" t="s">
        <v>503</v>
      </c>
      <c r="AA12" s="218" t="s">
        <v>482</v>
      </c>
      <c r="AB12" s="273" t="s">
        <v>511</v>
      </c>
      <c r="AC12" s="274" t="s">
        <v>508</v>
      </c>
      <c r="AD12" s="275" t="s">
        <v>509</v>
      </c>
      <c r="AE12" s="276">
        <v>10</v>
      </c>
      <c r="AF12" s="276">
        <v>1</v>
      </c>
      <c r="AG12" s="277">
        <v>31</v>
      </c>
      <c r="AH12" s="277">
        <v>155</v>
      </c>
      <c r="AI12" s="278">
        <f>IF(AE12="","",IF(AE12&lt;=500,$T$7,IF(AE12&gt;500,$T$8,"")))</f>
        <v>40</v>
      </c>
      <c r="AJ12" s="275">
        <v>10</v>
      </c>
      <c r="AK12" s="275">
        <v>100</v>
      </c>
      <c r="AL12" s="22">
        <v>56</v>
      </c>
      <c r="AM12" s="178">
        <f t="shared" ref="AM12:AM13" si="4">IFERROR(AL12/1000*$S$2*$S$3,"")</f>
        <v>1.4101248000000002E-2</v>
      </c>
      <c r="AN12" s="177">
        <f>IFERROR((AL12/1000)*$T$4,"")</f>
        <v>2.7383999999999999E-2</v>
      </c>
    </row>
    <row r="13" spans="1:48" ht="20.100000000000001" customHeight="1" x14ac:dyDescent="0.45">
      <c r="A13" s="7"/>
      <c r="B13" s="10">
        <v>2</v>
      </c>
      <c r="C13" s="44"/>
      <c r="D13" s="236"/>
      <c r="E13" s="236"/>
      <c r="F13" s="59"/>
      <c r="G13" s="58"/>
      <c r="H13" s="57"/>
      <c r="I13" s="57"/>
      <c r="J13" s="235"/>
      <c r="K13" s="235"/>
      <c r="L13" s="188" t="str">
        <f t="shared" ref="L12:L26" si="5">IF(H13="","",IF(H13&lt;=500,$T$7,IF(H13&gt;500,$T$8,"")))</f>
        <v/>
      </c>
      <c r="M13" s="58"/>
      <c r="N13" s="58"/>
      <c r="O13" s="22" t="str">
        <f t="shared" si="1"/>
        <v/>
      </c>
      <c r="P13" s="178" t="str">
        <f t="shared" si="2"/>
        <v/>
      </c>
      <c r="Q13" s="177" t="str">
        <f t="shared" si="3"/>
        <v/>
      </c>
      <c r="S13" s="39" t="e">
        <f>J13+K13*(POWER(L13/100,2))</f>
        <v>#VALUE!</v>
      </c>
      <c r="Y13" s="10">
        <v>2</v>
      </c>
      <c r="Z13" s="272" t="s">
        <v>510</v>
      </c>
      <c r="AA13" s="218" t="s">
        <v>512</v>
      </c>
      <c r="AB13" s="273" t="s">
        <v>513</v>
      </c>
      <c r="AC13" s="274" t="s">
        <v>508</v>
      </c>
      <c r="AD13" s="275" t="s">
        <v>509</v>
      </c>
      <c r="AE13" s="276">
        <v>75</v>
      </c>
      <c r="AF13" s="276">
        <v>1</v>
      </c>
      <c r="AG13" s="277">
        <v>116</v>
      </c>
      <c r="AH13" s="277">
        <v>900</v>
      </c>
      <c r="AI13" s="278">
        <f t="shared" ref="AI13:AI26" si="6">IF(AE13="","",IF(AE13&lt;=500,$T$7,IF(AE13&gt;500,$T$8,"")))</f>
        <v>40</v>
      </c>
      <c r="AJ13" s="275">
        <v>10</v>
      </c>
      <c r="AK13" s="275">
        <v>100</v>
      </c>
      <c r="AL13" s="22">
        <v>260</v>
      </c>
      <c r="AM13" s="178">
        <f t="shared" si="4"/>
        <v>6.547008E-2</v>
      </c>
      <c r="AN13" s="177">
        <f t="shared" ref="AN13" si="7">IFERROR((AL13/1000)*$T$4,"")</f>
        <v>0.12714</v>
      </c>
    </row>
    <row r="14" spans="1:48" ht="20.100000000000001" customHeight="1" x14ac:dyDescent="0.45">
      <c r="A14" s="7"/>
      <c r="B14" s="10">
        <v>3</v>
      </c>
      <c r="C14" s="44"/>
      <c r="D14" s="236"/>
      <c r="E14" s="236"/>
      <c r="F14" s="59"/>
      <c r="G14" s="58"/>
      <c r="H14" s="57"/>
      <c r="I14" s="57"/>
      <c r="J14" s="235"/>
      <c r="K14" s="235"/>
      <c r="L14" s="188" t="str">
        <f t="shared" si="5"/>
        <v/>
      </c>
      <c r="M14" s="58"/>
      <c r="N14" s="58"/>
      <c r="O14" s="22" t="str">
        <f>IFERROR(S14*M14*N14*0.001*I14,"")</f>
        <v/>
      </c>
      <c r="P14" s="178" t="str">
        <f t="shared" ref="P14:P26" si="8">IFERROR(O14/1000*$S$2*$S$3,"")</f>
        <v/>
      </c>
      <c r="Q14" s="177" t="str">
        <f>IFERROR((O14/1000)*$T$4,"")</f>
        <v/>
      </c>
      <c r="S14" s="39" t="e">
        <f t="shared" ref="S14:S26" si="9">J14+K14*(POWER(L14/100,2))</f>
        <v>#VALUE!</v>
      </c>
      <c r="Y14" s="10">
        <v>3</v>
      </c>
      <c r="Z14" s="44"/>
      <c r="AA14" s="236"/>
      <c r="AB14" s="236"/>
      <c r="AC14" s="59"/>
      <c r="AD14" s="58"/>
      <c r="AE14" s="57"/>
      <c r="AF14" s="57"/>
      <c r="AG14" s="235"/>
      <c r="AH14" s="235"/>
      <c r="AI14" s="188" t="str">
        <f t="shared" si="6"/>
        <v/>
      </c>
      <c r="AJ14" s="58"/>
      <c r="AK14" s="58"/>
      <c r="AL14" s="22"/>
      <c r="AM14" s="178"/>
      <c r="AN14" s="177"/>
    </row>
    <row r="15" spans="1:48" ht="20.100000000000001" customHeight="1" x14ac:dyDescent="0.45">
      <c r="A15" s="7"/>
      <c r="B15" s="10">
        <v>4</v>
      </c>
      <c r="C15" s="44"/>
      <c r="D15" s="236"/>
      <c r="E15" s="236"/>
      <c r="F15" s="59"/>
      <c r="G15" s="58"/>
      <c r="H15" s="57"/>
      <c r="I15" s="57"/>
      <c r="J15" s="235"/>
      <c r="K15" s="235"/>
      <c r="L15" s="188" t="str">
        <f t="shared" si="5"/>
        <v/>
      </c>
      <c r="M15" s="58"/>
      <c r="N15" s="58"/>
      <c r="O15" s="22" t="str">
        <f t="shared" ref="O15:O26" si="10">IFERROR(S15*M15*N15*0.001*I15,"")</f>
        <v/>
      </c>
      <c r="P15" s="178" t="str">
        <f t="shared" si="8"/>
        <v/>
      </c>
      <c r="Q15" s="177" t="str">
        <f t="shared" ref="Q15:Q26" si="11">IFERROR((O15/1000)*$T$4,"")</f>
        <v/>
      </c>
      <c r="S15" s="39" t="e">
        <f t="shared" si="9"/>
        <v>#VALUE!</v>
      </c>
      <c r="Y15" s="10">
        <v>4</v>
      </c>
      <c r="Z15" s="44"/>
      <c r="AA15" s="236"/>
      <c r="AB15" s="236"/>
      <c r="AC15" s="59"/>
      <c r="AD15" s="58"/>
      <c r="AE15" s="57"/>
      <c r="AF15" s="57"/>
      <c r="AG15" s="235"/>
      <c r="AH15" s="235"/>
      <c r="AI15" s="188" t="str">
        <f t="shared" si="6"/>
        <v/>
      </c>
      <c r="AJ15" s="58"/>
      <c r="AK15" s="58"/>
      <c r="AL15" s="22"/>
      <c r="AM15" s="178"/>
      <c r="AN15" s="177"/>
    </row>
    <row r="16" spans="1:48" ht="20.100000000000001" customHeight="1" x14ac:dyDescent="0.45">
      <c r="A16" s="7"/>
      <c r="B16" s="10">
        <v>5</v>
      </c>
      <c r="C16" s="44"/>
      <c r="D16" s="236"/>
      <c r="E16" s="236"/>
      <c r="F16" s="59"/>
      <c r="G16" s="58"/>
      <c r="H16" s="57"/>
      <c r="I16" s="57"/>
      <c r="J16" s="235"/>
      <c r="K16" s="235"/>
      <c r="L16" s="188" t="str">
        <f t="shared" si="5"/>
        <v/>
      </c>
      <c r="M16" s="58"/>
      <c r="N16" s="58"/>
      <c r="O16" s="22" t="str">
        <f t="shared" si="10"/>
        <v/>
      </c>
      <c r="P16" s="178" t="str">
        <f t="shared" si="8"/>
        <v/>
      </c>
      <c r="Q16" s="177" t="str">
        <f t="shared" si="11"/>
        <v/>
      </c>
      <c r="S16" s="39" t="e">
        <f t="shared" si="9"/>
        <v>#VALUE!</v>
      </c>
      <c r="Y16" s="10">
        <v>5</v>
      </c>
      <c r="Z16" s="44"/>
      <c r="AA16" s="236"/>
      <c r="AB16" s="236"/>
      <c r="AC16" s="59"/>
      <c r="AD16" s="58"/>
      <c r="AE16" s="57"/>
      <c r="AF16" s="57"/>
      <c r="AG16" s="235"/>
      <c r="AH16" s="235"/>
      <c r="AI16" s="188" t="str">
        <f t="shared" si="6"/>
        <v/>
      </c>
      <c r="AJ16" s="58"/>
      <c r="AK16" s="58"/>
      <c r="AL16" s="22"/>
      <c r="AM16" s="178"/>
      <c r="AN16" s="177"/>
    </row>
    <row r="17" spans="1:40" ht="20.100000000000001" customHeight="1" x14ac:dyDescent="0.45">
      <c r="A17" s="7"/>
      <c r="B17" s="10">
        <v>6</v>
      </c>
      <c r="C17" s="44"/>
      <c r="D17" s="236"/>
      <c r="E17" s="236"/>
      <c r="F17" s="59"/>
      <c r="G17" s="58"/>
      <c r="H17" s="57"/>
      <c r="I17" s="57"/>
      <c r="J17" s="235"/>
      <c r="K17" s="235"/>
      <c r="L17" s="188" t="str">
        <f t="shared" si="5"/>
        <v/>
      </c>
      <c r="M17" s="58"/>
      <c r="N17" s="58"/>
      <c r="O17" s="22" t="str">
        <f t="shared" si="10"/>
        <v/>
      </c>
      <c r="P17" s="178" t="str">
        <f t="shared" si="8"/>
        <v/>
      </c>
      <c r="Q17" s="177" t="str">
        <f t="shared" si="11"/>
        <v/>
      </c>
      <c r="S17" s="39" t="e">
        <f t="shared" si="9"/>
        <v>#VALUE!</v>
      </c>
      <c r="Y17" s="10">
        <v>6</v>
      </c>
      <c r="Z17" s="44"/>
      <c r="AA17" s="236"/>
      <c r="AB17" s="236"/>
      <c r="AC17" s="59"/>
      <c r="AD17" s="58"/>
      <c r="AE17" s="57"/>
      <c r="AF17" s="57"/>
      <c r="AG17" s="235"/>
      <c r="AH17" s="235"/>
      <c r="AI17" s="188" t="str">
        <f t="shared" si="6"/>
        <v/>
      </c>
      <c r="AJ17" s="58"/>
      <c r="AK17" s="58"/>
      <c r="AL17" s="22"/>
      <c r="AM17" s="178"/>
      <c r="AN17" s="177"/>
    </row>
    <row r="18" spans="1:40" ht="20.100000000000001" customHeight="1" x14ac:dyDescent="0.45">
      <c r="A18" s="7"/>
      <c r="B18" s="10">
        <v>7</v>
      </c>
      <c r="C18" s="44"/>
      <c r="D18" s="236"/>
      <c r="E18" s="236"/>
      <c r="F18" s="59"/>
      <c r="G18" s="58"/>
      <c r="H18" s="57"/>
      <c r="I18" s="57"/>
      <c r="J18" s="235"/>
      <c r="K18" s="235"/>
      <c r="L18" s="188" t="str">
        <f t="shared" si="5"/>
        <v/>
      </c>
      <c r="M18" s="58"/>
      <c r="N18" s="58"/>
      <c r="O18" s="22" t="str">
        <f t="shared" si="10"/>
        <v/>
      </c>
      <c r="P18" s="178" t="str">
        <f t="shared" si="8"/>
        <v/>
      </c>
      <c r="Q18" s="177" t="str">
        <f t="shared" si="11"/>
        <v/>
      </c>
      <c r="S18" s="39" t="e">
        <f t="shared" si="9"/>
        <v>#VALUE!</v>
      </c>
      <c r="Y18" s="10">
        <v>7</v>
      </c>
      <c r="Z18" s="44"/>
      <c r="AA18" s="236"/>
      <c r="AB18" s="236"/>
      <c r="AC18" s="59"/>
      <c r="AD18" s="58"/>
      <c r="AE18" s="57"/>
      <c r="AF18" s="57"/>
      <c r="AG18" s="235"/>
      <c r="AH18" s="235"/>
      <c r="AI18" s="188" t="str">
        <f t="shared" si="6"/>
        <v/>
      </c>
      <c r="AJ18" s="58"/>
      <c r="AK18" s="58"/>
      <c r="AL18" s="22"/>
      <c r="AM18" s="178"/>
      <c r="AN18" s="177"/>
    </row>
    <row r="19" spans="1:40" ht="20.100000000000001" customHeight="1" x14ac:dyDescent="0.45">
      <c r="A19" s="7"/>
      <c r="B19" s="10">
        <v>8</v>
      </c>
      <c r="C19" s="44"/>
      <c r="D19" s="236"/>
      <c r="E19" s="236"/>
      <c r="F19" s="59"/>
      <c r="G19" s="58"/>
      <c r="H19" s="57"/>
      <c r="I19" s="57"/>
      <c r="J19" s="235"/>
      <c r="K19" s="235"/>
      <c r="L19" s="188" t="str">
        <f t="shared" si="5"/>
        <v/>
      </c>
      <c r="M19" s="58"/>
      <c r="N19" s="58"/>
      <c r="O19" s="22" t="str">
        <f t="shared" si="10"/>
        <v/>
      </c>
      <c r="P19" s="178" t="str">
        <f t="shared" si="8"/>
        <v/>
      </c>
      <c r="Q19" s="177" t="str">
        <f t="shared" si="11"/>
        <v/>
      </c>
      <c r="S19" s="39" t="e">
        <f t="shared" si="9"/>
        <v>#VALUE!</v>
      </c>
      <c r="Y19" s="10">
        <v>8</v>
      </c>
      <c r="Z19" s="44"/>
      <c r="AA19" s="236"/>
      <c r="AB19" s="236"/>
      <c r="AC19" s="59"/>
      <c r="AD19" s="58"/>
      <c r="AE19" s="57"/>
      <c r="AF19" s="57"/>
      <c r="AG19" s="235"/>
      <c r="AH19" s="235"/>
      <c r="AI19" s="188" t="str">
        <f t="shared" si="6"/>
        <v/>
      </c>
      <c r="AJ19" s="58"/>
      <c r="AK19" s="58"/>
      <c r="AL19" s="22"/>
      <c r="AM19" s="178"/>
      <c r="AN19" s="177"/>
    </row>
    <row r="20" spans="1:40" ht="20.100000000000001" customHeight="1" x14ac:dyDescent="0.45">
      <c r="A20" s="7"/>
      <c r="B20" s="10">
        <v>9</v>
      </c>
      <c r="C20" s="44"/>
      <c r="D20" s="236"/>
      <c r="E20" s="236"/>
      <c r="F20" s="59"/>
      <c r="G20" s="58"/>
      <c r="H20" s="57"/>
      <c r="I20" s="57"/>
      <c r="J20" s="235"/>
      <c r="K20" s="235"/>
      <c r="L20" s="188" t="str">
        <f t="shared" si="5"/>
        <v/>
      </c>
      <c r="M20" s="58"/>
      <c r="N20" s="58"/>
      <c r="O20" s="22" t="str">
        <f t="shared" si="10"/>
        <v/>
      </c>
      <c r="P20" s="178" t="str">
        <f t="shared" si="8"/>
        <v/>
      </c>
      <c r="Q20" s="177" t="str">
        <f t="shared" si="11"/>
        <v/>
      </c>
      <c r="S20" s="39" t="e">
        <f t="shared" si="9"/>
        <v>#VALUE!</v>
      </c>
      <c r="Y20" s="10">
        <v>9</v>
      </c>
      <c r="Z20" s="44"/>
      <c r="AA20" s="236"/>
      <c r="AB20" s="236"/>
      <c r="AC20" s="59"/>
      <c r="AD20" s="58"/>
      <c r="AE20" s="57"/>
      <c r="AF20" s="57"/>
      <c r="AG20" s="235"/>
      <c r="AH20" s="235"/>
      <c r="AI20" s="188" t="str">
        <f t="shared" si="6"/>
        <v/>
      </c>
      <c r="AJ20" s="58"/>
      <c r="AK20" s="58"/>
      <c r="AL20" s="22"/>
      <c r="AM20" s="178"/>
      <c r="AN20" s="177"/>
    </row>
    <row r="21" spans="1:40" ht="20.100000000000001" customHeight="1" x14ac:dyDescent="0.45">
      <c r="A21" s="7"/>
      <c r="B21" s="10">
        <v>10</v>
      </c>
      <c r="C21" s="44"/>
      <c r="D21" s="236"/>
      <c r="E21" s="236"/>
      <c r="F21" s="59"/>
      <c r="G21" s="58"/>
      <c r="H21" s="57"/>
      <c r="I21" s="57"/>
      <c r="J21" s="235"/>
      <c r="K21" s="235"/>
      <c r="L21" s="188" t="str">
        <f t="shared" si="5"/>
        <v/>
      </c>
      <c r="M21" s="58"/>
      <c r="N21" s="58"/>
      <c r="O21" s="22" t="str">
        <f t="shared" si="10"/>
        <v/>
      </c>
      <c r="P21" s="178" t="str">
        <f t="shared" si="8"/>
        <v/>
      </c>
      <c r="Q21" s="177" t="str">
        <f t="shared" si="11"/>
        <v/>
      </c>
      <c r="S21" s="39" t="e">
        <f t="shared" si="9"/>
        <v>#VALUE!</v>
      </c>
      <c r="Y21" s="10">
        <v>10</v>
      </c>
      <c r="Z21" s="44"/>
      <c r="AA21" s="236"/>
      <c r="AB21" s="236"/>
      <c r="AC21" s="59"/>
      <c r="AD21" s="58"/>
      <c r="AE21" s="57"/>
      <c r="AF21" s="57"/>
      <c r="AG21" s="235"/>
      <c r="AH21" s="235"/>
      <c r="AI21" s="188" t="str">
        <f t="shared" si="6"/>
        <v/>
      </c>
      <c r="AJ21" s="58"/>
      <c r="AK21" s="58"/>
      <c r="AL21" s="22"/>
      <c r="AM21" s="178"/>
      <c r="AN21" s="177"/>
    </row>
    <row r="22" spans="1:40" ht="20.100000000000001" customHeight="1" x14ac:dyDescent="0.45">
      <c r="A22" s="7"/>
      <c r="B22" s="10">
        <v>11</v>
      </c>
      <c r="C22" s="44"/>
      <c r="D22" s="236"/>
      <c r="E22" s="236"/>
      <c r="F22" s="59"/>
      <c r="G22" s="58"/>
      <c r="H22" s="57"/>
      <c r="I22" s="57"/>
      <c r="J22" s="235"/>
      <c r="K22" s="235"/>
      <c r="L22" s="188" t="str">
        <f t="shared" si="5"/>
        <v/>
      </c>
      <c r="M22" s="58"/>
      <c r="N22" s="58"/>
      <c r="O22" s="22" t="str">
        <f t="shared" si="10"/>
        <v/>
      </c>
      <c r="P22" s="178" t="str">
        <f t="shared" si="8"/>
        <v/>
      </c>
      <c r="Q22" s="177" t="str">
        <f t="shared" si="11"/>
        <v/>
      </c>
      <c r="S22" s="39" t="e">
        <f t="shared" si="9"/>
        <v>#VALUE!</v>
      </c>
      <c r="Y22" s="10">
        <v>11</v>
      </c>
      <c r="Z22" s="44"/>
      <c r="AA22" s="236"/>
      <c r="AB22" s="236"/>
      <c r="AC22" s="59"/>
      <c r="AD22" s="58"/>
      <c r="AE22" s="57"/>
      <c r="AF22" s="57"/>
      <c r="AG22" s="235"/>
      <c r="AH22" s="235"/>
      <c r="AI22" s="188" t="str">
        <f t="shared" si="6"/>
        <v/>
      </c>
      <c r="AJ22" s="58"/>
      <c r="AK22" s="58"/>
      <c r="AL22" s="22"/>
      <c r="AM22" s="178"/>
      <c r="AN22" s="177"/>
    </row>
    <row r="23" spans="1:40" ht="20.100000000000001" customHeight="1" x14ac:dyDescent="0.45">
      <c r="A23" s="7"/>
      <c r="B23" s="10">
        <v>12</v>
      </c>
      <c r="C23" s="44"/>
      <c r="D23" s="236"/>
      <c r="E23" s="236"/>
      <c r="F23" s="59"/>
      <c r="G23" s="58"/>
      <c r="H23" s="57"/>
      <c r="I23" s="57"/>
      <c r="J23" s="235"/>
      <c r="K23" s="235"/>
      <c r="L23" s="188" t="str">
        <f t="shared" si="5"/>
        <v/>
      </c>
      <c r="M23" s="58"/>
      <c r="N23" s="58"/>
      <c r="O23" s="22" t="str">
        <f t="shared" si="10"/>
        <v/>
      </c>
      <c r="P23" s="178" t="str">
        <f t="shared" si="8"/>
        <v/>
      </c>
      <c r="Q23" s="177" t="str">
        <f t="shared" si="11"/>
        <v/>
      </c>
      <c r="S23" s="39" t="e">
        <f t="shared" si="9"/>
        <v>#VALUE!</v>
      </c>
      <c r="Y23" s="10">
        <v>12</v>
      </c>
      <c r="Z23" s="44"/>
      <c r="AA23" s="236"/>
      <c r="AB23" s="236"/>
      <c r="AC23" s="59"/>
      <c r="AD23" s="58"/>
      <c r="AE23" s="57"/>
      <c r="AF23" s="57"/>
      <c r="AG23" s="235"/>
      <c r="AH23" s="235"/>
      <c r="AI23" s="188" t="str">
        <f t="shared" si="6"/>
        <v/>
      </c>
      <c r="AJ23" s="58"/>
      <c r="AK23" s="58"/>
      <c r="AL23" s="22"/>
      <c r="AM23" s="178"/>
      <c r="AN23" s="177"/>
    </row>
    <row r="24" spans="1:40" ht="20.100000000000001" customHeight="1" x14ac:dyDescent="0.45">
      <c r="A24" s="7"/>
      <c r="B24" s="10">
        <v>13</v>
      </c>
      <c r="C24" s="44"/>
      <c r="D24" s="236"/>
      <c r="E24" s="236"/>
      <c r="F24" s="59"/>
      <c r="G24" s="58"/>
      <c r="H24" s="57"/>
      <c r="I24" s="57"/>
      <c r="J24" s="235"/>
      <c r="K24" s="235"/>
      <c r="L24" s="188" t="str">
        <f t="shared" si="5"/>
        <v/>
      </c>
      <c r="M24" s="58"/>
      <c r="N24" s="58"/>
      <c r="O24" s="22" t="str">
        <f t="shared" si="10"/>
        <v/>
      </c>
      <c r="P24" s="178" t="str">
        <f t="shared" si="8"/>
        <v/>
      </c>
      <c r="Q24" s="177" t="str">
        <f t="shared" si="11"/>
        <v/>
      </c>
      <c r="S24" s="39" t="e">
        <f t="shared" si="9"/>
        <v>#VALUE!</v>
      </c>
      <c r="Y24" s="10">
        <v>13</v>
      </c>
      <c r="Z24" s="44"/>
      <c r="AA24" s="236"/>
      <c r="AB24" s="236"/>
      <c r="AC24" s="59"/>
      <c r="AD24" s="58"/>
      <c r="AE24" s="57"/>
      <c r="AF24" s="57"/>
      <c r="AG24" s="235"/>
      <c r="AH24" s="235"/>
      <c r="AI24" s="188" t="str">
        <f t="shared" si="6"/>
        <v/>
      </c>
      <c r="AJ24" s="58"/>
      <c r="AK24" s="58"/>
      <c r="AL24" s="22"/>
      <c r="AM24" s="178"/>
      <c r="AN24" s="177"/>
    </row>
    <row r="25" spans="1:40" ht="20.100000000000001" customHeight="1" x14ac:dyDescent="0.45">
      <c r="A25" s="7"/>
      <c r="B25" s="10">
        <v>14</v>
      </c>
      <c r="C25" s="44"/>
      <c r="D25" s="236"/>
      <c r="E25" s="236"/>
      <c r="F25" s="59"/>
      <c r="G25" s="58"/>
      <c r="H25" s="57"/>
      <c r="I25" s="57"/>
      <c r="J25" s="235"/>
      <c r="K25" s="235"/>
      <c r="L25" s="188" t="str">
        <f t="shared" si="5"/>
        <v/>
      </c>
      <c r="M25" s="58"/>
      <c r="N25" s="58"/>
      <c r="O25" s="22" t="str">
        <f t="shared" si="10"/>
        <v/>
      </c>
      <c r="P25" s="178" t="str">
        <f t="shared" si="8"/>
        <v/>
      </c>
      <c r="Q25" s="177" t="str">
        <f t="shared" si="11"/>
        <v/>
      </c>
      <c r="S25" s="39" t="e">
        <f t="shared" si="9"/>
        <v>#VALUE!</v>
      </c>
      <c r="Y25" s="10">
        <v>14</v>
      </c>
      <c r="Z25" s="44"/>
      <c r="AA25" s="236"/>
      <c r="AB25" s="236"/>
      <c r="AC25" s="59"/>
      <c r="AD25" s="58"/>
      <c r="AE25" s="57"/>
      <c r="AF25" s="57"/>
      <c r="AG25" s="235"/>
      <c r="AH25" s="235"/>
      <c r="AI25" s="188" t="str">
        <f t="shared" si="6"/>
        <v/>
      </c>
      <c r="AJ25" s="58"/>
      <c r="AK25" s="58"/>
      <c r="AL25" s="22"/>
      <c r="AM25" s="178"/>
      <c r="AN25" s="177"/>
    </row>
    <row r="26" spans="1:40" ht="20.100000000000001" customHeight="1" x14ac:dyDescent="0.45">
      <c r="A26" s="7"/>
      <c r="B26" s="10">
        <v>15</v>
      </c>
      <c r="C26" s="44"/>
      <c r="D26" s="236"/>
      <c r="E26" s="236"/>
      <c r="F26" s="59"/>
      <c r="G26" s="58"/>
      <c r="H26" s="57"/>
      <c r="I26" s="57"/>
      <c r="J26" s="235"/>
      <c r="K26" s="235"/>
      <c r="L26" s="188" t="str">
        <f t="shared" si="5"/>
        <v/>
      </c>
      <c r="M26" s="58"/>
      <c r="N26" s="58"/>
      <c r="O26" s="22" t="str">
        <f t="shared" si="10"/>
        <v/>
      </c>
      <c r="P26" s="178" t="str">
        <f t="shared" si="8"/>
        <v/>
      </c>
      <c r="Q26" s="177" t="str">
        <f t="shared" si="11"/>
        <v/>
      </c>
      <c r="S26" s="39" t="e">
        <f t="shared" si="9"/>
        <v>#VALUE!</v>
      </c>
      <c r="Y26" s="10">
        <v>15</v>
      </c>
      <c r="Z26" s="44"/>
      <c r="AA26" s="236"/>
      <c r="AB26" s="236"/>
      <c r="AC26" s="59"/>
      <c r="AD26" s="58"/>
      <c r="AE26" s="57"/>
      <c r="AF26" s="57"/>
      <c r="AG26" s="235"/>
      <c r="AH26" s="235"/>
      <c r="AI26" s="188" t="str">
        <f t="shared" si="6"/>
        <v/>
      </c>
      <c r="AJ26" s="58"/>
      <c r="AK26" s="58"/>
      <c r="AL26" s="22"/>
      <c r="AM26" s="178"/>
      <c r="AN26" s="177"/>
    </row>
    <row r="27" spans="1:40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</row>
    <row r="28" spans="1:40" x14ac:dyDescent="0.45">
      <c r="A28" s="7"/>
      <c r="B28" s="3"/>
      <c r="G28" s="7"/>
      <c r="H28" s="7"/>
      <c r="I28" s="7"/>
      <c r="J28" s="7"/>
      <c r="K28" s="7"/>
      <c r="L28" s="7"/>
      <c r="M28" s="7"/>
      <c r="N28" s="7"/>
      <c r="O28" s="7"/>
      <c r="Y28" s="3"/>
      <c r="AD28" s="260"/>
      <c r="AE28" s="260"/>
      <c r="AF28" s="260"/>
      <c r="AG28" s="260"/>
      <c r="AH28" s="260"/>
      <c r="AI28" s="260"/>
      <c r="AJ28" s="260"/>
      <c r="AK28" s="260"/>
      <c r="AL28" s="260"/>
    </row>
    <row r="29" spans="1:40" x14ac:dyDescent="0.45">
      <c r="A29" s="7"/>
      <c r="B29" s="3" t="s">
        <v>435</v>
      </c>
      <c r="G29" s="7"/>
      <c r="H29" s="7"/>
      <c r="I29" s="7"/>
      <c r="J29" s="7"/>
      <c r="K29" s="7"/>
      <c r="L29" s="7"/>
      <c r="M29" s="7"/>
      <c r="N29" s="7"/>
      <c r="O29" s="7"/>
      <c r="Y29" s="3" t="s">
        <v>435</v>
      </c>
      <c r="AD29" s="260"/>
      <c r="AE29" s="260"/>
      <c r="AF29" s="260"/>
      <c r="AG29" s="260"/>
      <c r="AH29" s="260"/>
      <c r="AI29" s="260"/>
      <c r="AJ29" s="260"/>
      <c r="AK29" s="260"/>
      <c r="AL29" s="260"/>
    </row>
    <row r="30" spans="1:40" ht="45" x14ac:dyDescent="0.45">
      <c r="B30" s="10" t="s">
        <v>1</v>
      </c>
      <c r="C30" s="34" t="s">
        <v>28</v>
      </c>
      <c r="D30" s="34" t="s">
        <v>486</v>
      </c>
      <c r="E30" s="34" t="s">
        <v>485</v>
      </c>
      <c r="F30" s="8" t="s">
        <v>27</v>
      </c>
      <c r="G30" s="34" t="s">
        <v>2</v>
      </c>
      <c r="H30" s="8" t="s">
        <v>29</v>
      </c>
      <c r="I30" s="8" t="s">
        <v>30</v>
      </c>
      <c r="J30" s="8" t="s">
        <v>32</v>
      </c>
      <c r="K30" s="8" t="s">
        <v>33</v>
      </c>
      <c r="L30" s="8" t="s">
        <v>34</v>
      </c>
      <c r="M30" s="8" t="s">
        <v>35</v>
      </c>
      <c r="N30" s="8" t="s">
        <v>36</v>
      </c>
      <c r="O30" s="8" t="s">
        <v>31</v>
      </c>
      <c r="P30" s="180" t="s">
        <v>431</v>
      </c>
      <c r="Q30" s="8" t="s">
        <v>5</v>
      </c>
      <c r="S30" s="4" t="s">
        <v>38</v>
      </c>
      <c r="Y30" s="10" t="s">
        <v>1</v>
      </c>
      <c r="Z30" s="256" t="s">
        <v>28</v>
      </c>
      <c r="AA30" s="256" t="s">
        <v>486</v>
      </c>
      <c r="AB30" s="256" t="s">
        <v>485</v>
      </c>
      <c r="AC30" s="257" t="s">
        <v>27</v>
      </c>
      <c r="AD30" s="256" t="s">
        <v>2</v>
      </c>
      <c r="AE30" s="257" t="s">
        <v>29</v>
      </c>
      <c r="AF30" s="257" t="s">
        <v>30</v>
      </c>
      <c r="AG30" s="257" t="s">
        <v>32</v>
      </c>
      <c r="AH30" s="257" t="s">
        <v>33</v>
      </c>
      <c r="AI30" s="257" t="s">
        <v>34</v>
      </c>
      <c r="AJ30" s="257" t="s">
        <v>35</v>
      </c>
      <c r="AK30" s="257" t="s">
        <v>36</v>
      </c>
      <c r="AL30" s="257" t="s">
        <v>31</v>
      </c>
      <c r="AM30" s="180" t="s">
        <v>431</v>
      </c>
      <c r="AN30" s="257" t="s">
        <v>5</v>
      </c>
    </row>
    <row r="31" spans="1:40" x14ac:dyDescent="0.45">
      <c r="B31" s="13">
        <v>1</v>
      </c>
      <c r="C31" s="44"/>
      <c r="D31" s="236"/>
      <c r="E31" s="236"/>
      <c r="F31" s="274"/>
      <c r="G31" s="275"/>
      <c r="H31" s="276"/>
      <c r="I31" s="276"/>
      <c r="J31" s="277"/>
      <c r="K31" s="277"/>
      <c r="L31" s="188" t="str">
        <f t="shared" ref="L31:L45" si="12">IF(H31="","",IF(H31&lt;=500,$T$7,IF(H31&gt;500,$T$8,"")))</f>
        <v/>
      </c>
      <c r="M31" s="275"/>
      <c r="N31" s="275"/>
      <c r="O31" s="35" t="str">
        <f t="shared" ref="O31:O32" si="13">IFERROR(S31*M31*N31*0.001*I31,"")</f>
        <v/>
      </c>
      <c r="P31" s="178" t="str">
        <f t="shared" ref="P31:P32" si="14">IFERROR(O31/1000*$S$2*$S$3,"")</f>
        <v/>
      </c>
      <c r="Q31" s="177" t="str">
        <f t="shared" ref="Q31:Q32" si="15">IFERROR((O31/1000)*$T$4,"")</f>
        <v/>
      </c>
      <c r="S31" s="39" t="e">
        <f>J31+K31*(POWER(L31/100,2))</f>
        <v>#VALUE!</v>
      </c>
      <c r="Y31" s="13">
        <v>1</v>
      </c>
      <c r="Z31" s="272" t="s">
        <v>506</v>
      </c>
      <c r="AA31" s="218" t="s">
        <v>482</v>
      </c>
      <c r="AB31" s="273" t="s">
        <v>515</v>
      </c>
      <c r="AC31" s="274" t="s">
        <v>508</v>
      </c>
      <c r="AD31" s="275" t="s">
        <v>509</v>
      </c>
      <c r="AE31" s="276">
        <v>10</v>
      </c>
      <c r="AF31" s="276">
        <v>1</v>
      </c>
      <c r="AG31" s="277">
        <v>35</v>
      </c>
      <c r="AH31" s="277">
        <v>160</v>
      </c>
      <c r="AI31" s="278">
        <f>IF(AE31="","",IF(AE31&lt;=500,$T$7,IF(AE31&gt;500,$T$8,"")))</f>
        <v>40</v>
      </c>
      <c r="AJ31" s="275">
        <v>10</v>
      </c>
      <c r="AK31" s="275">
        <v>100</v>
      </c>
      <c r="AL31" s="35">
        <v>61</v>
      </c>
      <c r="AM31" s="178">
        <f>IFERROR(AL31/1000*$S$2*$S$3,"")</f>
        <v>1.5360288E-2</v>
      </c>
      <c r="AN31" s="177">
        <f>IFERROR((AL31/1000)*$T$4,"")</f>
        <v>2.9828999999999998E-2</v>
      </c>
    </row>
    <row r="32" spans="1:40" x14ac:dyDescent="0.45">
      <c r="B32" s="10">
        <v>2</v>
      </c>
      <c r="C32" s="44"/>
      <c r="D32" s="236"/>
      <c r="E32" s="236"/>
      <c r="F32" s="274"/>
      <c r="G32" s="275"/>
      <c r="H32" s="276"/>
      <c r="I32" s="276"/>
      <c r="J32" s="277"/>
      <c r="K32" s="277"/>
      <c r="L32" s="188" t="str">
        <f t="shared" si="12"/>
        <v/>
      </c>
      <c r="M32" s="275"/>
      <c r="N32" s="275"/>
      <c r="O32" s="35" t="str">
        <f t="shared" si="13"/>
        <v/>
      </c>
      <c r="P32" s="178" t="str">
        <f t="shared" si="14"/>
        <v/>
      </c>
      <c r="Q32" s="177" t="str">
        <f t="shared" si="15"/>
        <v/>
      </c>
      <c r="S32" s="39" t="e">
        <f>J32+K32*(POWER(L32/100,2))</f>
        <v>#VALUE!</v>
      </c>
      <c r="Y32" s="10">
        <v>2</v>
      </c>
      <c r="Z32" s="272" t="s">
        <v>514</v>
      </c>
      <c r="AA32" s="218" t="s">
        <v>512</v>
      </c>
      <c r="AB32" s="273" t="s">
        <v>516</v>
      </c>
      <c r="AC32" s="274" t="s">
        <v>508</v>
      </c>
      <c r="AD32" s="275" t="s">
        <v>509</v>
      </c>
      <c r="AE32" s="276">
        <v>75</v>
      </c>
      <c r="AF32" s="276">
        <v>1</v>
      </c>
      <c r="AG32" s="277">
        <v>120</v>
      </c>
      <c r="AH32" s="277">
        <v>1000</v>
      </c>
      <c r="AI32" s="278">
        <f t="shared" ref="AI32:AI45" si="16">IF(AE32="","",IF(AE32&lt;=500,$T$7,IF(AE32&gt;500,$T$8,"")))</f>
        <v>40</v>
      </c>
      <c r="AJ32" s="275">
        <v>10</v>
      </c>
      <c r="AK32" s="275">
        <v>100</v>
      </c>
      <c r="AL32" s="35">
        <v>280</v>
      </c>
      <c r="AM32" s="178">
        <f>IFERROR(AL32/1000*$S$2*$S$3,"")</f>
        <v>7.0506239999999998E-2</v>
      </c>
      <c r="AN32" s="177">
        <f t="shared" ref="AN32" si="17">IFERROR((AL32/1000)*$T$4,"")</f>
        <v>0.13692000000000001</v>
      </c>
    </row>
    <row r="33" spans="2:40" x14ac:dyDescent="0.45">
      <c r="B33" s="10">
        <v>3</v>
      </c>
      <c r="C33" s="44"/>
      <c r="D33" s="236"/>
      <c r="E33" s="236"/>
      <c r="F33" s="59"/>
      <c r="G33" s="60"/>
      <c r="H33" s="61"/>
      <c r="I33" s="57"/>
      <c r="J33" s="235"/>
      <c r="K33" s="235"/>
      <c r="L33" s="188" t="str">
        <f t="shared" si="12"/>
        <v/>
      </c>
      <c r="M33" s="58"/>
      <c r="N33" s="58"/>
      <c r="O33" s="35" t="str">
        <f t="shared" ref="O33:O45" si="18">IFERROR(S33*M33*N33*0.001*I33,"")</f>
        <v/>
      </c>
      <c r="P33" s="178" t="str">
        <f t="shared" ref="P33:P45" si="19">IFERROR(O33/1000*$S$2*$S$3,"")</f>
        <v/>
      </c>
      <c r="Q33" s="177" t="str">
        <f t="shared" ref="Q33:Q45" si="20">IFERROR((O33/1000)*$T$4,"")</f>
        <v/>
      </c>
      <c r="S33" s="39" t="e">
        <f t="shared" ref="S33:S45" si="21">J33+K33*(POWER(L33/100,2))</f>
        <v>#VALUE!</v>
      </c>
      <c r="Y33" s="10">
        <v>3</v>
      </c>
      <c r="Z33" s="44"/>
      <c r="AA33" s="236"/>
      <c r="AB33" s="236"/>
      <c r="AC33" s="59"/>
      <c r="AD33" s="60"/>
      <c r="AE33" s="61"/>
      <c r="AF33" s="57"/>
      <c r="AG33" s="235"/>
      <c r="AH33" s="235"/>
      <c r="AI33" s="188" t="str">
        <f t="shared" si="16"/>
        <v/>
      </c>
      <c r="AJ33" s="58"/>
      <c r="AK33" s="58"/>
      <c r="AL33" s="35"/>
      <c r="AM33" s="178"/>
      <c r="AN33" s="177"/>
    </row>
    <row r="34" spans="2:40" x14ac:dyDescent="0.45">
      <c r="B34" s="10">
        <v>4</v>
      </c>
      <c r="C34" s="44"/>
      <c r="D34" s="236"/>
      <c r="E34" s="236"/>
      <c r="F34" s="59"/>
      <c r="G34" s="60"/>
      <c r="H34" s="61"/>
      <c r="I34" s="57"/>
      <c r="J34" s="235"/>
      <c r="K34" s="235"/>
      <c r="L34" s="188" t="str">
        <f t="shared" si="12"/>
        <v/>
      </c>
      <c r="M34" s="58"/>
      <c r="N34" s="58"/>
      <c r="O34" s="35" t="str">
        <f t="shared" si="18"/>
        <v/>
      </c>
      <c r="P34" s="178" t="str">
        <f t="shared" si="19"/>
        <v/>
      </c>
      <c r="Q34" s="177" t="str">
        <f t="shared" si="20"/>
        <v/>
      </c>
      <c r="S34" s="39" t="e">
        <f t="shared" si="21"/>
        <v>#VALUE!</v>
      </c>
      <c r="Y34" s="10">
        <v>4</v>
      </c>
      <c r="Z34" s="44"/>
      <c r="AA34" s="236"/>
      <c r="AB34" s="236"/>
      <c r="AC34" s="59"/>
      <c r="AD34" s="60"/>
      <c r="AE34" s="61"/>
      <c r="AF34" s="57"/>
      <c r="AG34" s="235"/>
      <c r="AH34" s="235"/>
      <c r="AI34" s="188" t="str">
        <f t="shared" si="16"/>
        <v/>
      </c>
      <c r="AJ34" s="58"/>
      <c r="AK34" s="58"/>
      <c r="AL34" s="35"/>
      <c r="AM34" s="178"/>
      <c r="AN34" s="177"/>
    </row>
    <row r="35" spans="2:40" x14ac:dyDescent="0.45">
      <c r="B35" s="10">
        <v>5</v>
      </c>
      <c r="C35" s="44"/>
      <c r="D35" s="236"/>
      <c r="E35" s="236"/>
      <c r="F35" s="59"/>
      <c r="G35" s="60"/>
      <c r="H35" s="61"/>
      <c r="I35" s="57"/>
      <c r="J35" s="235"/>
      <c r="K35" s="235"/>
      <c r="L35" s="188" t="str">
        <f t="shared" si="12"/>
        <v/>
      </c>
      <c r="M35" s="58"/>
      <c r="N35" s="58"/>
      <c r="O35" s="35" t="str">
        <f t="shared" si="18"/>
        <v/>
      </c>
      <c r="P35" s="178" t="str">
        <f t="shared" si="19"/>
        <v/>
      </c>
      <c r="Q35" s="177" t="str">
        <f t="shared" si="20"/>
        <v/>
      </c>
      <c r="S35" s="39" t="e">
        <f t="shared" si="21"/>
        <v>#VALUE!</v>
      </c>
      <c r="Y35" s="10">
        <v>5</v>
      </c>
      <c r="Z35" s="44"/>
      <c r="AA35" s="236"/>
      <c r="AB35" s="236"/>
      <c r="AC35" s="59"/>
      <c r="AD35" s="60"/>
      <c r="AE35" s="61"/>
      <c r="AF35" s="57"/>
      <c r="AG35" s="235"/>
      <c r="AH35" s="235"/>
      <c r="AI35" s="188" t="str">
        <f t="shared" si="16"/>
        <v/>
      </c>
      <c r="AJ35" s="58"/>
      <c r="AK35" s="58"/>
      <c r="AL35" s="35"/>
      <c r="AM35" s="178"/>
      <c r="AN35" s="177"/>
    </row>
    <row r="36" spans="2:40" x14ac:dyDescent="0.45">
      <c r="B36" s="10">
        <v>6</v>
      </c>
      <c r="C36" s="44"/>
      <c r="D36" s="236"/>
      <c r="E36" s="236"/>
      <c r="F36" s="59"/>
      <c r="G36" s="60"/>
      <c r="H36" s="61"/>
      <c r="I36" s="57"/>
      <c r="J36" s="235"/>
      <c r="K36" s="235"/>
      <c r="L36" s="188" t="str">
        <f t="shared" si="12"/>
        <v/>
      </c>
      <c r="M36" s="58"/>
      <c r="N36" s="58"/>
      <c r="O36" s="35" t="str">
        <f t="shared" si="18"/>
        <v/>
      </c>
      <c r="P36" s="178" t="str">
        <f t="shared" si="19"/>
        <v/>
      </c>
      <c r="Q36" s="177" t="str">
        <f t="shared" si="20"/>
        <v/>
      </c>
      <c r="S36" s="39" t="e">
        <f t="shared" si="21"/>
        <v>#VALUE!</v>
      </c>
      <c r="Y36" s="10">
        <v>6</v>
      </c>
      <c r="Z36" s="44"/>
      <c r="AA36" s="236"/>
      <c r="AB36" s="236"/>
      <c r="AC36" s="59"/>
      <c r="AD36" s="60"/>
      <c r="AE36" s="61"/>
      <c r="AF36" s="57"/>
      <c r="AG36" s="235"/>
      <c r="AH36" s="235"/>
      <c r="AI36" s="188" t="str">
        <f t="shared" si="16"/>
        <v/>
      </c>
      <c r="AJ36" s="58"/>
      <c r="AK36" s="58"/>
      <c r="AL36" s="35"/>
      <c r="AM36" s="178"/>
      <c r="AN36" s="177"/>
    </row>
    <row r="37" spans="2:40" x14ac:dyDescent="0.45">
      <c r="B37" s="10">
        <v>7</v>
      </c>
      <c r="C37" s="44"/>
      <c r="D37" s="236"/>
      <c r="E37" s="236"/>
      <c r="F37" s="59"/>
      <c r="G37" s="60"/>
      <c r="H37" s="61"/>
      <c r="I37" s="57"/>
      <c r="J37" s="235"/>
      <c r="K37" s="235"/>
      <c r="L37" s="188" t="str">
        <f t="shared" si="12"/>
        <v/>
      </c>
      <c r="M37" s="58"/>
      <c r="N37" s="58"/>
      <c r="O37" s="35" t="str">
        <f t="shared" si="18"/>
        <v/>
      </c>
      <c r="P37" s="178" t="str">
        <f t="shared" si="19"/>
        <v/>
      </c>
      <c r="Q37" s="177" t="str">
        <f t="shared" si="20"/>
        <v/>
      </c>
      <c r="S37" s="39" t="e">
        <f t="shared" si="21"/>
        <v>#VALUE!</v>
      </c>
      <c r="Y37" s="10">
        <v>7</v>
      </c>
      <c r="Z37" s="44"/>
      <c r="AA37" s="236"/>
      <c r="AB37" s="236"/>
      <c r="AC37" s="59"/>
      <c r="AD37" s="60"/>
      <c r="AE37" s="61"/>
      <c r="AF37" s="57"/>
      <c r="AG37" s="235"/>
      <c r="AH37" s="235"/>
      <c r="AI37" s="188" t="str">
        <f t="shared" si="16"/>
        <v/>
      </c>
      <c r="AJ37" s="58"/>
      <c r="AK37" s="58"/>
      <c r="AL37" s="35"/>
      <c r="AM37" s="178"/>
      <c r="AN37" s="177"/>
    </row>
    <row r="38" spans="2:40" x14ac:dyDescent="0.45">
      <c r="B38" s="10">
        <v>8</v>
      </c>
      <c r="C38" s="44"/>
      <c r="D38" s="236"/>
      <c r="E38" s="236"/>
      <c r="F38" s="59"/>
      <c r="G38" s="60"/>
      <c r="H38" s="61"/>
      <c r="I38" s="57"/>
      <c r="J38" s="235"/>
      <c r="K38" s="235"/>
      <c r="L38" s="188" t="str">
        <f t="shared" si="12"/>
        <v/>
      </c>
      <c r="M38" s="58"/>
      <c r="N38" s="58"/>
      <c r="O38" s="35" t="str">
        <f t="shared" si="18"/>
        <v/>
      </c>
      <c r="P38" s="178" t="str">
        <f t="shared" si="19"/>
        <v/>
      </c>
      <c r="Q38" s="177" t="str">
        <f t="shared" si="20"/>
        <v/>
      </c>
      <c r="S38" s="39" t="e">
        <f t="shared" si="21"/>
        <v>#VALUE!</v>
      </c>
      <c r="Y38" s="10">
        <v>8</v>
      </c>
      <c r="Z38" s="44"/>
      <c r="AA38" s="236"/>
      <c r="AB38" s="236"/>
      <c r="AC38" s="59"/>
      <c r="AD38" s="60"/>
      <c r="AE38" s="61"/>
      <c r="AF38" s="57"/>
      <c r="AG38" s="235"/>
      <c r="AH38" s="235"/>
      <c r="AI38" s="188" t="str">
        <f t="shared" si="16"/>
        <v/>
      </c>
      <c r="AJ38" s="58"/>
      <c r="AK38" s="58"/>
      <c r="AL38" s="35"/>
      <c r="AM38" s="178"/>
      <c r="AN38" s="177"/>
    </row>
    <row r="39" spans="2:40" x14ac:dyDescent="0.45">
      <c r="B39" s="10">
        <v>9</v>
      </c>
      <c r="C39" s="44"/>
      <c r="D39" s="236"/>
      <c r="E39" s="236"/>
      <c r="F39" s="59"/>
      <c r="G39" s="60"/>
      <c r="H39" s="61"/>
      <c r="I39" s="57"/>
      <c r="J39" s="235"/>
      <c r="K39" s="235"/>
      <c r="L39" s="188" t="str">
        <f t="shared" si="12"/>
        <v/>
      </c>
      <c r="M39" s="58"/>
      <c r="N39" s="58"/>
      <c r="O39" s="35" t="str">
        <f t="shared" si="18"/>
        <v/>
      </c>
      <c r="P39" s="178" t="str">
        <f t="shared" si="19"/>
        <v/>
      </c>
      <c r="Q39" s="177" t="str">
        <f t="shared" si="20"/>
        <v/>
      </c>
      <c r="S39" s="39" t="e">
        <f t="shared" si="21"/>
        <v>#VALUE!</v>
      </c>
      <c r="Y39" s="10">
        <v>9</v>
      </c>
      <c r="Z39" s="44"/>
      <c r="AA39" s="236"/>
      <c r="AB39" s="236"/>
      <c r="AC39" s="59"/>
      <c r="AD39" s="60"/>
      <c r="AE39" s="61"/>
      <c r="AF39" s="57"/>
      <c r="AG39" s="235"/>
      <c r="AH39" s="235"/>
      <c r="AI39" s="188" t="str">
        <f t="shared" si="16"/>
        <v/>
      </c>
      <c r="AJ39" s="58"/>
      <c r="AK39" s="58"/>
      <c r="AL39" s="35"/>
      <c r="AM39" s="178"/>
      <c r="AN39" s="177"/>
    </row>
    <row r="40" spans="2:40" x14ac:dyDescent="0.45">
      <c r="B40" s="10">
        <v>10</v>
      </c>
      <c r="C40" s="44"/>
      <c r="D40" s="236"/>
      <c r="E40" s="236"/>
      <c r="F40" s="59"/>
      <c r="G40" s="60"/>
      <c r="H40" s="61"/>
      <c r="I40" s="57"/>
      <c r="J40" s="235"/>
      <c r="K40" s="235"/>
      <c r="L40" s="188" t="str">
        <f t="shared" si="12"/>
        <v/>
      </c>
      <c r="M40" s="58"/>
      <c r="N40" s="58"/>
      <c r="O40" s="35" t="str">
        <f t="shared" si="18"/>
        <v/>
      </c>
      <c r="P40" s="178" t="str">
        <f t="shared" si="19"/>
        <v/>
      </c>
      <c r="Q40" s="177" t="str">
        <f t="shared" si="20"/>
        <v/>
      </c>
      <c r="S40" s="39" t="e">
        <f t="shared" si="21"/>
        <v>#VALUE!</v>
      </c>
      <c r="Y40" s="10">
        <v>10</v>
      </c>
      <c r="Z40" s="44"/>
      <c r="AA40" s="236"/>
      <c r="AB40" s="236"/>
      <c r="AC40" s="59"/>
      <c r="AD40" s="60"/>
      <c r="AE40" s="61"/>
      <c r="AF40" s="57"/>
      <c r="AG40" s="235"/>
      <c r="AH40" s="235"/>
      <c r="AI40" s="188" t="str">
        <f t="shared" si="16"/>
        <v/>
      </c>
      <c r="AJ40" s="58"/>
      <c r="AK40" s="58"/>
      <c r="AL40" s="35"/>
      <c r="AM40" s="178"/>
      <c r="AN40" s="177"/>
    </row>
    <row r="41" spans="2:40" x14ac:dyDescent="0.45">
      <c r="B41" s="10">
        <v>11</v>
      </c>
      <c r="C41" s="44"/>
      <c r="D41" s="236"/>
      <c r="E41" s="236"/>
      <c r="F41" s="59"/>
      <c r="G41" s="60"/>
      <c r="H41" s="61"/>
      <c r="I41" s="57"/>
      <c r="J41" s="235"/>
      <c r="K41" s="235"/>
      <c r="L41" s="188" t="str">
        <f t="shared" si="12"/>
        <v/>
      </c>
      <c r="M41" s="58"/>
      <c r="N41" s="58"/>
      <c r="O41" s="35" t="str">
        <f t="shared" si="18"/>
        <v/>
      </c>
      <c r="P41" s="178" t="str">
        <f t="shared" si="19"/>
        <v/>
      </c>
      <c r="Q41" s="177" t="str">
        <f t="shared" si="20"/>
        <v/>
      </c>
      <c r="S41" s="39" t="e">
        <f t="shared" si="21"/>
        <v>#VALUE!</v>
      </c>
      <c r="Y41" s="10">
        <v>11</v>
      </c>
      <c r="Z41" s="44"/>
      <c r="AA41" s="236"/>
      <c r="AB41" s="236"/>
      <c r="AC41" s="59"/>
      <c r="AD41" s="60"/>
      <c r="AE41" s="61"/>
      <c r="AF41" s="57"/>
      <c r="AG41" s="235"/>
      <c r="AH41" s="235"/>
      <c r="AI41" s="188" t="str">
        <f t="shared" si="16"/>
        <v/>
      </c>
      <c r="AJ41" s="58"/>
      <c r="AK41" s="58"/>
      <c r="AL41" s="35"/>
      <c r="AM41" s="178"/>
      <c r="AN41" s="177"/>
    </row>
    <row r="42" spans="2:40" x14ac:dyDescent="0.45">
      <c r="B42" s="10">
        <v>12</v>
      </c>
      <c r="C42" s="44"/>
      <c r="D42" s="236"/>
      <c r="E42" s="236"/>
      <c r="F42" s="59"/>
      <c r="G42" s="60"/>
      <c r="H42" s="61"/>
      <c r="I42" s="57"/>
      <c r="J42" s="235"/>
      <c r="K42" s="235"/>
      <c r="L42" s="188" t="str">
        <f t="shared" si="12"/>
        <v/>
      </c>
      <c r="M42" s="58"/>
      <c r="N42" s="58"/>
      <c r="O42" s="35" t="str">
        <f t="shared" si="18"/>
        <v/>
      </c>
      <c r="P42" s="178" t="str">
        <f t="shared" si="19"/>
        <v/>
      </c>
      <c r="Q42" s="177" t="str">
        <f t="shared" si="20"/>
        <v/>
      </c>
      <c r="S42" s="39" t="e">
        <f t="shared" si="21"/>
        <v>#VALUE!</v>
      </c>
      <c r="Y42" s="10">
        <v>12</v>
      </c>
      <c r="Z42" s="44"/>
      <c r="AA42" s="236"/>
      <c r="AB42" s="236"/>
      <c r="AC42" s="59"/>
      <c r="AD42" s="60"/>
      <c r="AE42" s="61"/>
      <c r="AF42" s="57"/>
      <c r="AG42" s="235"/>
      <c r="AH42" s="235"/>
      <c r="AI42" s="188" t="str">
        <f t="shared" si="16"/>
        <v/>
      </c>
      <c r="AJ42" s="58"/>
      <c r="AK42" s="58"/>
      <c r="AL42" s="35"/>
      <c r="AM42" s="178"/>
      <c r="AN42" s="177"/>
    </row>
    <row r="43" spans="2:40" x14ac:dyDescent="0.45">
      <c r="B43" s="10">
        <v>13</v>
      </c>
      <c r="C43" s="44"/>
      <c r="D43" s="236"/>
      <c r="E43" s="236"/>
      <c r="F43" s="59"/>
      <c r="G43" s="60"/>
      <c r="H43" s="61"/>
      <c r="I43" s="57"/>
      <c r="J43" s="235"/>
      <c r="K43" s="235"/>
      <c r="L43" s="188" t="str">
        <f t="shared" si="12"/>
        <v/>
      </c>
      <c r="M43" s="58"/>
      <c r="N43" s="58"/>
      <c r="O43" s="35" t="str">
        <f t="shared" si="18"/>
        <v/>
      </c>
      <c r="P43" s="178" t="str">
        <f t="shared" si="19"/>
        <v/>
      </c>
      <c r="Q43" s="177" t="str">
        <f t="shared" si="20"/>
        <v/>
      </c>
      <c r="S43" s="39" t="e">
        <f t="shared" si="21"/>
        <v>#VALUE!</v>
      </c>
      <c r="Y43" s="10">
        <v>13</v>
      </c>
      <c r="Z43" s="44"/>
      <c r="AA43" s="236"/>
      <c r="AB43" s="236"/>
      <c r="AC43" s="59"/>
      <c r="AD43" s="60"/>
      <c r="AE43" s="61"/>
      <c r="AF43" s="57"/>
      <c r="AG43" s="235"/>
      <c r="AH43" s="235"/>
      <c r="AI43" s="188" t="str">
        <f t="shared" si="16"/>
        <v/>
      </c>
      <c r="AJ43" s="58"/>
      <c r="AK43" s="58"/>
      <c r="AL43" s="35"/>
      <c r="AM43" s="178"/>
      <c r="AN43" s="177"/>
    </row>
    <row r="44" spans="2:40" x14ac:dyDescent="0.45">
      <c r="B44" s="10">
        <v>14</v>
      </c>
      <c r="C44" s="44"/>
      <c r="D44" s="236"/>
      <c r="E44" s="236"/>
      <c r="F44" s="59"/>
      <c r="G44" s="60"/>
      <c r="H44" s="61"/>
      <c r="I44" s="57"/>
      <c r="J44" s="235"/>
      <c r="K44" s="235"/>
      <c r="L44" s="188" t="str">
        <f t="shared" si="12"/>
        <v/>
      </c>
      <c r="M44" s="58"/>
      <c r="N44" s="58"/>
      <c r="O44" s="35" t="str">
        <f t="shared" si="18"/>
        <v/>
      </c>
      <c r="P44" s="178" t="str">
        <f t="shared" si="19"/>
        <v/>
      </c>
      <c r="Q44" s="177" t="str">
        <f t="shared" si="20"/>
        <v/>
      </c>
      <c r="S44" s="39" t="e">
        <f t="shared" si="21"/>
        <v>#VALUE!</v>
      </c>
      <c r="Y44" s="10">
        <v>14</v>
      </c>
      <c r="Z44" s="44"/>
      <c r="AA44" s="236"/>
      <c r="AB44" s="236"/>
      <c r="AC44" s="59"/>
      <c r="AD44" s="60"/>
      <c r="AE44" s="61"/>
      <c r="AF44" s="57"/>
      <c r="AG44" s="235"/>
      <c r="AH44" s="235"/>
      <c r="AI44" s="188" t="str">
        <f t="shared" si="16"/>
        <v/>
      </c>
      <c r="AJ44" s="58"/>
      <c r="AK44" s="58"/>
      <c r="AL44" s="35"/>
      <c r="AM44" s="178"/>
      <c r="AN44" s="177"/>
    </row>
    <row r="45" spans="2:40" x14ac:dyDescent="0.45">
      <c r="B45" s="10">
        <v>15</v>
      </c>
      <c r="C45" s="44"/>
      <c r="D45" s="236"/>
      <c r="E45" s="236"/>
      <c r="F45" s="59"/>
      <c r="G45" s="60"/>
      <c r="H45" s="61"/>
      <c r="I45" s="57"/>
      <c r="J45" s="235"/>
      <c r="K45" s="235"/>
      <c r="L45" s="188" t="str">
        <f t="shared" si="12"/>
        <v/>
      </c>
      <c r="M45" s="58"/>
      <c r="N45" s="58"/>
      <c r="O45" s="35" t="str">
        <f t="shared" si="18"/>
        <v/>
      </c>
      <c r="P45" s="178" t="str">
        <f t="shared" si="19"/>
        <v/>
      </c>
      <c r="Q45" s="177" t="str">
        <f t="shared" si="20"/>
        <v/>
      </c>
      <c r="S45" s="39" t="e">
        <f t="shared" si="21"/>
        <v>#VALUE!</v>
      </c>
      <c r="Y45" s="10">
        <v>15</v>
      </c>
      <c r="Z45" s="44"/>
      <c r="AA45" s="236"/>
      <c r="AB45" s="236"/>
      <c r="AC45" s="59"/>
      <c r="AD45" s="60"/>
      <c r="AE45" s="61"/>
      <c r="AF45" s="57"/>
      <c r="AG45" s="235"/>
      <c r="AH45" s="235"/>
      <c r="AI45" s="188" t="str">
        <f t="shared" si="16"/>
        <v/>
      </c>
      <c r="AJ45" s="58"/>
      <c r="AK45" s="58"/>
      <c r="AL45" s="35"/>
      <c r="AM45" s="178"/>
      <c r="AN45" s="177"/>
    </row>
  </sheetData>
  <sheetProtection algorithmName="SHA-512" hashValue="n7rAnoArsLpX7i6PF/AgapbFKZ3HUMLGRSCnlpOsp1vunr9y3kdTZcilPMkH9GBqz+7b0s6LChXuCcVzmAF2VA==" saltValue="5TEDFY2hPtB/hbYNTgeTFQ==" spinCount="100000" sheet="1" selectLockedCells="1"/>
  <mergeCells count="12">
    <mergeCell ref="AF6:AG7"/>
    <mergeCell ref="AH6:AI7"/>
    <mergeCell ref="AJ6:AK8"/>
    <mergeCell ref="AL6:AM8"/>
    <mergeCell ref="AF8:AG8"/>
    <mergeCell ref="AH8:AI8"/>
    <mergeCell ref="M6:N8"/>
    <mergeCell ref="O6:P8"/>
    <mergeCell ref="I8:J8"/>
    <mergeCell ref="K8:L8"/>
    <mergeCell ref="I6:J7"/>
    <mergeCell ref="K6:L7"/>
  </mergeCells>
  <phoneticPr fontId="6"/>
  <conditionalFormatting sqref="F15:K15 F17:K26">
    <cfRule type="expression" dxfId="21" priority="33">
      <formula>F15=""</formula>
    </cfRule>
  </conditionalFormatting>
  <conditionalFormatting sqref="F33:K45">
    <cfRule type="expression" dxfId="20" priority="16">
      <formula>F33=""</formula>
    </cfRule>
  </conditionalFormatting>
  <conditionalFormatting sqref="M14:N26">
    <cfRule type="expression" dxfId="19" priority="35">
      <formula>M14=""</formula>
    </cfRule>
  </conditionalFormatting>
  <conditionalFormatting sqref="M33:N45">
    <cfRule type="expression" dxfId="18" priority="18">
      <formula>M33=""</formula>
    </cfRule>
  </conditionalFormatting>
  <conditionalFormatting sqref="AC12:AH26">
    <cfRule type="expression" dxfId="17" priority="14">
      <formula>AC12=""</formula>
    </cfRule>
  </conditionalFormatting>
  <conditionalFormatting sqref="AC31:AH45">
    <cfRule type="expression" dxfId="16" priority="12">
      <formula>AC31=""</formula>
    </cfRule>
  </conditionalFormatting>
  <conditionalFormatting sqref="AJ12:AK26">
    <cfRule type="expression" dxfId="15" priority="15">
      <formula>AJ12=""</formula>
    </cfRule>
  </conditionalFormatting>
  <conditionalFormatting sqref="AJ31:AK45">
    <cfRule type="expression" dxfId="14" priority="13">
      <formula>AJ31=""</formula>
    </cfRule>
  </conditionalFormatting>
  <conditionalFormatting sqref="M13:N13">
    <cfRule type="expression" dxfId="11" priority="9">
      <formula>M13=""</formula>
    </cfRule>
  </conditionalFormatting>
  <conditionalFormatting sqref="F31:K32">
    <cfRule type="expression" dxfId="10" priority="6">
      <formula>F31=""</formula>
    </cfRule>
  </conditionalFormatting>
  <conditionalFormatting sqref="M31:N32">
    <cfRule type="expression" dxfId="9" priority="7">
      <formula>M31=""</formula>
    </cfRule>
  </conditionalFormatting>
  <conditionalFormatting sqref="F13:K13">
    <cfRule type="expression" dxfId="8" priority="5">
      <formula>F13=""</formula>
    </cfRule>
  </conditionalFormatting>
  <conditionalFormatting sqref="F14:K14">
    <cfRule type="expression" dxfId="7" priority="4">
      <formula>F14=""</formula>
    </cfRule>
  </conditionalFormatting>
  <conditionalFormatting sqref="F16:K16">
    <cfRule type="expression" dxfId="6" priority="3">
      <formula>F16=""</formula>
    </cfRule>
  </conditionalFormatting>
  <conditionalFormatting sqref="F12:K12">
    <cfRule type="expression" dxfId="1" priority="1">
      <formula>F12=""</formula>
    </cfRule>
  </conditionalFormatting>
  <conditionalFormatting sqref="M12:N12">
    <cfRule type="expression" dxfId="0" priority="2">
      <formula>M12=""</formula>
    </cfRule>
  </conditionalFormatting>
  <dataValidations count="2">
    <dataValidation type="list" allowBlank="1" showInputMessage="1" showErrorMessage="1" sqref="AC12:AC26 F31:F45 AC31:AC45 F12:F26">
      <formula1>"単相,三相"</formula1>
    </dataValidation>
    <dataValidation type="list" allowBlank="1" showInputMessage="1" showErrorMessage="1" sqref="AD12:AD26 G31:G45 AD31:AD45 G12:G26">
      <formula1>"油入り,モールド"</formula1>
    </dataValidation>
  </dataValidations>
  <pageMargins left="0.7" right="0.7" top="0.75" bottom="0.75" header="0.3" footer="0.3"/>
  <pageSetup paperSize="9" scale="50" orientation="portrait" r:id="rId1"/>
  <rowBreaks count="1" manualBreakCount="1">
    <brk id="28" max="16383" man="1"/>
  </rowBreaks>
  <colBreaks count="1" manualBreakCount="1">
    <brk id="2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Q116"/>
  <sheetViews>
    <sheetView workbookViewId="0">
      <selection activeCell="K14" sqref="K14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19" width="9" hidden="1" customWidth="1"/>
    <col min="20" max="20" width="11.8984375" hidden="1" customWidth="1"/>
    <col min="21" max="21" width="9" hidden="1" customWidth="1"/>
    <col min="22" max="23" width="9" customWidth="1"/>
    <col min="24" max="24" width="4.09765625" customWidth="1"/>
    <col min="25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X2" s="11"/>
      <c r="Z2" s="2"/>
      <c r="AA2" s="1" t="s">
        <v>50</v>
      </c>
      <c r="AN2" s="11"/>
    </row>
    <row r="3" spans="1:173" ht="18" customHeight="1" x14ac:dyDescent="0.45">
      <c r="C3" s="56"/>
      <c r="D3" s="1" t="s">
        <v>0</v>
      </c>
      <c r="Z3" s="56"/>
      <c r="AA3" s="1" t="s">
        <v>0</v>
      </c>
      <c r="AN3" s="12"/>
      <c r="FQ3" ph="1"/>
    </row>
    <row r="4" spans="1:173" ht="18" customHeight="1" x14ac:dyDescent="0.45">
      <c r="C4" s="170" t="s">
        <v>425</v>
      </c>
      <c r="D4" s="1"/>
      <c r="Z4" s="170" t="s">
        <v>425</v>
      </c>
      <c r="AA4" s="1"/>
      <c r="AN4" s="12"/>
      <c r="FQ4" ph="1"/>
    </row>
    <row r="5" spans="1:173" ht="18" customHeight="1" x14ac:dyDescent="0.45">
      <c r="D5" s="1"/>
      <c r="F5" s="3" t="s">
        <v>47</v>
      </c>
      <c r="AA5" s="1"/>
      <c r="AC5" s="3" t="s">
        <v>47</v>
      </c>
      <c r="FQ5" ph="1"/>
    </row>
    <row r="6" spans="1:173" ht="18" customHeight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C6" s="388" t="s">
        <v>433</v>
      </c>
      <c r="AD6" s="388"/>
      <c r="AE6" s="388" t="s">
        <v>432</v>
      </c>
      <c r="AF6" s="388"/>
      <c r="AG6" s="389" t="s">
        <v>116</v>
      </c>
      <c r="AH6" s="389"/>
      <c r="AI6" s="390" t="str">
        <f>IF(AC8&lt;AE8,"可",IF(AC8&gt;=AE8,"不可",""))</f>
        <v>不可</v>
      </c>
      <c r="AJ6" s="39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Y7" s="3"/>
      <c r="AC7" s="388"/>
      <c r="AD7" s="388"/>
      <c r="AE7" s="388"/>
      <c r="AF7" s="388"/>
      <c r="AG7" s="389"/>
      <c r="AH7" s="389"/>
      <c r="AI7" s="390"/>
      <c r="AJ7" s="390"/>
      <c r="FQ7" ph="1"/>
    </row>
    <row r="8" spans="1:173" ht="18" customHeight="1" x14ac:dyDescent="0.4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Y8" s="3"/>
      <c r="AC8" s="385">
        <f>SUM(AL12:AL26)</f>
        <v>0</v>
      </c>
      <c r="AD8" s="385"/>
      <c r="AE8" s="385">
        <f>SUM(AL30:AL44)</f>
        <v>0</v>
      </c>
      <c r="AF8" s="385"/>
      <c r="AG8" s="389"/>
      <c r="AH8" s="389"/>
      <c r="AI8" s="390"/>
      <c r="AJ8" s="390"/>
      <c r="FQ8" ph="1"/>
    </row>
    <row r="9" spans="1:173" ht="18" customHeight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X9" s="7"/>
      <c r="Z9" s="15"/>
      <c r="AL9" s="16"/>
      <c r="AM9" s="16"/>
      <c r="FQ9" ph="1"/>
    </row>
    <row r="10" spans="1:173" ht="18" customHeight="1" x14ac:dyDescent="0.45">
      <c r="B10" s="3" t="s">
        <v>377</v>
      </c>
      <c r="Y10" s="3" t="s">
        <v>377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117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Y11" s="62" t="s">
        <v>1</v>
      </c>
      <c r="Z11" s="255" t="s">
        <v>427</v>
      </c>
      <c r="AA11" s="68" t="s">
        <v>79</v>
      </c>
      <c r="AB11" s="403" t="s">
        <v>109</v>
      </c>
      <c r="AC11" s="404"/>
      <c r="AD11" s="404"/>
      <c r="AE11" s="405"/>
      <c r="AF11" s="72" t="s">
        <v>117</v>
      </c>
      <c r="AG11" s="254" t="s">
        <v>112</v>
      </c>
      <c r="AH11" s="254" t="s">
        <v>3</v>
      </c>
      <c r="AI11" s="253" t="s">
        <v>111</v>
      </c>
      <c r="AJ11" s="73" t="s">
        <v>115</v>
      </c>
      <c r="AK11" s="254" t="s">
        <v>4</v>
      </c>
      <c r="AL11" s="180" t="s">
        <v>431</v>
      </c>
      <c r="AM11" s="253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234"/>
      <c r="J12" s="65"/>
      <c r="K12" s="19"/>
      <c r="L12" s="19"/>
      <c r="M12" s="64"/>
      <c r="N12" s="20" t="str">
        <f>IF((J12*K12*(L12*M12))=0,"",(J12*K12*(L12*M12)))</f>
        <v/>
      </c>
      <c r="O12" s="177" t="str">
        <f>IFERROR((N12*$S$7*$S$8)/1000,"")</f>
        <v/>
      </c>
      <c r="P12" s="177" t="str">
        <f>IFERROR((N12/1000)*$S$9,"")</f>
        <v/>
      </c>
      <c r="Q12" s="54"/>
      <c r="Y12" s="10">
        <v>1</v>
      </c>
      <c r="Z12" s="176"/>
      <c r="AA12" s="63"/>
      <c r="AB12" s="420"/>
      <c r="AC12" s="421"/>
      <c r="AD12" s="421"/>
      <c r="AE12" s="422"/>
      <c r="AF12" s="234"/>
      <c r="AG12" s="65"/>
      <c r="AH12" s="19"/>
      <c r="AI12" s="19"/>
      <c r="AJ12" s="64"/>
      <c r="AK12" s="20" t="str">
        <f>IF((AG12*AH12*(AI12*AJ12))=0,"",(AG12*AH12*(AI12*AJ12)))</f>
        <v/>
      </c>
      <c r="AL12" s="177" t="str">
        <f>IFERROR((AK12*$S$7*$S$8)/1000,"")</f>
        <v/>
      </c>
      <c r="AM12" s="177" t="str">
        <f>IFERROR((AK12/1000)*$S$9,"")</f>
        <v/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234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177" t="str">
        <f>IFERROR((N13*$S$7*$S$8)/1000,"")</f>
        <v/>
      </c>
      <c r="P13" s="177" t="str">
        <f t="shared" ref="P13:P26" si="1">IFERROR((N13/1000)*$S$9,"")</f>
        <v/>
      </c>
      <c r="Q13" s="54"/>
      <c r="Y13" s="10">
        <v>2</v>
      </c>
      <c r="Z13" s="176"/>
      <c r="AA13" s="63"/>
      <c r="AB13" s="420"/>
      <c r="AC13" s="421"/>
      <c r="AD13" s="421"/>
      <c r="AE13" s="422"/>
      <c r="AF13" s="234"/>
      <c r="AG13" s="65"/>
      <c r="AH13" s="19"/>
      <c r="AI13" s="19"/>
      <c r="AJ13" s="64"/>
      <c r="AK13" s="20" t="str">
        <f t="shared" ref="AK13:AK26" si="2">IF((AG13*AH13*(AI13*AJ13))=0,"",(AG13*AH13*(AI13*AJ13)))</f>
        <v/>
      </c>
      <c r="AL13" s="177" t="str">
        <f>IFERROR((AK13*$S$7*$S$8)/1000,"")</f>
        <v/>
      </c>
      <c r="AM13" s="177" t="str">
        <f t="shared" ref="AM13:AM26" si="3">IFERROR((AK13/1000)*$S$9,"")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234"/>
      <c r="J14" s="65"/>
      <c r="K14" s="19"/>
      <c r="L14" s="19"/>
      <c r="M14" s="64"/>
      <c r="N14" s="20" t="str">
        <f t="shared" si="0"/>
        <v/>
      </c>
      <c r="O14" s="177" t="str">
        <f>IFERROR((N14*$S$7*$S$8)/1000,"")</f>
        <v/>
      </c>
      <c r="P14" s="177" t="str">
        <f t="shared" si="1"/>
        <v/>
      </c>
      <c r="Q14" s="54"/>
      <c r="Y14" s="10">
        <v>3</v>
      </c>
      <c r="Z14" s="176"/>
      <c r="AA14" s="63"/>
      <c r="AB14" s="420"/>
      <c r="AC14" s="421"/>
      <c r="AD14" s="421"/>
      <c r="AE14" s="422"/>
      <c r="AF14" s="234"/>
      <c r="AG14" s="65"/>
      <c r="AH14" s="19"/>
      <c r="AI14" s="19"/>
      <c r="AJ14" s="64"/>
      <c r="AK14" s="20" t="str">
        <f t="shared" si="2"/>
        <v/>
      </c>
      <c r="AL14" s="177" t="str">
        <f>IFERROR((AK14*$S$7*$S$8)/1000,"")</f>
        <v/>
      </c>
      <c r="AM14" s="177" t="str">
        <f t="shared" si="3"/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234"/>
      <c r="J15" s="65"/>
      <c r="K15" s="19"/>
      <c r="L15" s="19"/>
      <c r="M15" s="64"/>
      <c r="N15" s="20" t="str">
        <f t="shared" si="0"/>
        <v/>
      </c>
      <c r="O15" s="177" t="str">
        <f t="shared" ref="O15:O26" si="4">IFERROR((N15*$S$7*$S$8)/1000,"")</f>
        <v/>
      </c>
      <c r="P15" s="177" t="str">
        <f t="shared" si="1"/>
        <v/>
      </c>
      <c r="Q15" s="54"/>
      <c r="Y15" s="10">
        <v>4</v>
      </c>
      <c r="Z15" s="176"/>
      <c r="AA15" s="63"/>
      <c r="AB15" s="420"/>
      <c r="AC15" s="421"/>
      <c r="AD15" s="421"/>
      <c r="AE15" s="422"/>
      <c r="AF15" s="234"/>
      <c r="AG15" s="65"/>
      <c r="AH15" s="19"/>
      <c r="AI15" s="19"/>
      <c r="AJ15" s="64"/>
      <c r="AK15" s="20" t="str">
        <f t="shared" si="2"/>
        <v/>
      </c>
      <c r="AL15" s="177" t="str">
        <f t="shared" ref="AL15:AL26" si="5">IFERROR((AK15*$S$7*$S$8)/1000,"")</f>
        <v/>
      </c>
      <c r="AM15" s="177" t="str">
        <f t="shared" si="3"/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234"/>
      <c r="J16" s="65"/>
      <c r="K16" s="19"/>
      <c r="L16" s="19"/>
      <c r="M16" s="64"/>
      <c r="N16" s="20" t="str">
        <f t="shared" si="0"/>
        <v/>
      </c>
      <c r="O16" s="177" t="str">
        <f t="shared" si="4"/>
        <v/>
      </c>
      <c r="P16" s="177" t="str">
        <f t="shared" si="1"/>
        <v/>
      </c>
      <c r="Q16" s="54"/>
      <c r="R16" s="7"/>
      <c r="S16" s="51"/>
      <c r="T16" s="6"/>
      <c r="U16" s="7"/>
      <c r="V16" s="51"/>
      <c r="W16" s="52"/>
      <c r="X16" s="53"/>
      <c r="Y16" s="10">
        <v>5</v>
      </c>
      <c r="Z16" s="176"/>
      <c r="AA16" s="63"/>
      <c r="AB16" s="420"/>
      <c r="AC16" s="421"/>
      <c r="AD16" s="421"/>
      <c r="AE16" s="422"/>
      <c r="AF16" s="234"/>
      <c r="AG16" s="65"/>
      <c r="AH16" s="19"/>
      <c r="AI16" s="19"/>
      <c r="AJ16" s="64"/>
      <c r="AK16" s="20" t="str">
        <f t="shared" si="2"/>
        <v/>
      </c>
      <c r="AL16" s="177" t="str">
        <f t="shared" si="5"/>
        <v/>
      </c>
      <c r="AM16" s="177" t="str">
        <f t="shared" si="3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234"/>
      <c r="J17" s="65"/>
      <c r="K17" s="19"/>
      <c r="L17" s="19"/>
      <c r="M17" s="64"/>
      <c r="N17" s="20" t="str">
        <f t="shared" si="0"/>
        <v/>
      </c>
      <c r="O17" s="177" t="str">
        <f t="shared" si="4"/>
        <v/>
      </c>
      <c r="P17" s="177" t="str">
        <f t="shared" si="1"/>
        <v/>
      </c>
      <c r="Q17" s="54"/>
      <c r="Y17" s="10">
        <v>6</v>
      </c>
      <c r="Z17" s="176"/>
      <c r="AA17" s="63"/>
      <c r="AB17" s="420"/>
      <c r="AC17" s="421"/>
      <c r="AD17" s="421"/>
      <c r="AE17" s="422"/>
      <c r="AF17" s="234"/>
      <c r="AG17" s="65"/>
      <c r="AH17" s="19"/>
      <c r="AI17" s="19"/>
      <c r="AJ17" s="64"/>
      <c r="AK17" s="20" t="str">
        <f t="shared" si="2"/>
        <v/>
      </c>
      <c r="AL17" s="177" t="str">
        <f t="shared" si="5"/>
        <v/>
      </c>
      <c r="AM17" s="177" t="str">
        <f t="shared" si="3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234"/>
      <c r="J18" s="65"/>
      <c r="K18" s="19"/>
      <c r="L18" s="19"/>
      <c r="M18" s="64"/>
      <c r="N18" s="20" t="str">
        <f t="shared" si="0"/>
        <v/>
      </c>
      <c r="O18" s="177" t="str">
        <f t="shared" si="4"/>
        <v/>
      </c>
      <c r="P18" s="177" t="str">
        <f t="shared" si="1"/>
        <v/>
      </c>
      <c r="Q18" s="54"/>
      <c r="Y18" s="10">
        <v>7</v>
      </c>
      <c r="Z18" s="176"/>
      <c r="AA18" s="63"/>
      <c r="AB18" s="420"/>
      <c r="AC18" s="421"/>
      <c r="AD18" s="421"/>
      <c r="AE18" s="422"/>
      <c r="AF18" s="234"/>
      <c r="AG18" s="65"/>
      <c r="AH18" s="19"/>
      <c r="AI18" s="19"/>
      <c r="AJ18" s="64"/>
      <c r="AK18" s="20" t="str">
        <f t="shared" si="2"/>
        <v/>
      </c>
      <c r="AL18" s="177" t="str">
        <f t="shared" si="5"/>
        <v/>
      </c>
      <c r="AM18" s="177" t="str">
        <f t="shared" si="3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234"/>
      <c r="J19" s="65"/>
      <c r="K19" s="19"/>
      <c r="L19" s="19"/>
      <c r="M19" s="64"/>
      <c r="N19" s="20" t="str">
        <f t="shared" si="0"/>
        <v/>
      </c>
      <c r="O19" s="177" t="str">
        <f t="shared" si="4"/>
        <v/>
      </c>
      <c r="P19" s="177" t="str">
        <f t="shared" si="1"/>
        <v/>
      </c>
      <c r="Q19" s="54"/>
      <c r="Y19" s="10">
        <v>8</v>
      </c>
      <c r="Z19" s="176"/>
      <c r="AA19" s="63"/>
      <c r="AB19" s="420"/>
      <c r="AC19" s="421"/>
      <c r="AD19" s="421"/>
      <c r="AE19" s="422"/>
      <c r="AF19" s="234"/>
      <c r="AG19" s="65"/>
      <c r="AH19" s="19"/>
      <c r="AI19" s="19"/>
      <c r="AJ19" s="64"/>
      <c r="AK19" s="20" t="str">
        <f t="shared" si="2"/>
        <v/>
      </c>
      <c r="AL19" s="177" t="str">
        <f t="shared" si="5"/>
        <v/>
      </c>
      <c r="AM19" s="177" t="str">
        <f t="shared" si="3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234"/>
      <c r="J20" s="65"/>
      <c r="K20" s="19"/>
      <c r="L20" s="19"/>
      <c r="M20" s="64"/>
      <c r="N20" s="20" t="str">
        <f t="shared" si="0"/>
        <v/>
      </c>
      <c r="O20" s="177" t="str">
        <f t="shared" si="4"/>
        <v/>
      </c>
      <c r="P20" s="177" t="str">
        <f t="shared" si="1"/>
        <v/>
      </c>
      <c r="Q20" s="54"/>
      <c r="Y20" s="10">
        <v>9</v>
      </c>
      <c r="Z20" s="176"/>
      <c r="AA20" s="63"/>
      <c r="AB20" s="420"/>
      <c r="AC20" s="421"/>
      <c r="AD20" s="421"/>
      <c r="AE20" s="422"/>
      <c r="AF20" s="234"/>
      <c r="AG20" s="65"/>
      <c r="AH20" s="19"/>
      <c r="AI20" s="19"/>
      <c r="AJ20" s="64"/>
      <c r="AK20" s="20" t="str">
        <f t="shared" si="2"/>
        <v/>
      </c>
      <c r="AL20" s="177" t="str">
        <f t="shared" si="5"/>
        <v/>
      </c>
      <c r="AM20" s="177" t="str">
        <f t="shared" si="3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234"/>
      <c r="J21" s="65"/>
      <c r="K21" s="19"/>
      <c r="L21" s="19"/>
      <c r="M21" s="64"/>
      <c r="N21" s="20" t="str">
        <f t="shared" si="0"/>
        <v/>
      </c>
      <c r="O21" s="177" t="str">
        <f t="shared" si="4"/>
        <v/>
      </c>
      <c r="P21" s="177" t="str">
        <f t="shared" si="1"/>
        <v/>
      </c>
      <c r="Q21" s="54"/>
      <c r="R21" s="7"/>
      <c r="S21" s="51"/>
      <c r="T21" s="6"/>
      <c r="U21" s="7"/>
      <c r="V21" s="51"/>
      <c r="W21" s="52"/>
      <c r="X21" s="53"/>
      <c r="Y21" s="10">
        <v>10</v>
      </c>
      <c r="Z21" s="176"/>
      <c r="AA21" s="63"/>
      <c r="AB21" s="420"/>
      <c r="AC21" s="421"/>
      <c r="AD21" s="421"/>
      <c r="AE21" s="422"/>
      <c r="AF21" s="234"/>
      <c r="AG21" s="65"/>
      <c r="AH21" s="19"/>
      <c r="AI21" s="19"/>
      <c r="AJ21" s="64"/>
      <c r="AK21" s="20" t="str">
        <f t="shared" si="2"/>
        <v/>
      </c>
      <c r="AL21" s="177" t="str">
        <f t="shared" si="5"/>
        <v/>
      </c>
      <c r="AM21" s="177" t="str">
        <f t="shared" si="3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234"/>
      <c r="J22" s="65"/>
      <c r="K22" s="19"/>
      <c r="L22" s="19"/>
      <c r="M22" s="64"/>
      <c r="N22" s="20" t="str">
        <f t="shared" si="0"/>
        <v/>
      </c>
      <c r="O22" s="177" t="str">
        <f t="shared" si="4"/>
        <v/>
      </c>
      <c r="P22" s="177" t="str">
        <f t="shared" si="1"/>
        <v/>
      </c>
      <c r="Q22" s="54"/>
      <c r="R22" s="7"/>
      <c r="S22" s="51"/>
      <c r="T22" s="6"/>
      <c r="U22" s="7"/>
      <c r="V22" s="51"/>
      <c r="W22" s="52"/>
      <c r="X22" s="53"/>
      <c r="Y22" s="10">
        <v>11</v>
      </c>
      <c r="Z22" s="176"/>
      <c r="AA22" s="63"/>
      <c r="AB22" s="420"/>
      <c r="AC22" s="421"/>
      <c r="AD22" s="421"/>
      <c r="AE22" s="422"/>
      <c r="AF22" s="234"/>
      <c r="AG22" s="65"/>
      <c r="AH22" s="19"/>
      <c r="AI22" s="19"/>
      <c r="AJ22" s="64"/>
      <c r="AK22" s="20" t="str">
        <f t="shared" si="2"/>
        <v/>
      </c>
      <c r="AL22" s="177" t="str">
        <f t="shared" si="5"/>
        <v/>
      </c>
      <c r="AM22" s="177" t="str">
        <f t="shared" si="3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234"/>
      <c r="J23" s="65"/>
      <c r="K23" s="19"/>
      <c r="L23" s="19"/>
      <c r="M23" s="64"/>
      <c r="N23" s="20" t="str">
        <f t="shared" si="0"/>
        <v/>
      </c>
      <c r="O23" s="177" t="str">
        <f t="shared" si="4"/>
        <v/>
      </c>
      <c r="P23" s="177" t="str">
        <f t="shared" si="1"/>
        <v/>
      </c>
      <c r="Q23" s="54"/>
      <c r="R23" s="7"/>
      <c r="S23" s="51"/>
      <c r="T23" s="6"/>
      <c r="U23" s="7"/>
      <c r="V23" s="51"/>
      <c r="W23" s="52"/>
      <c r="X23" s="53"/>
      <c r="Y23" s="10">
        <v>12</v>
      </c>
      <c r="Z23" s="176"/>
      <c r="AA23" s="63"/>
      <c r="AB23" s="420"/>
      <c r="AC23" s="421"/>
      <c r="AD23" s="421"/>
      <c r="AE23" s="422"/>
      <c r="AF23" s="234"/>
      <c r="AG23" s="65"/>
      <c r="AH23" s="19"/>
      <c r="AI23" s="19"/>
      <c r="AJ23" s="64"/>
      <c r="AK23" s="20" t="str">
        <f t="shared" si="2"/>
        <v/>
      </c>
      <c r="AL23" s="177" t="str">
        <f t="shared" si="5"/>
        <v/>
      </c>
      <c r="AM23" s="177" t="str">
        <f t="shared" si="3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234"/>
      <c r="J24" s="65"/>
      <c r="K24" s="19"/>
      <c r="L24" s="19"/>
      <c r="M24" s="64"/>
      <c r="N24" s="20" t="str">
        <f t="shared" si="0"/>
        <v/>
      </c>
      <c r="O24" s="177" t="str">
        <f t="shared" si="4"/>
        <v/>
      </c>
      <c r="P24" s="177" t="str">
        <f t="shared" si="1"/>
        <v/>
      </c>
      <c r="Q24" s="54"/>
      <c r="R24" s="7"/>
      <c r="S24" s="51"/>
      <c r="T24" s="6"/>
      <c r="U24" s="7"/>
      <c r="V24" s="51"/>
      <c r="W24" s="52"/>
      <c r="X24" s="53"/>
      <c r="Y24" s="10">
        <v>13</v>
      </c>
      <c r="Z24" s="176"/>
      <c r="AA24" s="63"/>
      <c r="AB24" s="420"/>
      <c r="AC24" s="421"/>
      <c r="AD24" s="421"/>
      <c r="AE24" s="422"/>
      <c r="AF24" s="234"/>
      <c r="AG24" s="65"/>
      <c r="AH24" s="19"/>
      <c r="AI24" s="19"/>
      <c r="AJ24" s="64"/>
      <c r="AK24" s="20" t="str">
        <f t="shared" si="2"/>
        <v/>
      </c>
      <c r="AL24" s="177" t="str">
        <f t="shared" si="5"/>
        <v/>
      </c>
      <c r="AM24" s="177" t="str">
        <f t="shared" si="3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234"/>
      <c r="J25" s="65"/>
      <c r="K25" s="19"/>
      <c r="L25" s="19"/>
      <c r="M25" s="64"/>
      <c r="N25" s="20" t="str">
        <f t="shared" si="0"/>
        <v/>
      </c>
      <c r="O25" s="177" t="str">
        <f t="shared" si="4"/>
        <v/>
      </c>
      <c r="P25" s="177" t="str">
        <f t="shared" si="1"/>
        <v/>
      </c>
      <c r="Q25" s="54"/>
      <c r="R25" s="7"/>
      <c r="S25" s="51"/>
      <c r="T25" s="6"/>
      <c r="U25" s="7"/>
      <c r="V25" s="51"/>
      <c r="W25" s="52"/>
      <c r="X25" s="53"/>
      <c r="Y25" s="10">
        <v>14</v>
      </c>
      <c r="Z25" s="176"/>
      <c r="AA25" s="63"/>
      <c r="AB25" s="420"/>
      <c r="AC25" s="421"/>
      <c r="AD25" s="421"/>
      <c r="AE25" s="422"/>
      <c r="AF25" s="234"/>
      <c r="AG25" s="65"/>
      <c r="AH25" s="19"/>
      <c r="AI25" s="19"/>
      <c r="AJ25" s="64"/>
      <c r="AK25" s="20" t="str">
        <f t="shared" si="2"/>
        <v/>
      </c>
      <c r="AL25" s="177" t="str">
        <f t="shared" si="5"/>
        <v/>
      </c>
      <c r="AM25" s="177" t="str">
        <f t="shared" si="3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234"/>
      <c r="J26" s="65"/>
      <c r="K26" s="19"/>
      <c r="L26" s="19"/>
      <c r="M26" s="64"/>
      <c r="N26" s="20" t="str">
        <f t="shared" si="0"/>
        <v/>
      </c>
      <c r="O26" s="177" t="str">
        <f t="shared" si="4"/>
        <v/>
      </c>
      <c r="P26" s="177" t="str">
        <f t="shared" si="1"/>
        <v/>
      </c>
      <c r="Q26" s="54"/>
      <c r="R26" s="7"/>
      <c r="S26" s="51"/>
      <c r="T26" s="6"/>
      <c r="U26" s="7"/>
      <c r="V26" s="51"/>
      <c r="W26" s="52"/>
      <c r="X26" s="53"/>
      <c r="Y26" s="10">
        <v>15</v>
      </c>
      <c r="Z26" s="176"/>
      <c r="AA26" s="63"/>
      <c r="AB26" s="420"/>
      <c r="AC26" s="421"/>
      <c r="AD26" s="421"/>
      <c r="AE26" s="422"/>
      <c r="AF26" s="234"/>
      <c r="AG26" s="65"/>
      <c r="AH26" s="19"/>
      <c r="AI26" s="19"/>
      <c r="AJ26" s="64"/>
      <c r="AK26" s="20" t="str">
        <f t="shared" si="2"/>
        <v/>
      </c>
      <c r="AL26" s="177" t="str">
        <f t="shared" si="5"/>
        <v/>
      </c>
      <c r="AM26" s="177" t="str">
        <f t="shared" si="3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378</v>
      </c>
      <c r="Y28" s="3" t="s">
        <v>378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117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17"/>
      <c r="Y29" s="62" t="s">
        <v>1</v>
      </c>
      <c r="Z29" s="255" t="s">
        <v>427</v>
      </c>
      <c r="AA29" s="68" t="s">
        <v>23</v>
      </c>
      <c r="AB29" s="403" t="s">
        <v>109</v>
      </c>
      <c r="AC29" s="404"/>
      <c r="AD29" s="404"/>
      <c r="AE29" s="405"/>
      <c r="AF29" s="72" t="s">
        <v>117</v>
      </c>
      <c r="AG29" s="254" t="s">
        <v>112</v>
      </c>
      <c r="AH29" s="254" t="s">
        <v>3</v>
      </c>
      <c r="AI29" s="253" t="s">
        <v>111</v>
      </c>
      <c r="AJ29" s="73" t="s">
        <v>115</v>
      </c>
      <c r="AK29" s="254" t="s">
        <v>4</v>
      </c>
      <c r="AL29" s="180" t="s">
        <v>431</v>
      </c>
      <c r="AM29" s="253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34"/>
      <c r="J30" s="65"/>
      <c r="K30" s="19"/>
      <c r="L30" s="19"/>
      <c r="M30" s="64"/>
      <c r="N30" s="20" t="str">
        <f>IF((J30*K30*(L30*M30))=0,"",(J30*K30*(L30*M30)))</f>
        <v/>
      </c>
      <c r="O30" s="177" t="str">
        <f>IFERROR((N30*$S$7*$S$8)/1000,"")</f>
        <v/>
      </c>
      <c r="P30" s="177" t="str">
        <f>IFERROR((N30/1000)*$S$9,"")</f>
        <v/>
      </c>
      <c r="Q30" s="54"/>
      <c r="R30" s="7"/>
      <c r="S30" s="51"/>
      <c r="T30" s="6"/>
      <c r="U30" s="7"/>
      <c r="V30" s="51"/>
      <c r="W30" s="52"/>
      <c r="X30" s="53"/>
      <c r="Y30" s="10">
        <v>1</v>
      </c>
      <c r="Z30" s="176"/>
      <c r="AA30" s="63"/>
      <c r="AB30" s="420"/>
      <c r="AC30" s="421"/>
      <c r="AD30" s="421"/>
      <c r="AE30" s="422"/>
      <c r="AF30" s="234"/>
      <c r="AG30" s="65"/>
      <c r="AH30" s="19"/>
      <c r="AI30" s="19"/>
      <c r="AJ30" s="64"/>
      <c r="AK30" s="20" t="str">
        <f>IF((AG30*AH30*(AI30*AJ30))=0,"",(AG30*AH30*(AI30*AJ30)))</f>
        <v/>
      </c>
      <c r="AL30" s="177" t="str">
        <f>IFERROR((AK30*$S$7*$S$8)/1000,"")</f>
        <v/>
      </c>
      <c r="AM30" s="177" t="str">
        <f>IFERROR((AK30/1000)*$S$9,"")</f>
        <v/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234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177" t="str">
        <f>IFERROR((N31*$S$7*$S$8)/1000,"")</f>
        <v/>
      </c>
      <c r="P31" s="177" t="str">
        <f t="shared" ref="P31:P44" si="7">IFERROR((N31/1000)*$S$9,"")</f>
        <v/>
      </c>
      <c r="Q31" s="54"/>
      <c r="R31" s="7"/>
      <c r="S31" s="51"/>
      <c r="T31" s="6"/>
      <c r="U31" s="7"/>
      <c r="V31" s="51"/>
      <c r="W31" s="52"/>
      <c r="X31" s="53"/>
      <c r="Y31" s="10">
        <v>2</v>
      </c>
      <c r="Z31" s="176"/>
      <c r="AA31" s="63"/>
      <c r="AB31" s="420"/>
      <c r="AC31" s="421"/>
      <c r="AD31" s="421"/>
      <c r="AE31" s="422"/>
      <c r="AF31" s="234"/>
      <c r="AG31" s="65"/>
      <c r="AH31" s="19"/>
      <c r="AI31" s="19"/>
      <c r="AJ31" s="64"/>
      <c r="AK31" s="20" t="str">
        <f t="shared" ref="AK31:AK44" si="8">IF((AG31*AH31*(AI31*AJ31))=0,"",(AG31*AH31*(AI31*AJ31)))</f>
        <v/>
      </c>
      <c r="AL31" s="177" t="str">
        <f>IFERROR((AK31*$S$7*$S$8)/1000,"")</f>
        <v/>
      </c>
      <c r="AM31" s="177" t="str">
        <f t="shared" ref="AM31:AM44" si="9">IFERROR((AK31/1000)*$S$9,"")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176"/>
      <c r="D32" s="63"/>
      <c r="E32" s="420"/>
      <c r="F32" s="421"/>
      <c r="G32" s="421"/>
      <c r="H32" s="422"/>
      <c r="I32" s="234"/>
      <c r="J32" s="65"/>
      <c r="K32" s="19"/>
      <c r="L32" s="19"/>
      <c r="M32" s="64"/>
      <c r="N32" s="20" t="str">
        <f t="shared" si="6"/>
        <v/>
      </c>
      <c r="O32" s="177" t="str">
        <f>IFERROR((N32*$S$7*$S$8)/1000,"")</f>
        <v/>
      </c>
      <c r="P32" s="177" t="str">
        <f t="shared" si="7"/>
        <v/>
      </c>
      <c r="Q32" s="54"/>
      <c r="R32" s="7"/>
      <c r="S32" s="51"/>
      <c r="T32" s="6"/>
      <c r="U32" s="7"/>
      <c r="V32" s="51"/>
      <c r="W32" s="52"/>
      <c r="X32" s="53"/>
      <c r="Y32" s="10">
        <v>3</v>
      </c>
      <c r="Z32" s="176"/>
      <c r="AA32" s="63"/>
      <c r="AB32" s="420"/>
      <c r="AC32" s="421"/>
      <c r="AD32" s="421"/>
      <c r="AE32" s="422"/>
      <c r="AF32" s="234"/>
      <c r="AG32" s="65"/>
      <c r="AH32" s="19"/>
      <c r="AI32" s="19"/>
      <c r="AJ32" s="64"/>
      <c r="AK32" s="20" t="str">
        <f t="shared" si="8"/>
        <v/>
      </c>
      <c r="AL32" s="177" t="str">
        <f>IFERROR((AK32*$S$7*$S$8)/1000,"")</f>
        <v/>
      </c>
      <c r="AM32" s="177" t="str">
        <f t="shared" si="9"/>
        <v/>
      </c>
      <c r="DW32" s="7"/>
      <c r="DX32" s="7"/>
    </row>
    <row r="33" spans="1:128" ht="18" customHeight="1" x14ac:dyDescent="0.45">
      <c r="A33" s="7"/>
      <c r="B33" s="10">
        <v>4</v>
      </c>
      <c r="C33" s="176"/>
      <c r="D33" s="63"/>
      <c r="E33" s="420"/>
      <c r="F33" s="421"/>
      <c r="G33" s="421"/>
      <c r="H33" s="422"/>
      <c r="I33" s="234"/>
      <c r="J33" s="65"/>
      <c r="K33" s="19"/>
      <c r="L33" s="19"/>
      <c r="M33" s="64"/>
      <c r="N33" s="20" t="str">
        <f t="shared" si="6"/>
        <v/>
      </c>
      <c r="O33" s="177" t="str">
        <f t="shared" ref="O33:O44" si="10">IFERROR((N33*$S$7*$S$8)/1000,"")</f>
        <v/>
      </c>
      <c r="P33" s="177" t="str">
        <f t="shared" si="7"/>
        <v/>
      </c>
      <c r="Q33" s="54"/>
      <c r="R33" s="7"/>
      <c r="S33" s="51"/>
      <c r="T33" s="6"/>
      <c r="U33" s="7"/>
      <c r="V33" s="51"/>
      <c r="W33" s="52"/>
      <c r="X33" s="53"/>
      <c r="Y33" s="10">
        <v>4</v>
      </c>
      <c r="Z33" s="176"/>
      <c r="AA33" s="63"/>
      <c r="AB33" s="420"/>
      <c r="AC33" s="421"/>
      <c r="AD33" s="421"/>
      <c r="AE33" s="422"/>
      <c r="AF33" s="234"/>
      <c r="AG33" s="65"/>
      <c r="AH33" s="19"/>
      <c r="AI33" s="19"/>
      <c r="AJ33" s="64"/>
      <c r="AK33" s="20" t="str">
        <f t="shared" si="8"/>
        <v/>
      </c>
      <c r="AL33" s="177" t="str">
        <f t="shared" ref="AL33:AL44" si="11">IFERROR((AK33*$S$7*$S$8)/1000,"")</f>
        <v/>
      </c>
      <c r="AM33" s="177" t="str">
        <f t="shared" si="9"/>
        <v/>
      </c>
      <c r="DW33" s="7"/>
      <c r="DX33" s="7"/>
    </row>
    <row r="34" spans="1:128" ht="18" customHeight="1" x14ac:dyDescent="0.45">
      <c r="A34" s="7"/>
      <c r="B34" s="10">
        <v>5</v>
      </c>
      <c r="C34" s="176"/>
      <c r="D34" s="63"/>
      <c r="E34" s="420"/>
      <c r="F34" s="421"/>
      <c r="G34" s="421"/>
      <c r="H34" s="422"/>
      <c r="I34" s="234"/>
      <c r="J34" s="65"/>
      <c r="K34" s="19"/>
      <c r="L34" s="19"/>
      <c r="M34" s="64"/>
      <c r="N34" s="20" t="str">
        <f t="shared" si="6"/>
        <v/>
      </c>
      <c r="O34" s="177" t="str">
        <f t="shared" si="10"/>
        <v/>
      </c>
      <c r="P34" s="177" t="str">
        <f t="shared" si="7"/>
        <v/>
      </c>
      <c r="Q34" s="54"/>
      <c r="R34" s="7"/>
      <c r="S34" s="51"/>
      <c r="T34" s="6"/>
      <c r="U34" s="7"/>
      <c r="V34" s="51"/>
      <c r="W34" s="52"/>
      <c r="X34" s="53"/>
      <c r="Y34" s="10">
        <v>5</v>
      </c>
      <c r="Z34" s="176"/>
      <c r="AA34" s="63"/>
      <c r="AB34" s="420"/>
      <c r="AC34" s="421"/>
      <c r="AD34" s="421"/>
      <c r="AE34" s="422"/>
      <c r="AF34" s="234"/>
      <c r="AG34" s="65"/>
      <c r="AH34" s="19"/>
      <c r="AI34" s="19"/>
      <c r="AJ34" s="64"/>
      <c r="AK34" s="20" t="str">
        <f t="shared" si="8"/>
        <v/>
      </c>
      <c r="AL34" s="177" t="str">
        <f t="shared" si="11"/>
        <v/>
      </c>
      <c r="AM34" s="177" t="str">
        <f t="shared" si="9"/>
        <v/>
      </c>
      <c r="DW34" s="7"/>
      <c r="DX34" s="7"/>
    </row>
    <row r="35" spans="1:128" ht="18" customHeight="1" x14ac:dyDescent="0.45">
      <c r="A35" s="7"/>
      <c r="B35" s="10">
        <v>6</v>
      </c>
      <c r="C35" s="176"/>
      <c r="D35" s="63"/>
      <c r="E35" s="420"/>
      <c r="F35" s="421"/>
      <c r="G35" s="421"/>
      <c r="H35" s="422"/>
      <c r="I35" s="234"/>
      <c r="J35" s="65"/>
      <c r="K35" s="19"/>
      <c r="L35" s="19"/>
      <c r="M35" s="64"/>
      <c r="N35" s="20" t="str">
        <f t="shared" si="6"/>
        <v/>
      </c>
      <c r="O35" s="177" t="str">
        <f t="shared" si="10"/>
        <v/>
      </c>
      <c r="P35" s="177" t="str">
        <f t="shared" si="7"/>
        <v/>
      </c>
      <c r="Q35" s="54"/>
      <c r="Y35" s="10">
        <v>6</v>
      </c>
      <c r="Z35" s="176"/>
      <c r="AA35" s="63"/>
      <c r="AB35" s="420"/>
      <c r="AC35" s="421"/>
      <c r="AD35" s="421"/>
      <c r="AE35" s="422"/>
      <c r="AF35" s="234"/>
      <c r="AG35" s="65"/>
      <c r="AH35" s="19"/>
      <c r="AI35" s="19"/>
      <c r="AJ35" s="64"/>
      <c r="AK35" s="20" t="str">
        <f t="shared" si="8"/>
        <v/>
      </c>
      <c r="AL35" s="177" t="str">
        <f t="shared" si="11"/>
        <v/>
      </c>
      <c r="AM35" s="177" t="str">
        <f t="shared" si="9"/>
        <v/>
      </c>
      <c r="DW35" s="7"/>
      <c r="DX35" s="7"/>
    </row>
    <row r="36" spans="1:128" ht="18" customHeight="1" x14ac:dyDescent="0.45">
      <c r="A36" s="7"/>
      <c r="B36" s="10">
        <v>7</v>
      </c>
      <c r="C36" s="176"/>
      <c r="D36" s="63"/>
      <c r="E36" s="420"/>
      <c r="F36" s="421"/>
      <c r="G36" s="421"/>
      <c r="H36" s="422"/>
      <c r="I36" s="234"/>
      <c r="J36" s="65"/>
      <c r="K36" s="19"/>
      <c r="L36" s="19"/>
      <c r="M36" s="64"/>
      <c r="N36" s="20" t="str">
        <f t="shared" si="6"/>
        <v/>
      </c>
      <c r="O36" s="177" t="str">
        <f t="shared" si="10"/>
        <v/>
      </c>
      <c r="P36" s="177" t="str">
        <f t="shared" si="7"/>
        <v/>
      </c>
      <c r="Q36" s="54"/>
      <c r="Y36" s="10">
        <v>7</v>
      </c>
      <c r="Z36" s="176"/>
      <c r="AA36" s="63"/>
      <c r="AB36" s="420"/>
      <c r="AC36" s="421"/>
      <c r="AD36" s="421"/>
      <c r="AE36" s="422"/>
      <c r="AF36" s="234"/>
      <c r="AG36" s="65"/>
      <c r="AH36" s="19"/>
      <c r="AI36" s="19"/>
      <c r="AJ36" s="64"/>
      <c r="AK36" s="20" t="str">
        <f t="shared" si="8"/>
        <v/>
      </c>
      <c r="AL36" s="177" t="str">
        <f t="shared" si="11"/>
        <v/>
      </c>
      <c r="AM36" s="177" t="str">
        <f t="shared" si="9"/>
        <v/>
      </c>
      <c r="DW36" s="7"/>
      <c r="DX36" s="7"/>
    </row>
    <row r="37" spans="1:128" ht="18" customHeight="1" x14ac:dyDescent="0.45">
      <c r="A37" s="7"/>
      <c r="B37" s="10">
        <v>8</v>
      </c>
      <c r="C37" s="176"/>
      <c r="D37" s="63"/>
      <c r="E37" s="420"/>
      <c r="F37" s="421"/>
      <c r="G37" s="421"/>
      <c r="H37" s="422"/>
      <c r="I37" s="234"/>
      <c r="J37" s="65"/>
      <c r="K37" s="19"/>
      <c r="L37" s="19"/>
      <c r="M37" s="64"/>
      <c r="N37" s="20" t="str">
        <f t="shared" si="6"/>
        <v/>
      </c>
      <c r="O37" s="177" t="str">
        <f t="shared" si="10"/>
        <v/>
      </c>
      <c r="P37" s="177" t="str">
        <f t="shared" si="7"/>
        <v/>
      </c>
      <c r="Q37" s="54"/>
      <c r="Y37" s="10">
        <v>8</v>
      </c>
      <c r="Z37" s="176"/>
      <c r="AA37" s="63"/>
      <c r="AB37" s="420"/>
      <c r="AC37" s="421"/>
      <c r="AD37" s="421"/>
      <c r="AE37" s="422"/>
      <c r="AF37" s="234"/>
      <c r="AG37" s="65"/>
      <c r="AH37" s="19"/>
      <c r="AI37" s="19"/>
      <c r="AJ37" s="64"/>
      <c r="AK37" s="20" t="str">
        <f t="shared" si="8"/>
        <v/>
      </c>
      <c r="AL37" s="177" t="str">
        <f t="shared" si="11"/>
        <v/>
      </c>
      <c r="AM37" s="177" t="str">
        <f t="shared" si="9"/>
        <v/>
      </c>
      <c r="DW37" s="7"/>
      <c r="DX37" s="7"/>
    </row>
    <row r="38" spans="1:128" ht="18" customHeight="1" x14ac:dyDescent="0.45">
      <c r="A38" s="7"/>
      <c r="B38" s="10">
        <v>9</v>
      </c>
      <c r="C38" s="176"/>
      <c r="D38" s="63"/>
      <c r="E38" s="420"/>
      <c r="F38" s="421"/>
      <c r="G38" s="421"/>
      <c r="H38" s="422"/>
      <c r="I38" s="234"/>
      <c r="J38" s="65"/>
      <c r="K38" s="19"/>
      <c r="L38" s="19"/>
      <c r="M38" s="64"/>
      <c r="N38" s="20" t="str">
        <f t="shared" si="6"/>
        <v/>
      </c>
      <c r="O38" s="177" t="str">
        <f t="shared" si="10"/>
        <v/>
      </c>
      <c r="P38" s="177" t="str">
        <f t="shared" si="7"/>
        <v/>
      </c>
      <c r="Q38" s="54"/>
      <c r="Y38" s="10">
        <v>9</v>
      </c>
      <c r="Z38" s="176"/>
      <c r="AA38" s="63"/>
      <c r="AB38" s="420"/>
      <c r="AC38" s="421"/>
      <c r="AD38" s="421"/>
      <c r="AE38" s="422"/>
      <c r="AF38" s="234"/>
      <c r="AG38" s="65"/>
      <c r="AH38" s="19"/>
      <c r="AI38" s="19"/>
      <c r="AJ38" s="64"/>
      <c r="AK38" s="20" t="str">
        <f t="shared" si="8"/>
        <v/>
      </c>
      <c r="AL38" s="177" t="str">
        <f t="shared" si="11"/>
        <v/>
      </c>
      <c r="AM38" s="177" t="str">
        <f t="shared" si="9"/>
        <v/>
      </c>
      <c r="DW38" s="7"/>
      <c r="DX38" s="7"/>
    </row>
    <row r="39" spans="1:128" ht="18" customHeight="1" x14ac:dyDescent="0.45">
      <c r="A39" s="7"/>
      <c r="B39" s="10">
        <v>10</v>
      </c>
      <c r="C39" s="176"/>
      <c r="D39" s="63"/>
      <c r="E39" s="420"/>
      <c r="F39" s="421"/>
      <c r="G39" s="421"/>
      <c r="H39" s="422"/>
      <c r="I39" s="234"/>
      <c r="J39" s="65"/>
      <c r="K39" s="19"/>
      <c r="L39" s="19"/>
      <c r="M39" s="64"/>
      <c r="N39" s="20" t="str">
        <f t="shared" si="6"/>
        <v/>
      </c>
      <c r="O39" s="177" t="str">
        <f t="shared" si="10"/>
        <v/>
      </c>
      <c r="P39" s="177" t="str">
        <f t="shared" si="7"/>
        <v/>
      </c>
      <c r="Q39" s="54"/>
      <c r="R39" s="7"/>
      <c r="S39" s="51"/>
      <c r="T39" s="6"/>
      <c r="U39" s="7"/>
      <c r="V39" s="51"/>
      <c r="W39" s="52"/>
      <c r="X39" s="53"/>
      <c r="Y39" s="10">
        <v>10</v>
      </c>
      <c r="Z39" s="176"/>
      <c r="AA39" s="63"/>
      <c r="AB39" s="420"/>
      <c r="AC39" s="421"/>
      <c r="AD39" s="421"/>
      <c r="AE39" s="422"/>
      <c r="AF39" s="234"/>
      <c r="AG39" s="65"/>
      <c r="AH39" s="19"/>
      <c r="AI39" s="19"/>
      <c r="AJ39" s="64"/>
      <c r="AK39" s="20" t="str">
        <f t="shared" si="8"/>
        <v/>
      </c>
      <c r="AL39" s="177" t="str">
        <f t="shared" si="11"/>
        <v/>
      </c>
      <c r="AM39" s="177" t="str">
        <f t="shared" si="9"/>
        <v/>
      </c>
      <c r="DW39" s="7"/>
      <c r="DX39" s="7"/>
    </row>
    <row r="40" spans="1:128" ht="18" customHeight="1" x14ac:dyDescent="0.45">
      <c r="A40" s="7"/>
      <c r="B40" s="10">
        <v>11</v>
      </c>
      <c r="C40" s="176"/>
      <c r="D40" s="63"/>
      <c r="E40" s="420"/>
      <c r="F40" s="421"/>
      <c r="G40" s="421"/>
      <c r="H40" s="422"/>
      <c r="I40" s="234"/>
      <c r="J40" s="65"/>
      <c r="K40" s="19"/>
      <c r="L40" s="19"/>
      <c r="M40" s="64"/>
      <c r="N40" s="20" t="str">
        <f t="shared" si="6"/>
        <v/>
      </c>
      <c r="O40" s="177" t="str">
        <f t="shared" si="10"/>
        <v/>
      </c>
      <c r="P40" s="177" t="str">
        <f t="shared" si="7"/>
        <v/>
      </c>
      <c r="Q40" s="54"/>
      <c r="R40" s="7"/>
      <c r="S40" s="51"/>
      <c r="T40" s="6"/>
      <c r="U40" s="7"/>
      <c r="V40" s="51"/>
      <c r="W40" s="52"/>
      <c r="X40" s="53"/>
      <c r="Y40" s="10">
        <v>11</v>
      </c>
      <c r="Z40" s="176"/>
      <c r="AA40" s="63"/>
      <c r="AB40" s="420"/>
      <c r="AC40" s="421"/>
      <c r="AD40" s="421"/>
      <c r="AE40" s="422"/>
      <c r="AF40" s="234"/>
      <c r="AG40" s="65"/>
      <c r="AH40" s="19"/>
      <c r="AI40" s="19"/>
      <c r="AJ40" s="64"/>
      <c r="AK40" s="20" t="str">
        <f t="shared" si="8"/>
        <v/>
      </c>
      <c r="AL40" s="177" t="str">
        <f t="shared" si="11"/>
        <v/>
      </c>
      <c r="AM40" s="177" t="str">
        <f t="shared" si="9"/>
        <v/>
      </c>
      <c r="DW40" s="7"/>
      <c r="DX40" s="7"/>
    </row>
    <row r="41" spans="1:128" ht="18" customHeight="1" x14ac:dyDescent="0.45">
      <c r="A41" s="7"/>
      <c r="B41" s="10">
        <v>12</v>
      </c>
      <c r="C41" s="176"/>
      <c r="D41" s="63"/>
      <c r="E41" s="420"/>
      <c r="F41" s="421"/>
      <c r="G41" s="421"/>
      <c r="H41" s="422"/>
      <c r="I41" s="234"/>
      <c r="J41" s="65"/>
      <c r="K41" s="19"/>
      <c r="L41" s="19"/>
      <c r="M41" s="64"/>
      <c r="N41" s="20" t="str">
        <f t="shared" si="6"/>
        <v/>
      </c>
      <c r="O41" s="177" t="str">
        <f t="shared" si="10"/>
        <v/>
      </c>
      <c r="P41" s="177" t="str">
        <f t="shared" si="7"/>
        <v/>
      </c>
      <c r="Q41" s="54"/>
      <c r="R41" s="7"/>
      <c r="S41" s="51"/>
      <c r="T41" s="6"/>
      <c r="U41" s="7"/>
      <c r="V41" s="51"/>
      <c r="W41" s="52"/>
      <c r="X41" s="53"/>
      <c r="Y41" s="10">
        <v>12</v>
      </c>
      <c r="Z41" s="176"/>
      <c r="AA41" s="63"/>
      <c r="AB41" s="420"/>
      <c r="AC41" s="421"/>
      <c r="AD41" s="421"/>
      <c r="AE41" s="422"/>
      <c r="AF41" s="234"/>
      <c r="AG41" s="65"/>
      <c r="AH41" s="19"/>
      <c r="AI41" s="19"/>
      <c r="AJ41" s="64"/>
      <c r="AK41" s="20" t="str">
        <f t="shared" si="8"/>
        <v/>
      </c>
      <c r="AL41" s="177" t="str">
        <f t="shared" si="11"/>
        <v/>
      </c>
      <c r="AM41" s="177" t="str">
        <f t="shared" si="9"/>
        <v/>
      </c>
      <c r="DW41" s="7"/>
      <c r="DX41" s="7"/>
    </row>
    <row r="42" spans="1:128" ht="18" customHeight="1" x14ac:dyDescent="0.45">
      <c r="A42" s="7"/>
      <c r="B42" s="10">
        <v>13</v>
      </c>
      <c r="C42" s="176"/>
      <c r="D42" s="63"/>
      <c r="E42" s="420"/>
      <c r="F42" s="421"/>
      <c r="G42" s="421"/>
      <c r="H42" s="422"/>
      <c r="I42" s="234"/>
      <c r="J42" s="65"/>
      <c r="K42" s="19"/>
      <c r="L42" s="19"/>
      <c r="M42" s="64"/>
      <c r="N42" s="20" t="str">
        <f t="shared" si="6"/>
        <v/>
      </c>
      <c r="O42" s="177" t="str">
        <f t="shared" si="10"/>
        <v/>
      </c>
      <c r="P42" s="177" t="str">
        <f t="shared" si="7"/>
        <v/>
      </c>
      <c r="Q42" s="54"/>
      <c r="R42" s="7"/>
      <c r="S42" s="51"/>
      <c r="T42" s="6"/>
      <c r="U42" s="7"/>
      <c r="V42" s="51"/>
      <c r="W42" s="52"/>
      <c r="X42" s="53"/>
      <c r="Y42" s="10">
        <v>13</v>
      </c>
      <c r="Z42" s="176"/>
      <c r="AA42" s="63"/>
      <c r="AB42" s="420"/>
      <c r="AC42" s="421"/>
      <c r="AD42" s="421"/>
      <c r="AE42" s="422"/>
      <c r="AF42" s="234"/>
      <c r="AG42" s="65"/>
      <c r="AH42" s="19"/>
      <c r="AI42" s="19"/>
      <c r="AJ42" s="64"/>
      <c r="AK42" s="20" t="str">
        <f t="shared" si="8"/>
        <v/>
      </c>
      <c r="AL42" s="177" t="str">
        <f t="shared" si="11"/>
        <v/>
      </c>
      <c r="AM42" s="177" t="str">
        <f t="shared" si="9"/>
        <v/>
      </c>
      <c r="DW42" s="7"/>
      <c r="DX42" s="7"/>
    </row>
    <row r="43" spans="1:128" ht="18" customHeight="1" x14ac:dyDescent="0.45">
      <c r="A43" s="7"/>
      <c r="B43" s="10">
        <v>14</v>
      </c>
      <c r="C43" s="176"/>
      <c r="D43" s="63"/>
      <c r="E43" s="420"/>
      <c r="F43" s="421"/>
      <c r="G43" s="421"/>
      <c r="H43" s="422"/>
      <c r="I43" s="234"/>
      <c r="J43" s="65"/>
      <c r="K43" s="19"/>
      <c r="L43" s="19"/>
      <c r="M43" s="64"/>
      <c r="N43" s="20" t="str">
        <f t="shared" si="6"/>
        <v/>
      </c>
      <c r="O43" s="177" t="str">
        <f t="shared" si="10"/>
        <v/>
      </c>
      <c r="P43" s="177" t="str">
        <f t="shared" si="7"/>
        <v/>
      </c>
      <c r="Q43" s="54"/>
      <c r="R43" s="7"/>
      <c r="S43" s="51"/>
      <c r="T43" s="6"/>
      <c r="U43" s="7"/>
      <c r="V43" s="51"/>
      <c r="W43" s="52"/>
      <c r="X43" s="53"/>
      <c r="Y43" s="10">
        <v>14</v>
      </c>
      <c r="Z43" s="176"/>
      <c r="AA43" s="63"/>
      <c r="AB43" s="420"/>
      <c r="AC43" s="421"/>
      <c r="AD43" s="421"/>
      <c r="AE43" s="422"/>
      <c r="AF43" s="234"/>
      <c r="AG43" s="65"/>
      <c r="AH43" s="19"/>
      <c r="AI43" s="19"/>
      <c r="AJ43" s="64"/>
      <c r="AK43" s="20" t="str">
        <f t="shared" si="8"/>
        <v/>
      </c>
      <c r="AL43" s="177" t="str">
        <f t="shared" si="11"/>
        <v/>
      </c>
      <c r="AM43" s="177" t="str">
        <f t="shared" si="9"/>
        <v/>
      </c>
      <c r="DW43" s="7"/>
      <c r="DX43" s="7"/>
    </row>
    <row r="44" spans="1:128" ht="18" customHeight="1" x14ac:dyDescent="0.45">
      <c r="A44" s="7"/>
      <c r="B44" s="10">
        <v>15</v>
      </c>
      <c r="C44" s="176"/>
      <c r="D44" s="63"/>
      <c r="E44" s="420"/>
      <c r="F44" s="421"/>
      <c r="G44" s="421"/>
      <c r="H44" s="422"/>
      <c r="I44" s="234"/>
      <c r="J44" s="65"/>
      <c r="K44" s="19"/>
      <c r="L44" s="19"/>
      <c r="M44" s="64"/>
      <c r="N44" s="20" t="str">
        <f t="shared" si="6"/>
        <v/>
      </c>
      <c r="O44" s="177" t="str">
        <f t="shared" si="10"/>
        <v/>
      </c>
      <c r="P44" s="177" t="str">
        <f t="shared" si="7"/>
        <v/>
      </c>
      <c r="Q44" s="54"/>
      <c r="R44" s="7"/>
      <c r="S44" s="51"/>
      <c r="T44" s="6"/>
      <c r="U44" s="7"/>
      <c r="V44" s="51"/>
      <c r="W44" s="52"/>
      <c r="X44" s="53"/>
      <c r="Y44" s="10">
        <v>15</v>
      </c>
      <c r="Z44" s="176"/>
      <c r="AA44" s="63"/>
      <c r="AB44" s="420"/>
      <c r="AC44" s="421"/>
      <c r="AD44" s="421"/>
      <c r="AE44" s="422"/>
      <c r="AF44" s="234"/>
      <c r="AG44" s="65"/>
      <c r="AH44" s="19"/>
      <c r="AI44" s="19"/>
      <c r="AJ44" s="64"/>
      <c r="AK44" s="20" t="str">
        <f t="shared" si="8"/>
        <v/>
      </c>
      <c r="AL44" s="177" t="str">
        <f t="shared" si="11"/>
        <v/>
      </c>
      <c r="AM44" s="177" t="str">
        <f t="shared" si="9"/>
        <v/>
      </c>
      <c r="DW44" s="7"/>
      <c r="DX44" s="7"/>
    </row>
    <row r="45" spans="1:128" ht="18" customHeight="1" x14ac:dyDescent="0.45">
      <c r="P45" s="167"/>
    </row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3oPZwGPOCAeEiWDvJp7IBAD2C6+B9fmw2/bjsAbe0864gfoU4eYXnUsAI7aZv0pT/MqlPh+E/0wMwiEK5wu0Lg==" saltValue="Mw/9FZ2Txs+lzwPGAthxcw==" spinCount="100000" sheet="1" objects="1" scenarios="1" selectLockedCells="1"/>
  <dataConsolidate/>
  <mergeCells count="76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  <mergeCell ref="AC6:AD7"/>
    <mergeCell ref="AE6:AF7"/>
    <mergeCell ref="AG6:AH8"/>
    <mergeCell ref="AI6:AJ8"/>
    <mergeCell ref="AC8:AD8"/>
    <mergeCell ref="AE8:AF8"/>
    <mergeCell ref="AB11:AE11"/>
    <mergeCell ref="AB12:AE12"/>
    <mergeCell ref="AB13:AE13"/>
    <mergeCell ref="AB14:AE14"/>
    <mergeCell ref="AB15:AE15"/>
    <mergeCell ref="AB16:AE16"/>
    <mergeCell ref="AB17:AE17"/>
    <mergeCell ref="AB18:AE18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29:AE29"/>
    <mergeCell ref="AB30:AE30"/>
    <mergeCell ref="AB31:AE31"/>
    <mergeCell ref="AB32:AE32"/>
    <mergeCell ref="AB33:AE33"/>
    <mergeCell ref="AB34:AE34"/>
    <mergeCell ref="AB35:AE35"/>
    <mergeCell ref="AB36:AE36"/>
    <mergeCell ref="AB37:AE37"/>
    <mergeCell ref="AB43:AE43"/>
    <mergeCell ref="AB44:AE44"/>
    <mergeCell ref="AB38:AE38"/>
    <mergeCell ref="AB39:AE39"/>
    <mergeCell ref="AB40:AE40"/>
    <mergeCell ref="AB41:AE41"/>
    <mergeCell ref="AB42:AE42"/>
  </mergeCells>
  <phoneticPr fontId="6"/>
  <conditionalFormatting sqref="E12:M26">
    <cfRule type="expression" dxfId="5" priority="9">
      <formula>E12=""</formula>
    </cfRule>
  </conditionalFormatting>
  <conditionalFormatting sqref="E30:M44">
    <cfRule type="expression" dxfId="4" priority="3">
      <formula>E30=""</formula>
    </cfRule>
  </conditionalFormatting>
  <conditionalFormatting sqref="AB12:AJ26">
    <cfRule type="expression" dxfId="3" priority="2">
      <formula>AB12=""</formula>
    </cfRule>
  </conditionalFormatting>
  <conditionalFormatting sqref="AB30:AJ44">
    <cfRule type="expression" dxfId="2" priority="1">
      <formula>AB30=""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76"/>
  <sheetViews>
    <sheetView workbookViewId="0"/>
  </sheetViews>
  <sheetFormatPr defaultColWidth="11" defaultRowHeight="17.399999999999999" x14ac:dyDescent="0.45"/>
  <cols>
    <col min="1" max="1" width="11" style="123"/>
    <col min="2" max="2" width="27.69921875" style="123" customWidth="1"/>
    <col min="3" max="3" width="12.8984375" style="123" customWidth="1"/>
    <col min="4" max="4" width="10.69921875" style="123" bestFit="1" customWidth="1"/>
    <col min="5" max="5" width="13.09765625" style="135" bestFit="1" customWidth="1"/>
    <col min="6" max="6" width="14.19921875" style="123" bestFit="1" customWidth="1"/>
    <col min="7" max="7" width="8.69921875" style="123" customWidth="1"/>
    <col min="8" max="9" width="6.59765625" style="123" customWidth="1"/>
    <col min="10" max="10" width="9.8984375" style="123" customWidth="1"/>
    <col min="11" max="11" width="11.69921875" style="123" bestFit="1" customWidth="1"/>
    <col min="12" max="13" width="11" style="123"/>
    <col min="14" max="14" width="17.3984375" style="123" customWidth="1"/>
    <col min="15" max="15" width="14.8984375" style="123" customWidth="1"/>
    <col min="16" max="16" width="23.8984375" style="123" customWidth="1"/>
    <col min="17" max="17" width="20.09765625" style="123" customWidth="1"/>
    <col min="18" max="19" width="24.19921875" style="123" customWidth="1"/>
    <col min="20" max="20" width="17.8984375" style="123" customWidth="1"/>
    <col min="21" max="21" width="28.69921875" style="123" customWidth="1"/>
    <col min="22" max="22" width="14" style="123" customWidth="1"/>
    <col min="23" max="23" width="11" style="123"/>
    <col min="24" max="24" width="17.19921875" style="123" customWidth="1"/>
    <col min="25" max="25" width="19" style="123" customWidth="1"/>
    <col min="26" max="26" width="21.09765625" style="123" customWidth="1"/>
    <col min="27" max="27" width="15.19921875" style="123" customWidth="1"/>
    <col min="28" max="28" width="15.3984375" style="123" customWidth="1"/>
    <col min="29" max="30" width="11" style="123"/>
    <col min="31" max="31" width="14.09765625" style="123" bestFit="1" customWidth="1"/>
    <col min="32" max="16384" width="11" style="123"/>
  </cols>
  <sheetData>
    <row r="1" spans="1:31" ht="18" thickBot="1" x14ac:dyDescent="0.5">
      <c r="J1" s="465" t="s">
        <v>239</v>
      </c>
      <c r="K1" s="465"/>
    </row>
    <row r="2" spans="1:31" x14ac:dyDescent="0.45">
      <c r="B2" s="123" t="s">
        <v>261</v>
      </c>
      <c r="C2" s="123" t="s">
        <v>262</v>
      </c>
      <c r="I2" s="124" t="s">
        <v>240</v>
      </c>
      <c r="J2" s="125" t="s">
        <v>241</v>
      </c>
      <c r="K2" s="126" t="s">
        <v>242</v>
      </c>
      <c r="N2" s="123" t="s">
        <v>263</v>
      </c>
      <c r="Q2" s="136" t="s">
        <v>264</v>
      </c>
      <c r="Y2" s="137" t="s">
        <v>265</v>
      </c>
      <c r="Z2" s="123" t="s">
        <v>266</v>
      </c>
    </row>
    <row r="3" spans="1:31" x14ac:dyDescent="0.45">
      <c r="B3" s="123" t="s">
        <v>267</v>
      </c>
      <c r="C3" s="132">
        <v>9.76</v>
      </c>
      <c r="D3" s="123" t="s">
        <v>268</v>
      </c>
      <c r="E3" s="123">
        <v>0.48899999999999999</v>
      </c>
      <c r="F3" s="123" t="s">
        <v>269</v>
      </c>
      <c r="I3" s="124" t="s">
        <v>243</v>
      </c>
      <c r="J3" s="127" t="str">
        <f>IF(ISERROR(エネルギー使用量!$O$24/1000*$C$3*$C$7),"",ROUND(エネルギー使用量!$O$24/1000*$C$3*$C$7,2))</f>
        <v/>
      </c>
      <c r="K3" s="128" t="str">
        <f>IF(ISERROR(エネルギー使用量!$O$24/1000*$E$3),"",ROUND(エネルギー使用量!$O$24/1000*$E$3,2))</f>
        <v/>
      </c>
      <c r="N3" s="123" t="s">
        <v>223</v>
      </c>
      <c r="O3" s="123" t="s">
        <v>178</v>
      </c>
      <c r="Q3" s="123" t="s">
        <v>182</v>
      </c>
      <c r="R3" s="123" t="s">
        <v>270</v>
      </c>
      <c r="S3" s="123" t="s">
        <v>270</v>
      </c>
      <c r="T3" s="123" t="s">
        <v>197</v>
      </c>
      <c r="U3" s="138" t="s">
        <v>270</v>
      </c>
      <c r="V3" s="138" t="s">
        <v>271</v>
      </c>
      <c r="X3" s="123" t="s">
        <v>272</v>
      </c>
      <c r="Y3" s="137" t="s">
        <v>273</v>
      </c>
      <c r="Z3" s="123" t="s">
        <v>273</v>
      </c>
      <c r="AA3" s="123" t="s">
        <v>223</v>
      </c>
      <c r="AB3" s="123" t="s">
        <v>197</v>
      </c>
      <c r="AC3" s="123" t="s">
        <v>274</v>
      </c>
      <c r="AE3" s="123" t="s">
        <v>275</v>
      </c>
    </row>
    <row r="4" spans="1:31" ht="22.2" thickBot="1" x14ac:dyDescent="0.5">
      <c r="A4" s="139" t="s">
        <v>276</v>
      </c>
      <c r="B4" s="123" t="s">
        <v>277</v>
      </c>
      <c r="C4" s="132">
        <v>1.36</v>
      </c>
      <c r="D4" s="123" t="s">
        <v>278</v>
      </c>
      <c r="E4" s="123">
        <v>5.7000000000000002E-2</v>
      </c>
      <c r="F4" s="123" t="s">
        <v>279</v>
      </c>
      <c r="N4" s="123" t="s">
        <v>224</v>
      </c>
      <c r="O4" s="123" t="s">
        <v>280</v>
      </c>
      <c r="Q4" s="123" t="s">
        <v>243</v>
      </c>
      <c r="R4" s="123" t="s">
        <v>281</v>
      </c>
      <c r="S4" s="123" t="s">
        <v>281</v>
      </c>
      <c r="T4" s="123" t="s">
        <v>282</v>
      </c>
      <c r="U4" s="138" t="s">
        <v>283</v>
      </c>
      <c r="V4" s="123" t="s">
        <v>284</v>
      </c>
      <c r="X4" s="123" t="s">
        <v>285</v>
      </c>
      <c r="Y4" s="137" t="s">
        <v>286</v>
      </c>
      <c r="Z4" s="123" t="s">
        <v>286</v>
      </c>
      <c r="AA4" s="123" t="s">
        <v>243</v>
      </c>
      <c r="AB4" s="123" t="s">
        <v>287</v>
      </c>
      <c r="AC4" s="140">
        <v>0.9</v>
      </c>
      <c r="AE4" s="141">
        <v>1</v>
      </c>
    </row>
    <row r="5" spans="1:31" ht="21.6" x14ac:dyDescent="0.45">
      <c r="B5" s="123" t="s">
        <v>288</v>
      </c>
      <c r="C5" s="132">
        <v>1.02</v>
      </c>
      <c r="D5" s="123" t="s">
        <v>95</v>
      </c>
      <c r="E5" s="123">
        <v>0.06</v>
      </c>
      <c r="F5" s="123" t="s">
        <v>289</v>
      </c>
      <c r="I5" s="124" t="s">
        <v>244</v>
      </c>
      <c r="J5" s="125" t="s">
        <v>241</v>
      </c>
      <c r="K5" s="126" t="s">
        <v>242</v>
      </c>
      <c r="N5" s="123" t="s">
        <v>225</v>
      </c>
      <c r="O5" s="123" t="s">
        <v>290</v>
      </c>
      <c r="Q5" s="123" t="s">
        <v>229</v>
      </c>
      <c r="R5" s="123" t="s">
        <v>291</v>
      </c>
      <c r="T5" s="123" t="s">
        <v>292</v>
      </c>
      <c r="U5" s="138" t="s">
        <v>293</v>
      </c>
      <c r="V5" s="123" t="s">
        <v>294</v>
      </c>
      <c r="X5" s="123" t="s">
        <v>295</v>
      </c>
      <c r="Y5" s="137" t="s">
        <v>296</v>
      </c>
      <c r="Z5" s="123" t="s">
        <v>296</v>
      </c>
      <c r="AA5" s="123" t="s">
        <v>224</v>
      </c>
      <c r="AB5" s="123" t="s">
        <v>297</v>
      </c>
      <c r="AC5" s="140">
        <v>2.6</v>
      </c>
      <c r="AE5" s="142">
        <f>365*24</f>
        <v>8760</v>
      </c>
    </row>
    <row r="6" spans="1:31" ht="21.6" x14ac:dyDescent="0.45">
      <c r="B6" s="123" t="s">
        <v>298</v>
      </c>
      <c r="C6" s="132">
        <v>1.36</v>
      </c>
      <c r="D6" s="123" t="s">
        <v>95</v>
      </c>
      <c r="E6" s="123">
        <v>5.7000000000000002E-2</v>
      </c>
      <c r="F6" s="123" t="s">
        <v>289</v>
      </c>
      <c r="I6" s="124" t="s">
        <v>245</v>
      </c>
      <c r="J6" s="129" t="str">
        <f>IF(ISERROR(エネルギー使用量!$O$36/1000*$C$10*$C$7*$C$15),"",ROUND(エネルギー使用量!$O$36/1000*$C$10*$C$7*$C$15,2))</f>
        <v/>
      </c>
      <c r="K6" s="128" t="str">
        <f>IF(ISERROR(エネルギー使用量!$O$36/1000*$C$10*$E$10*$E$7),"",ROUND(エネルギー使用量!$O$36/1000*$C$10*$E$10*$E$7,2))</f>
        <v/>
      </c>
      <c r="L6" s="123" t="s">
        <v>299</v>
      </c>
      <c r="N6" s="123" t="s">
        <v>226</v>
      </c>
      <c r="O6" s="143" t="s">
        <v>229</v>
      </c>
      <c r="Q6" s="123" t="s">
        <v>232</v>
      </c>
      <c r="R6" s="123" t="s">
        <v>300</v>
      </c>
      <c r="S6" s="123" t="s">
        <v>300</v>
      </c>
      <c r="T6" s="123" t="s">
        <v>301</v>
      </c>
      <c r="U6" s="138" t="s">
        <v>302</v>
      </c>
      <c r="V6" s="123" t="s">
        <v>303</v>
      </c>
      <c r="X6" s="123" t="s">
        <v>304</v>
      </c>
      <c r="Y6" s="137" t="s">
        <v>305</v>
      </c>
      <c r="Z6" s="123" t="s">
        <v>305</v>
      </c>
      <c r="AA6" s="123" t="s">
        <v>225</v>
      </c>
      <c r="AB6" s="123" t="s">
        <v>306</v>
      </c>
      <c r="AC6" s="140">
        <v>1.5</v>
      </c>
    </row>
    <row r="7" spans="1:31" ht="21.6" x14ac:dyDescent="0.45">
      <c r="B7" s="123" t="s">
        <v>307</v>
      </c>
      <c r="C7" s="135">
        <v>2.58E-2</v>
      </c>
      <c r="D7" s="123" t="s">
        <v>93</v>
      </c>
      <c r="E7" s="123">
        <f>44/12</f>
        <v>3.6666666666666665</v>
      </c>
      <c r="F7" s="123" t="s">
        <v>308</v>
      </c>
      <c r="I7" s="124" t="s">
        <v>246</v>
      </c>
      <c r="J7" s="129" t="str">
        <f>IF(ISERROR(エネルギー使用量!$O$36/$G$11*$C$11*$C$7),"",ROUND(エネルギー使用量!$O$36/$G$11*$C$11*$C$7,2))</f>
        <v/>
      </c>
      <c r="K7" s="128" t="str">
        <f>IF(ISERROR(エネルギー使用量!$O$36/$G$11*$C$11*$E$11*$E$7),"",ROUND(エネルギー使用量!$O$36/$G$11*$C$11*$E$11*$E$7,2))</f>
        <v/>
      </c>
      <c r="L7" s="144" t="str">
        <f>IF(ISERROR(エネルギー使用量!$O$36/1000*$C$11*$C$7),"",エネルギー使用量!$O$36/1000*$C$11*$C$7)</f>
        <v/>
      </c>
      <c r="M7" s="123" t="s">
        <v>309</v>
      </c>
      <c r="N7" s="123" t="s">
        <v>227</v>
      </c>
      <c r="O7" s="123" t="s">
        <v>178</v>
      </c>
      <c r="Q7" s="123" t="s">
        <v>233</v>
      </c>
      <c r="R7" s="123" t="s">
        <v>310</v>
      </c>
      <c r="S7" s="123" t="s">
        <v>310</v>
      </c>
      <c r="T7" s="138" t="s">
        <v>311</v>
      </c>
      <c r="Y7" s="137" t="s">
        <v>312</v>
      </c>
      <c r="Z7" s="123" t="s">
        <v>312</v>
      </c>
      <c r="AA7" s="123" t="s">
        <v>226</v>
      </c>
      <c r="AB7" s="123" t="s">
        <v>313</v>
      </c>
      <c r="AC7" s="140">
        <v>1</v>
      </c>
    </row>
    <row r="8" spans="1:31" ht="21.6" x14ac:dyDescent="0.45">
      <c r="I8" s="124" t="s">
        <v>247</v>
      </c>
      <c r="J8" s="129" t="str">
        <f>IF(ISERROR(エネルギー使用量!$O$36*$C$28*$C$12*$C$7),"",ROUND(エネルギー使用量!$O$36*$C$28*$C$12*$C$7,2))</f>
        <v/>
      </c>
      <c r="K8" s="128" t="str">
        <f>IF(ISERROR(エネルギー使用量!$O$36*$C$28*$C$12*$E$12*$E$7),"",ROUND(エネルギー使用量!$O$36*$C$28*$C$12*$E$12*$E$7,2))</f>
        <v/>
      </c>
      <c r="N8" s="123" t="s">
        <v>228</v>
      </c>
      <c r="O8" s="123" t="s">
        <v>230</v>
      </c>
      <c r="Q8" s="123" t="s">
        <v>234</v>
      </c>
      <c r="R8" s="123" t="s">
        <v>314</v>
      </c>
      <c r="S8" s="123" t="s">
        <v>314</v>
      </c>
      <c r="Y8" s="137" t="s">
        <v>315</v>
      </c>
      <c r="Z8" s="123" t="s">
        <v>316</v>
      </c>
      <c r="AA8" s="123" t="s">
        <v>227</v>
      </c>
      <c r="AB8" s="123" t="s">
        <v>317</v>
      </c>
      <c r="AC8" s="140">
        <v>1.2</v>
      </c>
    </row>
    <row r="9" spans="1:31" x14ac:dyDescent="0.45">
      <c r="C9" s="123" t="s">
        <v>318</v>
      </c>
      <c r="I9" s="124" t="s">
        <v>248</v>
      </c>
      <c r="J9" s="129" t="str">
        <f>IF(ISERROR(エネルギー使用量!$O$36/1000*$C$13*$C$7),"",ROUND(エネルギー使用量!$O$36/1000*$C$13*$C$7,2))</f>
        <v/>
      </c>
      <c r="K9" s="128" t="str">
        <f>IF(ISERROR(エネルギー使用量!$O$36/1000*$C$12*$E$12*$E$7),"",ROUND(エネルギー使用量!$O$36/1000*$C$12*$E$12*$E$7,2))</f>
        <v/>
      </c>
      <c r="O9" s="145" t="s">
        <v>51</v>
      </c>
      <c r="Q9" s="123" t="s">
        <v>235</v>
      </c>
      <c r="Y9" s="137" t="s">
        <v>319</v>
      </c>
      <c r="Z9" s="123" t="s">
        <v>320</v>
      </c>
      <c r="AA9" s="123" t="s">
        <v>228</v>
      </c>
    </row>
    <row r="10" spans="1:31" ht="18" thickBot="1" x14ac:dyDescent="0.5">
      <c r="B10" s="123" t="s">
        <v>321</v>
      </c>
      <c r="C10" s="141">
        <v>45</v>
      </c>
      <c r="D10" s="123" t="s">
        <v>85</v>
      </c>
      <c r="E10" s="135">
        <v>1.3599999999999999E-2</v>
      </c>
      <c r="F10" s="123" t="s">
        <v>322</v>
      </c>
      <c r="I10" s="124" t="s">
        <v>249</v>
      </c>
      <c r="J10" s="130" t="str">
        <f>IF(ISERROR(エネルギー使用量!$O$36/1000*$C$14*$C$7),"",ROUND(エネルギー使用量!$O$36/1000*$C$14*$C$7,2))</f>
        <v/>
      </c>
      <c r="K10" s="131" t="str">
        <f>IF(ISERROR(エネルギー使用量!$O$36/1000*$C$14*$E$14*$E$7),"",ROUND(エネルギー使用量!$O$36/1000*$C$14*$E$14*$E$7,2))</f>
        <v/>
      </c>
      <c r="O10" s="123" t="s">
        <v>178</v>
      </c>
      <c r="Q10" s="123" t="s">
        <v>236</v>
      </c>
      <c r="Y10" s="137" t="s">
        <v>323</v>
      </c>
      <c r="Z10" s="123" t="s">
        <v>319</v>
      </c>
    </row>
    <row r="11" spans="1:31" x14ac:dyDescent="0.45">
      <c r="B11" s="123" t="s">
        <v>324</v>
      </c>
      <c r="C11" s="141">
        <v>50.8</v>
      </c>
      <c r="D11" s="123" t="s">
        <v>325</v>
      </c>
      <c r="E11" s="135">
        <v>1.61E-2</v>
      </c>
      <c r="F11" s="123" t="s">
        <v>322</v>
      </c>
      <c r="G11" s="142">
        <v>482</v>
      </c>
      <c r="H11" s="123" t="s">
        <v>326</v>
      </c>
      <c r="O11" s="123" t="s">
        <v>230</v>
      </c>
      <c r="Q11" s="123" t="s">
        <v>237</v>
      </c>
      <c r="Y11" s="137" t="s">
        <v>327</v>
      </c>
      <c r="Z11" s="123" t="s">
        <v>323</v>
      </c>
    </row>
    <row r="12" spans="1:31" x14ac:dyDescent="0.45">
      <c r="B12" s="123" t="s">
        <v>328</v>
      </c>
      <c r="C12" s="141">
        <v>54.6</v>
      </c>
      <c r="D12" s="123" t="s">
        <v>325</v>
      </c>
      <c r="E12" s="135">
        <v>1.35E-2</v>
      </c>
      <c r="F12" s="123" t="s">
        <v>322</v>
      </c>
      <c r="G12" s="123">
        <f>1000/G11</f>
        <v>2.0746887966804981</v>
      </c>
      <c r="O12" s="123" t="s">
        <v>231</v>
      </c>
      <c r="Q12" s="123" t="s">
        <v>238</v>
      </c>
      <c r="Z12" s="123" t="s">
        <v>329</v>
      </c>
    </row>
    <row r="13" spans="1:31" ht="19.2" x14ac:dyDescent="0.45">
      <c r="B13" s="123" t="s">
        <v>330</v>
      </c>
      <c r="C13" s="141">
        <v>44.9</v>
      </c>
      <c r="D13" s="123" t="s">
        <v>85</v>
      </c>
      <c r="E13" s="135">
        <v>1.4200000000000001E-2</v>
      </c>
      <c r="F13" s="123" t="s">
        <v>322</v>
      </c>
      <c r="G13" s="146" t="s">
        <v>331</v>
      </c>
      <c r="N13" s="138" t="s">
        <v>332</v>
      </c>
      <c r="O13" s="138"/>
      <c r="P13" s="138"/>
      <c r="Z13" s="123" t="s">
        <v>333</v>
      </c>
    </row>
    <row r="14" spans="1:31" ht="19.2" x14ac:dyDescent="0.45">
      <c r="B14" s="123" t="s">
        <v>334</v>
      </c>
      <c r="C14" s="141">
        <v>43.5</v>
      </c>
      <c r="D14" s="123" t="s">
        <v>85</v>
      </c>
      <c r="E14" s="135">
        <v>1.3899999999999999E-2</v>
      </c>
      <c r="F14" s="123" t="s">
        <v>322</v>
      </c>
      <c r="G14" s="146" t="s">
        <v>335</v>
      </c>
      <c r="N14" s="147" t="s">
        <v>336</v>
      </c>
      <c r="O14" s="147"/>
      <c r="P14" s="147"/>
      <c r="Z14" s="123" t="s">
        <v>327</v>
      </c>
    </row>
    <row r="15" spans="1:31" ht="19.8" thickBot="1" x14ac:dyDescent="0.5">
      <c r="B15" s="123" t="s">
        <v>337</v>
      </c>
      <c r="C15" s="123">
        <v>0.9666547347078589</v>
      </c>
      <c r="J15" s="132"/>
      <c r="K15" s="132"/>
      <c r="N15" s="147"/>
      <c r="O15" s="147" t="s">
        <v>338</v>
      </c>
      <c r="P15" s="147" t="s">
        <v>339</v>
      </c>
      <c r="Q15" s="138"/>
      <c r="R15" s="148" t="s">
        <v>340</v>
      </c>
      <c r="U15" s="148" t="s">
        <v>197</v>
      </c>
    </row>
    <row r="16" spans="1:31" ht="19.2" x14ac:dyDescent="0.45">
      <c r="I16" s="124" t="s">
        <v>250</v>
      </c>
      <c r="J16" s="133" t="s">
        <v>241</v>
      </c>
      <c r="K16" s="134" t="s">
        <v>242</v>
      </c>
      <c r="N16" s="147" t="s">
        <v>286</v>
      </c>
      <c r="O16" s="147">
        <v>800</v>
      </c>
      <c r="P16" s="147">
        <v>400</v>
      </c>
      <c r="Q16" s="138"/>
      <c r="U16" s="148" t="s">
        <v>282</v>
      </c>
    </row>
    <row r="17" spans="2:30" ht="19.2" x14ac:dyDescent="0.45">
      <c r="B17" s="123" t="s">
        <v>341</v>
      </c>
      <c r="C17" s="141">
        <v>38.200000000000003</v>
      </c>
      <c r="D17" s="123" t="s">
        <v>342</v>
      </c>
      <c r="E17" s="135">
        <v>1.8700000000000001E-2</v>
      </c>
      <c r="F17" s="123" t="s">
        <v>322</v>
      </c>
      <c r="I17" s="124" t="s">
        <v>243</v>
      </c>
      <c r="J17" s="127" t="str">
        <f>IF(ISERROR(エネルギー使用量!$O$47/1000*$C$3*$C$7),"",ROUND(エネルギー使用量!$O$47/1000*$C$3*$C$7,2))</f>
        <v/>
      </c>
      <c r="K17" s="128" t="str">
        <f>IF(ISERROR(エネルギー使用量!$O$24/1000*$E$3),"",ROUND(エネルギー使用量!$O$24/1000*$E$3,2))</f>
        <v/>
      </c>
      <c r="N17" s="147" t="s">
        <v>296</v>
      </c>
      <c r="O17" s="147">
        <v>900</v>
      </c>
      <c r="P17" s="147">
        <v>400</v>
      </c>
      <c r="Q17" s="138"/>
      <c r="R17" s="148" t="s">
        <v>343</v>
      </c>
      <c r="S17" s="148"/>
      <c r="T17" s="148" t="s">
        <v>344</v>
      </c>
      <c r="U17" s="148" t="s">
        <v>292</v>
      </c>
    </row>
    <row r="18" spans="2:30" ht="19.2" x14ac:dyDescent="0.45">
      <c r="B18" s="123" t="s">
        <v>345</v>
      </c>
      <c r="C18" s="141">
        <v>36.700000000000003</v>
      </c>
      <c r="D18" s="123" t="s">
        <v>54</v>
      </c>
      <c r="E18" s="135">
        <v>1.8499999999999999E-2</v>
      </c>
      <c r="F18" s="123" t="s">
        <v>346</v>
      </c>
      <c r="I18" s="124" t="s">
        <v>245</v>
      </c>
      <c r="J18" s="129" t="str">
        <f>IF(ISERROR(エネルギー使用量!$O$47/1000*$C$10*$C$7*$C$15),"",ROUND(エネルギー使用量!$O$47/1000*$C$10*$C$7*$C$15,2))</f>
        <v/>
      </c>
      <c r="K18" s="128" t="str">
        <f>IF(ISERROR(エネルギー使用量!$O$36/1000*$C$10*$E$10*$E$7),"",ROUND(エネルギー使用量!$O$36/1000*$C$10*$E$10*$E$7,2))</f>
        <v/>
      </c>
      <c r="L18" s="123" t="s">
        <v>299</v>
      </c>
      <c r="N18" s="147" t="s">
        <v>305</v>
      </c>
      <c r="O18" s="147">
        <v>1000</v>
      </c>
      <c r="P18" s="147">
        <v>500</v>
      </c>
      <c r="Q18" s="138"/>
      <c r="R18" s="148" t="s">
        <v>347</v>
      </c>
      <c r="S18" s="148"/>
      <c r="T18" s="148" t="s">
        <v>348</v>
      </c>
      <c r="U18" s="148" t="s">
        <v>301</v>
      </c>
    </row>
    <row r="19" spans="2:30" ht="19.2" x14ac:dyDescent="0.45">
      <c r="B19" s="123" t="s">
        <v>349</v>
      </c>
      <c r="C19" s="141">
        <v>37.700000000000003</v>
      </c>
      <c r="D19" s="123" t="s">
        <v>54</v>
      </c>
      <c r="E19" s="135">
        <v>1.8700000000000001E-2</v>
      </c>
      <c r="F19" s="123" t="s">
        <v>346</v>
      </c>
      <c r="I19" s="124" t="s">
        <v>251</v>
      </c>
      <c r="J19" s="127" t="str">
        <f>IF(ISERROR(エネルギー使用量!$O$47/1000*$C$4*$C$7),"",ROUND(エネルギー使用量!$O$47/1000*$C$4*$C$7,2))</f>
        <v/>
      </c>
      <c r="K19" s="128" t="str">
        <f>IF(ISERROR(エネルギー使用量!$O$47/1000*$C$4*$E$4),"",ROUND(エネルギー使用量!$O$47/1000*$C$4*$E$4,2))</f>
        <v/>
      </c>
      <c r="L19" s="124"/>
      <c r="N19" s="147" t="s">
        <v>312</v>
      </c>
      <c r="O19" s="147">
        <v>1000</v>
      </c>
      <c r="P19" s="147">
        <v>1200</v>
      </c>
      <c r="Q19" s="138"/>
      <c r="R19" s="148" t="s">
        <v>350</v>
      </c>
      <c r="S19" s="148"/>
      <c r="T19" s="148"/>
      <c r="U19" s="148" t="s">
        <v>311</v>
      </c>
    </row>
    <row r="20" spans="2:30" ht="19.2" x14ac:dyDescent="0.45">
      <c r="B20" s="123" t="s">
        <v>351</v>
      </c>
      <c r="C20" s="141">
        <v>39.1</v>
      </c>
      <c r="D20" s="123" t="s">
        <v>54</v>
      </c>
      <c r="E20" s="135">
        <v>1.89E-2</v>
      </c>
      <c r="F20" s="123" t="s">
        <v>346</v>
      </c>
      <c r="I20" s="124" t="s">
        <v>252</v>
      </c>
      <c r="J20" s="127" t="str">
        <f>IF(ISERROR(エネルギー使用量!$O$47/1000*$C$5*$C$7),"",ROUND(エネルギー使用量!$O$47/1000*$C$5*$C$7,2))</f>
        <v/>
      </c>
      <c r="K20" s="128" t="str">
        <f>IF(ISERROR(エネルギー使用量!$O$47/1000*$C$5*$E$5),"",ROUND(エネルギー使用量!$O$47/1000*$C$5*$E$5,2))</f>
        <v/>
      </c>
      <c r="N20" s="147" t="s">
        <v>316</v>
      </c>
      <c r="O20" s="147">
        <v>400</v>
      </c>
      <c r="P20" s="147">
        <v>500</v>
      </c>
      <c r="Q20" s="138"/>
      <c r="R20" s="148" t="s">
        <v>352</v>
      </c>
      <c r="S20" s="148"/>
      <c r="T20" s="148" t="s">
        <v>353</v>
      </c>
      <c r="U20" s="148" t="s">
        <v>354</v>
      </c>
    </row>
    <row r="21" spans="2:30" ht="19.2" x14ac:dyDescent="0.45">
      <c r="B21" s="123" t="s">
        <v>355</v>
      </c>
      <c r="C21" s="141">
        <v>41.9</v>
      </c>
      <c r="D21" s="123" t="s">
        <v>54</v>
      </c>
      <c r="E21" s="135">
        <v>1.95E-2</v>
      </c>
      <c r="F21" s="123" t="s">
        <v>346</v>
      </c>
      <c r="I21" s="124" t="s">
        <v>253</v>
      </c>
      <c r="J21" s="127" t="str">
        <f>IF(ISERROR(エネルギー使用量!$O$47/1000*$C$6*$C$7),"",ROUND(エネルギー使用量!$O$47/1000*$C$6*$C$7,2))</f>
        <v/>
      </c>
      <c r="K21" s="128" t="str">
        <f>IF(ISERROR(エネルギー使用量!$O$47/1000*$C$6*$E$6),"",エネルギー使用量!$O$47/1000*$C$6*$E$6)</f>
        <v/>
      </c>
      <c r="N21" s="147" t="s">
        <v>320</v>
      </c>
      <c r="O21" s="147">
        <v>400</v>
      </c>
      <c r="P21" s="147">
        <v>500</v>
      </c>
      <c r="Q21" s="138"/>
      <c r="R21" s="148" t="s">
        <v>356</v>
      </c>
      <c r="S21" s="148"/>
      <c r="T21" s="148" t="s">
        <v>357</v>
      </c>
      <c r="U21" s="148"/>
    </row>
    <row r="22" spans="2:30" ht="19.2" x14ac:dyDescent="0.45">
      <c r="I22" s="124" t="s">
        <v>254</v>
      </c>
      <c r="J22" s="129" t="str">
        <f>IF(ISERROR(エネルギー使用量!$O$47/1000*$C$18*$C$7),"",ROUND(エネルギー使用量!$O$47/1000*$C$18*$C$7,2))</f>
        <v/>
      </c>
      <c r="K22" s="128" t="str">
        <f>IF(ISERROR(エネルギー使用量!$O$47/1000*$C$18*$E$18*$E$7),"",ROUND(エネルギー使用量!$O$47/1000*$C$18*$E$18*$E$7,2))</f>
        <v/>
      </c>
      <c r="N22" s="147" t="s">
        <v>319</v>
      </c>
      <c r="O22" s="147">
        <v>1000</v>
      </c>
      <c r="P22" s="147">
        <v>900</v>
      </c>
      <c r="Q22" s="138"/>
      <c r="R22" s="148" t="s">
        <v>358</v>
      </c>
      <c r="S22" s="148"/>
      <c r="T22" s="148" t="s">
        <v>359</v>
      </c>
      <c r="U22" s="148"/>
    </row>
    <row r="23" spans="2:30" ht="19.2" x14ac:dyDescent="0.45">
      <c r="B23" s="123" t="s">
        <v>360</v>
      </c>
      <c r="C23" s="123" t="s">
        <v>361</v>
      </c>
      <c r="I23" s="124" t="s">
        <v>255</v>
      </c>
      <c r="J23" s="129" t="str">
        <f>IF(ISERROR(エネルギー使用量!$O$47/1000*$C$19*$C$7),"",ROUND(エネルギー使用量!$O$47/1000*$C$19*$C$7,2))</f>
        <v/>
      </c>
      <c r="K23" s="128" t="str">
        <f>IF(ISERROR(エネルギー使用量!$O$47/1000*$C$19*$E$19*$E$7),"",ROUND(エネルギー使用量!$O$47/1000*$C$19*$E$19*$E$7,2))</f>
        <v/>
      </c>
      <c r="N23" s="147" t="s">
        <v>323</v>
      </c>
      <c r="O23" s="147">
        <v>1000</v>
      </c>
      <c r="P23" s="147">
        <v>500</v>
      </c>
      <c r="Q23" s="138"/>
      <c r="R23" s="148" t="s">
        <v>362</v>
      </c>
      <c r="S23" s="148"/>
      <c r="T23" s="148" t="s">
        <v>363</v>
      </c>
    </row>
    <row r="24" spans="2:30" ht="19.2" x14ac:dyDescent="0.45">
      <c r="B24" s="123" t="s">
        <v>364</v>
      </c>
      <c r="C24" s="149">
        <f>1/502</f>
        <v>1.9920318725099601E-3</v>
      </c>
      <c r="D24" s="123" t="s">
        <v>365</v>
      </c>
      <c r="I24" s="124" t="s">
        <v>256</v>
      </c>
      <c r="J24" s="129" t="str">
        <f>IF(ISERROR(エネルギー使用量!$O$47/1000*$C$20*$C$7),"",ROUND(エネルギー使用量!$O$47/1000*$C$20*$C$7,2))</f>
        <v/>
      </c>
      <c r="K24" s="128" t="str">
        <f>IF(ISERROR(エネルギー使用量!$O$47/1000*$C$20*$E$20*$E$7),"",ROUND(エネルギー使用量!$O$47/1000*$C$20*$E$20*$E$7,2))</f>
        <v/>
      </c>
      <c r="N24" s="147" t="s">
        <v>366</v>
      </c>
      <c r="O24" s="147">
        <v>800</v>
      </c>
      <c r="P24" s="147">
        <v>400</v>
      </c>
      <c r="Q24" s="138"/>
      <c r="R24" s="148" t="s">
        <v>367</v>
      </c>
      <c r="S24" s="148"/>
      <c r="T24" s="148" t="s">
        <v>368</v>
      </c>
    </row>
    <row r="25" spans="2:30" ht="18" thickBot="1" x14ac:dyDescent="0.5">
      <c r="B25" s="123" t="s">
        <v>369</v>
      </c>
      <c r="C25" s="149">
        <f>1/355</f>
        <v>2.8169014084507044E-3</v>
      </c>
      <c r="D25" s="123" t="s">
        <v>365</v>
      </c>
      <c r="I25" s="124" t="s">
        <v>257</v>
      </c>
      <c r="J25" s="130" t="str">
        <f>IF(ISERROR(エネルギー使用量!$O$47/1000*$C$21*$C$7),"",ROUND(エネルギー使用量!$O$47/1000*$C$21*$C$7,2))</f>
        <v/>
      </c>
      <c r="K25" s="131" t="str">
        <f>IF(ISERROR(エネルギー使用量!$O$47/1000*$C$21*$E$21*$E$7),"",ROUND(エネルギー使用量!$O$47/1000*$C$21*$E$21*$E$7,2))</f>
        <v/>
      </c>
      <c r="N25" s="147" t="s">
        <v>333</v>
      </c>
      <c r="O25" s="147">
        <v>800</v>
      </c>
      <c r="P25" s="147">
        <v>400</v>
      </c>
      <c r="Q25" s="138"/>
      <c r="R25" s="138"/>
    </row>
    <row r="26" spans="2:30" ht="19.8" thickBot="1" x14ac:dyDescent="0.5">
      <c r="B26" s="123" t="s">
        <v>370</v>
      </c>
      <c r="C26" s="149">
        <f>1/458</f>
        <v>2.1834061135371178E-3</v>
      </c>
      <c r="D26" s="123" t="s">
        <v>365</v>
      </c>
      <c r="N26" s="147" t="s">
        <v>327</v>
      </c>
      <c r="O26" s="147">
        <v>800</v>
      </c>
      <c r="P26" s="147">
        <v>400</v>
      </c>
      <c r="Q26" s="138"/>
      <c r="T26" s="148" t="s">
        <v>371</v>
      </c>
    </row>
    <row r="27" spans="2:30" x14ac:dyDescent="0.45">
      <c r="B27" s="123" t="s">
        <v>228</v>
      </c>
      <c r="C27" s="149">
        <f>1/1220</f>
        <v>8.1967213114754098E-4</v>
      </c>
      <c r="D27" s="123" t="s">
        <v>365</v>
      </c>
      <c r="E27" s="132">
        <f>C33/C32</f>
        <v>1208.955223880597</v>
      </c>
      <c r="F27" s="123" t="s">
        <v>372</v>
      </c>
      <c r="I27" s="124" t="s">
        <v>258</v>
      </c>
      <c r="J27" s="133" t="s">
        <v>241</v>
      </c>
      <c r="K27" s="134" t="s">
        <v>242</v>
      </c>
      <c r="N27" s="138"/>
      <c r="O27" s="138"/>
      <c r="P27" s="138"/>
      <c r="Q27" s="138"/>
    </row>
    <row r="28" spans="2:30" ht="19.2" x14ac:dyDescent="0.45">
      <c r="B28" s="123" t="s">
        <v>226</v>
      </c>
      <c r="C28" s="149">
        <f>1/E28</f>
        <v>4.557823129251701E-4</v>
      </c>
      <c r="D28" s="123" t="s">
        <v>365</v>
      </c>
      <c r="E28" s="132">
        <f>C31/C32*1000</f>
        <v>2194.0298507462685</v>
      </c>
      <c r="F28" s="123" t="s">
        <v>372</v>
      </c>
      <c r="I28" s="124" t="s">
        <v>243</v>
      </c>
      <c r="J28" s="127" t="str">
        <f>IF(ISERROR(エネルギー使用量!$O$58/1000*$C$3*$C$7),"",ROUND(エネルギー使用量!$O$58/1000*$C$3*$C$7,2))</f>
        <v/>
      </c>
      <c r="K28" s="128" t="str">
        <f>IF(ISERROR(エネルギー使用量!$O$24/1000*$E$3),"",ROUND(エネルギー使用量!$O$24/1000*$E$3,2))</f>
        <v/>
      </c>
      <c r="N28" s="75"/>
      <c r="O28" s="75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</row>
    <row r="29" spans="2:30" ht="19.2" x14ac:dyDescent="0.45">
      <c r="I29" s="124" t="s">
        <v>245</v>
      </c>
      <c r="J29" s="129" t="str">
        <f>IF(ISERROR(エネルギー使用量!$O$58/1000*$C$10*$C$7*$C$15),"",ROUND(エネルギー使用量!$O$58/1000*$C$10*$C$7*$C$15,2))</f>
        <v/>
      </c>
      <c r="K29" s="128" t="str">
        <f>IF(ISERROR(エネルギー使用量!$O$36/1000*$C$10*$E$10*$E$7),"",ROUND(エネルギー使用量!$O$36/1000*$C$10*$E$10*$E$7,2))</f>
        <v/>
      </c>
      <c r="L29" s="123" t="s">
        <v>299</v>
      </c>
      <c r="N29" s="75"/>
      <c r="O29" s="75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</row>
    <row r="30" spans="2:30" ht="19.2" x14ac:dyDescent="0.45">
      <c r="B30" s="123" t="s">
        <v>373</v>
      </c>
      <c r="I30" s="124" t="s">
        <v>251</v>
      </c>
      <c r="J30" s="127" t="str">
        <f>IF(ISERROR(エネルギー使用量!$O$58/1000*$C$4*$C$7),"",ROUND(エネルギー使用量!$O$58/1000*$C$4*$C$7,2))</f>
        <v/>
      </c>
      <c r="K30" s="128" t="str">
        <f>IF(ISERROR(エネルギー使用量!$O$58/1000*$C$4*$E$4),"",ROUND(エネルギー使用量!$O$58/1000*$C$4*$E$4,2))</f>
        <v/>
      </c>
      <c r="N30" s="75"/>
      <c r="O30" s="75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</row>
    <row r="31" spans="2:30" ht="18" x14ac:dyDescent="0.45">
      <c r="C31" s="142">
        <f>147000</f>
        <v>147000</v>
      </c>
      <c r="D31" s="123" t="s">
        <v>372</v>
      </c>
      <c r="I31" s="124" t="s">
        <v>252</v>
      </c>
      <c r="J31" s="127" t="str">
        <f>IF(ISERROR(エネルギー使用量!$O$58/1000*$C$5*$C$7),"",ROUND(エネルギー使用量!$O$58/1000*$C$5*$C$7,2))</f>
        <v/>
      </c>
      <c r="K31" s="128" t="str">
        <f>IF(ISERROR(エネルギー使用量!$O$58/1000*$C$5*$E$5),"",ROUND(エネルギー使用量!$O$58/1000*$C$5*$E$5,2))</f>
        <v/>
      </c>
      <c r="N31" s="151"/>
      <c r="O31" s="152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</row>
    <row r="32" spans="2:30" ht="18" x14ac:dyDescent="0.45">
      <c r="C32" s="142">
        <f>67000</f>
        <v>67000</v>
      </c>
      <c r="D32" s="123" t="s">
        <v>365</v>
      </c>
      <c r="I32" s="124" t="s">
        <v>253</v>
      </c>
      <c r="J32" s="127" t="str">
        <f>IF(ISERROR(エネルギー使用量!$O$58/1000*$C$6*$C$7),"",ROUND(エネルギー使用量!$O$58/1000*$C$6*$C$7,2))</f>
        <v/>
      </c>
      <c r="K32" s="128" t="str">
        <f>IF(ISERROR(エネルギー使用量!$O$58/1000*$C$6*$E$6),"",ROUND(エネルギー使用量!$O$58/1000*$C$6*$E$6,2))</f>
        <v/>
      </c>
      <c r="N32" s="151"/>
      <c r="O32" s="152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</row>
    <row r="33" spans="3:30" ht="18" x14ac:dyDescent="0.45">
      <c r="C33" s="142">
        <f>81000000</f>
        <v>81000000</v>
      </c>
      <c r="D33" s="123" t="s">
        <v>372</v>
      </c>
      <c r="E33" s="132">
        <f>C33/C31</f>
        <v>551.0204081632653</v>
      </c>
      <c r="F33" s="123" t="s">
        <v>374</v>
      </c>
      <c r="I33" s="124" t="s">
        <v>254</v>
      </c>
      <c r="J33" s="129" t="str">
        <f>IF(ISERROR(エネルギー使用量!$O$58/1000*$C$18*$C$7),"",ROUND(エネルギー使用量!$O$58/1000*$C$18*$C$7,2))</f>
        <v/>
      </c>
      <c r="K33" s="128" t="str">
        <f>IF(ISERROR(エネルギー使用量!$O$58/1000*$C$18*$E$18*$E$7),"",ROUND(エネルギー使用量!$O$58/1000*$C$18*$E$18*$E$7,2))</f>
        <v/>
      </c>
      <c r="N33" s="151"/>
      <c r="O33" s="152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</row>
    <row r="34" spans="3:30" ht="18" x14ac:dyDescent="0.45">
      <c r="I34" s="124" t="s">
        <v>255</v>
      </c>
      <c r="J34" s="129" t="str">
        <f>IF(ISERROR(エネルギー使用量!$O$58/1000*$C$19*$C$7),"",ROUND(エネルギー使用量!$O$58/1000*$C$19*$C$7,2))</f>
        <v/>
      </c>
      <c r="K34" s="128" t="str">
        <f>IF(ISERROR(エネルギー使用量!$O$58/1000*$C$19*$E$19*$E$7),"",ROUND(エネルギー使用量!$O$58/1000*$C$19*$E$19*$E$7,2))</f>
        <v/>
      </c>
      <c r="N34" s="151"/>
      <c r="O34" s="152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</row>
    <row r="35" spans="3:30" ht="18" x14ac:dyDescent="0.45">
      <c r="I35" s="124" t="s">
        <v>256</v>
      </c>
      <c r="J35" s="129" t="str">
        <f>IF(ISERROR(エネルギー使用量!$O$58/1000*$C$20*$C$7),"",ROUND(エネルギー使用量!$O$58/1000*$C$20*$C$7,2))</f>
        <v/>
      </c>
      <c r="K35" s="128" t="str">
        <f>IF(ISERROR(エネルギー使用量!$O$58/1000*$C$20*$E$20*$E$7),"",ROUND(エネルギー使用量!$O$58/1000*$C$20*$E$20*$E$7,2))</f>
        <v/>
      </c>
      <c r="N35" s="151"/>
      <c r="O35" s="152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</row>
    <row r="36" spans="3:30" ht="18.600000000000001" thickBot="1" x14ac:dyDescent="0.5">
      <c r="I36" s="124" t="s">
        <v>257</v>
      </c>
      <c r="J36" s="130" t="str">
        <f>IF(ISERROR(エネルギー使用量!$O$58/1000*$C$21*$C$7),"",ROUND(エネルギー使用量!$O$58/1000*$C$21*$C$7,2))</f>
        <v/>
      </c>
      <c r="K36" s="131" t="str">
        <f>IF(ISERROR(エネルギー使用量!$O$58/1000*$C$21*$E$21*$E$7),"",ROUND(エネルギー使用量!$O$58/1000*$C$21*$E$21*$E$7,2))</f>
        <v/>
      </c>
      <c r="N36" s="151"/>
      <c r="O36" s="152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</row>
    <row r="37" spans="3:30" ht="18.600000000000001" thickBot="1" x14ac:dyDescent="0.5">
      <c r="F37" s="142"/>
      <c r="N37" s="151"/>
      <c r="O37" s="152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</row>
    <row r="38" spans="3:30" ht="18" x14ac:dyDescent="0.45">
      <c r="F38" s="142"/>
      <c r="I38" s="124" t="s">
        <v>259</v>
      </c>
      <c r="J38" s="133" t="s">
        <v>241</v>
      </c>
      <c r="K38" s="134" t="s">
        <v>242</v>
      </c>
      <c r="N38" s="151"/>
      <c r="O38" s="152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</row>
    <row r="39" spans="3:30" ht="18" x14ac:dyDescent="0.45">
      <c r="F39" s="142"/>
      <c r="I39" s="124" t="s">
        <v>243</v>
      </c>
      <c r="J39" s="127" t="str">
        <f>IF(ISERROR(エネルギー使用量!$O$69/1000*$C$3*$C$7),"",ROUND(エネルギー使用量!$O$69/1000*$C$3*$C$7,2))</f>
        <v/>
      </c>
      <c r="K39" s="128" t="str">
        <f>IF(ISERROR(エネルギー使用量!$O$24/1000*$E$3),"",ROUND(エネルギー使用量!$O$24/1000*$E$3,2))</f>
        <v/>
      </c>
      <c r="N39" s="151"/>
      <c r="O39" s="152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</row>
    <row r="40" spans="3:30" ht="18" x14ac:dyDescent="0.45">
      <c r="F40" s="142"/>
      <c r="I40" s="124" t="s">
        <v>245</v>
      </c>
      <c r="J40" s="129" t="str">
        <f>IF(ISERROR(エネルギー使用量!$O$69/1000*$C$10*$C$7*$C$15),"",ROUND(エネルギー使用量!$O$69/1000*$C$10*$C$7*$C$15,2))</f>
        <v/>
      </c>
      <c r="K40" s="128" t="str">
        <f>IF(ISERROR(エネルギー使用量!$O$36/1000*$C$10*$E$10*$E$7),"",ROUND(エネルギー使用量!$O$36/1000*$C$10*$E$10*$E$7,2))</f>
        <v/>
      </c>
      <c r="L40" s="123" t="s">
        <v>299</v>
      </c>
      <c r="N40" s="151"/>
      <c r="O40" s="152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</row>
    <row r="41" spans="3:30" ht="18" x14ac:dyDescent="0.45">
      <c r="F41" s="142"/>
      <c r="I41" s="124" t="s">
        <v>251</v>
      </c>
      <c r="J41" s="127" t="str">
        <f>IF(ISERROR(エネルギー使用量!$O$69/1000*$C$4*$C$7),"",ROUND(エネルギー使用量!$O$69/1000*$C$4*$C$7,2))</f>
        <v/>
      </c>
      <c r="K41" s="128" t="str">
        <f>IF(ISERROR(エネルギー使用量!$O$69/1000*$C$4*$E$4),"",ROUND(エネルギー使用量!$O$69/1000*$C$4*$E$4,2))</f>
        <v/>
      </c>
      <c r="N41" s="151"/>
      <c r="O41" s="152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</row>
    <row r="42" spans="3:30" ht="18" x14ac:dyDescent="0.45">
      <c r="F42" s="142"/>
      <c r="I42" s="124" t="s">
        <v>252</v>
      </c>
      <c r="J42" s="127" t="str">
        <f>IF(ISERROR(エネルギー使用量!$O$69/1000*$C$5*$C$7),"",ROUND(エネルギー使用量!$O$69/1000*$C$5*$C$7,2))</f>
        <v/>
      </c>
      <c r="K42" s="128" t="str">
        <f>IF(ISERROR(エネルギー使用量!$O$69/1000*$C$5*$E$5),"",ROUND(エネルギー使用量!$O$69/1000*$C$5*$E$5,2))</f>
        <v/>
      </c>
      <c r="N42" s="151"/>
      <c r="O42" s="152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</row>
    <row r="43" spans="3:30" ht="18" x14ac:dyDescent="0.45">
      <c r="F43" s="142"/>
      <c r="I43" s="124" t="s">
        <v>253</v>
      </c>
      <c r="J43" s="127" t="str">
        <f>IF(ISERROR(エネルギー使用量!$O$69/1000*$C$6*$C$7),"",ROUND(エネルギー使用量!$O$69/1000*$C$6*$C$7,2))</f>
        <v/>
      </c>
      <c r="K43" s="128" t="str">
        <f>IF(ISERROR(エネルギー使用量!$O$69/1000*$C$6*$E$6),"",ROUND(エネルギー使用量!$O$69/1000*$C$6*$E$6,2))</f>
        <v/>
      </c>
      <c r="N43" s="151"/>
      <c r="O43" s="152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</row>
    <row r="44" spans="3:30" ht="18" x14ac:dyDescent="0.45">
      <c r="F44" s="142"/>
      <c r="I44" s="124" t="s">
        <v>254</v>
      </c>
      <c r="J44" s="129" t="str">
        <f>IF(ISERROR(エネルギー使用量!$O$69/1000*$C$18*$C$7),"",ROUND(エネルギー使用量!$O$69/1000*$C$18*$C$7,2))</f>
        <v/>
      </c>
      <c r="K44" s="128" t="str">
        <f>IF(ISERROR(エネルギー使用量!$O$69/1000*$C$18*$E$18*$E$7),"",ROUND(エネルギー使用量!$O$69/1000*$C$18*$E$18*$E$7,2))</f>
        <v/>
      </c>
      <c r="N44" s="151"/>
      <c r="O44" s="152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</row>
    <row r="45" spans="3:30" ht="18" x14ac:dyDescent="0.45">
      <c r="F45" s="142"/>
      <c r="I45" s="124" t="s">
        <v>255</v>
      </c>
      <c r="J45" s="129" t="str">
        <f>IF(ISERROR(エネルギー使用量!$O$69/1000*$C$19*$C$7),"",ROUND(エネルギー使用量!$O$69/1000*$C$19*$C$7,2))</f>
        <v/>
      </c>
      <c r="K45" s="128" t="str">
        <f>IF(ISERROR(エネルギー使用量!$O$69/1000*$C$19*$E$19*$E$7),"",ROUND(エネルギー使用量!$O$69/1000*$C$19*$E$19*$E$7,2))</f>
        <v/>
      </c>
      <c r="N45" s="151"/>
      <c r="O45" s="152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</row>
    <row r="46" spans="3:30" ht="18" x14ac:dyDescent="0.45">
      <c r="F46" s="142"/>
      <c r="I46" s="124" t="s">
        <v>256</v>
      </c>
      <c r="J46" s="129" t="str">
        <f>IF(ISERROR(エネルギー使用量!$O$69/1000*$C$20*$C$7),"",ROUND(エネルギー使用量!$O$69/1000*$C$20*$C$7,2))</f>
        <v/>
      </c>
      <c r="K46" s="128" t="str">
        <f>IF(ISERROR(エネルギー使用量!$O$69/1000*$C$20*$E$20*$E$7),"",ROUND(エネルギー使用量!$O$69/1000*$C$20*$E$20*$E$7,2))</f>
        <v/>
      </c>
      <c r="N46" s="151"/>
      <c r="O46" s="152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</row>
    <row r="47" spans="3:30" ht="18.600000000000001" thickBot="1" x14ac:dyDescent="0.5">
      <c r="F47" s="142"/>
      <c r="I47" s="124" t="s">
        <v>257</v>
      </c>
      <c r="J47" s="130" t="str">
        <f>IF(ISERROR(エネルギー使用量!$O$69/1000*$C$21*$C$7),"",ROUND(エネルギー使用量!$O$69/1000*$C$21*$C$7,2))</f>
        <v/>
      </c>
      <c r="K47" s="131" t="str">
        <f>IF(ISERROR(エネルギー使用量!$O$69/1000*$C$21*$E$21*$E$7),"",ROUND(エネルギー使用量!$O$69/1000*$C$21*$E$21*$E$7,2))</f>
        <v/>
      </c>
      <c r="N47" s="151"/>
      <c r="O47" s="152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</row>
    <row r="48" spans="3:30" ht="18.600000000000001" thickBot="1" x14ac:dyDescent="0.5">
      <c r="F48" s="142"/>
      <c r="I48" s="124"/>
      <c r="J48" s="132"/>
      <c r="K48" s="132"/>
      <c r="N48" s="151"/>
      <c r="O48" s="152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</row>
    <row r="49" spans="6:30" ht="18" x14ac:dyDescent="0.45">
      <c r="F49" s="142"/>
      <c r="I49" s="124" t="s">
        <v>260</v>
      </c>
      <c r="J49" s="133" t="s">
        <v>241</v>
      </c>
      <c r="K49" s="134" t="s">
        <v>242</v>
      </c>
      <c r="N49" s="151"/>
      <c r="O49" s="152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</row>
    <row r="50" spans="6:30" ht="18" x14ac:dyDescent="0.45">
      <c r="F50" s="142"/>
      <c r="I50" s="124" t="s">
        <v>243</v>
      </c>
      <c r="J50" s="127" t="str">
        <f>IF(ISERROR(エネルギー使用量!$O$80/1000*$C$3*$C$7),"",ROUND(エネルギー使用量!$O$80/1000*$C$3*$C$7,2))</f>
        <v/>
      </c>
      <c r="K50" s="128" t="str">
        <f>IF(ISERROR(エネルギー使用量!$O$24/1000*$E$3),"",ROUND(エネルギー使用量!$O$24/1000*$E$3,2))</f>
        <v/>
      </c>
      <c r="N50" s="151"/>
      <c r="O50" s="152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</row>
    <row r="51" spans="6:30" ht="18" x14ac:dyDescent="0.45">
      <c r="F51" s="142"/>
      <c r="I51" s="124" t="s">
        <v>245</v>
      </c>
      <c r="J51" s="129" t="str">
        <f>IF(ISERROR(エネルギー使用量!$O$80/1000*$C$10*$C$7*$C$15),"",ROUND(エネルギー使用量!$O$80/1000*$C$10*$C$7*$C$15,2))</f>
        <v/>
      </c>
      <c r="K51" s="128" t="str">
        <f>IF(ISERROR(エネルギー使用量!$O$36/1000*$C$10*$E$10*$E$7),"",ROUND(エネルギー使用量!$O$36/1000*$C$10*$E$10*$E$7,2))</f>
        <v/>
      </c>
      <c r="L51" s="123" t="s">
        <v>299</v>
      </c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</row>
    <row r="52" spans="6:30" x14ac:dyDescent="0.45">
      <c r="I52" s="124" t="s">
        <v>251</v>
      </c>
      <c r="J52" s="127" t="str">
        <f>IF(ISERROR(エネルギー使用量!$O$80/1000*$C$4*$C$7),"",ROUND(エネルギー使用量!$O$80/1000*$C$4*$C$7,2))</f>
        <v/>
      </c>
      <c r="K52" s="128" t="str">
        <f>IF(ISERROR(エネルギー使用量!$O$80/1000*$C$4*$E$4),"",ROUND(エネルギー使用量!$O$80/1000*$C$4*$E$4,2))</f>
        <v/>
      </c>
    </row>
    <row r="53" spans="6:30" ht="18" x14ac:dyDescent="0.45">
      <c r="I53" s="124" t="s">
        <v>252</v>
      </c>
      <c r="J53" s="127" t="str">
        <f>IF(ISERROR(エネルギー使用量!$O$80/1000*$C$5*$C$7),"",ROUND(エネルギー使用量!$O$80/1000*$C$5*$C$7,2))</f>
        <v/>
      </c>
      <c r="K53" s="128" t="str">
        <f>IF(ISERROR(エネルギー使用量!$O$80/1000*$C$5*$E$5),"",ROUND(エネルギー使用量!$O$80/1000*$C$5*$E$5,2))</f>
        <v/>
      </c>
      <c r="N53" s="154"/>
      <c r="O53" s="152"/>
      <c r="P53" s="466"/>
      <c r="Q53" s="466"/>
      <c r="R53" s="466"/>
      <c r="S53" s="466"/>
      <c r="T53" s="466"/>
      <c r="U53" s="466"/>
      <c r="V53" s="466"/>
      <c r="W53" s="466"/>
      <c r="X53" s="466"/>
      <c r="Y53" s="466"/>
      <c r="Z53" s="466"/>
      <c r="AA53" s="466"/>
      <c r="AB53" s="466"/>
      <c r="AC53" s="466"/>
      <c r="AD53" s="466"/>
    </row>
    <row r="54" spans="6:30" ht="18" x14ac:dyDescent="0.45">
      <c r="I54" s="124" t="s">
        <v>253</v>
      </c>
      <c r="J54" s="127" t="str">
        <f>IF(ISERROR(エネルギー使用量!$O$80/1000*$C$6*$C$7),"",ROUND(エネルギー使用量!$O$80/1000*$C$6*$C$7,2))</f>
        <v/>
      </c>
      <c r="K54" s="128" t="str">
        <f>IF(ISERROR(エネルギー使用量!$O$80/1000*$C$6*$E$6),"",ROUND(エネルギー使用量!$O$80/1000*$C$6*$E$6,2))</f>
        <v/>
      </c>
      <c r="N54" s="154"/>
      <c r="O54" s="152"/>
      <c r="P54" s="466"/>
      <c r="Q54" s="466"/>
      <c r="R54" s="466"/>
      <c r="S54" s="466"/>
      <c r="T54" s="466"/>
      <c r="U54" s="466"/>
      <c r="V54" s="466"/>
      <c r="W54" s="466"/>
      <c r="X54" s="466"/>
      <c r="Y54" s="466"/>
      <c r="Z54" s="466"/>
      <c r="AA54" s="466"/>
      <c r="AB54" s="466"/>
      <c r="AC54" s="466"/>
      <c r="AD54" s="466"/>
    </row>
    <row r="55" spans="6:30" ht="18" x14ac:dyDescent="0.45">
      <c r="I55" s="124" t="s">
        <v>254</v>
      </c>
      <c r="J55" s="129" t="str">
        <f>IF(ISERROR(エネルギー使用量!$O$80/1000*$C$18*$C$7),"",ROUND(エネルギー使用量!$O$80/1000*$C$18*$C$7,2))</f>
        <v/>
      </c>
      <c r="K55" s="128" t="str">
        <f>IF(ISERROR(エネルギー使用量!$O$80/1000*$C$18*$E$18*$E$7),"",ROUND(エネルギー使用量!$O$80/1000*$C$18*$E$18*$E$7,2))</f>
        <v/>
      </c>
      <c r="N55" s="154"/>
      <c r="O55" s="152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</row>
    <row r="56" spans="6:30" ht="18" x14ac:dyDescent="0.45">
      <c r="I56" s="124" t="s">
        <v>255</v>
      </c>
      <c r="J56" s="129" t="str">
        <f>IF(ISERROR(エネルギー使用量!$O$80/1000*$C$19*$C$7),"",ROUND(エネルギー使用量!$O$80/1000*$C$19*$C$7,2))</f>
        <v/>
      </c>
      <c r="K56" s="128" t="str">
        <f>IF(ISERROR(エネルギー使用量!$O$80/1000*$C$19*$E$19*$E$7),"",ROUND(エネルギー使用量!$O$80/1000*$C$19*$E$19*$E$7,2))</f>
        <v/>
      </c>
      <c r="N56" s="151"/>
      <c r="O56" s="152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</row>
    <row r="57" spans="6:30" ht="18" x14ac:dyDescent="0.45">
      <c r="I57" s="124" t="s">
        <v>256</v>
      </c>
      <c r="J57" s="129" t="str">
        <f>IF(ISERROR(エネルギー使用量!$O$80/1000*$C$20*$C$7),"",ROUND(エネルギー使用量!$O$80/1000*$C$20*$C$7,2))</f>
        <v/>
      </c>
      <c r="K57" s="128" t="str">
        <f>IF(ISERROR(エネルギー使用量!$O$80/1000*$C$20*$E$20*$E$7),"",ROUND(エネルギー使用量!$O$80/1000*$C$20*$E$20*$E$7,2))</f>
        <v/>
      </c>
      <c r="N57" s="151"/>
      <c r="O57" s="152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</row>
    <row r="58" spans="6:30" ht="18.600000000000001" thickBot="1" x14ac:dyDescent="0.5">
      <c r="I58" s="124" t="s">
        <v>257</v>
      </c>
      <c r="J58" s="130" t="str">
        <f>IF(ISERROR(エネルギー使用量!$O$80/1000*$C$21*$C$7),"",ROUND(エネルギー使用量!$O$80/1000*$C$21*$C$7,2))</f>
        <v/>
      </c>
      <c r="K58" s="131" t="str">
        <f>IF(ISERROR(エネルギー使用量!$O$80/1000*$C$21*$E$21*$E$7),"",ROUND(エネルギー使用量!$O$80/1000*$C$21*$E$21*$E$7,2))</f>
        <v/>
      </c>
      <c r="N58" s="151"/>
      <c r="O58" s="152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</row>
    <row r="59" spans="6:30" ht="18" x14ac:dyDescent="0.45">
      <c r="I59" s="124"/>
      <c r="J59" s="132"/>
      <c r="K59" s="132"/>
      <c r="N59" s="151"/>
      <c r="O59" s="152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</row>
    <row r="60" spans="6:30" ht="18" x14ac:dyDescent="0.45">
      <c r="N60" s="151"/>
      <c r="O60" s="152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</row>
    <row r="61" spans="6:30" ht="18" x14ac:dyDescent="0.45">
      <c r="N61" s="151"/>
      <c r="O61" s="152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</row>
    <row r="62" spans="6:30" ht="18" x14ac:dyDescent="0.45">
      <c r="N62" s="151"/>
      <c r="O62" s="152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</row>
    <row r="63" spans="6:30" ht="18" x14ac:dyDescent="0.45">
      <c r="N63" s="151"/>
      <c r="O63" s="152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</row>
    <row r="64" spans="6:30" ht="18" x14ac:dyDescent="0.45">
      <c r="N64" s="151"/>
      <c r="O64" s="152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</row>
    <row r="65" spans="14:30" ht="18" x14ac:dyDescent="0.45">
      <c r="N65" s="151"/>
      <c r="O65" s="152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</row>
    <row r="66" spans="14:30" ht="18" x14ac:dyDescent="0.45">
      <c r="N66" s="151"/>
      <c r="O66" s="152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</row>
    <row r="67" spans="14:30" ht="18" x14ac:dyDescent="0.45">
      <c r="N67" s="151"/>
      <c r="O67" s="152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</row>
    <row r="68" spans="14:30" ht="18" x14ac:dyDescent="0.45">
      <c r="N68" s="151"/>
      <c r="O68" s="152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</row>
    <row r="69" spans="14:30" ht="18" x14ac:dyDescent="0.45">
      <c r="N69" s="151"/>
      <c r="O69" s="152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</row>
    <row r="70" spans="14:30" ht="18" x14ac:dyDescent="0.45">
      <c r="N70" s="151"/>
      <c r="O70" s="152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</row>
    <row r="71" spans="14:30" ht="18" x14ac:dyDescent="0.45">
      <c r="N71" s="151"/>
      <c r="O71" s="152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</row>
    <row r="72" spans="14:30" ht="18" x14ac:dyDescent="0.45">
      <c r="N72" s="151"/>
      <c r="O72" s="152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</row>
    <row r="73" spans="14:30" ht="18" x14ac:dyDescent="0.45">
      <c r="N73" s="151"/>
      <c r="O73" s="152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</row>
    <row r="74" spans="14:30" ht="18" x14ac:dyDescent="0.45">
      <c r="N74" s="151"/>
      <c r="O74" s="152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</row>
    <row r="75" spans="14:30" ht="18" x14ac:dyDescent="0.45">
      <c r="N75" s="151"/>
      <c r="O75" s="152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</row>
    <row r="76" spans="14:30" ht="18" x14ac:dyDescent="0.45"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</row>
  </sheetData>
  <mergeCells count="13">
    <mergeCell ref="P53:AD53"/>
    <mergeCell ref="P54:R54"/>
    <mergeCell ref="S54:U54"/>
    <mergeCell ref="V54:X54"/>
    <mergeCell ref="Y54:AA54"/>
    <mergeCell ref="AB54:AD54"/>
    <mergeCell ref="J1:K1"/>
    <mergeCell ref="P28:AD28"/>
    <mergeCell ref="P29:R29"/>
    <mergeCell ref="S29:U29"/>
    <mergeCell ref="V29:X29"/>
    <mergeCell ref="Y29:AA29"/>
    <mergeCell ref="AB29:AD29"/>
  </mergeCells>
  <phoneticPr fontId="6"/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K86"/>
  <sheetViews>
    <sheetView workbookViewId="0"/>
  </sheetViews>
  <sheetFormatPr defaultColWidth="11" defaultRowHeight="18" x14ac:dyDescent="0.45"/>
  <cols>
    <col min="1" max="1" width="2.8984375" customWidth="1"/>
    <col min="2" max="2" width="14.8984375" customWidth="1"/>
    <col min="3" max="16" width="13.19921875" customWidth="1"/>
    <col min="17" max="17" width="2.69921875" customWidth="1"/>
    <col min="18" max="20" width="6.19921875" customWidth="1"/>
    <col min="21" max="21" width="2.8984375" customWidth="1"/>
    <col min="22" max="22" width="14.8984375" customWidth="1"/>
    <col min="23" max="36" width="13.19921875" customWidth="1"/>
    <col min="37" max="37" width="2.69921875" customWidth="1"/>
  </cols>
  <sheetData>
    <row r="2" spans="2:31" s="75" customFormat="1" ht="19.2" x14ac:dyDescent="0.45">
      <c r="B2" s="74" t="s">
        <v>140</v>
      </c>
      <c r="V2" s="74" t="s">
        <v>140</v>
      </c>
    </row>
    <row r="3" spans="2:31" ht="19.2" x14ac:dyDescent="0.45">
      <c r="B3" s="76" t="s">
        <v>375</v>
      </c>
      <c r="C3" s="77"/>
      <c r="D3" s="77"/>
      <c r="E3" s="77"/>
      <c r="F3" s="77"/>
      <c r="G3" s="77"/>
      <c r="H3" s="77"/>
      <c r="I3" s="77"/>
      <c r="J3" s="77"/>
      <c r="K3" s="75"/>
      <c r="V3" s="76" t="s">
        <v>375</v>
      </c>
      <c r="W3" s="77"/>
      <c r="X3" s="77"/>
      <c r="Y3" s="77"/>
      <c r="Z3" s="77"/>
      <c r="AA3" s="77"/>
      <c r="AB3" s="77"/>
      <c r="AC3" s="77"/>
      <c r="AD3" s="77"/>
      <c r="AE3" s="75"/>
    </row>
    <row r="4" spans="2:31" ht="19.2" x14ac:dyDescent="0.45">
      <c r="B4" s="76" t="s">
        <v>141</v>
      </c>
      <c r="C4" s="77"/>
      <c r="D4" s="77"/>
      <c r="E4" s="77"/>
      <c r="F4" s="77"/>
      <c r="G4" s="77"/>
      <c r="H4" s="77"/>
      <c r="I4" s="77"/>
      <c r="J4" s="77"/>
      <c r="K4" s="75"/>
      <c r="V4" s="76" t="s">
        <v>141</v>
      </c>
      <c r="W4" s="77"/>
      <c r="X4" s="77"/>
      <c r="Y4" s="77"/>
      <c r="Z4" s="77"/>
      <c r="AA4" s="77"/>
      <c r="AB4" s="77"/>
      <c r="AC4" s="77"/>
      <c r="AD4" s="77"/>
      <c r="AE4" s="75"/>
    </row>
    <row r="5" spans="2:31" ht="19.2" x14ac:dyDescent="0.45">
      <c r="B5" s="76" t="s">
        <v>142</v>
      </c>
      <c r="C5" s="77"/>
      <c r="D5" s="77"/>
      <c r="E5" s="77"/>
      <c r="F5" s="77"/>
      <c r="G5" s="77"/>
      <c r="H5" s="77"/>
      <c r="I5" s="77"/>
      <c r="J5" s="77"/>
      <c r="K5" s="75"/>
      <c r="V5" s="76" t="s">
        <v>142</v>
      </c>
      <c r="W5" s="77"/>
      <c r="X5" s="77"/>
      <c r="Y5" s="77"/>
      <c r="Z5" s="77"/>
      <c r="AA5" s="77"/>
      <c r="AB5" s="77"/>
      <c r="AC5" s="77"/>
      <c r="AD5" s="77"/>
      <c r="AE5" s="75"/>
    </row>
    <row r="6" spans="2:31" ht="19.2" x14ac:dyDescent="0.45">
      <c r="B6" s="76" t="s">
        <v>143</v>
      </c>
      <c r="C6" s="77"/>
      <c r="D6" s="77"/>
      <c r="E6" s="77"/>
      <c r="F6" s="77"/>
      <c r="G6" s="77"/>
      <c r="H6" s="77"/>
      <c r="I6" s="77"/>
      <c r="J6" s="77"/>
      <c r="K6" s="75"/>
      <c r="V6" s="76" t="s">
        <v>143</v>
      </c>
      <c r="W6" s="77"/>
      <c r="X6" s="77"/>
      <c r="Y6" s="77"/>
      <c r="Z6" s="77"/>
      <c r="AA6" s="77"/>
      <c r="AB6" s="77"/>
      <c r="AC6" s="77"/>
      <c r="AD6" s="77"/>
      <c r="AE6" s="75"/>
    </row>
    <row r="7" spans="2:31" ht="19.2" x14ac:dyDescent="0.45">
      <c r="B7" s="76" t="s">
        <v>144</v>
      </c>
      <c r="C7" s="77"/>
      <c r="D7" s="77"/>
      <c r="E7" s="77"/>
      <c r="F7" s="77"/>
      <c r="G7" s="77"/>
      <c r="H7" s="77"/>
      <c r="I7" s="77"/>
      <c r="J7" s="77"/>
      <c r="K7" s="75"/>
      <c r="V7" s="76" t="s">
        <v>144</v>
      </c>
      <c r="W7" s="77"/>
      <c r="X7" s="77"/>
      <c r="Y7" s="77"/>
      <c r="Z7" s="77"/>
      <c r="AA7" s="77"/>
      <c r="AB7" s="77"/>
      <c r="AC7" s="77"/>
      <c r="AD7" s="77"/>
      <c r="AE7" s="75"/>
    </row>
    <row r="8" spans="2:31" ht="19.2" x14ac:dyDescent="0.45">
      <c r="B8" s="76" t="s">
        <v>145</v>
      </c>
      <c r="C8" s="77"/>
      <c r="D8" s="77"/>
      <c r="E8" s="77"/>
      <c r="F8" s="77"/>
      <c r="G8" s="77"/>
      <c r="H8" s="77"/>
      <c r="I8" s="77"/>
      <c r="J8" s="77"/>
      <c r="K8" s="75"/>
      <c r="V8" s="76" t="s">
        <v>145</v>
      </c>
      <c r="W8" s="77"/>
      <c r="X8" s="77"/>
      <c r="Y8" s="77"/>
      <c r="Z8" s="77"/>
      <c r="AA8" s="77"/>
      <c r="AB8" s="77"/>
      <c r="AC8" s="77"/>
      <c r="AD8" s="77"/>
      <c r="AE8" s="75"/>
    </row>
    <row r="9" spans="2:31" ht="19.2" x14ac:dyDescent="0.45">
      <c r="B9" s="76" t="s">
        <v>146</v>
      </c>
      <c r="C9" s="77"/>
      <c r="D9" s="77"/>
      <c r="E9" s="77"/>
      <c r="F9" s="77"/>
      <c r="G9" s="77"/>
      <c r="H9" s="77"/>
      <c r="I9" s="77"/>
      <c r="J9" s="77"/>
      <c r="K9" s="75"/>
      <c r="V9" s="76" t="s">
        <v>146</v>
      </c>
      <c r="W9" s="77"/>
      <c r="X9" s="77"/>
      <c r="Y9" s="77"/>
      <c r="Z9" s="77"/>
      <c r="AA9" s="77"/>
      <c r="AB9" s="77"/>
      <c r="AC9" s="77"/>
      <c r="AD9" s="77"/>
      <c r="AE9" s="75"/>
    </row>
    <row r="10" spans="2:31" ht="19.2" x14ac:dyDescent="0.45">
      <c r="B10" s="76" t="s">
        <v>387</v>
      </c>
      <c r="C10" s="77"/>
      <c r="D10" s="77"/>
      <c r="E10" s="77"/>
      <c r="F10" s="77"/>
      <c r="G10" s="77"/>
      <c r="H10" s="77"/>
      <c r="I10" s="77"/>
      <c r="J10" s="77"/>
      <c r="K10" s="75"/>
      <c r="V10" s="76" t="s">
        <v>387</v>
      </c>
      <c r="W10" s="77"/>
      <c r="X10" s="77"/>
      <c r="Y10" s="77"/>
      <c r="Z10" s="77"/>
      <c r="AA10" s="77"/>
      <c r="AB10" s="77"/>
      <c r="AC10" s="77"/>
      <c r="AD10" s="77"/>
      <c r="AE10" s="75"/>
    </row>
    <row r="11" spans="2:31" ht="19.2" x14ac:dyDescent="0.45">
      <c r="B11" s="78"/>
      <c r="C11" s="77"/>
      <c r="D11" s="77"/>
      <c r="E11" s="77"/>
      <c r="F11" s="77"/>
      <c r="G11" s="77"/>
      <c r="H11" s="77"/>
      <c r="I11" s="77"/>
      <c r="J11" s="77"/>
      <c r="K11" s="75"/>
      <c r="V11" s="78"/>
      <c r="W11" s="77"/>
      <c r="X11" s="77"/>
      <c r="Y11" s="77"/>
      <c r="Z11" s="77"/>
      <c r="AA11" s="77"/>
      <c r="AB11" s="77"/>
      <c r="AC11" s="77"/>
      <c r="AD11" s="77"/>
      <c r="AE11" s="75"/>
    </row>
    <row r="12" spans="2:31" s="75" customFormat="1" ht="19.2" x14ac:dyDescent="0.45">
      <c r="B12" s="79" t="s">
        <v>147</v>
      </c>
      <c r="C12" s="80"/>
      <c r="D12" s="81" t="s">
        <v>148</v>
      </c>
      <c r="K12" s="82"/>
      <c r="V12" s="79" t="s">
        <v>147</v>
      </c>
      <c r="W12" s="80"/>
      <c r="X12" s="81" t="s">
        <v>148</v>
      </c>
      <c r="AE12" s="82"/>
    </row>
    <row r="13" spans="2:31" s="75" customFormat="1" ht="19.2" x14ac:dyDescent="0.45">
      <c r="C13" s="83"/>
      <c r="D13" s="81" t="s">
        <v>149</v>
      </c>
      <c r="W13" s="83"/>
      <c r="X13" s="81" t="s">
        <v>149</v>
      </c>
    </row>
    <row r="14" spans="2:31" s="75" customFormat="1" ht="19.2" x14ac:dyDescent="0.45">
      <c r="C14" s="84"/>
      <c r="D14" s="85" t="s">
        <v>150</v>
      </c>
      <c r="W14" s="84"/>
      <c r="X14" s="85" t="s">
        <v>150</v>
      </c>
    </row>
    <row r="15" spans="2:31" s="75" customFormat="1" ht="19.2" x14ac:dyDescent="0.45">
      <c r="B15" s="86"/>
      <c r="C15" s="86"/>
      <c r="V15" s="86"/>
      <c r="W15" s="86"/>
    </row>
    <row r="16" spans="2:31" s="75" customFormat="1" ht="19.2" x14ac:dyDescent="0.45">
      <c r="B16" s="86"/>
      <c r="C16" s="86"/>
      <c r="V16" s="86"/>
      <c r="W16" s="86"/>
    </row>
    <row r="17" spans="2:37" ht="18" customHeight="1" x14ac:dyDescent="0.45">
      <c r="B17" s="87"/>
      <c r="C17" s="77"/>
      <c r="D17" s="77"/>
      <c r="E17" s="77"/>
      <c r="F17" s="77"/>
      <c r="G17" s="77"/>
      <c r="H17" s="77"/>
      <c r="I17" s="77"/>
      <c r="J17" s="88"/>
      <c r="K17" s="77"/>
      <c r="L17" s="75"/>
      <c r="M17" s="75"/>
      <c r="N17" s="75"/>
      <c r="O17" s="75"/>
      <c r="P17" s="75"/>
      <c r="Q17" s="75"/>
      <c r="R17" s="75"/>
      <c r="S17" s="77"/>
      <c r="T17" s="77"/>
      <c r="V17" s="87"/>
      <c r="W17" s="77"/>
      <c r="X17" s="77"/>
      <c r="Y17" s="77"/>
      <c r="Z17" s="77"/>
      <c r="AA17" s="77"/>
      <c r="AB17" s="77"/>
      <c r="AC17" s="77"/>
      <c r="AD17" s="88"/>
      <c r="AE17" s="77"/>
      <c r="AF17" s="75"/>
      <c r="AG17" s="75"/>
      <c r="AH17" s="75"/>
      <c r="AI17" s="75"/>
      <c r="AJ17" s="75"/>
      <c r="AK17" s="75"/>
    </row>
    <row r="18" spans="2:37" ht="18.75" customHeight="1" thickBot="1" x14ac:dyDescent="0.5">
      <c r="B18" s="87"/>
      <c r="C18" s="77"/>
      <c r="D18" s="77"/>
      <c r="E18" s="77"/>
      <c r="F18" s="77"/>
      <c r="G18" s="77"/>
      <c r="H18" s="77"/>
      <c r="I18" s="77"/>
      <c r="J18" s="88"/>
      <c r="K18" s="77"/>
      <c r="L18" s="75"/>
      <c r="M18" s="75"/>
      <c r="N18" s="75"/>
      <c r="O18" s="75"/>
      <c r="P18" s="75"/>
      <c r="Q18" s="75"/>
      <c r="R18" s="75"/>
      <c r="S18" s="77"/>
      <c r="T18" s="77"/>
      <c r="U18" s="197"/>
      <c r="V18" s="87"/>
      <c r="W18" s="77"/>
      <c r="X18" s="77"/>
      <c r="Y18" s="77"/>
      <c r="Z18" s="77"/>
      <c r="AA18" s="77"/>
      <c r="AB18" s="77"/>
      <c r="AC18" s="77"/>
      <c r="AD18" s="88"/>
      <c r="AE18" s="77"/>
      <c r="AF18" s="75"/>
      <c r="AG18" s="75"/>
      <c r="AH18" s="75"/>
      <c r="AI18" s="75"/>
      <c r="AJ18" s="75"/>
      <c r="AK18" s="75"/>
    </row>
    <row r="19" spans="2:37" ht="42.75" customHeight="1" thickTop="1" thickBot="1" x14ac:dyDescent="0.5">
      <c r="B19" s="89" t="s">
        <v>385</v>
      </c>
      <c r="C19" s="77"/>
      <c r="D19" s="77"/>
      <c r="E19" s="312" t="s">
        <v>151</v>
      </c>
      <c r="F19" s="313"/>
      <c r="G19" s="314" t="str">
        <f>IF(AND(P27=0,P39=0,P50=0,P61=0,P72=0,P83=0),"事業所のエネルギー使用について入力してください。",IF(OR(P29&lt;&gt;0,P41&lt;&gt;0,P52&lt;&gt;0,P63&lt;&gt;0,P74&lt;&gt;0,P85&lt;&gt;0),"未入力欄が有ります。確認してください。",IF(OR(P27=1,P39=1,P50=1,P61=1,P72=1,P83=1),"エネルギーの使用年度を選択してください。",IF(OR(P39=2,P39=3,P50=2,P61=2,P72=2,P83=2),"エネルギー種別・単位を選択してください。",IF(SUM(P24,P36,P47,P58,P69,P80)&lt;1500,"中小規模事業所に該当します。","中小規模事業所の要件を満たしていないため、申請できません。")))))</f>
        <v>事業所のエネルギー使用について入力してください。</v>
      </c>
      <c r="H19" s="315"/>
      <c r="I19" s="315"/>
      <c r="J19" s="315"/>
      <c r="K19" s="315"/>
      <c r="L19" s="315"/>
      <c r="M19" s="315"/>
      <c r="N19" s="316"/>
      <c r="O19" s="75"/>
      <c r="P19" s="75"/>
      <c r="Q19" s="75"/>
      <c r="R19" s="75"/>
      <c r="S19" s="77"/>
      <c r="T19" s="77"/>
      <c r="U19" s="197"/>
      <c r="V19" s="89" t="s">
        <v>385</v>
      </c>
      <c r="W19" s="77"/>
      <c r="X19" s="77"/>
      <c r="Y19" s="312" t="s">
        <v>151</v>
      </c>
      <c r="Z19" s="313"/>
      <c r="AA19" s="334" t="s">
        <v>470</v>
      </c>
      <c r="AB19" s="335"/>
      <c r="AC19" s="335"/>
      <c r="AD19" s="335"/>
      <c r="AE19" s="335"/>
      <c r="AF19" s="335"/>
      <c r="AG19" s="335"/>
      <c r="AH19" s="336"/>
      <c r="AI19" s="75"/>
      <c r="AJ19" s="75"/>
      <c r="AK19" s="75"/>
    </row>
    <row r="20" spans="2:37" ht="19.5" customHeight="1" thickTop="1" x14ac:dyDescent="0.4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75"/>
      <c r="P20" s="75"/>
      <c r="Q20" s="75"/>
      <c r="R20" s="75"/>
      <c r="S20" s="77"/>
      <c r="T20" s="77"/>
      <c r="U20" s="197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5"/>
      <c r="AJ20" s="75"/>
      <c r="AK20" s="75"/>
    </row>
    <row r="21" spans="2:37" ht="19.8" thickBot="1" x14ac:dyDescent="0.5">
      <c r="B21" s="77" t="s">
        <v>152</v>
      </c>
      <c r="C21" s="77"/>
      <c r="D21" s="77"/>
      <c r="E21" s="77"/>
      <c r="F21" s="77"/>
      <c r="G21" s="77"/>
      <c r="H21" s="317" t="s">
        <v>153</v>
      </c>
      <c r="I21" s="317"/>
      <c r="J21" s="318"/>
      <c r="K21" s="318"/>
      <c r="L21" s="318"/>
      <c r="M21" s="75"/>
      <c r="N21" s="75"/>
      <c r="O21" s="75"/>
      <c r="P21" s="75"/>
      <c r="Q21" s="75"/>
      <c r="R21" s="75"/>
      <c r="S21" s="77"/>
      <c r="T21" s="77"/>
      <c r="U21" s="197"/>
      <c r="V21" s="77" t="s">
        <v>152</v>
      </c>
      <c r="W21" s="77"/>
      <c r="X21" s="77"/>
      <c r="Y21" s="77"/>
      <c r="Z21" s="77"/>
      <c r="AA21" s="77"/>
      <c r="AB21" s="317" t="s">
        <v>153</v>
      </c>
      <c r="AC21" s="317"/>
      <c r="AD21" s="337"/>
      <c r="AE21" s="337"/>
      <c r="AF21" s="337"/>
      <c r="AG21" s="75"/>
      <c r="AH21" s="75"/>
      <c r="AI21" s="75"/>
      <c r="AJ21" s="75"/>
      <c r="AK21" s="75"/>
    </row>
    <row r="22" spans="2:37" ht="18.75" customHeight="1" thickTop="1" thickBot="1" x14ac:dyDescent="0.5">
      <c r="B22" s="90" t="s">
        <v>154</v>
      </c>
      <c r="C22" s="194" t="s">
        <v>155</v>
      </c>
      <c r="D22" s="92" t="s">
        <v>156</v>
      </c>
      <c r="E22" s="92" t="s">
        <v>157</v>
      </c>
      <c r="F22" s="92" t="s">
        <v>158</v>
      </c>
      <c r="G22" s="92" t="s">
        <v>159</v>
      </c>
      <c r="H22" s="92" t="s">
        <v>160</v>
      </c>
      <c r="I22" s="92" t="s">
        <v>161</v>
      </c>
      <c r="J22" s="92" t="s">
        <v>162</v>
      </c>
      <c r="K22" s="92" t="s">
        <v>163</v>
      </c>
      <c r="L22" s="91" t="s">
        <v>164</v>
      </c>
      <c r="M22" s="92" t="s">
        <v>165</v>
      </c>
      <c r="N22" s="93" t="s">
        <v>166</v>
      </c>
      <c r="O22" s="94"/>
      <c r="P22" s="95"/>
      <c r="Q22" s="75"/>
      <c r="R22" s="75"/>
      <c r="S22" s="77"/>
      <c r="T22" s="77"/>
      <c r="U22" s="197"/>
      <c r="V22" s="202" t="s">
        <v>454</v>
      </c>
      <c r="W22" s="194" t="s">
        <v>155</v>
      </c>
      <c r="X22" s="92" t="s">
        <v>156</v>
      </c>
      <c r="Y22" s="92" t="s">
        <v>157</v>
      </c>
      <c r="Z22" s="92" t="s">
        <v>158</v>
      </c>
      <c r="AA22" s="92" t="s">
        <v>159</v>
      </c>
      <c r="AB22" s="92" t="s">
        <v>160</v>
      </c>
      <c r="AC22" s="92" t="s">
        <v>161</v>
      </c>
      <c r="AD22" s="92" t="s">
        <v>162</v>
      </c>
      <c r="AE22" s="92" t="s">
        <v>163</v>
      </c>
      <c r="AF22" s="91" t="s">
        <v>164</v>
      </c>
      <c r="AG22" s="92" t="s">
        <v>165</v>
      </c>
      <c r="AH22" s="93" t="s">
        <v>166</v>
      </c>
      <c r="AI22" s="94"/>
      <c r="AJ22" s="95"/>
      <c r="AK22" s="75"/>
    </row>
    <row r="23" spans="2:37" ht="38.25" customHeight="1" thickTop="1" x14ac:dyDescent="0.45">
      <c r="B23" s="96" t="s">
        <v>167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98" t="s">
        <v>168</v>
      </c>
      <c r="P23" s="99" t="s">
        <v>169</v>
      </c>
      <c r="Q23" s="77"/>
      <c r="R23" s="77"/>
      <c r="S23" s="77"/>
      <c r="T23" s="77"/>
      <c r="U23" s="197"/>
      <c r="V23" s="96" t="s">
        <v>167</v>
      </c>
      <c r="W23" s="198" t="s">
        <v>442</v>
      </c>
      <c r="X23" s="198" t="s">
        <v>443</v>
      </c>
      <c r="Y23" s="198" t="s">
        <v>444</v>
      </c>
      <c r="Z23" s="198" t="s">
        <v>445</v>
      </c>
      <c r="AA23" s="198" t="s">
        <v>446</v>
      </c>
      <c r="AB23" s="198" t="s">
        <v>447</v>
      </c>
      <c r="AC23" s="198" t="s">
        <v>448</v>
      </c>
      <c r="AD23" s="198" t="s">
        <v>449</v>
      </c>
      <c r="AE23" s="198" t="s">
        <v>450</v>
      </c>
      <c r="AF23" s="198" t="s">
        <v>451</v>
      </c>
      <c r="AG23" s="198" t="s">
        <v>452</v>
      </c>
      <c r="AH23" s="198" t="s">
        <v>453</v>
      </c>
      <c r="AI23" s="98" t="s">
        <v>168</v>
      </c>
      <c r="AJ23" s="99" t="s">
        <v>169</v>
      </c>
      <c r="AK23" s="77"/>
    </row>
    <row r="24" spans="2:37" ht="18.75" customHeight="1" x14ac:dyDescent="0.45">
      <c r="B24" s="100" t="s">
        <v>170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26"/>
      <c r="O24" s="321" t="str">
        <f>IF(ISERROR(12*SUM(C24:N25)/COUNT(C24:N25)),"",12*SUM(C24:N25)/COUNT(C24:N25))</f>
        <v/>
      </c>
      <c r="P24" s="323" t="str">
        <f>IF(P27=0,"",IF(P29=1,"未入力欄を確認",IF(P27=1,"年度を選択",IF(AND(O24&gt;0,O26&gt;0,Q27=Q28,P27=4),計算!$J$3,"入力不足"))))</f>
        <v/>
      </c>
      <c r="Q24" s="77"/>
      <c r="R24" s="77"/>
      <c r="S24" s="77"/>
      <c r="T24" s="77"/>
      <c r="U24" s="197"/>
      <c r="V24" s="100" t="s">
        <v>170</v>
      </c>
      <c r="W24" s="338">
        <v>898</v>
      </c>
      <c r="X24" s="338">
        <v>997</v>
      </c>
      <c r="Y24" s="338">
        <v>1179</v>
      </c>
      <c r="Z24" s="338">
        <v>1257</v>
      </c>
      <c r="AA24" s="338">
        <v>1467</v>
      </c>
      <c r="AB24" s="338">
        <v>1770</v>
      </c>
      <c r="AC24" s="338">
        <v>1216</v>
      </c>
      <c r="AD24" s="338">
        <v>856</v>
      </c>
      <c r="AE24" s="338">
        <v>956</v>
      </c>
      <c r="AF24" s="338">
        <v>1032</v>
      </c>
      <c r="AG24" s="338">
        <v>1164</v>
      </c>
      <c r="AH24" s="338">
        <v>785</v>
      </c>
      <c r="AI24" s="321">
        <v>13577</v>
      </c>
      <c r="AJ24" s="323">
        <v>3.42</v>
      </c>
      <c r="AK24" s="77"/>
    </row>
    <row r="25" spans="2:37" ht="18.75" customHeight="1" thickBot="1" x14ac:dyDescent="0.5">
      <c r="B25" s="96" t="s">
        <v>171</v>
      </c>
      <c r="C25" s="320"/>
      <c r="D25" s="320"/>
      <c r="E25" s="320"/>
      <c r="F25" s="320"/>
      <c r="G25" s="320"/>
      <c r="H25" s="320"/>
      <c r="I25" s="320"/>
      <c r="J25" s="320"/>
      <c r="K25" s="320"/>
      <c r="L25" s="320"/>
      <c r="M25" s="320"/>
      <c r="N25" s="327"/>
      <c r="O25" s="322"/>
      <c r="P25" s="324"/>
      <c r="Q25" s="77"/>
      <c r="R25" s="77"/>
      <c r="S25" s="77"/>
      <c r="T25" s="77"/>
      <c r="U25" s="197"/>
      <c r="V25" s="96" t="s">
        <v>171</v>
      </c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22"/>
      <c r="AJ25" s="324"/>
      <c r="AK25" s="77"/>
    </row>
    <row r="26" spans="2:37" ht="38.25" customHeight="1" thickTop="1" thickBot="1" x14ac:dyDescent="0.5">
      <c r="B26" s="101" t="s">
        <v>172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3" t="str">
        <f>IF(ISERROR(12*SUM(C26:N26)/COUNT(C26:N26)),"",12*SUM(C26:N26)/COUNT(C26:N26))</f>
        <v/>
      </c>
      <c r="P26" s="104">
        <f>IF(AND(O24="",O26="",P29=0),0,IF(OR(B22="",B22="年度を選択"),1,4))</f>
        <v>0</v>
      </c>
      <c r="Q26" s="105"/>
      <c r="R26" s="77"/>
      <c r="S26" s="77"/>
      <c r="T26" s="77"/>
      <c r="U26" s="197"/>
      <c r="V26" s="101" t="s">
        <v>172</v>
      </c>
      <c r="W26" s="199">
        <v>27234</v>
      </c>
      <c r="X26" s="199">
        <v>29368</v>
      </c>
      <c r="Y26" s="199">
        <v>33026</v>
      </c>
      <c r="Z26" s="199">
        <v>33807</v>
      </c>
      <c r="AA26" s="199">
        <v>37411</v>
      </c>
      <c r="AB26" s="199">
        <v>42293</v>
      </c>
      <c r="AC26" s="199">
        <v>30582</v>
      </c>
      <c r="AD26" s="199">
        <v>25126</v>
      </c>
      <c r="AE26" s="199">
        <v>25741</v>
      </c>
      <c r="AF26" s="199">
        <v>25461</v>
      </c>
      <c r="AG26" s="199">
        <v>27085</v>
      </c>
      <c r="AH26" s="199">
        <v>21091</v>
      </c>
      <c r="AI26" s="103">
        <v>358225</v>
      </c>
      <c r="AJ26" s="104">
        <v>4</v>
      </c>
      <c r="AK26" s="105"/>
    </row>
    <row r="27" spans="2:37" ht="18.75" hidden="1" customHeight="1" x14ac:dyDescent="0.45">
      <c r="B27" s="106" t="s">
        <v>173</v>
      </c>
      <c r="C27" s="107">
        <f>IF(C23="",2,IF(C23&lt;&gt;"",0,1))</f>
        <v>2</v>
      </c>
      <c r="D27" s="107">
        <f t="shared" ref="D27:N27" si="0">IF(D23="",2,IF(D23&lt;&gt;"",0,1))</f>
        <v>2</v>
      </c>
      <c r="E27" s="107">
        <f t="shared" si="0"/>
        <v>2</v>
      </c>
      <c r="F27" s="107">
        <f t="shared" si="0"/>
        <v>2</v>
      </c>
      <c r="G27" s="107">
        <f t="shared" si="0"/>
        <v>2</v>
      </c>
      <c r="H27" s="107">
        <f t="shared" si="0"/>
        <v>2</v>
      </c>
      <c r="I27" s="107">
        <f t="shared" si="0"/>
        <v>2</v>
      </c>
      <c r="J27" s="107">
        <f t="shared" si="0"/>
        <v>2</v>
      </c>
      <c r="K27" s="107">
        <f t="shared" si="0"/>
        <v>2</v>
      </c>
      <c r="L27" s="107">
        <f t="shared" si="0"/>
        <v>2</v>
      </c>
      <c r="M27" s="107">
        <f>IF(M23="",2,IF(M23&lt;&gt;"",0,1))</f>
        <v>2</v>
      </c>
      <c r="N27" s="107">
        <f t="shared" si="0"/>
        <v>2</v>
      </c>
      <c r="O27" s="107" t="str">
        <f>IF(R27&gt;1,"入力確認",IF(Q27=Q28,"入力済","未入力"))</f>
        <v>入力済</v>
      </c>
      <c r="P27" s="108">
        <f>P26</f>
        <v>0</v>
      </c>
      <c r="Q27" s="105">
        <f>COUNTIF($C27:$N27,0)</f>
        <v>0</v>
      </c>
      <c r="R27" s="105">
        <f>COUNTIF($C27:$N27,1)</f>
        <v>0</v>
      </c>
      <c r="S27" s="105">
        <f>COUNTIF($C27:$N27,2)</f>
        <v>12</v>
      </c>
      <c r="T27" s="105"/>
      <c r="U27" s="197"/>
      <c r="V27" s="106" t="s">
        <v>173</v>
      </c>
      <c r="W27" s="107">
        <f>IF(W23="",2,IF(W23&lt;&gt;"",0,1))</f>
        <v>0</v>
      </c>
      <c r="X27" s="107">
        <f t="shared" ref="X27:AF27" si="1">IF(X23="",2,IF(X23&lt;&gt;"",0,1))</f>
        <v>0</v>
      </c>
      <c r="Y27" s="107">
        <f t="shared" si="1"/>
        <v>0</v>
      </c>
      <c r="Z27" s="107">
        <f t="shared" si="1"/>
        <v>0</v>
      </c>
      <c r="AA27" s="107">
        <f t="shared" si="1"/>
        <v>0</v>
      </c>
      <c r="AB27" s="107">
        <f t="shared" si="1"/>
        <v>0</v>
      </c>
      <c r="AC27" s="107">
        <f t="shared" si="1"/>
        <v>0</v>
      </c>
      <c r="AD27" s="107">
        <f t="shared" si="1"/>
        <v>0</v>
      </c>
      <c r="AE27" s="107">
        <f t="shared" si="1"/>
        <v>0</v>
      </c>
      <c r="AF27" s="107">
        <f t="shared" si="1"/>
        <v>0</v>
      </c>
      <c r="AG27" s="107">
        <f>IF(AG23="",2,IF(AG23&lt;&gt;"",0,1))</f>
        <v>0</v>
      </c>
      <c r="AH27" s="107">
        <f t="shared" ref="AH27" si="2">IF(AH23="",2,IF(AH23&lt;&gt;"",0,1))</f>
        <v>0</v>
      </c>
      <c r="AI27" s="107" t="str">
        <f>IF(AL27&gt;1,"入力確認",IF(AK27=AK28,"入力済","未入力"))</f>
        <v>入力済</v>
      </c>
      <c r="AJ27" s="108">
        <f>AJ26</f>
        <v>4</v>
      </c>
      <c r="AK27" s="105">
        <f>COUNTIF($C27:$N27,0)</f>
        <v>0</v>
      </c>
    </row>
    <row r="28" spans="2:37" ht="18.75" hidden="1" customHeight="1" x14ac:dyDescent="0.45">
      <c r="B28" s="106" t="s">
        <v>174</v>
      </c>
      <c r="C28" s="107">
        <f>IF(AND(C24="",C26=""),2,IF(AND(C24&lt;&gt;"",C26&lt;&gt;""),0,1))</f>
        <v>2</v>
      </c>
      <c r="D28" s="107">
        <f t="shared" ref="D28:N28" si="3">IF(AND(D24="",D26=""),2,IF(AND(D24&lt;&gt;"",D26&lt;&gt;""),0,1))</f>
        <v>2</v>
      </c>
      <c r="E28" s="107">
        <f t="shared" si="3"/>
        <v>2</v>
      </c>
      <c r="F28" s="107">
        <f t="shared" si="3"/>
        <v>2</v>
      </c>
      <c r="G28" s="107">
        <f t="shared" si="3"/>
        <v>2</v>
      </c>
      <c r="H28" s="107">
        <f t="shared" si="3"/>
        <v>2</v>
      </c>
      <c r="I28" s="107">
        <f t="shared" si="3"/>
        <v>2</v>
      </c>
      <c r="J28" s="107">
        <f t="shared" si="3"/>
        <v>2</v>
      </c>
      <c r="K28" s="107">
        <f t="shared" si="3"/>
        <v>2</v>
      </c>
      <c r="L28" s="107">
        <f t="shared" si="3"/>
        <v>2</v>
      </c>
      <c r="M28" s="107">
        <f t="shared" si="3"/>
        <v>2</v>
      </c>
      <c r="N28" s="107">
        <f t="shared" si="3"/>
        <v>2</v>
      </c>
      <c r="O28" s="107" t="str">
        <f>IF(R28&gt;1,"入力確認",IF(Q28+S28=12,"入力済","未入力"))</f>
        <v>入力済</v>
      </c>
      <c r="P28" s="108"/>
      <c r="Q28" s="105">
        <f>COUNTIF($C28:$N28,0)</f>
        <v>0</v>
      </c>
      <c r="R28" s="105">
        <f>COUNTIF($C28:$N28,1)</f>
        <v>0</v>
      </c>
      <c r="S28" s="105">
        <f>COUNTIF($C28:$N28,2)</f>
        <v>12</v>
      </c>
      <c r="T28" s="77"/>
      <c r="U28" s="197"/>
      <c r="V28" s="106" t="s">
        <v>174</v>
      </c>
      <c r="W28" s="107">
        <f>IF(AND(W24="",W26=""),2,IF(AND(W24&lt;&gt;"",W26&lt;&gt;""),0,1))</f>
        <v>0</v>
      </c>
      <c r="X28" s="107">
        <f t="shared" ref="X28:AH28" si="4">IF(AND(X24="",X26=""),2,IF(AND(X24&lt;&gt;"",X26&lt;&gt;""),0,1))</f>
        <v>0</v>
      </c>
      <c r="Y28" s="107">
        <f t="shared" si="4"/>
        <v>0</v>
      </c>
      <c r="Z28" s="107">
        <f t="shared" si="4"/>
        <v>0</v>
      </c>
      <c r="AA28" s="107">
        <f t="shared" si="4"/>
        <v>0</v>
      </c>
      <c r="AB28" s="107">
        <f t="shared" si="4"/>
        <v>0</v>
      </c>
      <c r="AC28" s="107">
        <f t="shared" si="4"/>
        <v>0</v>
      </c>
      <c r="AD28" s="107">
        <f t="shared" si="4"/>
        <v>0</v>
      </c>
      <c r="AE28" s="107">
        <f t="shared" si="4"/>
        <v>0</v>
      </c>
      <c r="AF28" s="107">
        <f t="shared" si="4"/>
        <v>0</v>
      </c>
      <c r="AG28" s="107">
        <f t="shared" si="4"/>
        <v>0</v>
      </c>
      <c r="AH28" s="107">
        <f t="shared" si="4"/>
        <v>0</v>
      </c>
      <c r="AI28" s="107" t="str">
        <f>IF(AL28&gt;1,"入力確認",IF(AK28+AM28=12,"入力済","未入力"))</f>
        <v>未入力</v>
      </c>
      <c r="AJ28" s="108"/>
      <c r="AK28" s="105">
        <f>COUNTIF($C28:$N28,0)</f>
        <v>0</v>
      </c>
    </row>
    <row r="29" spans="2:37" ht="18.75" hidden="1" customHeight="1" x14ac:dyDescent="0.45">
      <c r="B29" s="106" t="s">
        <v>175</v>
      </c>
      <c r="C29" s="107">
        <f>IF(AND(C27=2,C28=2),2,IF(C27&lt;&gt;C28,1,IF(AND(C27=0,C28=0),0,4)))</f>
        <v>2</v>
      </c>
      <c r="D29" s="107">
        <f t="shared" ref="D29:N29" si="5">IF(AND(D27=2,D28=2),2,IF(D27&lt;&gt;D28,1,IF(AND(D27=0,D28=0),0,4)))</f>
        <v>2</v>
      </c>
      <c r="E29" s="107">
        <f t="shared" si="5"/>
        <v>2</v>
      </c>
      <c r="F29" s="107">
        <f t="shared" si="5"/>
        <v>2</v>
      </c>
      <c r="G29" s="107">
        <f t="shared" si="5"/>
        <v>2</v>
      </c>
      <c r="H29" s="107">
        <f t="shared" si="5"/>
        <v>2</v>
      </c>
      <c r="I29" s="107">
        <f t="shared" si="5"/>
        <v>2</v>
      </c>
      <c r="J29" s="107">
        <f t="shared" si="5"/>
        <v>2</v>
      </c>
      <c r="K29" s="107">
        <f t="shared" si="5"/>
        <v>2</v>
      </c>
      <c r="L29" s="107">
        <f t="shared" si="5"/>
        <v>2</v>
      </c>
      <c r="M29" s="107">
        <f t="shared" si="5"/>
        <v>2</v>
      </c>
      <c r="N29" s="107">
        <f t="shared" si="5"/>
        <v>2</v>
      </c>
      <c r="O29" s="107" t="str">
        <f>IF(R29&gt;1,"入力確認",IF(Q29+S29=12,"入力済","未入力"))</f>
        <v>入力済</v>
      </c>
      <c r="P29" s="108">
        <f>IF(O29="未入力",1,IF(O29="入力済",0,2))</f>
        <v>0</v>
      </c>
      <c r="Q29" s="105">
        <f>COUNTIF($C29:$N29,0)</f>
        <v>0</v>
      </c>
      <c r="R29" s="105">
        <f>COUNTIF($C29:$N29,1)</f>
        <v>0</v>
      </c>
      <c r="S29" s="105">
        <f>COUNTIF($C29:$N29,2)</f>
        <v>12</v>
      </c>
      <c r="T29" s="77"/>
      <c r="U29" s="197"/>
      <c r="V29" s="106" t="s">
        <v>175</v>
      </c>
      <c r="W29" s="107">
        <f>IF(AND(W27=2,W28=2),2,IF(W27&lt;&gt;W28,1,IF(AND(W27=0,W28=0),0,4)))</f>
        <v>0</v>
      </c>
      <c r="X29" s="107">
        <f t="shared" ref="X29:AH29" si="6">IF(AND(X27=2,X28=2),2,IF(X27&lt;&gt;X28,1,IF(AND(X27=0,X28=0),0,4)))</f>
        <v>0</v>
      </c>
      <c r="Y29" s="107">
        <f t="shared" si="6"/>
        <v>0</v>
      </c>
      <c r="Z29" s="107">
        <f t="shared" si="6"/>
        <v>0</v>
      </c>
      <c r="AA29" s="107">
        <f t="shared" si="6"/>
        <v>0</v>
      </c>
      <c r="AB29" s="107">
        <f t="shared" si="6"/>
        <v>0</v>
      </c>
      <c r="AC29" s="107">
        <f t="shared" si="6"/>
        <v>0</v>
      </c>
      <c r="AD29" s="107">
        <f t="shared" si="6"/>
        <v>0</v>
      </c>
      <c r="AE29" s="107">
        <f t="shared" si="6"/>
        <v>0</v>
      </c>
      <c r="AF29" s="107">
        <f t="shared" si="6"/>
        <v>0</v>
      </c>
      <c r="AG29" s="107">
        <f t="shared" si="6"/>
        <v>0</v>
      </c>
      <c r="AH29" s="107">
        <f t="shared" si="6"/>
        <v>0</v>
      </c>
      <c r="AI29" s="107" t="str">
        <f>IF(AL29&gt;1,"入力確認",IF(AK29+AM29=12,"入力済","未入力"))</f>
        <v>未入力</v>
      </c>
      <c r="AJ29" s="108">
        <f>IF(AI29="未入力",1,IF(AI29="入力済",0,2))</f>
        <v>1</v>
      </c>
      <c r="AK29" s="105">
        <f>COUNTIF($C29:$N29,0)</f>
        <v>0</v>
      </c>
    </row>
    <row r="30" spans="2:37" x14ac:dyDescent="0.45">
      <c r="B30" s="109" t="s">
        <v>176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110"/>
      <c r="P30" s="77"/>
      <c r="Q30" s="77"/>
      <c r="R30" s="77"/>
      <c r="S30" s="77"/>
      <c r="T30" s="77"/>
      <c r="U30" s="197"/>
      <c r="V30" s="109" t="s">
        <v>176</v>
      </c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110"/>
      <c r="AJ30" s="77"/>
      <c r="AK30" s="77"/>
    </row>
    <row r="31" spans="2:37" x14ac:dyDescent="0.45"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</row>
    <row r="32" spans="2:37" ht="18.600000000000001" thickBot="1" x14ac:dyDescent="0.5"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  <c r="AF32" s="197"/>
      <c r="AG32" s="197"/>
      <c r="AH32" s="197"/>
      <c r="AI32" s="197"/>
      <c r="AJ32" s="197"/>
      <c r="AK32" s="197"/>
    </row>
    <row r="33" spans="2:37" ht="19.2" thickTop="1" thickBot="1" x14ac:dyDescent="0.5">
      <c r="B33" s="77" t="s">
        <v>177</v>
      </c>
      <c r="C33" s="77"/>
      <c r="D33" s="77"/>
      <c r="E33" s="196" t="s">
        <v>467</v>
      </c>
      <c r="F33" s="196" t="s">
        <v>178</v>
      </c>
      <c r="G33" s="111"/>
      <c r="H33" s="317" t="s">
        <v>153</v>
      </c>
      <c r="I33" s="317"/>
      <c r="J33" s="318"/>
      <c r="K33" s="318"/>
      <c r="L33" s="318"/>
      <c r="M33" s="77"/>
      <c r="N33" s="77"/>
      <c r="O33" s="77"/>
      <c r="P33" s="77"/>
      <c r="Q33" s="77"/>
      <c r="R33" s="77"/>
      <c r="S33" s="77"/>
      <c r="T33" s="77"/>
      <c r="U33" s="197"/>
      <c r="V33" s="77" t="s">
        <v>177</v>
      </c>
      <c r="W33" s="77"/>
      <c r="X33" s="77"/>
      <c r="Y33" s="203" t="s">
        <v>51</v>
      </c>
      <c r="Z33" s="204" t="s">
        <v>230</v>
      </c>
      <c r="AA33" s="111"/>
      <c r="AB33" s="317" t="s">
        <v>153</v>
      </c>
      <c r="AC33" s="317"/>
      <c r="AD33" s="337"/>
      <c r="AE33" s="337"/>
      <c r="AF33" s="337"/>
      <c r="AG33" s="77"/>
      <c r="AH33" s="77"/>
      <c r="AI33" s="77"/>
      <c r="AJ33" s="77"/>
      <c r="AK33" s="77"/>
    </row>
    <row r="34" spans="2:37" ht="19.5" customHeight="1" thickTop="1" thickBot="1" x14ac:dyDescent="0.5">
      <c r="B34" s="90" t="s">
        <v>154</v>
      </c>
      <c r="C34" s="194" t="s">
        <v>155</v>
      </c>
      <c r="D34" s="92" t="s">
        <v>156</v>
      </c>
      <c r="E34" s="92" t="s">
        <v>157</v>
      </c>
      <c r="F34" s="92" t="s">
        <v>158</v>
      </c>
      <c r="G34" s="92" t="s">
        <v>159</v>
      </c>
      <c r="H34" s="92" t="s">
        <v>160</v>
      </c>
      <c r="I34" s="92" t="s">
        <v>161</v>
      </c>
      <c r="J34" s="92" t="s">
        <v>162</v>
      </c>
      <c r="K34" s="92" t="s">
        <v>163</v>
      </c>
      <c r="L34" s="91" t="s">
        <v>164</v>
      </c>
      <c r="M34" s="92" t="s">
        <v>165</v>
      </c>
      <c r="N34" s="93" t="s">
        <v>166</v>
      </c>
      <c r="O34" s="94"/>
      <c r="P34" s="95"/>
      <c r="Q34" s="77"/>
      <c r="R34" s="77"/>
      <c r="S34" s="77"/>
      <c r="T34" s="77"/>
      <c r="U34" s="197"/>
      <c r="V34" s="202" t="s">
        <v>454</v>
      </c>
      <c r="W34" s="194" t="s">
        <v>155</v>
      </c>
      <c r="X34" s="92" t="s">
        <v>156</v>
      </c>
      <c r="Y34" s="195" t="s">
        <v>157</v>
      </c>
      <c r="Z34" s="195" t="s">
        <v>158</v>
      </c>
      <c r="AA34" s="92" t="s">
        <v>159</v>
      </c>
      <c r="AB34" s="92" t="s">
        <v>160</v>
      </c>
      <c r="AC34" s="92" t="s">
        <v>161</v>
      </c>
      <c r="AD34" s="92" t="s">
        <v>162</v>
      </c>
      <c r="AE34" s="92" t="s">
        <v>163</v>
      </c>
      <c r="AF34" s="91" t="s">
        <v>164</v>
      </c>
      <c r="AG34" s="92" t="s">
        <v>165</v>
      </c>
      <c r="AH34" s="93" t="s">
        <v>166</v>
      </c>
      <c r="AI34" s="94"/>
      <c r="AJ34" s="95"/>
      <c r="AK34" s="77"/>
    </row>
    <row r="35" spans="2:37" ht="38.25" customHeight="1" thickTop="1" x14ac:dyDescent="0.45">
      <c r="B35" s="96" t="s">
        <v>167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3"/>
      <c r="O35" s="98" t="s">
        <v>168</v>
      </c>
      <c r="P35" s="99" t="s">
        <v>169</v>
      </c>
      <c r="Q35" s="77"/>
      <c r="R35" s="77"/>
      <c r="S35" s="77"/>
      <c r="T35" s="77"/>
      <c r="U35" s="197"/>
      <c r="V35" s="96" t="s">
        <v>167</v>
      </c>
      <c r="W35" s="198" t="s">
        <v>455</v>
      </c>
      <c r="X35" s="198" t="s">
        <v>456</v>
      </c>
      <c r="Y35" s="198" t="s">
        <v>457</v>
      </c>
      <c r="Z35" s="198" t="s">
        <v>458</v>
      </c>
      <c r="AA35" s="198" t="s">
        <v>459</v>
      </c>
      <c r="AB35" s="198" t="s">
        <v>460</v>
      </c>
      <c r="AC35" s="198" t="s">
        <v>461</v>
      </c>
      <c r="AD35" s="198" t="s">
        <v>462</v>
      </c>
      <c r="AE35" s="198" t="s">
        <v>463</v>
      </c>
      <c r="AF35" s="198" t="s">
        <v>464</v>
      </c>
      <c r="AG35" s="198" t="s">
        <v>465</v>
      </c>
      <c r="AH35" s="200" t="s">
        <v>466</v>
      </c>
      <c r="AI35" s="98" t="s">
        <v>168</v>
      </c>
      <c r="AJ35" s="99" t="s">
        <v>169</v>
      </c>
      <c r="AK35" s="77"/>
    </row>
    <row r="36" spans="2:37" ht="19.5" customHeight="1" x14ac:dyDescent="0.45">
      <c r="B36" s="100" t="s">
        <v>179</v>
      </c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21" t="str">
        <f>IF(ISERROR(12*SUM(C36:N37)/COUNT(C36:N37)),"",12*SUM(C36:N37)/COUNT(C36:N37))</f>
        <v/>
      </c>
      <c r="P36" s="328" t="str">
        <f>IF(P39=0,"",IF(P41=1,"未入力欄を確認",IF(P39=1,"年度を選択",IF(P39=2,"種別を選択",IF(P39=3,"単位を選択",IF(AND($E$33="都市ガス",$F$33="［m3］"),計算!$J$6,IF(AND($E$33="LPG",$F$33="［m3］"),計算!$J$7,IF(AND($E$33="LPG",$F$33="［kg］"),計算!$L$7,IF($E$33="LNG",計算!$J$8,IF($E$33="水素ガス",計算!$J$9,IF($E$33="天然ガス",計算!$J$10,"")))))))))))</f>
        <v/>
      </c>
      <c r="Q36" s="77"/>
      <c r="R36" s="77"/>
      <c r="S36" s="77"/>
      <c r="T36" s="77"/>
      <c r="U36" s="197"/>
      <c r="V36" s="100" t="s">
        <v>179</v>
      </c>
      <c r="W36" s="338">
        <v>78</v>
      </c>
      <c r="X36" s="338">
        <v>78</v>
      </c>
      <c r="Y36" s="338">
        <v>114</v>
      </c>
      <c r="Z36" s="338">
        <v>103</v>
      </c>
      <c r="AA36" s="338">
        <v>85</v>
      </c>
      <c r="AB36" s="338">
        <v>102</v>
      </c>
      <c r="AC36" s="338">
        <v>109</v>
      </c>
      <c r="AD36" s="338">
        <v>123</v>
      </c>
      <c r="AE36" s="338">
        <v>102</v>
      </c>
      <c r="AF36" s="338">
        <v>99</v>
      </c>
      <c r="AG36" s="338">
        <v>110</v>
      </c>
      <c r="AH36" s="338">
        <v>119</v>
      </c>
      <c r="AI36" s="321">
        <v>1222</v>
      </c>
      <c r="AJ36" s="328">
        <v>3.32</v>
      </c>
      <c r="AK36" s="77"/>
    </row>
    <row r="37" spans="2:37" ht="19.5" customHeight="1" thickBot="1" x14ac:dyDescent="0.5">
      <c r="B37" s="96" t="str">
        <f>IF(F33="","",F33)</f>
        <v>単位を選択</v>
      </c>
      <c r="C37" s="325"/>
      <c r="D37" s="325"/>
      <c r="E37" s="325"/>
      <c r="F37" s="325"/>
      <c r="G37" s="325"/>
      <c r="H37" s="325"/>
      <c r="I37" s="325"/>
      <c r="J37" s="320"/>
      <c r="K37" s="320"/>
      <c r="L37" s="320"/>
      <c r="M37" s="320"/>
      <c r="N37" s="320"/>
      <c r="O37" s="322"/>
      <c r="P37" s="329"/>
      <c r="Q37" s="77"/>
      <c r="R37" s="77"/>
      <c r="S37" s="77"/>
      <c r="T37" s="77"/>
      <c r="U37" s="197"/>
      <c r="V37" s="96" t="str">
        <f>IF(Z33="","",Z33)</f>
        <v>［m3］</v>
      </c>
      <c r="W37" s="339"/>
      <c r="X37" s="339"/>
      <c r="Y37" s="339"/>
      <c r="Z37" s="339"/>
      <c r="AA37" s="339"/>
      <c r="AB37" s="339"/>
      <c r="AC37" s="339"/>
      <c r="AD37" s="340"/>
      <c r="AE37" s="340"/>
      <c r="AF37" s="340"/>
      <c r="AG37" s="340"/>
      <c r="AH37" s="340"/>
      <c r="AI37" s="322"/>
      <c r="AJ37" s="329"/>
      <c r="AK37" s="77"/>
    </row>
    <row r="38" spans="2:37" ht="38.25" customHeight="1" thickTop="1" thickBot="1" x14ac:dyDescent="0.5">
      <c r="B38" s="101" t="s">
        <v>172</v>
      </c>
      <c r="C38" s="102"/>
      <c r="D38" s="102"/>
      <c r="E38" s="102"/>
      <c r="F38" s="102"/>
      <c r="G38" s="102"/>
      <c r="H38" s="102"/>
      <c r="I38" s="102"/>
      <c r="J38" s="113"/>
      <c r="K38" s="113"/>
      <c r="L38" s="113"/>
      <c r="M38" s="113"/>
      <c r="N38" s="113"/>
      <c r="O38" s="114" t="str">
        <f>IF(ISERROR(12*SUM(C38:N38)/COUNT(C38:N38)),"",12*SUM(C38:N38)/COUNT(C38:N38))</f>
        <v/>
      </c>
      <c r="P38" s="104">
        <f>IF(AND(O36="",O38="",P41=0),0,IF(OR(B34="",B34="年度を選択"),1,IF(OR(E33="",E33="種別を選択"),2,IF(OR(F33="",F33="単位を選択"),3,4))))</f>
        <v>0</v>
      </c>
      <c r="Q38" s="105"/>
      <c r="R38" s="105"/>
      <c r="S38" s="77"/>
      <c r="T38" s="77"/>
      <c r="U38" s="197"/>
      <c r="V38" s="101" t="s">
        <v>172</v>
      </c>
      <c r="W38" s="199">
        <v>10377</v>
      </c>
      <c r="X38" s="199">
        <v>10467</v>
      </c>
      <c r="Y38" s="199">
        <v>14752</v>
      </c>
      <c r="Z38" s="199">
        <v>13285</v>
      </c>
      <c r="AA38" s="199">
        <v>11434</v>
      </c>
      <c r="AB38" s="199">
        <v>13841</v>
      </c>
      <c r="AC38" s="199">
        <v>15030</v>
      </c>
      <c r="AD38" s="201">
        <v>17138</v>
      </c>
      <c r="AE38" s="201">
        <v>14785</v>
      </c>
      <c r="AF38" s="201">
        <v>15258</v>
      </c>
      <c r="AG38" s="201">
        <v>17637</v>
      </c>
      <c r="AH38" s="201">
        <v>19312</v>
      </c>
      <c r="AI38" s="114">
        <v>173316</v>
      </c>
      <c r="AJ38" s="104">
        <v>4</v>
      </c>
      <c r="AK38" s="105"/>
    </row>
    <row r="39" spans="2:37" ht="18.75" hidden="1" customHeight="1" x14ac:dyDescent="0.45">
      <c r="B39" s="106" t="s">
        <v>173</v>
      </c>
      <c r="C39" s="107">
        <f>IF(C35="",2,IF(C35&lt;&gt;"",0,1))</f>
        <v>2</v>
      </c>
      <c r="D39" s="107">
        <f t="shared" ref="D39:L39" si="7">IF(D35="",2,IF(D35&lt;&gt;"",0,1))</f>
        <v>2</v>
      </c>
      <c r="E39" s="107">
        <f t="shared" si="7"/>
        <v>2</v>
      </c>
      <c r="F39" s="107">
        <f t="shared" si="7"/>
        <v>2</v>
      </c>
      <c r="G39" s="107">
        <f t="shared" si="7"/>
        <v>2</v>
      </c>
      <c r="H39" s="107">
        <f t="shared" si="7"/>
        <v>2</v>
      </c>
      <c r="I39" s="107">
        <f t="shared" si="7"/>
        <v>2</v>
      </c>
      <c r="J39" s="107">
        <f t="shared" si="7"/>
        <v>2</v>
      </c>
      <c r="K39" s="107">
        <f t="shared" si="7"/>
        <v>2</v>
      </c>
      <c r="L39" s="107">
        <f t="shared" si="7"/>
        <v>2</v>
      </c>
      <c r="M39" s="107">
        <f>IF(M35="",2,IF(M35&lt;&gt;"",0,1))</f>
        <v>2</v>
      </c>
      <c r="N39" s="107">
        <f t="shared" ref="N39" si="8">IF(N35="",2,IF(N35&lt;&gt;"",0,1))</f>
        <v>2</v>
      </c>
      <c r="O39" s="107" t="str">
        <f>IF(R39&gt;1,"入力確認",IF(Q39=Q40,"入力済","未入力"))</f>
        <v>入力済</v>
      </c>
      <c r="P39" s="108">
        <f>P38</f>
        <v>0</v>
      </c>
      <c r="Q39" s="105">
        <f>COUNTIF($C39:$N39,0)</f>
        <v>0</v>
      </c>
      <c r="R39" s="105">
        <f>COUNTIF($C39:$N39,1)</f>
        <v>0</v>
      </c>
      <c r="S39" s="105">
        <f>COUNTIF($C39:$N39,2)</f>
        <v>12</v>
      </c>
      <c r="T39" s="105"/>
      <c r="U39" s="197"/>
      <c r="V39" s="106" t="s">
        <v>173</v>
      </c>
      <c r="W39" s="107">
        <f>IF(W35="",2,IF(W35&lt;&gt;"",0,1))</f>
        <v>0</v>
      </c>
      <c r="X39" s="107">
        <f t="shared" ref="X39:AF39" si="9">IF(X35="",2,IF(X35&lt;&gt;"",0,1))</f>
        <v>0</v>
      </c>
      <c r="Y39" s="107">
        <f t="shared" si="9"/>
        <v>0</v>
      </c>
      <c r="Z39" s="107">
        <f t="shared" si="9"/>
        <v>0</v>
      </c>
      <c r="AA39" s="107">
        <f t="shared" si="9"/>
        <v>0</v>
      </c>
      <c r="AB39" s="107">
        <f t="shared" si="9"/>
        <v>0</v>
      </c>
      <c r="AC39" s="107">
        <f t="shared" si="9"/>
        <v>0</v>
      </c>
      <c r="AD39" s="107">
        <f t="shared" si="9"/>
        <v>0</v>
      </c>
      <c r="AE39" s="107">
        <f t="shared" si="9"/>
        <v>0</v>
      </c>
      <c r="AF39" s="107">
        <f t="shared" si="9"/>
        <v>0</v>
      </c>
      <c r="AG39" s="107">
        <f>IF(AG35="",2,IF(AG35&lt;&gt;"",0,1))</f>
        <v>0</v>
      </c>
      <c r="AH39" s="107">
        <f t="shared" ref="AH39" si="10">IF(AH35="",2,IF(AH35&lt;&gt;"",0,1))</f>
        <v>0</v>
      </c>
      <c r="AI39" s="107" t="str">
        <f>IF(AL39&gt;1,"入力確認",IF(AK39=AK40,"入力済","未入力"))</f>
        <v>入力済</v>
      </c>
      <c r="AJ39" s="108">
        <f>AJ38</f>
        <v>4</v>
      </c>
      <c r="AK39" s="105">
        <f>COUNTIF($C39:$N39,0)</f>
        <v>0</v>
      </c>
    </row>
    <row r="40" spans="2:37" ht="18.75" hidden="1" customHeight="1" x14ac:dyDescent="0.45">
      <c r="B40" s="106" t="s">
        <v>174</v>
      </c>
      <c r="C40" s="107">
        <f>IF(AND(C36="",C38=""),2,IF(AND(C36&lt;&gt;"",C38&lt;&gt;""),0,1))</f>
        <v>2</v>
      </c>
      <c r="D40" s="107">
        <f t="shared" ref="D40:N40" si="11">IF(AND(D36="",D38=""),2,IF(AND(D36&lt;&gt;"",D38&lt;&gt;""),0,1))</f>
        <v>2</v>
      </c>
      <c r="E40" s="107">
        <f t="shared" si="11"/>
        <v>2</v>
      </c>
      <c r="F40" s="107">
        <f t="shared" si="11"/>
        <v>2</v>
      </c>
      <c r="G40" s="107">
        <f t="shared" si="11"/>
        <v>2</v>
      </c>
      <c r="H40" s="107">
        <f t="shared" si="11"/>
        <v>2</v>
      </c>
      <c r="I40" s="107">
        <f t="shared" si="11"/>
        <v>2</v>
      </c>
      <c r="J40" s="107">
        <f t="shared" si="11"/>
        <v>2</v>
      </c>
      <c r="K40" s="107">
        <f t="shared" si="11"/>
        <v>2</v>
      </c>
      <c r="L40" s="107">
        <f t="shared" si="11"/>
        <v>2</v>
      </c>
      <c r="M40" s="107">
        <f t="shared" si="11"/>
        <v>2</v>
      </c>
      <c r="N40" s="107">
        <f t="shared" si="11"/>
        <v>2</v>
      </c>
      <c r="O40" s="107" t="str">
        <f>IF(R40&gt;1,"入力確認",IF(Q40+S40=12,"入力済","未入力"))</f>
        <v>入力済</v>
      </c>
      <c r="P40" s="108"/>
      <c r="Q40" s="105">
        <f>COUNTIF($C40:$N40,0)</f>
        <v>0</v>
      </c>
      <c r="R40" s="105">
        <f>COUNTIF($C40:$N40,1)</f>
        <v>0</v>
      </c>
      <c r="S40" s="105">
        <f>COUNTIF($C40:$N40,2)</f>
        <v>12</v>
      </c>
      <c r="T40" s="77"/>
      <c r="U40" s="197"/>
      <c r="V40" s="106" t="s">
        <v>174</v>
      </c>
      <c r="W40" s="107">
        <f>IF(AND(W36="",W38=""),2,IF(AND(W36&lt;&gt;"",W38&lt;&gt;""),0,1))</f>
        <v>0</v>
      </c>
      <c r="X40" s="107">
        <f t="shared" ref="X40:AH40" si="12">IF(AND(X36="",X38=""),2,IF(AND(X36&lt;&gt;"",X38&lt;&gt;""),0,1))</f>
        <v>0</v>
      </c>
      <c r="Y40" s="107">
        <f t="shared" si="12"/>
        <v>0</v>
      </c>
      <c r="Z40" s="107">
        <f t="shared" si="12"/>
        <v>0</v>
      </c>
      <c r="AA40" s="107">
        <f t="shared" si="12"/>
        <v>0</v>
      </c>
      <c r="AB40" s="107">
        <f t="shared" si="12"/>
        <v>0</v>
      </c>
      <c r="AC40" s="107">
        <f t="shared" si="12"/>
        <v>0</v>
      </c>
      <c r="AD40" s="107">
        <f t="shared" si="12"/>
        <v>0</v>
      </c>
      <c r="AE40" s="107">
        <f t="shared" si="12"/>
        <v>0</v>
      </c>
      <c r="AF40" s="107">
        <f t="shared" si="12"/>
        <v>0</v>
      </c>
      <c r="AG40" s="107">
        <f t="shared" si="12"/>
        <v>0</v>
      </c>
      <c r="AH40" s="107">
        <f t="shared" si="12"/>
        <v>0</v>
      </c>
      <c r="AI40" s="107" t="str">
        <f>IF(AL40&gt;1,"入力確認",IF(AK40+AM40=12,"入力済","未入力"))</f>
        <v>未入力</v>
      </c>
      <c r="AJ40" s="108"/>
      <c r="AK40" s="105">
        <f>COUNTIF($C40:$N40,0)</f>
        <v>0</v>
      </c>
    </row>
    <row r="41" spans="2:37" ht="18.75" hidden="1" customHeight="1" x14ac:dyDescent="0.45">
      <c r="B41" s="106" t="s">
        <v>175</v>
      </c>
      <c r="C41" s="107">
        <f>IF(AND(C39=2,C40=2),2,IF(C39&lt;&gt;C40,1,IF(AND(C39=0,C40=0),0,4)))</f>
        <v>2</v>
      </c>
      <c r="D41" s="107">
        <f t="shared" ref="D41:N41" si="13">IF(AND(D39=2,D40=2),2,IF(D39&lt;&gt;D40,1,IF(AND(D39=0,D40=0),0,4)))</f>
        <v>2</v>
      </c>
      <c r="E41" s="107">
        <f t="shared" si="13"/>
        <v>2</v>
      </c>
      <c r="F41" s="107">
        <f t="shared" si="13"/>
        <v>2</v>
      </c>
      <c r="G41" s="107">
        <f t="shared" si="13"/>
        <v>2</v>
      </c>
      <c r="H41" s="107">
        <f t="shared" si="13"/>
        <v>2</v>
      </c>
      <c r="I41" s="107">
        <f t="shared" si="13"/>
        <v>2</v>
      </c>
      <c r="J41" s="107">
        <f t="shared" si="13"/>
        <v>2</v>
      </c>
      <c r="K41" s="107">
        <f t="shared" si="13"/>
        <v>2</v>
      </c>
      <c r="L41" s="107">
        <f t="shared" si="13"/>
        <v>2</v>
      </c>
      <c r="M41" s="107">
        <f t="shared" si="13"/>
        <v>2</v>
      </c>
      <c r="N41" s="107">
        <f t="shared" si="13"/>
        <v>2</v>
      </c>
      <c r="O41" s="107" t="str">
        <f>IF(R41&gt;1,"入力確認",IF(Q41+S41=12,"入力済","未入力"))</f>
        <v>入力済</v>
      </c>
      <c r="P41" s="108">
        <f>IF(O41="未入力",1,IF(O41="入力済",0,2))</f>
        <v>0</v>
      </c>
      <c r="Q41" s="105">
        <f>COUNTIF($C41:$N41,0)</f>
        <v>0</v>
      </c>
      <c r="R41" s="105">
        <f>COUNTIF($C41:$N41,1)</f>
        <v>0</v>
      </c>
      <c r="S41" s="105">
        <f>COUNTIF($C41:$N41,2)</f>
        <v>12</v>
      </c>
      <c r="T41" s="77"/>
      <c r="U41" s="197"/>
      <c r="V41" s="106" t="s">
        <v>175</v>
      </c>
      <c r="W41" s="107">
        <f>IF(AND(W39=2,W40=2),2,IF(W39&lt;&gt;W40,1,IF(AND(W39=0,W40=0),0,4)))</f>
        <v>0</v>
      </c>
      <c r="X41" s="107">
        <f t="shared" ref="X41:AH41" si="14">IF(AND(X39=2,X40=2),2,IF(X39&lt;&gt;X40,1,IF(AND(X39=0,X40=0),0,4)))</f>
        <v>0</v>
      </c>
      <c r="Y41" s="107">
        <f t="shared" si="14"/>
        <v>0</v>
      </c>
      <c r="Z41" s="107">
        <f t="shared" si="14"/>
        <v>0</v>
      </c>
      <c r="AA41" s="107">
        <f t="shared" si="14"/>
        <v>0</v>
      </c>
      <c r="AB41" s="107">
        <f t="shared" si="14"/>
        <v>0</v>
      </c>
      <c r="AC41" s="107">
        <f t="shared" si="14"/>
        <v>0</v>
      </c>
      <c r="AD41" s="107">
        <f t="shared" si="14"/>
        <v>0</v>
      </c>
      <c r="AE41" s="107">
        <f t="shared" si="14"/>
        <v>0</v>
      </c>
      <c r="AF41" s="107">
        <f t="shared" si="14"/>
        <v>0</v>
      </c>
      <c r="AG41" s="107">
        <f t="shared" si="14"/>
        <v>0</v>
      </c>
      <c r="AH41" s="107">
        <f t="shared" si="14"/>
        <v>0</v>
      </c>
      <c r="AI41" s="107" t="str">
        <f>IF(AL41&gt;1,"入力確認",IF(AK41+AM41=12,"入力済","未入力"))</f>
        <v>未入力</v>
      </c>
      <c r="AJ41" s="108">
        <f>IF(AI41="未入力",1,IF(AI41="入力済",0,2))</f>
        <v>1</v>
      </c>
      <c r="AK41" s="105">
        <f>COUNTIF($C41:$N41,0)</f>
        <v>0</v>
      </c>
    </row>
    <row r="42" spans="2:37" x14ac:dyDescent="0.45">
      <c r="B42" s="109" t="s">
        <v>180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110"/>
      <c r="P42" s="77"/>
      <c r="Q42" s="77"/>
      <c r="R42" s="77"/>
      <c r="S42" s="77"/>
      <c r="T42" s="77"/>
      <c r="U42" s="197"/>
      <c r="V42" s="109" t="s">
        <v>180</v>
      </c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110"/>
      <c r="AJ42" s="77"/>
      <c r="AK42" s="77"/>
    </row>
    <row r="43" spans="2:37" x14ac:dyDescent="0.4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110"/>
      <c r="P43" s="77"/>
      <c r="Q43" s="77"/>
      <c r="R43" s="77"/>
      <c r="S43" s="77"/>
      <c r="T43" s="7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</row>
    <row r="44" spans="2:37" ht="20.25" customHeight="1" thickBot="1" x14ac:dyDescent="0.5">
      <c r="B44" s="77" t="s">
        <v>181</v>
      </c>
      <c r="C44" s="77"/>
      <c r="D44" s="77"/>
      <c r="E44" s="330" t="s">
        <v>182</v>
      </c>
      <c r="F44" s="330"/>
      <c r="G44" s="111"/>
      <c r="H44" s="317" t="s">
        <v>153</v>
      </c>
      <c r="I44" s="317"/>
      <c r="J44" s="318"/>
      <c r="K44" s="318"/>
      <c r="L44" s="318"/>
      <c r="M44" s="77"/>
      <c r="N44" s="77"/>
      <c r="O44" s="77"/>
      <c r="P44" s="77"/>
      <c r="Q44" s="77"/>
      <c r="R44" s="77"/>
      <c r="S44" s="77"/>
      <c r="T44" s="77"/>
    </row>
    <row r="45" spans="2:37" ht="19.5" customHeight="1" x14ac:dyDescent="0.45">
      <c r="B45" s="90" t="s">
        <v>154</v>
      </c>
      <c r="C45" s="91" t="s">
        <v>155</v>
      </c>
      <c r="D45" s="92" t="s">
        <v>156</v>
      </c>
      <c r="E45" s="92" t="s">
        <v>157</v>
      </c>
      <c r="F45" s="92" t="s">
        <v>158</v>
      </c>
      <c r="G45" s="92" t="s">
        <v>159</v>
      </c>
      <c r="H45" s="92" t="s">
        <v>160</v>
      </c>
      <c r="I45" s="92" t="s">
        <v>161</v>
      </c>
      <c r="J45" s="92" t="s">
        <v>162</v>
      </c>
      <c r="K45" s="92" t="s">
        <v>163</v>
      </c>
      <c r="L45" s="91" t="s">
        <v>164</v>
      </c>
      <c r="M45" s="92" t="s">
        <v>165</v>
      </c>
      <c r="N45" s="93" t="s">
        <v>166</v>
      </c>
      <c r="O45" s="94"/>
      <c r="P45" s="95"/>
      <c r="Q45" s="77"/>
      <c r="R45" s="77"/>
      <c r="S45" s="77"/>
      <c r="T45" s="77"/>
    </row>
    <row r="46" spans="2:37" ht="38.25" customHeight="1" x14ac:dyDescent="0.45">
      <c r="B46" s="96" t="s">
        <v>167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12"/>
      <c r="O46" s="98" t="s">
        <v>168</v>
      </c>
      <c r="P46" s="99" t="s">
        <v>169</v>
      </c>
      <c r="Q46" s="77"/>
      <c r="R46" s="77"/>
      <c r="S46" s="77"/>
      <c r="T46" s="77"/>
    </row>
    <row r="47" spans="2:37" ht="19.5" customHeight="1" x14ac:dyDescent="0.45">
      <c r="B47" s="100" t="s">
        <v>183</v>
      </c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21" t="str">
        <f>IF(ISERROR(12*SUM(C47:N48)/COUNT(C47:N48)),"",12*SUM(C47:N48)/COUNT(C47:N48))</f>
        <v/>
      </c>
      <c r="P47" s="331" t="str">
        <f>IF(P50=0,"",IF(P52=1,"未入力欄を確認",IF(P50=1,"年度を選択",IF(P50=2,"エネルギー種別を選択",IF($E44="電気",計算!$J$17,IF($E44="都市ガス",計算!$J$18,IF($E44="温水・冷水",計算!$J$19,IF($E44="産業用蒸気",計算!$J$20,IF($E44="産業用以外の蒸気",計算!$J$21,IF($E44="灯油",計算!$J$22,IF($E44="軽油",計算!$J$23,IF($E44="A重油",計算!$J$24,IF($E44="B・Ｃ重油",計算!$J$25,"")))))))))))))</f>
        <v/>
      </c>
      <c r="Q47" s="77"/>
      <c r="R47" s="77"/>
      <c r="S47" s="77"/>
      <c r="T47" s="77"/>
    </row>
    <row r="48" spans="2:37" ht="19.5" customHeight="1" thickBot="1" x14ac:dyDescent="0.5">
      <c r="B48" s="96" t="str">
        <f>IF(E44="電気","［kWh］",IF(E44="都市ガス","［m3］",IF(OR(E44="温水・冷水",E44="産業用蒸気",E44="産業用以外の蒸気"),"［MJ］","［L］")))</f>
        <v>［L］</v>
      </c>
      <c r="C48" s="325"/>
      <c r="D48" s="325"/>
      <c r="E48" s="325"/>
      <c r="F48" s="325"/>
      <c r="G48" s="325"/>
      <c r="H48" s="325"/>
      <c r="I48" s="325"/>
      <c r="J48" s="320"/>
      <c r="K48" s="320"/>
      <c r="L48" s="320"/>
      <c r="M48" s="320"/>
      <c r="N48" s="320"/>
      <c r="O48" s="322"/>
      <c r="P48" s="324"/>
      <c r="Q48" s="77"/>
      <c r="R48" s="77"/>
      <c r="S48" s="77"/>
      <c r="T48" s="77"/>
    </row>
    <row r="49" spans="2:20" ht="38.25" customHeight="1" thickTop="1" thickBot="1" x14ac:dyDescent="0.5">
      <c r="B49" s="101" t="s">
        <v>172</v>
      </c>
      <c r="C49" s="102"/>
      <c r="D49" s="102"/>
      <c r="E49" s="102"/>
      <c r="F49" s="102"/>
      <c r="G49" s="102"/>
      <c r="H49" s="102"/>
      <c r="I49" s="102"/>
      <c r="J49" s="113"/>
      <c r="K49" s="113"/>
      <c r="L49" s="113"/>
      <c r="M49" s="113"/>
      <c r="N49" s="113"/>
      <c r="O49" s="103" t="str">
        <f>IF(ISERROR(12*SUM(C49:N49)/COUNT(C49:N49)),"",12*SUM(C49:N49)/COUNT(C49:N49))</f>
        <v/>
      </c>
      <c r="P49" s="104">
        <f>IF(AND(O47="",O49="",P52=0),0,IF(OR(B45="",B45="年度を選択"),1,IF(OR(E44="",E44="エネルギー種別を選択"),2,4)))</f>
        <v>0</v>
      </c>
      <c r="Q49" s="105"/>
      <c r="R49" s="77"/>
      <c r="S49" s="77"/>
      <c r="T49" s="77"/>
    </row>
    <row r="50" spans="2:20" ht="18.75" hidden="1" customHeight="1" x14ac:dyDescent="0.45">
      <c r="B50" s="106" t="s">
        <v>173</v>
      </c>
      <c r="C50" s="107">
        <f>IF(C46="",2,IF(C46&lt;&gt;"",0,1))</f>
        <v>2</v>
      </c>
      <c r="D50" s="107">
        <f t="shared" ref="D50:L50" si="15">IF(D46="",2,IF(D46&lt;&gt;"",0,1))</f>
        <v>2</v>
      </c>
      <c r="E50" s="107">
        <f t="shared" si="15"/>
        <v>2</v>
      </c>
      <c r="F50" s="107">
        <f t="shared" si="15"/>
        <v>2</v>
      </c>
      <c r="G50" s="107">
        <f t="shared" si="15"/>
        <v>2</v>
      </c>
      <c r="H50" s="107">
        <f t="shared" si="15"/>
        <v>2</v>
      </c>
      <c r="I50" s="107">
        <f t="shared" si="15"/>
        <v>2</v>
      </c>
      <c r="J50" s="107">
        <f t="shared" si="15"/>
        <v>2</v>
      </c>
      <c r="K50" s="107">
        <f t="shared" si="15"/>
        <v>2</v>
      </c>
      <c r="L50" s="107">
        <f t="shared" si="15"/>
        <v>2</v>
      </c>
      <c r="M50" s="107">
        <f>IF(M46="",2,IF(M46&lt;&gt;"",0,1))</f>
        <v>2</v>
      </c>
      <c r="N50" s="107">
        <f t="shared" ref="N50" si="16">IF(N46="",2,IF(N46&lt;&gt;"",0,1))</f>
        <v>2</v>
      </c>
      <c r="O50" s="107" t="str">
        <f>IF(R50&gt;1,"入力確認",IF(Q50=Q51,"入力済","未入力"))</f>
        <v>入力済</v>
      </c>
      <c r="P50" s="108">
        <f>P49</f>
        <v>0</v>
      </c>
      <c r="Q50" s="105">
        <f>COUNTIF($C50:$N50,0)</f>
        <v>0</v>
      </c>
      <c r="R50" s="105">
        <f>COUNTIF($C50:$N50,1)</f>
        <v>0</v>
      </c>
      <c r="S50" s="105">
        <f>COUNTIF($C50:$N50,2)</f>
        <v>12</v>
      </c>
      <c r="T50" s="105"/>
    </row>
    <row r="51" spans="2:20" ht="18.75" hidden="1" customHeight="1" x14ac:dyDescent="0.45">
      <c r="B51" s="106" t="s">
        <v>174</v>
      </c>
      <c r="C51" s="107">
        <f>IF(AND(C47="",C49=""),2,IF(AND(C47&lt;&gt;"",C49&lt;&gt;""),0,1))</f>
        <v>2</v>
      </c>
      <c r="D51" s="107">
        <f t="shared" ref="D51:N51" si="17">IF(AND(D47="",D49=""),2,IF(AND(D47&lt;&gt;"",D49&lt;&gt;""),0,1))</f>
        <v>2</v>
      </c>
      <c r="E51" s="107">
        <f t="shared" si="17"/>
        <v>2</v>
      </c>
      <c r="F51" s="107">
        <f t="shared" si="17"/>
        <v>2</v>
      </c>
      <c r="G51" s="107">
        <f t="shared" si="17"/>
        <v>2</v>
      </c>
      <c r="H51" s="107">
        <f t="shared" si="17"/>
        <v>2</v>
      </c>
      <c r="I51" s="107">
        <f t="shared" si="17"/>
        <v>2</v>
      </c>
      <c r="J51" s="107">
        <f t="shared" si="17"/>
        <v>2</v>
      </c>
      <c r="K51" s="107">
        <f t="shared" si="17"/>
        <v>2</v>
      </c>
      <c r="L51" s="107">
        <f t="shared" si="17"/>
        <v>2</v>
      </c>
      <c r="M51" s="107">
        <f t="shared" si="17"/>
        <v>2</v>
      </c>
      <c r="N51" s="107">
        <f t="shared" si="17"/>
        <v>2</v>
      </c>
      <c r="O51" s="107" t="str">
        <f>IF(R51&gt;1,"入力確認",IF(Q51+S51=12,"入力済","未入力"))</f>
        <v>入力済</v>
      </c>
      <c r="P51" s="108"/>
      <c r="Q51" s="105">
        <f>COUNTIF($C51:$N51,0)</f>
        <v>0</v>
      </c>
      <c r="R51" s="105">
        <f>COUNTIF($C51:$N51,1)</f>
        <v>0</v>
      </c>
      <c r="S51" s="105">
        <f>COUNTIF($C51:$N51,2)</f>
        <v>12</v>
      </c>
      <c r="T51" s="77"/>
    </row>
    <row r="52" spans="2:20" ht="18.75" hidden="1" customHeight="1" x14ac:dyDescent="0.45">
      <c r="B52" s="106" t="s">
        <v>175</v>
      </c>
      <c r="C52" s="107">
        <f>IF(AND(C50=2,C51=2),2,IF(C50&lt;&gt;C51,1,IF(AND(C50=0,C51=0),0,4)))</f>
        <v>2</v>
      </c>
      <c r="D52" s="107">
        <f t="shared" ref="D52:N52" si="18">IF(AND(D50=2,D51=2),2,IF(D50&lt;&gt;D51,1,IF(AND(D50=0,D51=0),0,4)))</f>
        <v>2</v>
      </c>
      <c r="E52" s="107">
        <f t="shared" si="18"/>
        <v>2</v>
      </c>
      <c r="F52" s="107">
        <f t="shared" si="18"/>
        <v>2</v>
      </c>
      <c r="G52" s="107">
        <f t="shared" si="18"/>
        <v>2</v>
      </c>
      <c r="H52" s="107">
        <f t="shared" si="18"/>
        <v>2</v>
      </c>
      <c r="I52" s="107">
        <f t="shared" si="18"/>
        <v>2</v>
      </c>
      <c r="J52" s="107">
        <f t="shared" si="18"/>
        <v>2</v>
      </c>
      <c r="K52" s="107">
        <f t="shared" si="18"/>
        <v>2</v>
      </c>
      <c r="L52" s="107">
        <f t="shared" si="18"/>
        <v>2</v>
      </c>
      <c r="M52" s="107">
        <f t="shared" si="18"/>
        <v>2</v>
      </c>
      <c r="N52" s="107">
        <f t="shared" si="18"/>
        <v>2</v>
      </c>
      <c r="O52" s="107" t="str">
        <f>IF(R52&gt;1,"入力確認",IF(Q52+S52=12,"入力済","未入力"))</f>
        <v>入力済</v>
      </c>
      <c r="P52" s="108">
        <f>IF(O52="未入力",1,IF(O52="入力済",0,2))</f>
        <v>0</v>
      </c>
      <c r="Q52" s="105">
        <f>COUNTIF($C52:$N52,0)</f>
        <v>0</v>
      </c>
      <c r="R52" s="105">
        <f>COUNTIF($C52:$N52,1)</f>
        <v>0</v>
      </c>
      <c r="S52" s="105">
        <f>COUNTIF($C52:$N52,2)</f>
        <v>12</v>
      </c>
      <c r="T52" s="77"/>
    </row>
    <row r="53" spans="2:20" x14ac:dyDescent="0.45"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110"/>
      <c r="P53" s="77"/>
      <c r="Q53" s="77"/>
      <c r="R53" s="77"/>
      <c r="S53" s="77"/>
      <c r="T53" s="77"/>
    </row>
    <row r="54" spans="2:20" x14ac:dyDescent="0.45"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110"/>
      <c r="P54" s="77"/>
      <c r="Q54" s="77"/>
      <c r="R54" s="77"/>
      <c r="S54" s="77"/>
      <c r="T54" s="77"/>
    </row>
    <row r="55" spans="2:20" ht="20.25" customHeight="1" thickBot="1" x14ac:dyDescent="0.5">
      <c r="B55" s="77" t="s">
        <v>184</v>
      </c>
      <c r="C55" s="77"/>
      <c r="D55" s="77"/>
      <c r="E55" s="330" t="s">
        <v>182</v>
      </c>
      <c r="F55" s="330"/>
      <c r="G55" s="111"/>
      <c r="H55" s="317" t="s">
        <v>153</v>
      </c>
      <c r="I55" s="317"/>
      <c r="J55" s="318"/>
      <c r="K55" s="318"/>
      <c r="L55" s="318"/>
      <c r="M55" s="77"/>
      <c r="N55" s="77"/>
      <c r="O55" s="77"/>
      <c r="P55" s="77"/>
      <c r="Q55" s="77"/>
      <c r="R55" s="77"/>
      <c r="S55" s="77"/>
      <c r="T55" s="77"/>
    </row>
    <row r="56" spans="2:20" ht="19.5" customHeight="1" x14ac:dyDescent="0.45">
      <c r="B56" s="90" t="s">
        <v>154</v>
      </c>
      <c r="C56" s="91" t="s">
        <v>155</v>
      </c>
      <c r="D56" s="92" t="s">
        <v>156</v>
      </c>
      <c r="E56" s="92" t="s">
        <v>157</v>
      </c>
      <c r="F56" s="92" t="s">
        <v>158</v>
      </c>
      <c r="G56" s="92" t="s">
        <v>159</v>
      </c>
      <c r="H56" s="92" t="s">
        <v>160</v>
      </c>
      <c r="I56" s="92" t="s">
        <v>161</v>
      </c>
      <c r="J56" s="92" t="s">
        <v>162</v>
      </c>
      <c r="K56" s="92" t="s">
        <v>163</v>
      </c>
      <c r="L56" s="91" t="s">
        <v>164</v>
      </c>
      <c r="M56" s="92" t="s">
        <v>165</v>
      </c>
      <c r="N56" s="93" t="s">
        <v>166</v>
      </c>
      <c r="O56" s="94"/>
      <c r="P56" s="95"/>
      <c r="Q56" s="77"/>
      <c r="R56" s="77"/>
      <c r="S56" s="77"/>
      <c r="T56" s="77"/>
    </row>
    <row r="57" spans="2:20" ht="38.25" customHeight="1" x14ac:dyDescent="0.45">
      <c r="B57" s="96" t="s">
        <v>167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112"/>
      <c r="O57" s="98" t="s">
        <v>168</v>
      </c>
      <c r="P57" s="99" t="s">
        <v>169</v>
      </c>
      <c r="Q57" s="77"/>
      <c r="R57" s="77"/>
      <c r="S57" s="77"/>
      <c r="T57" s="77"/>
    </row>
    <row r="58" spans="2:20" ht="19.5" customHeight="1" x14ac:dyDescent="0.45">
      <c r="B58" s="100" t="s">
        <v>183</v>
      </c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32"/>
      <c r="O58" s="321" t="str">
        <f>IF(ISERROR(12*SUM(C58:N59)/COUNT(C58:N59)),"",12*SUM(C58:N59)/COUNT(C58:N59))</f>
        <v/>
      </c>
      <c r="P58" s="331" t="str">
        <f>IF(P61=0,"",IF(P63=1,"未入力欄を確認",IF(P61=1,"年度を選択",IF(P61=2,"エネルギー種別を選択",IF($E55="電気",計算!$J$28,IF($E55="都市ガス",計算!$J$29,IF($E55="温水・冷水",計算!$J$30,IF($E55="産業用蒸気",計算!$J$31,IF($E55="産業用以外の蒸気",計算!$J$32,IF($E55="灯油",計算!$J$33,IF($E55="軽油",計算!$J$34,IF($E55="A重油",計算!$J$35,IF($E55="B・Ｃ重油",計算!$J$36,"")))))))))))))</f>
        <v/>
      </c>
      <c r="Q58" s="77"/>
      <c r="R58" s="77"/>
      <c r="S58" s="77"/>
      <c r="T58" s="77"/>
    </row>
    <row r="59" spans="2:20" ht="19.5" customHeight="1" thickBot="1" x14ac:dyDescent="0.5">
      <c r="B59" s="96" t="str">
        <f>IF(E55="電気","［kWh］",IF(E55="都市ガス","［m3］",IF(OR(E55="温水・冷水",E55="産業用蒸気",E55="産業用以外の蒸気"),"［MJ］","［L］")))</f>
        <v>［L］</v>
      </c>
      <c r="C59" s="325"/>
      <c r="D59" s="325"/>
      <c r="E59" s="325"/>
      <c r="F59" s="325"/>
      <c r="G59" s="325"/>
      <c r="H59" s="325"/>
      <c r="I59" s="325"/>
      <c r="J59" s="320"/>
      <c r="K59" s="320"/>
      <c r="L59" s="320"/>
      <c r="M59" s="320"/>
      <c r="N59" s="333"/>
      <c r="O59" s="322"/>
      <c r="P59" s="324"/>
      <c r="Q59" s="77"/>
      <c r="R59" s="77"/>
      <c r="S59" s="77"/>
      <c r="T59" s="77"/>
    </row>
    <row r="60" spans="2:20" ht="38.25" customHeight="1" thickTop="1" thickBot="1" x14ac:dyDescent="0.5">
      <c r="B60" s="101" t="s">
        <v>172</v>
      </c>
      <c r="C60" s="102"/>
      <c r="D60" s="102"/>
      <c r="E60" s="102"/>
      <c r="F60" s="102"/>
      <c r="G60" s="102"/>
      <c r="H60" s="102"/>
      <c r="I60" s="102"/>
      <c r="J60" s="113"/>
      <c r="K60" s="113"/>
      <c r="L60" s="113"/>
      <c r="M60" s="113"/>
      <c r="N60" s="115"/>
      <c r="O60" s="103" t="str">
        <f>IF(ISERROR(12*SUM(C60:N60)/COUNT(C60:N60)),"",12*SUM(C60:N60)/COUNT(C60:N60))</f>
        <v/>
      </c>
      <c r="P60" s="116">
        <f>IF(AND(O58="",O60="",P63=0),0,IF(OR(B56="",B56="年度を選択"),1,IF(OR(E55="",E55="エネルギー種別を選択"),2,4)))</f>
        <v>0</v>
      </c>
      <c r="Q60" s="105"/>
      <c r="R60" s="77"/>
      <c r="S60" s="77"/>
      <c r="T60" s="77"/>
    </row>
    <row r="61" spans="2:20" ht="18.75" hidden="1" customHeight="1" x14ac:dyDescent="0.45">
      <c r="B61" s="106" t="s">
        <v>173</v>
      </c>
      <c r="C61" s="107">
        <f>IF(C57="",2,IF(C57&lt;&gt;"",0,1))</f>
        <v>2</v>
      </c>
      <c r="D61" s="107">
        <f t="shared" ref="D61:L61" si="19">IF(D57="",2,IF(D57&lt;&gt;"",0,1))</f>
        <v>2</v>
      </c>
      <c r="E61" s="107">
        <f t="shared" si="19"/>
        <v>2</v>
      </c>
      <c r="F61" s="107">
        <f t="shared" si="19"/>
        <v>2</v>
      </c>
      <c r="G61" s="107">
        <f t="shared" si="19"/>
        <v>2</v>
      </c>
      <c r="H61" s="107">
        <f t="shared" si="19"/>
        <v>2</v>
      </c>
      <c r="I61" s="107">
        <f t="shared" si="19"/>
        <v>2</v>
      </c>
      <c r="J61" s="107">
        <f t="shared" si="19"/>
        <v>2</v>
      </c>
      <c r="K61" s="107">
        <f t="shared" si="19"/>
        <v>2</v>
      </c>
      <c r="L61" s="107">
        <f t="shared" si="19"/>
        <v>2</v>
      </c>
      <c r="M61" s="107">
        <f>IF(M57="",2,IF(M57&lt;&gt;"",0,1))</f>
        <v>2</v>
      </c>
      <c r="N61" s="107">
        <f t="shared" ref="N61" si="20">IF(N57="",2,IF(N57&lt;&gt;"",0,1))</f>
        <v>2</v>
      </c>
      <c r="O61" s="107" t="str">
        <f>IF(R61&gt;1,"入力確認",IF(Q61=Q62,"入力済","未入力"))</f>
        <v>入力済</v>
      </c>
      <c r="P61" s="108">
        <f>P60</f>
        <v>0</v>
      </c>
      <c r="Q61" s="105">
        <f>COUNTIF($C61:$N61,0)</f>
        <v>0</v>
      </c>
      <c r="R61" s="105">
        <f>COUNTIF($C61:$N61,1)</f>
        <v>0</v>
      </c>
      <c r="S61" s="105">
        <f>COUNTIF($C61:$N61,2)</f>
        <v>12</v>
      </c>
      <c r="T61" s="105"/>
    </row>
    <row r="62" spans="2:20" ht="18.75" hidden="1" customHeight="1" x14ac:dyDescent="0.45">
      <c r="B62" s="106" t="s">
        <v>174</v>
      </c>
      <c r="C62" s="107">
        <f>IF(AND(C58="",C60=""),2,IF(AND(C58&lt;&gt;"",C60&lt;&gt;""),0,1))</f>
        <v>2</v>
      </c>
      <c r="D62" s="107">
        <f t="shared" ref="D62:N62" si="21">IF(AND(D58="",D60=""),2,IF(AND(D58&lt;&gt;"",D60&lt;&gt;""),0,1))</f>
        <v>2</v>
      </c>
      <c r="E62" s="107">
        <f t="shared" si="21"/>
        <v>2</v>
      </c>
      <c r="F62" s="107">
        <f t="shared" si="21"/>
        <v>2</v>
      </c>
      <c r="G62" s="107">
        <f t="shared" si="21"/>
        <v>2</v>
      </c>
      <c r="H62" s="107">
        <f t="shared" si="21"/>
        <v>2</v>
      </c>
      <c r="I62" s="107">
        <f t="shared" si="21"/>
        <v>2</v>
      </c>
      <c r="J62" s="107">
        <f t="shared" si="21"/>
        <v>2</v>
      </c>
      <c r="K62" s="107">
        <f t="shared" si="21"/>
        <v>2</v>
      </c>
      <c r="L62" s="107">
        <f t="shared" si="21"/>
        <v>2</v>
      </c>
      <c r="M62" s="107">
        <f t="shared" si="21"/>
        <v>2</v>
      </c>
      <c r="N62" s="107">
        <f t="shared" si="21"/>
        <v>2</v>
      </c>
      <c r="O62" s="107" t="str">
        <f>IF(R62&gt;1,"入力確認",IF(Q62+S62=12,"入力済","未入力"))</f>
        <v>入力済</v>
      </c>
      <c r="P62" s="108"/>
      <c r="Q62" s="105">
        <f>COUNTIF($C62:$N62,0)</f>
        <v>0</v>
      </c>
      <c r="R62" s="105">
        <f>COUNTIF($C62:$N62,1)</f>
        <v>0</v>
      </c>
      <c r="S62" s="105">
        <f>COUNTIF($C62:$N62,2)</f>
        <v>12</v>
      </c>
      <c r="T62" s="77"/>
    </row>
    <row r="63" spans="2:20" ht="18.75" hidden="1" customHeight="1" x14ac:dyDescent="0.45">
      <c r="B63" s="106" t="s">
        <v>175</v>
      </c>
      <c r="C63" s="107">
        <f>IF(AND(C61=2,C62=2),2,IF(C61&lt;&gt;C62,1,IF(AND(C61=0,C62=0),0,4)))</f>
        <v>2</v>
      </c>
      <c r="D63" s="107">
        <f t="shared" ref="D63:N63" si="22">IF(AND(D61=2,D62=2),2,IF(D61&lt;&gt;D62,1,IF(AND(D61=0,D62=0),0,4)))</f>
        <v>2</v>
      </c>
      <c r="E63" s="107">
        <f t="shared" si="22"/>
        <v>2</v>
      </c>
      <c r="F63" s="107">
        <f t="shared" si="22"/>
        <v>2</v>
      </c>
      <c r="G63" s="107">
        <f t="shared" si="22"/>
        <v>2</v>
      </c>
      <c r="H63" s="107">
        <f t="shared" si="22"/>
        <v>2</v>
      </c>
      <c r="I63" s="107">
        <f t="shared" si="22"/>
        <v>2</v>
      </c>
      <c r="J63" s="107">
        <f t="shared" si="22"/>
        <v>2</v>
      </c>
      <c r="K63" s="107">
        <f t="shared" si="22"/>
        <v>2</v>
      </c>
      <c r="L63" s="107">
        <f t="shared" si="22"/>
        <v>2</v>
      </c>
      <c r="M63" s="107">
        <f t="shared" si="22"/>
        <v>2</v>
      </c>
      <c r="N63" s="107">
        <f t="shared" si="22"/>
        <v>2</v>
      </c>
      <c r="O63" s="107" t="str">
        <f>IF(R63&gt;1,"入力確認",IF(Q63+S63=12,"入力済","未入力"))</f>
        <v>入力済</v>
      </c>
      <c r="P63" s="108">
        <f>IF(O63="未入力",1,IF(O63="入力済",0,2))</f>
        <v>0</v>
      </c>
      <c r="Q63" s="105">
        <f>COUNTIF($C63:$N63,0)</f>
        <v>0</v>
      </c>
      <c r="R63" s="105">
        <f>COUNTIF($C63:$N63,1)</f>
        <v>0</v>
      </c>
      <c r="S63" s="105">
        <f>COUNTIF($C63:$N63,2)</f>
        <v>12</v>
      </c>
      <c r="T63" s="77"/>
    </row>
    <row r="64" spans="2:20" x14ac:dyDescent="0.45"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110"/>
      <c r="P64" s="77"/>
      <c r="Q64" s="77"/>
      <c r="R64" s="77"/>
      <c r="S64" s="77"/>
      <c r="T64" s="77"/>
    </row>
    <row r="65" spans="2:20" x14ac:dyDescent="0.45"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110"/>
      <c r="P65" s="77"/>
      <c r="Q65" s="77"/>
      <c r="R65" s="77"/>
      <c r="S65" s="77"/>
      <c r="T65" s="77"/>
    </row>
    <row r="66" spans="2:20" ht="20.25" customHeight="1" thickBot="1" x14ac:dyDescent="0.5">
      <c r="B66" s="77" t="s">
        <v>185</v>
      </c>
      <c r="C66" s="77"/>
      <c r="D66" s="77"/>
      <c r="E66" s="330" t="s">
        <v>182</v>
      </c>
      <c r="F66" s="330"/>
      <c r="G66" s="111"/>
      <c r="H66" s="317" t="s">
        <v>153</v>
      </c>
      <c r="I66" s="317"/>
      <c r="J66" s="318"/>
      <c r="K66" s="318"/>
      <c r="L66" s="318"/>
      <c r="M66" s="77"/>
      <c r="N66" s="77"/>
      <c r="O66" s="77"/>
      <c r="P66" s="77"/>
      <c r="Q66" s="77"/>
      <c r="R66" s="77"/>
      <c r="S66" s="77"/>
      <c r="T66" s="77"/>
    </row>
    <row r="67" spans="2:20" ht="19.5" customHeight="1" x14ac:dyDescent="0.45">
      <c r="B67" s="90" t="s">
        <v>154</v>
      </c>
      <c r="C67" s="91" t="s">
        <v>155</v>
      </c>
      <c r="D67" s="92" t="s">
        <v>156</v>
      </c>
      <c r="E67" s="92" t="s">
        <v>157</v>
      </c>
      <c r="F67" s="92" t="s">
        <v>158</v>
      </c>
      <c r="G67" s="92" t="s">
        <v>159</v>
      </c>
      <c r="H67" s="92" t="s">
        <v>160</v>
      </c>
      <c r="I67" s="92" t="s">
        <v>161</v>
      </c>
      <c r="J67" s="92" t="s">
        <v>162</v>
      </c>
      <c r="K67" s="92" t="s">
        <v>163</v>
      </c>
      <c r="L67" s="91" t="s">
        <v>164</v>
      </c>
      <c r="M67" s="92" t="s">
        <v>165</v>
      </c>
      <c r="N67" s="93" t="s">
        <v>166</v>
      </c>
      <c r="O67" s="94"/>
      <c r="P67" s="95"/>
      <c r="Q67" s="77"/>
      <c r="R67" s="77"/>
      <c r="S67" s="77"/>
      <c r="T67" s="77"/>
    </row>
    <row r="68" spans="2:20" ht="38.25" customHeight="1" x14ac:dyDescent="0.45">
      <c r="B68" s="96" t="s">
        <v>167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112"/>
      <c r="O68" s="98" t="s">
        <v>168</v>
      </c>
      <c r="P68" s="99" t="s">
        <v>169</v>
      </c>
      <c r="Q68" s="77"/>
      <c r="R68" s="77"/>
      <c r="S68" s="77"/>
      <c r="T68" s="77"/>
    </row>
    <row r="69" spans="2:20" ht="19.5" customHeight="1" x14ac:dyDescent="0.45">
      <c r="B69" s="100" t="s">
        <v>183</v>
      </c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21" t="str">
        <f>IF(ISERROR(12*SUM(C69:N70)/COUNT(C69:N70)),"",12*SUM(C69:N70)/COUNT(C69:N70))</f>
        <v/>
      </c>
      <c r="P69" s="331" t="str">
        <f>IF(P72=0,"",IF(P74=1,"未入力欄を確認",IF(P72=1,"年度を選択",IF(P72=2,"エネルギー種別を選択",IF($E66="電気",計算!$J$39,IF($E66="都市ガス",計算!$J$40,IF($E66="温水・冷水",計算!$J$41,IF($E66="産業用蒸気",計算!$J$42,IF($E66="産業用以外の蒸気",計算!$J$43,IF($E66="灯油",計算!$J$44,IF($E66="軽油",計算!$J$45,IF($E66="A重油",計算!$J$46,IF($E66="B・Ｃ重油",計算!$J$47,"")))))))))))))</f>
        <v/>
      </c>
      <c r="Q69" s="77"/>
      <c r="R69" s="77"/>
      <c r="S69" s="77"/>
      <c r="T69" s="77"/>
    </row>
    <row r="70" spans="2:20" ht="19.5" customHeight="1" thickBot="1" x14ac:dyDescent="0.5">
      <c r="B70" s="96" t="str">
        <f>IF(E66="電気","［kWh］",IF(E66="都市ガス","［m3］",IF(OR(E66="温水・冷水",E66="産業用蒸気",E66="産業用以外の蒸気"),"［MJ］","［L］")))</f>
        <v>［L］</v>
      </c>
      <c r="C70" s="325"/>
      <c r="D70" s="325"/>
      <c r="E70" s="325"/>
      <c r="F70" s="325"/>
      <c r="G70" s="325"/>
      <c r="H70" s="325"/>
      <c r="I70" s="325"/>
      <c r="J70" s="320"/>
      <c r="K70" s="320"/>
      <c r="L70" s="320"/>
      <c r="M70" s="320"/>
      <c r="N70" s="320"/>
      <c r="O70" s="322"/>
      <c r="P70" s="324"/>
      <c r="Q70" s="77"/>
      <c r="R70" s="77"/>
      <c r="S70" s="77"/>
      <c r="T70" s="77"/>
    </row>
    <row r="71" spans="2:20" ht="38.25" customHeight="1" thickTop="1" thickBot="1" x14ac:dyDescent="0.5">
      <c r="B71" s="101" t="s">
        <v>172</v>
      </c>
      <c r="C71" s="102"/>
      <c r="D71" s="102"/>
      <c r="E71" s="102"/>
      <c r="F71" s="102"/>
      <c r="G71" s="102"/>
      <c r="H71" s="102"/>
      <c r="I71" s="102"/>
      <c r="J71" s="113"/>
      <c r="K71" s="113"/>
      <c r="L71" s="113"/>
      <c r="M71" s="113"/>
      <c r="N71" s="113"/>
      <c r="O71" s="103" t="str">
        <f>IF(ISERROR(12*SUM(C71:N71)/COUNT(C71:N71)),"",12*SUM(C71:N71)/COUNT(C71:N71))</f>
        <v/>
      </c>
      <c r="P71" s="116">
        <f>IF(AND(O69="",O71="",P74=0),0,IF(OR(B67="",B67="年度を選択"),1,IF(OR(E66="",E66="エネルギー種別を選択"),2,4)))</f>
        <v>0</v>
      </c>
      <c r="Q71" s="105"/>
      <c r="R71" s="77"/>
      <c r="S71" s="77"/>
      <c r="T71" s="77"/>
    </row>
    <row r="72" spans="2:20" ht="18.75" hidden="1" customHeight="1" x14ac:dyDescent="0.45">
      <c r="B72" s="106" t="s">
        <v>173</v>
      </c>
      <c r="C72" s="107">
        <f>IF(C68="",2,IF(C68&lt;&gt;"",0,1))</f>
        <v>2</v>
      </c>
      <c r="D72" s="107">
        <f t="shared" ref="D72:L72" si="23">IF(D68="",2,IF(D68&lt;&gt;"",0,1))</f>
        <v>2</v>
      </c>
      <c r="E72" s="107">
        <f t="shared" si="23"/>
        <v>2</v>
      </c>
      <c r="F72" s="107">
        <f t="shared" si="23"/>
        <v>2</v>
      </c>
      <c r="G72" s="107">
        <f t="shared" si="23"/>
        <v>2</v>
      </c>
      <c r="H72" s="107">
        <f t="shared" si="23"/>
        <v>2</v>
      </c>
      <c r="I72" s="107">
        <f t="shared" si="23"/>
        <v>2</v>
      </c>
      <c r="J72" s="107">
        <f t="shared" si="23"/>
        <v>2</v>
      </c>
      <c r="K72" s="107">
        <f t="shared" si="23"/>
        <v>2</v>
      </c>
      <c r="L72" s="107">
        <f t="shared" si="23"/>
        <v>2</v>
      </c>
      <c r="M72" s="107">
        <f>IF(M68="",2,IF(M68&lt;&gt;"",0,1))</f>
        <v>2</v>
      </c>
      <c r="N72" s="107">
        <f t="shared" ref="N72" si="24">IF(N68="",2,IF(N68&lt;&gt;"",0,1))</f>
        <v>2</v>
      </c>
      <c r="O72" s="107" t="str">
        <f>IF(R72&gt;1,"入力確認",IF(Q72=Q73,"入力済","未入力"))</f>
        <v>入力済</v>
      </c>
      <c r="P72" s="108">
        <f>P71</f>
        <v>0</v>
      </c>
      <c r="Q72" s="105">
        <f>COUNTIF($C72:$N72,0)</f>
        <v>0</v>
      </c>
      <c r="R72" s="105">
        <f>COUNTIF($C72:$N72,1)</f>
        <v>0</v>
      </c>
      <c r="S72" s="105">
        <f>COUNTIF($C72:$N72,2)</f>
        <v>12</v>
      </c>
      <c r="T72" s="105"/>
    </row>
    <row r="73" spans="2:20" ht="18.75" hidden="1" customHeight="1" x14ac:dyDescent="0.45">
      <c r="B73" s="106" t="s">
        <v>174</v>
      </c>
      <c r="C73" s="107">
        <f>IF(AND(C69="",C71=""),2,IF(AND(C69&lt;&gt;"",C71&lt;&gt;""),0,1))</f>
        <v>2</v>
      </c>
      <c r="D73" s="107">
        <f t="shared" ref="D73:N73" si="25">IF(AND(D69="",D71=""),2,IF(AND(D69&lt;&gt;"",D71&lt;&gt;""),0,1))</f>
        <v>2</v>
      </c>
      <c r="E73" s="107">
        <f t="shared" si="25"/>
        <v>2</v>
      </c>
      <c r="F73" s="107">
        <f t="shared" si="25"/>
        <v>2</v>
      </c>
      <c r="G73" s="107">
        <f t="shared" si="25"/>
        <v>2</v>
      </c>
      <c r="H73" s="107">
        <f t="shared" si="25"/>
        <v>2</v>
      </c>
      <c r="I73" s="107">
        <f t="shared" si="25"/>
        <v>2</v>
      </c>
      <c r="J73" s="107">
        <f t="shared" si="25"/>
        <v>2</v>
      </c>
      <c r="K73" s="107">
        <f t="shared" si="25"/>
        <v>2</v>
      </c>
      <c r="L73" s="107">
        <f t="shared" si="25"/>
        <v>2</v>
      </c>
      <c r="M73" s="107">
        <f t="shared" si="25"/>
        <v>2</v>
      </c>
      <c r="N73" s="107">
        <f t="shared" si="25"/>
        <v>2</v>
      </c>
      <c r="O73" s="107" t="str">
        <f>IF(R73&gt;1,"入力確認",IF(Q73+S73=12,"入力済","未入力"))</f>
        <v>入力済</v>
      </c>
      <c r="P73" s="108"/>
      <c r="Q73" s="105">
        <f>COUNTIF($C73:$N73,0)</f>
        <v>0</v>
      </c>
      <c r="R73" s="105">
        <f>COUNTIF($C73:$N73,1)</f>
        <v>0</v>
      </c>
      <c r="S73" s="105">
        <f>COUNTIF($C73:$N73,2)</f>
        <v>12</v>
      </c>
      <c r="T73" s="77"/>
    </row>
    <row r="74" spans="2:20" ht="18.75" hidden="1" customHeight="1" x14ac:dyDescent="0.45">
      <c r="B74" s="106" t="s">
        <v>175</v>
      </c>
      <c r="C74" s="107">
        <f>IF(AND(C72=2,C73=2),2,IF(C72&lt;&gt;C73,1,IF(AND(C72=0,C73=0),0,4)))</f>
        <v>2</v>
      </c>
      <c r="D74" s="107">
        <f t="shared" ref="D74:N74" si="26">IF(AND(D72=2,D73=2),2,IF(D72&lt;&gt;D73,1,IF(AND(D72=0,D73=0),0,4)))</f>
        <v>2</v>
      </c>
      <c r="E74" s="107">
        <f t="shared" si="26"/>
        <v>2</v>
      </c>
      <c r="F74" s="107">
        <f t="shared" si="26"/>
        <v>2</v>
      </c>
      <c r="G74" s="107">
        <f t="shared" si="26"/>
        <v>2</v>
      </c>
      <c r="H74" s="107">
        <f t="shared" si="26"/>
        <v>2</v>
      </c>
      <c r="I74" s="107">
        <f t="shared" si="26"/>
        <v>2</v>
      </c>
      <c r="J74" s="107">
        <f t="shared" si="26"/>
        <v>2</v>
      </c>
      <c r="K74" s="107">
        <f t="shared" si="26"/>
        <v>2</v>
      </c>
      <c r="L74" s="107">
        <f t="shared" si="26"/>
        <v>2</v>
      </c>
      <c r="M74" s="107">
        <f t="shared" si="26"/>
        <v>2</v>
      </c>
      <c r="N74" s="107">
        <f t="shared" si="26"/>
        <v>2</v>
      </c>
      <c r="O74" s="107" t="str">
        <f>IF(R74&gt;1,"入力確認",IF(Q74+S74=12,"入力済","未入力"))</f>
        <v>入力済</v>
      </c>
      <c r="P74" s="108">
        <f>IF(O74="未入力",1,IF(O74="入力済",0,2))</f>
        <v>0</v>
      </c>
      <c r="Q74" s="105">
        <f>COUNTIF($C74:$N74,0)</f>
        <v>0</v>
      </c>
      <c r="R74" s="105">
        <f>COUNTIF($C74:$N74,1)</f>
        <v>0</v>
      </c>
      <c r="S74" s="105">
        <f>COUNTIF($C74:$N74,2)</f>
        <v>12</v>
      </c>
      <c r="T74" s="77"/>
    </row>
    <row r="75" spans="2:20" x14ac:dyDescent="0.45"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110"/>
      <c r="P75" s="77"/>
      <c r="Q75" s="77"/>
      <c r="R75" s="77"/>
      <c r="S75" s="77"/>
      <c r="T75" s="77"/>
    </row>
    <row r="76" spans="2:20" x14ac:dyDescent="0.45"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110"/>
      <c r="P76" s="77"/>
      <c r="Q76" s="77"/>
      <c r="R76" s="77"/>
      <c r="S76" s="77"/>
      <c r="T76" s="77"/>
    </row>
    <row r="77" spans="2:20" ht="20.25" customHeight="1" thickBot="1" x14ac:dyDescent="0.5">
      <c r="B77" s="77" t="s">
        <v>186</v>
      </c>
      <c r="C77" s="77"/>
      <c r="D77" s="77"/>
      <c r="E77" s="330" t="s">
        <v>182</v>
      </c>
      <c r="F77" s="330"/>
      <c r="G77" s="111"/>
      <c r="H77" s="317" t="s">
        <v>153</v>
      </c>
      <c r="I77" s="317"/>
      <c r="J77" s="318"/>
      <c r="K77" s="318"/>
      <c r="L77" s="318"/>
      <c r="M77" s="77"/>
      <c r="N77" s="77"/>
      <c r="O77" s="77"/>
      <c r="P77" s="77"/>
      <c r="Q77" s="77"/>
      <c r="R77" s="77"/>
      <c r="S77" s="77"/>
      <c r="T77" s="77"/>
    </row>
    <row r="78" spans="2:20" ht="19.5" customHeight="1" x14ac:dyDescent="0.45">
      <c r="B78" s="90" t="s">
        <v>154</v>
      </c>
      <c r="C78" s="91" t="s">
        <v>155</v>
      </c>
      <c r="D78" s="92" t="s">
        <v>156</v>
      </c>
      <c r="E78" s="92" t="s">
        <v>157</v>
      </c>
      <c r="F78" s="92" t="s">
        <v>158</v>
      </c>
      <c r="G78" s="92" t="s">
        <v>159</v>
      </c>
      <c r="H78" s="92" t="s">
        <v>160</v>
      </c>
      <c r="I78" s="92" t="s">
        <v>161</v>
      </c>
      <c r="J78" s="92" t="s">
        <v>162</v>
      </c>
      <c r="K78" s="92" t="s">
        <v>163</v>
      </c>
      <c r="L78" s="91" t="s">
        <v>164</v>
      </c>
      <c r="M78" s="92" t="s">
        <v>165</v>
      </c>
      <c r="N78" s="93" t="s">
        <v>166</v>
      </c>
      <c r="O78" s="94"/>
      <c r="P78" s="95"/>
      <c r="Q78" s="77"/>
      <c r="R78" s="77"/>
      <c r="S78" s="77"/>
      <c r="T78" s="77"/>
    </row>
    <row r="79" spans="2:20" ht="38.25" customHeight="1" x14ac:dyDescent="0.45">
      <c r="B79" s="96" t="s">
        <v>167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112"/>
      <c r="O79" s="98" t="s">
        <v>168</v>
      </c>
      <c r="P79" s="99" t="s">
        <v>169</v>
      </c>
      <c r="Q79" s="77"/>
      <c r="R79" s="77"/>
      <c r="S79" s="77"/>
      <c r="T79" s="77"/>
    </row>
    <row r="80" spans="2:20" ht="19.5" customHeight="1" x14ac:dyDescent="0.45">
      <c r="B80" s="100" t="s">
        <v>183</v>
      </c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21" t="str">
        <f>IF(ISERROR(12*SUM(C80:N81)/COUNT(C80:N81)),"",12*SUM(C80:N81)/COUNT(C80:N81))</f>
        <v/>
      </c>
      <c r="P80" s="331" t="str">
        <f>IF(P83=0,"",IF(P85=1,"未入力欄を確認",IF(P83=1,"年度を選択",IF(P83=2,"エネルギー種別を選択",IF($E77="電気",計算!$J$50,IF($E77="都市ガス",計算!$J$51,IF($E77="温水・冷水",計算!$J$52,IF($E77="産業用蒸気",計算!$J$53,IF($E77="産業用以外の蒸気",計算!$J$54,IF($E77="灯油",計算!$J$55,IF($E77="軽油",計算!$J$56,IF($E77="A重油",計算!$J$57,IF($E77="B・Ｃ重油",計算!J58,"")))))))))))))</f>
        <v/>
      </c>
      <c r="Q80" s="77"/>
      <c r="R80" s="77"/>
      <c r="S80" s="77"/>
      <c r="T80" s="77"/>
    </row>
    <row r="81" spans="2:20" ht="19.5" customHeight="1" thickBot="1" x14ac:dyDescent="0.5">
      <c r="B81" s="96" t="str">
        <f>IF(E77="電気","［kWh］",IF(E77="都市ガス","［m3］",IF(OR(E77="温水・冷水",E77="産業用蒸気",E77="産業用以外の蒸気"),"［MJ］","［L］")))</f>
        <v>［L］</v>
      </c>
      <c r="C81" s="325"/>
      <c r="D81" s="325"/>
      <c r="E81" s="325"/>
      <c r="F81" s="325"/>
      <c r="G81" s="325"/>
      <c r="H81" s="325"/>
      <c r="I81" s="325"/>
      <c r="J81" s="320"/>
      <c r="K81" s="320"/>
      <c r="L81" s="320"/>
      <c r="M81" s="320"/>
      <c r="N81" s="320"/>
      <c r="O81" s="322"/>
      <c r="P81" s="324"/>
      <c r="Q81" s="77"/>
      <c r="R81" s="77"/>
      <c r="S81" s="77"/>
      <c r="T81" s="77"/>
    </row>
    <row r="82" spans="2:20" ht="38.25" customHeight="1" thickTop="1" thickBot="1" x14ac:dyDescent="0.5">
      <c r="B82" s="101" t="s">
        <v>172</v>
      </c>
      <c r="C82" s="102"/>
      <c r="D82" s="102"/>
      <c r="E82" s="102"/>
      <c r="F82" s="102"/>
      <c r="G82" s="102"/>
      <c r="H82" s="102"/>
      <c r="I82" s="102"/>
      <c r="J82" s="113"/>
      <c r="K82" s="113"/>
      <c r="L82" s="113"/>
      <c r="M82" s="113"/>
      <c r="N82" s="113"/>
      <c r="O82" s="103" t="str">
        <f>IF(ISERROR(12*SUM(C82:N82)/COUNT(C82:N82)),"",12*SUM(C82:N82)/COUNT(C82:N82))</f>
        <v/>
      </c>
      <c r="P82" s="116">
        <f>IF(AND(O80="",O82="",P85=0),0,IF(OR(B78="",B78="年度を選択"),1,IF(OR(E77="",E77="エネルギー種別を選択"),2,4)))</f>
        <v>0</v>
      </c>
      <c r="Q82" s="105"/>
      <c r="R82" s="77"/>
      <c r="S82" s="77"/>
      <c r="T82" s="77"/>
    </row>
    <row r="83" spans="2:20" ht="18.75" hidden="1" customHeight="1" x14ac:dyDescent="0.45">
      <c r="B83" s="106" t="s">
        <v>173</v>
      </c>
      <c r="C83" s="107">
        <f>IF(C79="",2,IF(C79&lt;&gt;"",0,1))</f>
        <v>2</v>
      </c>
      <c r="D83" s="107">
        <f t="shared" ref="D83:L83" si="27">IF(D79="",2,IF(D79&lt;&gt;"",0,1))</f>
        <v>2</v>
      </c>
      <c r="E83" s="107">
        <f t="shared" si="27"/>
        <v>2</v>
      </c>
      <c r="F83" s="107">
        <f t="shared" si="27"/>
        <v>2</v>
      </c>
      <c r="G83" s="107">
        <f t="shared" si="27"/>
        <v>2</v>
      </c>
      <c r="H83" s="107">
        <f t="shared" si="27"/>
        <v>2</v>
      </c>
      <c r="I83" s="107">
        <f t="shared" si="27"/>
        <v>2</v>
      </c>
      <c r="J83" s="107">
        <f t="shared" si="27"/>
        <v>2</v>
      </c>
      <c r="K83" s="107">
        <f t="shared" si="27"/>
        <v>2</v>
      </c>
      <c r="L83" s="107">
        <f t="shared" si="27"/>
        <v>2</v>
      </c>
      <c r="M83" s="107">
        <f>IF(M79="",2,IF(M79&lt;&gt;"",0,1))</f>
        <v>2</v>
      </c>
      <c r="N83" s="107">
        <f t="shared" ref="N83" si="28">IF(N79="",2,IF(N79&lt;&gt;"",0,1))</f>
        <v>2</v>
      </c>
      <c r="O83" s="107" t="str">
        <f>IF(R83&gt;1,"入力確認",IF(Q83=Q84,"入力済","未入力"))</f>
        <v>入力済</v>
      </c>
      <c r="P83" s="108">
        <f>P82</f>
        <v>0</v>
      </c>
      <c r="Q83" s="105">
        <f>COUNTIF($C83:$N83,0)</f>
        <v>0</v>
      </c>
      <c r="R83" s="105">
        <f>COUNTIF($C83:$N83,1)</f>
        <v>0</v>
      </c>
      <c r="S83" s="105">
        <f>COUNTIF($C83:$N83,2)</f>
        <v>12</v>
      </c>
      <c r="T83" s="105"/>
    </row>
    <row r="84" spans="2:20" ht="18.75" hidden="1" customHeight="1" x14ac:dyDescent="0.45">
      <c r="B84" s="106" t="s">
        <v>174</v>
      </c>
      <c r="C84" s="107">
        <f>IF(AND(C80="",C82=""),2,IF(AND(C80&lt;&gt;"",C82&lt;&gt;""),0,1))</f>
        <v>2</v>
      </c>
      <c r="D84" s="107">
        <f t="shared" ref="D84:N84" si="29">IF(AND(D80="",D82=""),2,IF(AND(D80&lt;&gt;"",D82&lt;&gt;""),0,1))</f>
        <v>2</v>
      </c>
      <c r="E84" s="107">
        <f t="shared" si="29"/>
        <v>2</v>
      </c>
      <c r="F84" s="107">
        <f t="shared" si="29"/>
        <v>2</v>
      </c>
      <c r="G84" s="107">
        <f t="shared" si="29"/>
        <v>2</v>
      </c>
      <c r="H84" s="107">
        <f t="shared" si="29"/>
        <v>2</v>
      </c>
      <c r="I84" s="107">
        <f t="shared" si="29"/>
        <v>2</v>
      </c>
      <c r="J84" s="107">
        <f t="shared" si="29"/>
        <v>2</v>
      </c>
      <c r="K84" s="107">
        <f t="shared" si="29"/>
        <v>2</v>
      </c>
      <c r="L84" s="107">
        <f t="shared" si="29"/>
        <v>2</v>
      </c>
      <c r="M84" s="107">
        <f t="shared" si="29"/>
        <v>2</v>
      </c>
      <c r="N84" s="107">
        <f t="shared" si="29"/>
        <v>2</v>
      </c>
      <c r="O84" s="107" t="str">
        <f>IF(R84&gt;1,"入力確認",IF(Q84+S84=12,"入力済","未入力"))</f>
        <v>入力済</v>
      </c>
      <c r="P84" s="108"/>
      <c r="Q84" s="105">
        <f>COUNTIF($C84:$N84,0)</f>
        <v>0</v>
      </c>
      <c r="R84" s="105">
        <f>COUNTIF($C84:$N84,1)</f>
        <v>0</v>
      </c>
      <c r="S84" s="105">
        <f>COUNTIF($C84:$N84,2)</f>
        <v>12</v>
      </c>
      <c r="T84" s="77"/>
    </row>
    <row r="85" spans="2:20" ht="18.75" hidden="1" customHeight="1" x14ac:dyDescent="0.45">
      <c r="B85" s="106" t="s">
        <v>175</v>
      </c>
      <c r="C85" s="107">
        <f>IF(AND(C83=2,C84=2),2,IF(C83&lt;&gt;C84,1,IF(AND(C83=0,C84=0),0,4)))</f>
        <v>2</v>
      </c>
      <c r="D85" s="107">
        <f t="shared" ref="D85:N85" si="30">IF(AND(D83=2,D84=2),2,IF(D83&lt;&gt;D84,1,IF(AND(D83=0,D84=0),0,4)))</f>
        <v>2</v>
      </c>
      <c r="E85" s="107">
        <f t="shared" si="30"/>
        <v>2</v>
      </c>
      <c r="F85" s="107">
        <f t="shared" si="30"/>
        <v>2</v>
      </c>
      <c r="G85" s="107">
        <f t="shared" si="30"/>
        <v>2</v>
      </c>
      <c r="H85" s="107">
        <f t="shared" si="30"/>
        <v>2</v>
      </c>
      <c r="I85" s="107">
        <f t="shared" si="30"/>
        <v>2</v>
      </c>
      <c r="J85" s="107">
        <f t="shared" si="30"/>
        <v>2</v>
      </c>
      <c r="K85" s="107">
        <f t="shared" si="30"/>
        <v>2</v>
      </c>
      <c r="L85" s="107">
        <f t="shared" si="30"/>
        <v>2</v>
      </c>
      <c r="M85" s="107">
        <f t="shared" si="30"/>
        <v>2</v>
      </c>
      <c r="N85" s="107">
        <f t="shared" si="30"/>
        <v>2</v>
      </c>
      <c r="O85" s="107" t="str">
        <f>IF(R85&gt;1,"入力確認",IF(Q85+S85=12,"入力済","未入力"))</f>
        <v>入力済</v>
      </c>
      <c r="P85" s="108">
        <f>IF(O85="未入力",1,IF(O85="入力済",0,2))</f>
        <v>0</v>
      </c>
      <c r="Q85" s="105">
        <f>COUNTIF($C85:$N85,0)</f>
        <v>0</v>
      </c>
      <c r="R85" s="105">
        <f>COUNTIF($C85:$N85,1)</f>
        <v>0</v>
      </c>
      <c r="S85" s="105">
        <f>COUNTIF($C85:$N85,2)</f>
        <v>12</v>
      </c>
      <c r="T85" s="77"/>
    </row>
    <row r="86" spans="2:20" x14ac:dyDescent="0.45"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</row>
  </sheetData>
  <sheetProtection algorithmName="SHA-512" hashValue="O6UbbNdXd13M+IYW/oelp9+ksgWbydGex68OwFRQVYuTmJNxKApDkpBXFhHSyTgcQyaBIuQ+BN1z1qbQnZuxLg==" saltValue="6zOpyqrwHDqLi8AOJfS4dQ==" spinCount="100000" sheet="1" objects="1" scenarios="1" selectLockedCells="1"/>
  <mergeCells count="136">
    <mergeCell ref="AI24:AI25"/>
    <mergeCell ref="AJ24:AJ25"/>
    <mergeCell ref="AB33:AC33"/>
    <mergeCell ref="AD33:AF33"/>
    <mergeCell ref="W36:W37"/>
    <mergeCell ref="X36:X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AH36:AH37"/>
    <mergeCell ref="AI36:AI37"/>
    <mergeCell ref="AJ36:AJ37"/>
    <mergeCell ref="Y19:Z19"/>
    <mergeCell ref="AA19:AH19"/>
    <mergeCell ref="AB21:AC21"/>
    <mergeCell ref="AD21:AF21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H24:AH25"/>
    <mergeCell ref="O80:O81"/>
    <mergeCell ref="P80:P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P69:P70"/>
    <mergeCell ref="E77:F77"/>
    <mergeCell ref="H77:I77"/>
    <mergeCell ref="J77:L77"/>
    <mergeCell ref="H69:H70"/>
    <mergeCell ref="I69:I70"/>
    <mergeCell ref="J69:J70"/>
    <mergeCell ref="K69:K70"/>
    <mergeCell ref="L69:L70"/>
    <mergeCell ref="M69:M70"/>
    <mergeCell ref="O58:O59"/>
    <mergeCell ref="P58:P59"/>
    <mergeCell ref="E66:F66"/>
    <mergeCell ref="H66:I66"/>
    <mergeCell ref="J66:L66"/>
    <mergeCell ref="C69:C70"/>
    <mergeCell ref="D69:D70"/>
    <mergeCell ref="E69:E70"/>
    <mergeCell ref="F69:F70"/>
    <mergeCell ref="G69:G70"/>
    <mergeCell ref="I58:I59"/>
    <mergeCell ref="J58:J59"/>
    <mergeCell ref="K58:K59"/>
    <mergeCell ref="L58:L59"/>
    <mergeCell ref="M58:M59"/>
    <mergeCell ref="N58:N59"/>
    <mergeCell ref="C58:C59"/>
    <mergeCell ref="D58:D59"/>
    <mergeCell ref="E58:E59"/>
    <mergeCell ref="F58:F59"/>
    <mergeCell ref="G58:G59"/>
    <mergeCell ref="H58:H59"/>
    <mergeCell ref="N69:N70"/>
    <mergeCell ref="O69:O70"/>
    <mergeCell ref="N47:N48"/>
    <mergeCell ref="O47:O48"/>
    <mergeCell ref="P47:P48"/>
    <mergeCell ref="E55:F55"/>
    <mergeCell ref="H55:I55"/>
    <mergeCell ref="J55:L55"/>
    <mergeCell ref="H47:H48"/>
    <mergeCell ref="I47:I48"/>
    <mergeCell ref="J47:J48"/>
    <mergeCell ref="K47:K48"/>
    <mergeCell ref="L47:L48"/>
    <mergeCell ref="M47:M48"/>
    <mergeCell ref="E44:F44"/>
    <mergeCell ref="H44:I44"/>
    <mergeCell ref="J44:L44"/>
    <mergeCell ref="C47:C48"/>
    <mergeCell ref="D47:D48"/>
    <mergeCell ref="E47:E48"/>
    <mergeCell ref="F47:F48"/>
    <mergeCell ref="G47:G48"/>
    <mergeCell ref="I36:I37"/>
    <mergeCell ref="J36:J37"/>
    <mergeCell ref="K36:K37"/>
    <mergeCell ref="L36:L37"/>
    <mergeCell ref="O24:O25"/>
    <mergeCell ref="P24:P25"/>
    <mergeCell ref="H33:I33"/>
    <mergeCell ref="J33:L33"/>
    <mergeCell ref="C36:C37"/>
    <mergeCell ref="D36:D37"/>
    <mergeCell ref="E36:E37"/>
    <mergeCell ref="F36:F37"/>
    <mergeCell ref="G36:G37"/>
    <mergeCell ref="H36:H37"/>
    <mergeCell ref="I24:I25"/>
    <mergeCell ref="J24:J25"/>
    <mergeCell ref="K24:K25"/>
    <mergeCell ref="L24:L25"/>
    <mergeCell ref="M24:M25"/>
    <mergeCell ref="N24:N25"/>
    <mergeCell ref="O36:O37"/>
    <mergeCell ref="P36:P37"/>
    <mergeCell ref="M36:M37"/>
    <mergeCell ref="N36:N37"/>
    <mergeCell ref="E19:F19"/>
    <mergeCell ref="G19:N19"/>
    <mergeCell ref="H21:I21"/>
    <mergeCell ref="J21:L21"/>
    <mergeCell ref="C24:C25"/>
    <mergeCell ref="D24:D25"/>
    <mergeCell ref="E24:E25"/>
    <mergeCell ref="F24:F25"/>
    <mergeCell ref="G24:G25"/>
    <mergeCell ref="H24:H25"/>
  </mergeCells>
  <phoneticPr fontId="6"/>
  <conditionalFormatting sqref="B22 P24">
    <cfRule type="expression" dxfId="85" priority="25">
      <formula>$P$27=1</formula>
    </cfRule>
  </conditionalFormatting>
  <conditionalFormatting sqref="B34 P36">
    <cfRule type="expression" dxfId="84" priority="23">
      <formula>$P$39=1</formula>
    </cfRule>
  </conditionalFormatting>
  <conditionalFormatting sqref="B45 P47">
    <cfRule type="expression" dxfId="83" priority="20">
      <formula>$P$50=1</formula>
    </cfRule>
  </conditionalFormatting>
  <conditionalFormatting sqref="B56 P58">
    <cfRule type="expression" dxfId="82" priority="18">
      <formula>$P$61=1</formula>
    </cfRule>
  </conditionalFormatting>
  <conditionalFormatting sqref="B67 P69">
    <cfRule type="expression" dxfId="81" priority="16">
      <formula>$P$72=1</formula>
    </cfRule>
  </conditionalFormatting>
  <conditionalFormatting sqref="B78 P80">
    <cfRule type="expression" dxfId="80" priority="14">
      <formula>$P$83=1</formula>
    </cfRule>
  </conditionalFormatting>
  <conditionalFormatting sqref="C22:N22">
    <cfRule type="expression" dxfId="79" priority="31">
      <formula>C29=1</formula>
    </cfRule>
  </conditionalFormatting>
  <conditionalFormatting sqref="C34:N34">
    <cfRule type="expression" dxfId="78" priority="30">
      <formula>C41=1</formula>
    </cfRule>
  </conditionalFormatting>
  <conditionalFormatting sqref="C45:N45">
    <cfRule type="expression" dxfId="77" priority="29">
      <formula>C52=1</formula>
    </cfRule>
  </conditionalFormatting>
  <conditionalFormatting sqref="C56:N56">
    <cfRule type="expression" dxfId="76" priority="28">
      <formula>C63=1</formula>
    </cfRule>
  </conditionalFormatting>
  <conditionalFormatting sqref="C67:N67">
    <cfRule type="expression" dxfId="75" priority="27">
      <formula>C74=1</formula>
    </cfRule>
  </conditionalFormatting>
  <conditionalFormatting sqref="C78:N78">
    <cfRule type="expression" dxfId="74" priority="26">
      <formula>C85=1</formula>
    </cfRule>
  </conditionalFormatting>
  <conditionalFormatting sqref="E33 P36">
    <cfRule type="expression" dxfId="73" priority="22">
      <formula>$P$39=2</formula>
    </cfRule>
  </conditionalFormatting>
  <conditionalFormatting sqref="E44 P47">
    <cfRule type="expression" dxfId="72" priority="19">
      <formula>$P$50=2</formula>
    </cfRule>
  </conditionalFormatting>
  <conditionalFormatting sqref="E55 P58">
    <cfRule type="expression" dxfId="71" priority="17">
      <formula>$P$61=2</formula>
    </cfRule>
  </conditionalFormatting>
  <conditionalFormatting sqref="E66 P69">
    <cfRule type="expression" dxfId="70" priority="15">
      <formula>$P$72=2</formula>
    </cfRule>
  </conditionalFormatting>
  <conditionalFormatting sqref="E77 P80">
    <cfRule type="expression" dxfId="69" priority="13">
      <formula>$P$83=2</formula>
    </cfRule>
  </conditionalFormatting>
  <conditionalFormatting sqref="F33 P36">
    <cfRule type="expression" dxfId="68" priority="21">
      <formula>$P$39=3</formula>
    </cfRule>
  </conditionalFormatting>
  <conditionalFormatting sqref="G19">
    <cfRule type="expression" dxfId="67" priority="32">
      <formula>OR($G$19="エネルギー種別・単位を選択してください。",$G$19="エネルギーの使用年度を選択してください。",$G$19="未入力欄が有ります。確認してください。",$G$19="中小規模事業所の要件を満たしていないため、申請できません。")</formula>
    </cfRule>
  </conditionalFormatting>
  <conditionalFormatting sqref="G19:N19">
    <cfRule type="expression" dxfId="66" priority="12">
      <formula>$G$19="事業所のエネルギー使用について入力してください。"</formula>
    </cfRule>
  </conditionalFormatting>
  <conditionalFormatting sqref="J21 J33 J44 J55 J66 J77">
    <cfRule type="expression" dxfId="65" priority="11">
      <formula>J21=""</formula>
    </cfRule>
  </conditionalFormatting>
  <conditionalFormatting sqref="P24">
    <cfRule type="expression" dxfId="64" priority="24">
      <formula>$P$29=1</formula>
    </cfRule>
  </conditionalFormatting>
  <conditionalFormatting sqref="V22 AJ24">
    <cfRule type="expression" dxfId="63" priority="7">
      <formula>$P$27=1</formula>
    </cfRule>
  </conditionalFormatting>
  <conditionalFormatting sqref="V34 AJ36">
    <cfRule type="expression" dxfId="62" priority="5">
      <formula>$P$39=1</formula>
    </cfRule>
  </conditionalFormatting>
  <conditionalFormatting sqref="W22:AH22">
    <cfRule type="expression" dxfId="61" priority="9">
      <formula>W29=1</formula>
    </cfRule>
  </conditionalFormatting>
  <conditionalFormatting sqref="W34:AH34">
    <cfRule type="expression" dxfId="60" priority="8">
      <formula>W41=1</formula>
    </cfRule>
  </conditionalFormatting>
  <conditionalFormatting sqref="Y33 AJ36">
    <cfRule type="expression" dxfId="59" priority="4">
      <formula>$P$39=2</formula>
    </cfRule>
  </conditionalFormatting>
  <conditionalFormatting sqref="Z33 AJ36">
    <cfRule type="expression" dxfId="58" priority="3">
      <formula>$P$39=3</formula>
    </cfRule>
  </conditionalFormatting>
  <conditionalFormatting sqref="AD21 AD33">
    <cfRule type="expression" dxfId="57" priority="1">
      <formula>AD21=""</formula>
    </cfRule>
  </conditionalFormatting>
  <conditionalFormatting sqref="AJ24">
    <cfRule type="expression" dxfId="56" priority="6">
      <formula>$P$29=1</formula>
    </cfRule>
  </conditionalFormatting>
  <dataValidations count="6">
    <dataValidation type="decimal" operator="greaterThanOrEqual" allowBlank="1" showErrorMessage="1" error="＜0＞以上の数値を入力してください。" sqref="C80:N81 C69:N70 C47:N48 C58:N59">
      <formula1>0</formula1>
    </dataValidation>
    <dataValidation type="whole" operator="greaterThanOrEqual" allowBlank="1" showErrorMessage="1" error="＜0＞以上の整数を入力してください。" sqref="C82:N82 C71:N71 C49:N49 C60:N60">
      <formula1>0</formula1>
    </dataValidation>
    <dataValidation type="list" allowBlank="1" showInputMessage="1" showErrorMessage="1" sqref="F33 Z33">
      <formula1>INDIRECT($E$33)</formula1>
    </dataValidation>
    <dataValidation allowBlank="1" sqref="C12:C13 W12:W13"/>
    <dataValidation type="list" allowBlank="1" showInputMessage="1" sqref="B67 B22 B34 B45 B56 B78 V22 V34">
      <formula1>"年度を選択,令和4年度,令和5年度"</formula1>
    </dataValidation>
    <dataValidation allowBlank="1" showInputMessage="1" sqref="B23 B57 B68 B35 B46 B79 V23 V35"/>
  </dataValidations>
  <printOptions horizontalCentered="1"/>
  <pageMargins left="0.6692913385826772" right="0.31496062992125984" top="0.56000000000000005" bottom="0.37" header="0.24" footer="0.15748031496062992"/>
  <pageSetup paperSize="9" scale="61" fitToHeight="0" orientation="landscape" r:id="rId1"/>
  <headerFooter>
    <oddHeader>&amp;C&amp;20換気量・省エネ計算シート</oddHeader>
    <oddFooter>&amp;C&amp;P</oddFooter>
  </headerFooter>
  <rowBreaks count="1" manualBreakCount="1">
    <brk id="64" max="1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計算!$Q$3:$Q$12</xm:f>
          </x14:formula1>
          <xm:sqref>E44:F44 E77:F77 E66:F66 E55:F55</xm:sqref>
        </x14:dataValidation>
        <x14:dataValidation type="list" allowBlank="1" showInputMessage="1" showErrorMessage="1">
          <x14:formula1>
            <xm:f>計算!$N$3:$N$5</xm:f>
          </x14:formula1>
          <xm:sqref>E33 Y33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X41"/>
  <sheetViews>
    <sheetView workbookViewId="0">
      <selection activeCell="I16" sqref="I16:J16"/>
    </sheetView>
  </sheetViews>
  <sheetFormatPr defaultColWidth="11" defaultRowHeight="17.399999999999999" x14ac:dyDescent="0.45"/>
  <cols>
    <col min="1" max="1" width="2.8984375" style="77" customWidth="1"/>
    <col min="2" max="3" width="7.3984375" style="77" customWidth="1"/>
    <col min="4" max="4" width="6" style="77" customWidth="1"/>
    <col min="5" max="5" width="15.69921875" style="77" customWidth="1"/>
    <col min="6" max="10" width="11.5" style="77" customWidth="1"/>
    <col min="11" max="11" width="2.8984375" style="77" customWidth="1"/>
    <col min="12" max="12" width="13" style="77" customWidth="1"/>
    <col min="13" max="13" width="10.59765625" style="77" customWidth="1"/>
    <col min="14" max="14" width="2.8984375" style="77" customWidth="1"/>
    <col min="15" max="16" width="7.3984375" style="77" customWidth="1"/>
    <col min="17" max="17" width="6" style="77" customWidth="1"/>
    <col min="18" max="18" width="15.69921875" style="77" customWidth="1"/>
    <col min="19" max="23" width="11.5" style="77" customWidth="1"/>
    <col min="24" max="24" width="2.8984375" style="77" customWidth="1"/>
    <col min="25" max="25" width="12" style="77" bestFit="1" customWidth="1"/>
    <col min="26" max="26" width="10.59765625" style="77" customWidth="1"/>
    <col min="27" max="27" width="11.59765625" style="77" customWidth="1"/>
    <col min="28" max="28" width="11.59765625" style="77" bestFit="1" customWidth="1"/>
    <col min="29" max="16384" width="11" style="77"/>
  </cols>
  <sheetData>
    <row r="2" spans="2:24" s="75" customFormat="1" ht="19.2" x14ac:dyDescent="0.45">
      <c r="B2" s="74" t="s">
        <v>140</v>
      </c>
      <c r="C2" s="74"/>
      <c r="O2" s="74" t="s">
        <v>140</v>
      </c>
      <c r="P2" s="74"/>
    </row>
    <row r="3" spans="2:24" ht="19.2" x14ac:dyDescent="0.45">
      <c r="B3" s="76" t="s">
        <v>187</v>
      </c>
      <c r="K3" s="75"/>
      <c r="O3" s="76" t="s">
        <v>187</v>
      </c>
      <c r="X3" s="75"/>
    </row>
    <row r="4" spans="2:24" s="75" customFormat="1" ht="19.2" x14ac:dyDescent="0.45">
      <c r="B4" s="76" t="s">
        <v>188</v>
      </c>
      <c r="C4" s="74"/>
      <c r="O4" s="76" t="s">
        <v>188</v>
      </c>
      <c r="P4" s="74"/>
    </row>
    <row r="5" spans="2:24" ht="19.2" x14ac:dyDescent="0.45">
      <c r="B5" s="76" t="s">
        <v>189</v>
      </c>
      <c r="C5" s="78"/>
      <c r="L5" s="75"/>
      <c r="O5" s="76" t="s">
        <v>189</v>
      </c>
      <c r="P5" s="78"/>
    </row>
    <row r="6" spans="2:24" ht="19.2" x14ac:dyDescent="0.45">
      <c r="B6" s="76" t="s">
        <v>190</v>
      </c>
      <c r="C6" s="78"/>
      <c r="L6" s="75"/>
      <c r="O6" s="76" t="s">
        <v>190</v>
      </c>
      <c r="P6" s="78"/>
    </row>
    <row r="7" spans="2:24" ht="19.2" x14ac:dyDescent="0.45">
      <c r="B7" s="78"/>
      <c r="C7" s="78"/>
      <c r="L7" s="75"/>
      <c r="O7" s="78"/>
      <c r="P7" s="78"/>
    </row>
    <row r="8" spans="2:24" s="75" customFormat="1" ht="19.2" x14ac:dyDescent="0.45">
      <c r="B8" s="342" t="s">
        <v>147</v>
      </c>
      <c r="C8" s="343"/>
      <c r="D8" s="80"/>
      <c r="E8" s="81" t="s">
        <v>148</v>
      </c>
      <c r="O8" s="342" t="s">
        <v>147</v>
      </c>
      <c r="P8" s="343"/>
      <c r="Q8" s="80"/>
      <c r="R8" s="81" t="s">
        <v>148</v>
      </c>
    </row>
    <row r="9" spans="2:24" s="75" customFormat="1" ht="19.2" x14ac:dyDescent="0.45">
      <c r="D9" s="83"/>
      <c r="E9" s="81" t="s">
        <v>191</v>
      </c>
      <c r="Q9" s="83"/>
      <c r="R9" s="81" t="s">
        <v>191</v>
      </c>
    </row>
    <row r="10" spans="2:24" s="75" customFormat="1" ht="19.2" x14ac:dyDescent="0.45">
      <c r="D10" s="84"/>
      <c r="E10" s="85" t="s">
        <v>150</v>
      </c>
      <c r="Q10" s="84"/>
      <c r="R10" s="85" t="s">
        <v>150</v>
      </c>
    </row>
    <row r="11" spans="2:24" s="75" customFormat="1" ht="19.2" x14ac:dyDescent="0.45">
      <c r="E11" s="85"/>
      <c r="R11" s="85"/>
    </row>
    <row r="12" spans="2:24" s="75" customFormat="1" ht="19.2" x14ac:dyDescent="0.45">
      <c r="E12" s="85"/>
      <c r="R12" s="85"/>
    </row>
    <row r="13" spans="2:24" s="75" customFormat="1" ht="19.5" customHeight="1" x14ac:dyDescent="0.45">
      <c r="B13" s="86"/>
      <c r="C13" s="86"/>
      <c r="D13" s="86"/>
      <c r="K13" s="88"/>
      <c r="O13" s="86"/>
      <c r="P13" s="86"/>
      <c r="Q13" s="86"/>
      <c r="X13" s="88"/>
    </row>
    <row r="14" spans="2:24" ht="43.5" customHeight="1" x14ac:dyDescent="0.45">
      <c r="B14" s="89" t="s">
        <v>386</v>
      </c>
      <c r="C14" s="89"/>
      <c r="G14" s="312" t="s">
        <v>192</v>
      </c>
      <c r="H14" s="312"/>
      <c r="I14" s="344" t="str">
        <f>IF(OR(I16="",I16="サーバーの設置を確認"),"確認事項を選択",IF(I16="はい",IF(I29=1,"未入力",IF(F34&lt;1500,"該当","非該当")),IF(OR(F24&lt;=0,F24=""),"未入力",IF(F24&lt;1500,"該当","非該当"))))</f>
        <v>確認事項を選択</v>
      </c>
      <c r="J14" s="344"/>
      <c r="L14" s="75"/>
      <c r="O14" s="89" t="s">
        <v>386</v>
      </c>
      <c r="P14" s="89"/>
      <c r="T14" s="312" t="s">
        <v>192</v>
      </c>
      <c r="U14" s="312"/>
      <c r="V14" s="344" t="s">
        <v>469</v>
      </c>
      <c r="W14" s="344"/>
    </row>
    <row r="15" spans="2:24" ht="19.5" customHeight="1" x14ac:dyDescent="0.45"/>
    <row r="16" spans="2:24" ht="34.5" customHeight="1" x14ac:dyDescent="0.45">
      <c r="C16" s="345" t="s">
        <v>193</v>
      </c>
      <c r="D16" s="345"/>
      <c r="E16" s="345"/>
      <c r="F16" s="345"/>
      <c r="G16" s="345"/>
      <c r="H16" s="346"/>
      <c r="I16" s="347" t="s">
        <v>436</v>
      </c>
      <c r="J16" s="348"/>
      <c r="P16" s="345" t="s">
        <v>193</v>
      </c>
      <c r="Q16" s="345"/>
      <c r="R16" s="345"/>
      <c r="S16" s="345"/>
      <c r="T16" s="345"/>
      <c r="U16" s="346"/>
      <c r="V16" s="361" t="s">
        <v>468</v>
      </c>
      <c r="W16" s="362"/>
    </row>
    <row r="17" spans="3:24" ht="33" customHeight="1" x14ac:dyDescent="0.45">
      <c r="D17" s="117"/>
      <c r="E17" s="341" t="s">
        <v>194</v>
      </c>
      <c r="F17" s="341"/>
      <c r="G17" s="341"/>
      <c r="H17" s="341"/>
      <c r="I17" s="118"/>
      <c r="J17" s="118"/>
      <c r="K17" s="118"/>
      <c r="Q17" s="117"/>
      <c r="R17" s="341" t="s">
        <v>194</v>
      </c>
      <c r="S17" s="341"/>
      <c r="T17" s="341"/>
      <c r="U17" s="341"/>
      <c r="V17" s="118"/>
      <c r="W17" s="118"/>
      <c r="X17" s="118"/>
    </row>
    <row r="18" spans="3:24" ht="19.5" customHeight="1" x14ac:dyDescent="0.45">
      <c r="C18" s="119"/>
      <c r="D18" s="75"/>
      <c r="E18" s="75"/>
      <c r="P18" s="119"/>
      <c r="Q18" s="75"/>
      <c r="R18" s="75"/>
    </row>
    <row r="19" spans="3:24" x14ac:dyDescent="0.45">
      <c r="C19" s="77" t="s">
        <v>195</v>
      </c>
      <c r="P19" s="77" t="s">
        <v>195</v>
      </c>
    </row>
    <row r="20" spans="3:24" ht="40.5" customHeight="1" x14ac:dyDescent="0.45">
      <c r="C20" s="349" t="s">
        <v>196</v>
      </c>
      <c r="D20" s="349"/>
      <c r="E20" s="349"/>
      <c r="F20" s="350" t="s">
        <v>197</v>
      </c>
      <c r="G20" s="350"/>
      <c r="H20" s="120"/>
      <c r="P20" s="349" t="s">
        <v>196</v>
      </c>
      <c r="Q20" s="349"/>
      <c r="R20" s="349"/>
      <c r="S20" s="363" t="s">
        <v>287</v>
      </c>
      <c r="T20" s="363"/>
      <c r="U20" s="120"/>
    </row>
    <row r="21" spans="3:24" ht="40.5" customHeight="1" x14ac:dyDescent="0.45">
      <c r="C21" s="349" t="s">
        <v>198</v>
      </c>
      <c r="D21" s="349"/>
      <c r="E21" s="349"/>
      <c r="F21" s="351"/>
      <c r="G21" s="352"/>
      <c r="H21" s="120" t="s">
        <v>199</v>
      </c>
      <c r="P21" s="349" t="s">
        <v>198</v>
      </c>
      <c r="Q21" s="349"/>
      <c r="R21" s="349"/>
      <c r="S21" s="364">
        <v>2560</v>
      </c>
      <c r="T21" s="365"/>
      <c r="U21" s="120" t="s">
        <v>199</v>
      </c>
    </row>
    <row r="22" spans="3:24" ht="40.5" customHeight="1" x14ac:dyDescent="0.45">
      <c r="C22" s="353" t="s">
        <v>200</v>
      </c>
      <c r="D22" s="349"/>
      <c r="E22" s="349"/>
      <c r="F22" s="354"/>
      <c r="G22" s="355"/>
      <c r="H22" s="120" t="s">
        <v>201</v>
      </c>
      <c r="P22" s="353" t="s">
        <v>200</v>
      </c>
      <c r="Q22" s="349"/>
      <c r="R22" s="349"/>
      <c r="S22" s="366">
        <v>3000</v>
      </c>
      <c r="T22" s="367"/>
      <c r="U22" s="120" t="s">
        <v>201</v>
      </c>
    </row>
    <row r="23" spans="3:24" ht="40.5" customHeight="1" x14ac:dyDescent="0.45">
      <c r="C23" s="349" t="s">
        <v>202</v>
      </c>
      <c r="D23" s="349"/>
      <c r="E23" s="349"/>
      <c r="F23" s="356" t="str">
        <f>IF(F21="","",IF(ISERROR(F21*F22*VLOOKUP($F$20,計算!$AB$4:$AC$8,2,FALSE)/1000),"事業所等の区分を選択",(F21*F22*VLOOKUP($F$20,計算!$AB$4:$AC$8,2,FALSE)/1000)))</f>
        <v/>
      </c>
      <c r="G23" s="357"/>
      <c r="H23" s="120" t="s">
        <v>203</v>
      </c>
      <c r="P23" s="349" t="s">
        <v>202</v>
      </c>
      <c r="Q23" s="349"/>
      <c r="R23" s="349"/>
      <c r="S23" s="356">
        <v>6912</v>
      </c>
      <c r="T23" s="357"/>
      <c r="U23" s="120" t="s">
        <v>203</v>
      </c>
    </row>
    <row r="24" spans="3:24" ht="40.5" customHeight="1" x14ac:dyDescent="0.45">
      <c r="C24" s="349" t="s">
        <v>204</v>
      </c>
      <c r="D24" s="349"/>
      <c r="E24" s="349"/>
      <c r="F24" s="356" t="str">
        <f>IF(I16="はい","",IF(ISERROR(F23*計算!$C$7),"",F23*計算!$C$7))</f>
        <v/>
      </c>
      <c r="G24" s="357"/>
      <c r="H24" s="120" t="s">
        <v>205</v>
      </c>
      <c r="P24" s="349" t="s">
        <v>204</v>
      </c>
      <c r="Q24" s="349"/>
      <c r="R24" s="349"/>
      <c r="S24" s="356">
        <v>178.3296</v>
      </c>
      <c r="T24" s="357"/>
      <c r="U24" s="120" t="s">
        <v>205</v>
      </c>
    </row>
    <row r="27" spans="3:24" x14ac:dyDescent="0.45">
      <c r="C27" s="77" t="s">
        <v>206</v>
      </c>
      <c r="P27" s="77" t="s">
        <v>206</v>
      </c>
    </row>
    <row r="28" spans="3:24" ht="40.5" customHeight="1" x14ac:dyDescent="0.45">
      <c r="C28" s="349" t="s">
        <v>196</v>
      </c>
      <c r="D28" s="349"/>
      <c r="E28" s="349"/>
      <c r="F28" s="358" t="s">
        <v>207</v>
      </c>
      <c r="G28" s="358"/>
      <c r="H28" s="120"/>
      <c r="P28" s="349" t="s">
        <v>196</v>
      </c>
      <c r="Q28" s="349"/>
      <c r="R28" s="349"/>
      <c r="S28" s="368" t="s">
        <v>207</v>
      </c>
      <c r="T28" s="368"/>
      <c r="U28" s="120"/>
    </row>
    <row r="29" spans="3:24" ht="40.5" customHeight="1" x14ac:dyDescent="0.45">
      <c r="C29" s="349" t="s">
        <v>208</v>
      </c>
      <c r="D29" s="349"/>
      <c r="E29" s="349"/>
      <c r="F29" s="359"/>
      <c r="G29" s="359"/>
      <c r="H29" s="120" t="s">
        <v>199</v>
      </c>
      <c r="I29" s="121">
        <f>IF(OR(F29="",F30="",F31="",F32="",F29&lt;=0,F30&lt;=0,F31&lt;=0,F32&lt;=0),1,0)</f>
        <v>1</v>
      </c>
      <c r="P29" s="349" t="s">
        <v>208</v>
      </c>
      <c r="Q29" s="349"/>
      <c r="R29" s="349"/>
      <c r="S29" s="369"/>
      <c r="T29" s="369"/>
      <c r="U29" s="120" t="s">
        <v>199</v>
      </c>
      <c r="V29" s="121">
        <f>IF(OR(S29="",S30="",S31="",S32="",S29&lt;=0,S30&lt;=0,S31&lt;=0,S32&lt;=0),1,0)</f>
        <v>1</v>
      </c>
    </row>
    <row r="30" spans="3:24" ht="40.5" customHeight="1" x14ac:dyDescent="0.45">
      <c r="C30" s="353" t="s">
        <v>209</v>
      </c>
      <c r="D30" s="349"/>
      <c r="E30" s="349"/>
      <c r="F30" s="359"/>
      <c r="G30" s="359"/>
      <c r="H30" s="120" t="s">
        <v>201</v>
      </c>
      <c r="P30" s="353" t="s">
        <v>209</v>
      </c>
      <c r="Q30" s="349"/>
      <c r="R30" s="349"/>
      <c r="S30" s="369"/>
      <c r="T30" s="369"/>
      <c r="U30" s="120" t="s">
        <v>201</v>
      </c>
    </row>
    <row r="31" spans="3:24" ht="40.5" customHeight="1" x14ac:dyDescent="0.45">
      <c r="C31" s="353" t="s">
        <v>210</v>
      </c>
      <c r="D31" s="349"/>
      <c r="E31" s="349"/>
      <c r="F31" s="359"/>
      <c r="G31" s="359"/>
      <c r="H31" s="120" t="s">
        <v>199</v>
      </c>
      <c r="P31" s="353" t="s">
        <v>210</v>
      </c>
      <c r="Q31" s="349"/>
      <c r="R31" s="349"/>
      <c r="S31" s="369"/>
      <c r="T31" s="369"/>
      <c r="U31" s="120" t="s">
        <v>199</v>
      </c>
    </row>
    <row r="32" spans="3:24" ht="40.5" customHeight="1" x14ac:dyDescent="0.45">
      <c r="C32" s="353" t="s">
        <v>211</v>
      </c>
      <c r="D32" s="349"/>
      <c r="E32" s="349"/>
      <c r="F32" s="359"/>
      <c r="G32" s="359"/>
      <c r="H32" s="120" t="s">
        <v>201</v>
      </c>
      <c r="P32" s="353" t="s">
        <v>211</v>
      </c>
      <c r="Q32" s="349"/>
      <c r="R32" s="349"/>
      <c r="S32" s="369"/>
      <c r="T32" s="369"/>
      <c r="U32" s="120" t="s">
        <v>201</v>
      </c>
    </row>
    <row r="33" spans="3:21" ht="40.5" customHeight="1" x14ac:dyDescent="0.45">
      <c r="C33" s="349" t="s">
        <v>202</v>
      </c>
      <c r="D33" s="349"/>
      <c r="E33" s="349"/>
      <c r="F33" s="360" t="str">
        <f>IF(F29="","",IF(ISERROR(((F29-F31)*F30*VLOOKUP(F28,計算!$AB$4:$AC$8,2,FALSE)+(F31*F32*1.4))/1000),"",((F29-F31)*F30*VLOOKUP(F28,計算!$AB$4:$AC$8,2,FALSE)+(F31*F32*1.4))/1000))</f>
        <v/>
      </c>
      <c r="G33" s="360"/>
      <c r="H33" s="120" t="s">
        <v>203</v>
      </c>
      <c r="P33" s="349" t="s">
        <v>202</v>
      </c>
      <c r="Q33" s="349"/>
      <c r="R33" s="349"/>
      <c r="S33" s="370" t="str">
        <f>IF(S29="","",IF(ISERROR(((S29-S31)*S30*VLOOKUP(S28,計算!$AB$4:$AC$8,2,FALSE)+(S31*S32*1.4))/1000),"",((S29-S31)*S30*VLOOKUP(S28,計算!$AB$4:$AC$8,2,FALSE)+(S31*S32*1.4))/1000))</f>
        <v/>
      </c>
      <c r="T33" s="370"/>
      <c r="U33" s="120" t="s">
        <v>203</v>
      </c>
    </row>
    <row r="34" spans="3:21" ht="40.5" customHeight="1" x14ac:dyDescent="0.45">
      <c r="C34" s="349" t="s">
        <v>204</v>
      </c>
      <c r="D34" s="349"/>
      <c r="E34" s="349"/>
      <c r="F34" s="360" t="str">
        <f>IF(I16="いいえ","",IF(ISERROR(F33*計算!$C$7),"",F33*計算!$C$7))</f>
        <v/>
      </c>
      <c r="G34" s="360"/>
      <c r="H34" s="120" t="s">
        <v>205</v>
      </c>
      <c r="P34" s="349" t="s">
        <v>204</v>
      </c>
      <c r="Q34" s="349"/>
      <c r="R34" s="349"/>
      <c r="S34" s="370" t="str">
        <f>IF(V16="いいえ","",IF(ISERROR(S33*計算!$C$7),"",S33*計算!$C$7))</f>
        <v/>
      </c>
      <c r="T34" s="370"/>
      <c r="U34" s="120" t="s">
        <v>205</v>
      </c>
    </row>
    <row r="36" spans="3:21" x14ac:dyDescent="0.45">
      <c r="C36" s="109" t="s">
        <v>212</v>
      </c>
      <c r="P36" s="109" t="s">
        <v>212</v>
      </c>
    </row>
    <row r="37" spans="3:21" x14ac:dyDescent="0.45">
      <c r="C37" s="122" t="s">
        <v>213</v>
      </c>
      <c r="D37" s="77" t="s">
        <v>214</v>
      </c>
      <c r="P37" s="122" t="s">
        <v>213</v>
      </c>
      <c r="Q37" s="77" t="s">
        <v>214</v>
      </c>
    </row>
    <row r="38" spans="3:21" ht="19.2" x14ac:dyDescent="0.45">
      <c r="C38" s="122" t="s">
        <v>215</v>
      </c>
      <c r="D38" s="77" t="s">
        <v>216</v>
      </c>
      <c r="P38" s="122" t="s">
        <v>215</v>
      </c>
      <c r="Q38" s="77" t="s">
        <v>216</v>
      </c>
    </row>
    <row r="39" spans="3:21" ht="19.2" x14ac:dyDescent="0.45">
      <c r="C39" s="122" t="s">
        <v>217</v>
      </c>
      <c r="D39" s="77" t="s">
        <v>218</v>
      </c>
      <c r="P39" s="122" t="s">
        <v>217</v>
      </c>
      <c r="Q39" s="77" t="s">
        <v>218</v>
      </c>
    </row>
    <row r="40" spans="3:21" x14ac:dyDescent="0.45">
      <c r="C40" s="122" t="s">
        <v>219</v>
      </c>
      <c r="D40" s="77" t="s">
        <v>220</v>
      </c>
      <c r="P40" s="122" t="s">
        <v>219</v>
      </c>
      <c r="Q40" s="77" t="s">
        <v>220</v>
      </c>
    </row>
    <row r="41" spans="3:21" x14ac:dyDescent="0.45">
      <c r="C41" s="122" t="s">
        <v>221</v>
      </c>
      <c r="D41" s="77" t="s">
        <v>222</v>
      </c>
      <c r="P41" s="122" t="s">
        <v>221</v>
      </c>
      <c r="Q41" s="77" t="s">
        <v>222</v>
      </c>
    </row>
  </sheetData>
  <sheetProtection algorithmName="SHA-512" hashValue="jPwJ/EENEcvaEBVnZsnj9xEWF3PX2o9VNPLnQ4xRsW7/Rz8anmjbdXUDx+b5MFqhPHf37XmgJ4eXqZ++NZwJ8A==" saltValue="UUKLYIMeNuEHheczuBt2MQ==" spinCount="100000" sheet="1" objects="1" scenarios="1" selectLockedCells="1"/>
  <mergeCells count="60">
    <mergeCell ref="P34:R34"/>
    <mergeCell ref="S34:T34"/>
    <mergeCell ref="P31:R31"/>
    <mergeCell ref="S31:T31"/>
    <mergeCell ref="P32:R32"/>
    <mergeCell ref="S32:T32"/>
    <mergeCell ref="P33:R33"/>
    <mergeCell ref="S33:T33"/>
    <mergeCell ref="P28:R28"/>
    <mergeCell ref="S28:T28"/>
    <mergeCell ref="P29:R29"/>
    <mergeCell ref="S29:T29"/>
    <mergeCell ref="P30:R30"/>
    <mergeCell ref="S30:T30"/>
    <mergeCell ref="P22:R22"/>
    <mergeCell ref="S22:T22"/>
    <mergeCell ref="P23:R23"/>
    <mergeCell ref="S23:T23"/>
    <mergeCell ref="P24:R24"/>
    <mergeCell ref="S24:T24"/>
    <mergeCell ref="R17:U17"/>
    <mergeCell ref="P20:R20"/>
    <mergeCell ref="S20:T20"/>
    <mergeCell ref="P21:R21"/>
    <mergeCell ref="S21:T21"/>
    <mergeCell ref="O8:P8"/>
    <mergeCell ref="T14:U14"/>
    <mergeCell ref="V14:W14"/>
    <mergeCell ref="P16:U16"/>
    <mergeCell ref="V16:W16"/>
    <mergeCell ref="C32:E32"/>
    <mergeCell ref="F32:G32"/>
    <mergeCell ref="C33:E33"/>
    <mergeCell ref="F33:G33"/>
    <mergeCell ref="C34:E34"/>
    <mergeCell ref="F34:G34"/>
    <mergeCell ref="C29:E29"/>
    <mergeCell ref="F29:G29"/>
    <mergeCell ref="C30:E30"/>
    <mergeCell ref="F30:G30"/>
    <mergeCell ref="C31:E31"/>
    <mergeCell ref="F31:G31"/>
    <mergeCell ref="C23:E23"/>
    <mergeCell ref="F23:G23"/>
    <mergeCell ref="C24:E24"/>
    <mergeCell ref="F24:G24"/>
    <mergeCell ref="C28:E28"/>
    <mergeCell ref="F28:G28"/>
    <mergeCell ref="C20:E20"/>
    <mergeCell ref="F20:G20"/>
    <mergeCell ref="C21:E21"/>
    <mergeCell ref="F21:G21"/>
    <mergeCell ref="C22:E22"/>
    <mergeCell ref="F22:G22"/>
    <mergeCell ref="E17:H17"/>
    <mergeCell ref="B8:C8"/>
    <mergeCell ref="G14:H14"/>
    <mergeCell ref="I14:J14"/>
    <mergeCell ref="C16:H16"/>
    <mergeCell ref="I16:J16"/>
  </mergeCells>
  <phoneticPr fontId="6"/>
  <conditionalFormatting sqref="F20:G24 F28:G34">
    <cfRule type="expression" dxfId="55" priority="5">
      <formula>$I$16="サーバーの設置を確認"</formula>
    </cfRule>
  </conditionalFormatting>
  <conditionalFormatting sqref="F20:G24">
    <cfRule type="expression" dxfId="54" priority="7">
      <formula>$I$16="はい"</formula>
    </cfRule>
  </conditionalFormatting>
  <conditionalFormatting sqref="F28:G34">
    <cfRule type="expression" dxfId="53" priority="6">
      <formula>$I$16="いいえ"</formula>
    </cfRule>
  </conditionalFormatting>
  <conditionalFormatting sqref="I14:J14">
    <cfRule type="expression" dxfId="52" priority="8">
      <formula>I14="未入力"</formula>
    </cfRule>
  </conditionalFormatting>
  <conditionalFormatting sqref="S20:T24">
    <cfRule type="expression" dxfId="51" priority="3">
      <formula>$I$16="はい"</formula>
    </cfRule>
  </conditionalFormatting>
  <conditionalFormatting sqref="S28:T34">
    <cfRule type="expression" dxfId="50" priority="2">
      <formula>$I$16="いいえ"</formula>
    </cfRule>
  </conditionalFormatting>
  <conditionalFormatting sqref="V14:W14">
    <cfRule type="expression" dxfId="49" priority="4">
      <formula>V14="未入力"</formula>
    </cfRule>
  </conditionalFormatting>
  <dataValidations count="5">
    <dataValidation type="decimal" operator="greaterThan" allowBlank="1" showErrorMessage="1" error="＜０＞以上の数値を入力してください。" sqref="F29:G29 F31:G31 S29:T29 S31:T31">
      <formula1>0</formula1>
    </dataValidation>
    <dataValidation type="decimal" operator="greaterThan" allowBlank="1" showInputMessage="1" showErrorMessage="1" error="＜０＞以上の数値を入力してください。" sqref="F21:G21 S21:T21">
      <formula1>0</formula1>
    </dataValidation>
    <dataValidation type="list" allowBlank="1" showInputMessage="1" showErrorMessage="1" sqref="I16:J16 V16:W16">
      <formula1>"サーバーの設置を確認,はい,いいえ"</formula1>
    </dataValidation>
    <dataValidation allowBlank="1" showInputMessage="1" showErrorMessage="1" prompt="事務所内にサーバーを設置している区画がある場合" sqref="F28:G28 S28:T28"/>
    <dataValidation allowBlank="1" sqref="D8:D9 Q8:Q9"/>
  </dataValidations>
  <pageMargins left="0.6692913385826772" right="0.31496062992125984" top="0.82677165354330717" bottom="0.15748031496062992" header="0.39370078740157483" footer="0.15748031496062992"/>
  <pageSetup paperSize="9" scale="85" fitToHeight="0" orientation="portrait" r:id="rId1"/>
  <headerFooter>
    <oddHeader>&amp;C&amp;20換気量・省エネ計算シート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事務所等の区分を選択してください。">
          <x14:formula1>
            <xm:f>計算!$AB$3:$AB$8</xm:f>
          </x14:formula1>
          <xm:sqref>F20:G20 S20:T20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F32:G32 S32:T32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F30:G30 S30:T30</xm:sqref>
        </x14:dataValidation>
        <x14:dataValidation type="decimal" allowBlank="1" showErrorMessage="1" error="＜1＞以上＜8760＞以下の数値を入力してください。">
          <x14:formula1>
            <xm:f>計算!AE4</xm:f>
          </x14:formula1>
          <x14:formula2>
            <xm:f>計算!AE5</xm:f>
          </x14:formula2>
          <xm:sqref>F22:G22 S22:T22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D58"/>
  <sheetViews>
    <sheetView workbookViewId="0">
      <selection activeCell="K14" sqref="K14"/>
    </sheetView>
  </sheetViews>
  <sheetFormatPr defaultColWidth="8.69921875" defaultRowHeight="15" x14ac:dyDescent="0.4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5" width="8.69921875" style="7" hidden="1" customWidth="1"/>
    <col min="46" max="46" width="23.69921875" style="7" hidden="1" customWidth="1"/>
    <col min="47" max="53" width="8.69921875" style="7" hidden="1" customWidth="1"/>
    <col min="54" max="55" width="8.69921875" style="7"/>
    <col min="56" max="56" width="1.69921875" style="7" customWidth="1"/>
    <col min="57" max="57" width="3.09765625" style="7" customWidth="1"/>
    <col min="58" max="58" width="11.19921875" style="7" customWidth="1"/>
    <col min="59" max="59" width="11.09765625" style="7" customWidth="1"/>
    <col min="60" max="60" width="20.69921875" style="7" customWidth="1"/>
    <col min="61" max="61" width="8.69921875" style="7" customWidth="1"/>
    <col min="62" max="67" width="8.69921875" style="7"/>
    <col min="68" max="68" width="8.69921875" style="7" customWidth="1"/>
    <col min="69" max="74" width="8.8984375" style="7" customWidth="1"/>
    <col min="75" max="108" width="0" style="7" hidden="1" customWidth="1"/>
    <col min="109" max="16384" width="8.69921875" style="7"/>
  </cols>
  <sheetData>
    <row r="1" spans="2:108" ht="18" customHeight="1" x14ac:dyDescent="0.45"/>
    <row r="2" spans="2:108" ht="18" customHeight="1" x14ac:dyDescent="0.45">
      <c r="C2" s="2"/>
      <c r="D2" s="1" t="s">
        <v>50</v>
      </c>
      <c r="BF2" s="2"/>
      <c r="BG2" s="1" t="s">
        <v>50</v>
      </c>
    </row>
    <row r="3" spans="2:108" ht="18" customHeight="1" x14ac:dyDescent="0.45">
      <c r="C3" s="56"/>
      <c r="D3" s="1" t="s">
        <v>0</v>
      </c>
      <c r="BF3" s="56"/>
      <c r="BG3" s="1" t="s">
        <v>0</v>
      </c>
    </row>
    <row r="4" spans="2:108" ht="18" customHeight="1" x14ac:dyDescent="0.45">
      <c r="C4" s="170" t="s">
        <v>425</v>
      </c>
      <c r="BF4" s="170" t="s">
        <v>425</v>
      </c>
    </row>
    <row r="5" spans="2:108" ht="18" customHeight="1" x14ac:dyDescent="0.45"/>
    <row r="6" spans="2:108" ht="18" customHeight="1" thickBot="1" x14ac:dyDescent="0.5">
      <c r="F6" s="3" t="s">
        <v>47</v>
      </c>
      <c r="G6"/>
      <c r="H6"/>
      <c r="I6"/>
      <c r="J6"/>
      <c r="K6"/>
      <c r="L6"/>
      <c r="M6"/>
      <c r="BE6" s="205"/>
      <c r="BF6" s="205"/>
      <c r="BG6" s="205"/>
      <c r="BH6" s="205"/>
      <c r="BI6" s="206" t="s">
        <v>47</v>
      </c>
      <c r="BJ6" s="197"/>
      <c r="BK6" s="197"/>
      <c r="BL6" s="197"/>
      <c r="BM6" s="197"/>
      <c r="BN6" s="197"/>
      <c r="BO6" s="197"/>
      <c r="BP6" s="197"/>
      <c r="BQ6" s="205"/>
      <c r="BR6" s="205"/>
      <c r="BS6" s="205"/>
      <c r="BT6" s="205"/>
      <c r="BU6" s="205"/>
      <c r="BV6" s="205"/>
    </row>
    <row r="7" spans="2:108" ht="18" customHeight="1" thickTop="1" x14ac:dyDescent="0.45">
      <c r="F7" s="388" t="s">
        <v>433</v>
      </c>
      <c r="G7" s="388"/>
      <c r="H7" s="388" t="s">
        <v>432</v>
      </c>
      <c r="I7" s="388"/>
      <c r="J7" s="389" t="s">
        <v>116</v>
      </c>
      <c r="K7" s="389"/>
      <c r="L7" s="390" t="str">
        <f>IF(F9&lt;H9,"可",IF(F9&gt;=H9,"不可",""))</f>
        <v>不可</v>
      </c>
      <c r="M7" s="390"/>
      <c r="BE7" s="205"/>
      <c r="BF7" s="205"/>
      <c r="BG7" s="205"/>
      <c r="BH7" s="205"/>
      <c r="BI7" s="376" t="s">
        <v>433</v>
      </c>
      <c r="BJ7" s="376"/>
      <c r="BK7" s="376" t="s">
        <v>432</v>
      </c>
      <c r="BL7" s="376"/>
      <c r="BM7" s="377" t="s">
        <v>116</v>
      </c>
      <c r="BN7" s="378"/>
      <c r="BO7" s="379" t="s">
        <v>472</v>
      </c>
      <c r="BP7" s="380"/>
      <c r="BQ7" s="205"/>
      <c r="BR7" s="205"/>
      <c r="BS7" s="205"/>
      <c r="BT7" s="205"/>
      <c r="BU7" s="205"/>
      <c r="BV7" s="205"/>
    </row>
    <row r="8" spans="2:108" ht="18" customHeight="1" x14ac:dyDescent="0.45">
      <c r="F8" s="388"/>
      <c r="G8" s="388"/>
      <c r="H8" s="388"/>
      <c r="I8" s="388"/>
      <c r="J8" s="389"/>
      <c r="K8" s="389"/>
      <c r="L8" s="390"/>
      <c r="M8" s="390"/>
      <c r="BE8" s="205"/>
      <c r="BF8" s="205"/>
      <c r="BG8" s="205"/>
      <c r="BH8" s="205"/>
      <c r="BI8" s="376"/>
      <c r="BJ8" s="376"/>
      <c r="BK8" s="376"/>
      <c r="BL8" s="376"/>
      <c r="BM8" s="377"/>
      <c r="BN8" s="378"/>
      <c r="BO8" s="381"/>
      <c r="BP8" s="382"/>
      <c r="BQ8" s="205"/>
      <c r="BR8" s="205"/>
      <c r="BS8" s="205"/>
      <c r="BT8" s="205"/>
      <c r="BU8" s="205"/>
      <c r="BV8" s="205"/>
    </row>
    <row r="9" spans="2:108" ht="18" customHeight="1" thickBot="1" x14ac:dyDescent="0.5">
      <c r="F9" s="385">
        <f>SUM(R14:R28)</f>
        <v>0</v>
      </c>
      <c r="G9" s="385"/>
      <c r="H9" s="385">
        <f>SUM(R33:R47)</f>
        <v>0</v>
      </c>
      <c r="I9" s="385"/>
      <c r="J9" s="389"/>
      <c r="K9" s="389"/>
      <c r="L9" s="390"/>
      <c r="M9" s="390"/>
      <c r="BE9" s="205"/>
      <c r="BF9" s="205"/>
      <c r="BG9" s="205"/>
      <c r="BH9" s="205"/>
      <c r="BI9" s="385">
        <v>1.9278420479999996</v>
      </c>
      <c r="BJ9" s="385"/>
      <c r="BK9" s="385">
        <v>2.2360550400000001</v>
      </c>
      <c r="BL9" s="385"/>
      <c r="BM9" s="377"/>
      <c r="BN9" s="378"/>
      <c r="BO9" s="383"/>
      <c r="BP9" s="384"/>
      <c r="BQ9" s="205"/>
      <c r="BR9" s="205"/>
      <c r="BS9" s="205"/>
      <c r="BT9" s="205"/>
      <c r="BU9" s="205"/>
      <c r="BV9" s="205"/>
    </row>
    <row r="10" spans="2:108" ht="18" customHeight="1" thickTop="1" x14ac:dyDescent="0.45"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</row>
    <row r="11" spans="2:108" ht="18" customHeight="1" x14ac:dyDescent="0.45">
      <c r="B11" s="3" t="s">
        <v>380</v>
      </c>
      <c r="Y11" s="372" t="s">
        <v>81</v>
      </c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BE11" s="206" t="s">
        <v>380</v>
      </c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CB11" s="372" t="s">
        <v>81</v>
      </c>
      <c r="CC11" s="372"/>
      <c r="CD11" s="372"/>
      <c r="CE11" s="372"/>
      <c r="CF11" s="372"/>
      <c r="CG11" s="372"/>
      <c r="CH11" s="372"/>
      <c r="CI11" s="372"/>
      <c r="CJ11" s="372"/>
      <c r="CK11" s="372"/>
      <c r="CL11" s="372"/>
      <c r="CM11" s="372"/>
      <c r="CN11" s="372"/>
      <c r="CO11" s="372"/>
      <c r="CP11" s="372"/>
      <c r="CQ11" s="372"/>
      <c r="CR11" s="372"/>
      <c r="CS11" s="372"/>
      <c r="CT11" s="372"/>
      <c r="CU11" s="372"/>
    </row>
    <row r="12" spans="2:108" ht="18" customHeight="1" x14ac:dyDescent="0.45">
      <c r="B12" s="386" t="s">
        <v>1</v>
      </c>
      <c r="C12" s="386" t="s">
        <v>427</v>
      </c>
      <c r="D12" s="387" t="s">
        <v>79</v>
      </c>
      <c r="E12" s="387" t="s">
        <v>109</v>
      </c>
      <c r="F12" s="386" t="s">
        <v>78</v>
      </c>
      <c r="G12" s="386" t="s">
        <v>77</v>
      </c>
      <c r="H12" s="386" t="s">
        <v>76</v>
      </c>
      <c r="I12" s="387" t="s">
        <v>75</v>
      </c>
      <c r="J12" s="387"/>
      <c r="K12" s="387"/>
      <c r="L12" s="386" t="s">
        <v>74</v>
      </c>
      <c r="M12" s="387" t="s">
        <v>63</v>
      </c>
      <c r="N12" s="387"/>
      <c r="O12" s="387" t="s">
        <v>62</v>
      </c>
      <c r="P12" s="387"/>
      <c r="Q12" s="386" t="s">
        <v>73</v>
      </c>
      <c r="R12" s="386" t="s">
        <v>108</v>
      </c>
      <c r="S12" s="386" t="s">
        <v>422</v>
      </c>
      <c r="U12" s="373" t="s">
        <v>72</v>
      </c>
      <c r="V12" s="373" t="s">
        <v>71</v>
      </c>
      <c r="W12" s="373" t="s">
        <v>70</v>
      </c>
      <c r="Y12" s="372" t="s">
        <v>69</v>
      </c>
      <c r="Z12" s="372"/>
      <c r="AA12" s="372"/>
      <c r="AB12" s="372"/>
      <c r="AC12" s="372" t="s">
        <v>68</v>
      </c>
      <c r="AD12" s="372"/>
      <c r="AE12" s="372"/>
      <c r="AF12" s="372"/>
      <c r="AG12" s="372" t="s">
        <v>67</v>
      </c>
      <c r="AH12" s="372"/>
      <c r="AI12" s="372"/>
      <c r="AJ12" s="372"/>
      <c r="AK12" s="372" t="s">
        <v>66</v>
      </c>
      <c r="AL12" s="372"/>
      <c r="AM12" s="372"/>
      <c r="AN12" s="372"/>
      <c r="AO12" s="372" t="s">
        <v>65</v>
      </c>
      <c r="AP12" s="372"/>
      <c r="AQ12" s="372"/>
      <c r="AR12" s="372"/>
      <c r="BE12" s="374" t="s">
        <v>1</v>
      </c>
      <c r="BF12" s="374" t="s">
        <v>427</v>
      </c>
      <c r="BG12" s="375" t="s">
        <v>79</v>
      </c>
      <c r="BH12" s="375" t="s">
        <v>109</v>
      </c>
      <c r="BI12" s="374" t="s">
        <v>78</v>
      </c>
      <c r="BJ12" s="374" t="s">
        <v>77</v>
      </c>
      <c r="BK12" s="374" t="s">
        <v>76</v>
      </c>
      <c r="BL12" s="375" t="s">
        <v>75</v>
      </c>
      <c r="BM12" s="375"/>
      <c r="BN12" s="375"/>
      <c r="BO12" s="374" t="s">
        <v>74</v>
      </c>
      <c r="BP12" s="375" t="s">
        <v>63</v>
      </c>
      <c r="BQ12" s="375"/>
      <c r="BR12" s="375" t="s">
        <v>62</v>
      </c>
      <c r="BS12" s="375"/>
      <c r="BT12" s="374" t="s">
        <v>73</v>
      </c>
      <c r="BU12" s="374" t="s">
        <v>108</v>
      </c>
      <c r="BV12" s="374" t="s">
        <v>422</v>
      </c>
      <c r="BX12" s="373" t="s">
        <v>72</v>
      </c>
      <c r="BY12" s="373" t="s">
        <v>71</v>
      </c>
      <c r="BZ12" s="373" t="s">
        <v>70</v>
      </c>
      <c r="CB12" s="372" t="s">
        <v>69</v>
      </c>
      <c r="CC12" s="372"/>
      <c r="CD12" s="372"/>
      <c r="CE12" s="372"/>
      <c r="CF12" s="372" t="s">
        <v>68</v>
      </c>
      <c r="CG12" s="372"/>
      <c r="CH12" s="372"/>
      <c r="CI12" s="372"/>
      <c r="CJ12" s="372" t="s">
        <v>67</v>
      </c>
      <c r="CK12" s="372"/>
      <c r="CL12" s="372"/>
      <c r="CM12" s="372"/>
      <c r="CN12" s="372" t="s">
        <v>66</v>
      </c>
      <c r="CO12" s="372"/>
      <c r="CP12" s="372"/>
      <c r="CQ12" s="372"/>
      <c r="CR12" s="372" t="s">
        <v>65</v>
      </c>
      <c r="CS12" s="372"/>
      <c r="CT12" s="372"/>
      <c r="CU12" s="372"/>
    </row>
    <row r="13" spans="2:108" s="6" customFormat="1" ht="50.4" customHeight="1" x14ac:dyDescent="0.45">
      <c r="B13" s="386"/>
      <c r="C13" s="386"/>
      <c r="D13" s="387"/>
      <c r="E13" s="387"/>
      <c r="F13" s="386"/>
      <c r="G13" s="386"/>
      <c r="H13" s="386"/>
      <c r="I13" s="8" t="s">
        <v>63</v>
      </c>
      <c r="J13" s="8" t="s">
        <v>62</v>
      </c>
      <c r="K13" s="243" t="s">
        <v>424</v>
      </c>
      <c r="L13" s="386"/>
      <c r="M13" s="8" t="s">
        <v>60</v>
      </c>
      <c r="N13" s="8" t="s">
        <v>59</v>
      </c>
      <c r="O13" s="8" t="s">
        <v>60</v>
      </c>
      <c r="P13" s="8" t="s">
        <v>59</v>
      </c>
      <c r="Q13" s="386"/>
      <c r="R13" s="386"/>
      <c r="S13" s="386"/>
      <c r="T13" s="5"/>
      <c r="U13" s="373"/>
      <c r="V13" s="373"/>
      <c r="W13" s="373"/>
      <c r="X13" s="5"/>
      <c r="Y13" s="66" t="s">
        <v>439</v>
      </c>
      <c r="Z13" s="66" t="s">
        <v>440</v>
      </c>
      <c r="AA13" s="66" t="s">
        <v>441</v>
      </c>
      <c r="AB13" s="66" t="s">
        <v>423</v>
      </c>
      <c r="AC13" s="66" t="s">
        <v>439</v>
      </c>
      <c r="AD13" s="66" t="s">
        <v>440</v>
      </c>
      <c r="AE13" s="66" t="s">
        <v>441</v>
      </c>
      <c r="AF13" s="66" t="s">
        <v>423</v>
      </c>
      <c r="AG13" s="66" t="s">
        <v>439</v>
      </c>
      <c r="AH13" s="66" t="s">
        <v>440</v>
      </c>
      <c r="AI13" s="66" t="s">
        <v>441</v>
      </c>
      <c r="AJ13" s="66" t="s">
        <v>423</v>
      </c>
      <c r="AK13" s="66" t="s">
        <v>439</v>
      </c>
      <c r="AL13" s="66" t="s">
        <v>440</v>
      </c>
      <c r="AM13" s="66" t="s">
        <v>441</v>
      </c>
      <c r="AN13" s="66" t="s">
        <v>423</v>
      </c>
      <c r="AO13" s="66" t="s">
        <v>439</v>
      </c>
      <c r="AP13" s="66" t="s">
        <v>440</v>
      </c>
      <c r="AQ13" s="66" t="s">
        <v>441</v>
      </c>
      <c r="AR13" s="66" t="s">
        <v>423</v>
      </c>
      <c r="AS13" s="5"/>
      <c r="AT13" s="9" t="s">
        <v>107</v>
      </c>
      <c r="AU13" s="9" t="s">
        <v>106</v>
      </c>
      <c r="AV13" s="9"/>
      <c r="AW13" s="5"/>
      <c r="AX13" s="5"/>
      <c r="AY13" s="9" t="s">
        <v>105</v>
      </c>
      <c r="AZ13" s="9"/>
      <c r="BA13" s="9"/>
      <c r="BE13" s="374"/>
      <c r="BF13" s="374"/>
      <c r="BG13" s="375"/>
      <c r="BH13" s="375"/>
      <c r="BI13" s="374"/>
      <c r="BJ13" s="374"/>
      <c r="BK13" s="374"/>
      <c r="BL13" s="207" t="s">
        <v>63</v>
      </c>
      <c r="BM13" s="207" t="s">
        <v>62</v>
      </c>
      <c r="BN13" s="208" t="s">
        <v>424</v>
      </c>
      <c r="BO13" s="374"/>
      <c r="BP13" s="207" t="s">
        <v>60</v>
      </c>
      <c r="BQ13" s="207" t="s">
        <v>59</v>
      </c>
      <c r="BR13" s="207" t="s">
        <v>60</v>
      </c>
      <c r="BS13" s="207" t="s">
        <v>59</v>
      </c>
      <c r="BT13" s="374"/>
      <c r="BU13" s="374"/>
      <c r="BV13" s="374"/>
      <c r="BW13" s="5"/>
      <c r="BX13" s="373"/>
      <c r="BY13" s="373"/>
      <c r="BZ13" s="373"/>
      <c r="CA13" s="5"/>
      <c r="CB13" s="66" t="s">
        <v>439</v>
      </c>
      <c r="CC13" s="66" t="s">
        <v>440</v>
      </c>
      <c r="CD13" s="66" t="s">
        <v>441</v>
      </c>
      <c r="CE13" s="66" t="s">
        <v>423</v>
      </c>
      <c r="CF13" s="66" t="s">
        <v>439</v>
      </c>
      <c r="CG13" s="66" t="s">
        <v>440</v>
      </c>
      <c r="CH13" s="66" t="s">
        <v>441</v>
      </c>
      <c r="CI13" s="66" t="s">
        <v>423</v>
      </c>
      <c r="CJ13" s="66" t="s">
        <v>439</v>
      </c>
      <c r="CK13" s="66" t="s">
        <v>440</v>
      </c>
      <c r="CL13" s="66" t="s">
        <v>441</v>
      </c>
      <c r="CM13" s="66" t="s">
        <v>423</v>
      </c>
      <c r="CN13" s="66" t="s">
        <v>439</v>
      </c>
      <c r="CO13" s="66" t="s">
        <v>440</v>
      </c>
      <c r="CP13" s="66" t="s">
        <v>441</v>
      </c>
      <c r="CQ13" s="66" t="s">
        <v>423</v>
      </c>
      <c r="CR13" s="66" t="s">
        <v>439</v>
      </c>
      <c r="CS13" s="66" t="s">
        <v>440</v>
      </c>
      <c r="CT13" s="66" t="s">
        <v>441</v>
      </c>
      <c r="CU13" s="66" t="s">
        <v>423</v>
      </c>
      <c r="CV13" s="5"/>
      <c r="CW13" s="9" t="s">
        <v>107</v>
      </c>
      <c r="CX13" s="9" t="s">
        <v>106</v>
      </c>
      <c r="CY13" s="9"/>
      <c r="CZ13" s="5"/>
      <c r="DA13" s="5"/>
      <c r="DB13" s="9" t="s">
        <v>105</v>
      </c>
      <c r="DC13" s="9"/>
      <c r="DD13" s="9"/>
    </row>
    <row r="14" spans="2:108" ht="18" customHeight="1" x14ac:dyDescent="0.45">
      <c r="B14" s="10">
        <v>1</v>
      </c>
      <c r="C14" s="174"/>
      <c r="D14" s="174"/>
      <c r="E14" s="174"/>
      <c r="F14" s="233"/>
      <c r="G14" s="233"/>
      <c r="H14" s="183"/>
      <c r="I14" s="233"/>
      <c r="J14" s="233"/>
      <c r="K14" s="183"/>
      <c r="L14" s="184"/>
      <c r="M14" s="182"/>
      <c r="N14" s="184"/>
      <c r="O14" s="182"/>
      <c r="P14" s="184"/>
      <c r="Q14" s="185" t="str">
        <f>IF(W14="11",AA14,IF(W14="21",AE14,IF(W14="22",AI14,IF(W14="31",AM14,IF(W14="33",AQ14,"")))))</f>
        <v/>
      </c>
      <c r="R14" s="186" t="str">
        <f>IF(Q14="","",Q14*0.0258)</f>
        <v/>
      </c>
      <c r="S14" s="187" t="str">
        <f>IF(W14="11",AB14,IF(W14="21",AF14,IF(W14="22",AJ14,IF(W14="31",AN14,IF(W14="33",AR14,"")))))</f>
        <v/>
      </c>
      <c r="U14" s="9" t="str">
        <f>IF(H14="電気",1,(IF(H14="都市ガス",2,(IF(H14="LPG",3,"")))))</f>
        <v/>
      </c>
      <c r="V14" s="9" t="str">
        <f t="shared" ref="V14:V28" si="0">IF(K14="kW",1,(IF(K14="ｍ3N/h",2,(IF(K14="kg/h",3,(IF(K14="L",4,"")))))))</f>
        <v/>
      </c>
      <c r="W14" s="9" t="str">
        <f t="shared" ref="W14:W28" si="1">U14&amp;V14</f>
        <v/>
      </c>
      <c r="Y14" s="70" t="str">
        <f>IF($W14="11",$I14*($M14*$N14)*$L14*$AU$14/1000,"")</f>
        <v/>
      </c>
      <c r="Z14" s="70" t="str">
        <f>IF($W14="11",$J14*($O14*$P14)*$L14*$AU$14/1000,"")</f>
        <v/>
      </c>
      <c r="AA14" s="70" t="str">
        <f>IF($W14="11",$Y14+$Z14,"")</f>
        <v/>
      </c>
      <c r="AB14" s="191">
        <f>IFERROR((I14*L14*M14*N14+J14*L14*O14*P14)/1000*$AZ$21,"")</f>
        <v>0</v>
      </c>
      <c r="AC14" s="70" t="str">
        <f>IF($W14="21",$I14*($M14*$N14)*L14*3.6/1000,"")</f>
        <v/>
      </c>
      <c r="AD14" s="70" t="str">
        <f>IF($W14="21",$J14*($O14*$P14)*L14*3.6/1000,"")</f>
        <v/>
      </c>
      <c r="AE14" s="70" t="str">
        <f>IF($W14="21",AC14+AD14,"")</f>
        <v/>
      </c>
      <c r="AF14" s="70" t="str">
        <f>IFERROR(AE14*$AZ$22*$AZ$26,"")</f>
        <v/>
      </c>
      <c r="AG14" s="70" t="str">
        <f t="shared" ref="AG14:AG28" si="2">IF($W14="22",$I14*($M14*$N14)*L14*$AU$21/1000,"")</f>
        <v/>
      </c>
      <c r="AH14" s="70" t="str">
        <f t="shared" ref="AH14:AH28" si="3">IF($W14="22",$J14*($O14*$P14)*L14*$AU$21/1000,"")</f>
        <v/>
      </c>
      <c r="AI14" s="70" t="str">
        <f t="shared" ref="AI14:AI28" si="4">IF($W14="22",AG14+AH14,"")</f>
        <v/>
      </c>
      <c r="AJ14" s="70" t="str">
        <f>IFERROR(AI14*$AZ$22*$AZ$26,"")</f>
        <v/>
      </c>
      <c r="AK14" s="70" t="str">
        <f t="shared" ref="AK14:AK28" si="5">IF($W14="31",$I14*($M14*$N14)*L14*3.6/1000,"")</f>
        <v/>
      </c>
      <c r="AL14" s="70" t="str">
        <f t="shared" ref="AL14:AL28" si="6">IF($W14="31",$J14*($O14*$P14)*L14*3.6/1000,"")</f>
        <v/>
      </c>
      <c r="AM14" s="70" t="str">
        <f t="shared" ref="AM14:AM28" si="7">IF($W14="31",AK14+AL14,"")</f>
        <v/>
      </c>
      <c r="AN14" s="70" t="str">
        <f>IFERROR(AM14*$AZ$23*$AZ$26,"")</f>
        <v/>
      </c>
      <c r="AO14" s="70" t="str">
        <f t="shared" ref="AO14:AO28" si="8">IF($W14="33",$I14*($M14*$N14)*L14*$AU$22/1000,"")</f>
        <v/>
      </c>
      <c r="AP14" s="70" t="str">
        <f t="shared" ref="AP14:AP28" si="9">IF($W14="33",$J14*($O14*$P14)*L14*$AU$22/1000,"")</f>
        <v/>
      </c>
      <c r="AQ14" s="70" t="str">
        <f t="shared" ref="AQ14:AQ28" si="10">IF($W14="33",AO14+AP14,"")</f>
        <v/>
      </c>
      <c r="AR14" s="70" t="str">
        <f>IFERROR(AQ14*$AZ$23*$AZ$26,"")</f>
        <v/>
      </c>
      <c r="AT14" s="9" t="s">
        <v>104</v>
      </c>
      <c r="AU14" s="9">
        <v>9.76</v>
      </c>
      <c r="AV14" s="9" t="s">
        <v>103</v>
      </c>
      <c r="AY14" s="9"/>
      <c r="AZ14" s="9" t="s">
        <v>53</v>
      </c>
      <c r="BA14" s="9" t="s">
        <v>102</v>
      </c>
      <c r="BE14" s="209">
        <v>1</v>
      </c>
      <c r="BF14" s="214" t="s">
        <v>474</v>
      </c>
      <c r="BG14" s="214" t="s">
        <v>480</v>
      </c>
      <c r="BH14" s="214" t="s">
        <v>495</v>
      </c>
      <c r="BI14" s="215">
        <v>5</v>
      </c>
      <c r="BJ14" s="215">
        <v>5.6</v>
      </c>
      <c r="BK14" s="216" t="s">
        <v>53</v>
      </c>
      <c r="BL14" s="215">
        <v>1.55</v>
      </c>
      <c r="BM14" s="215">
        <v>1.64</v>
      </c>
      <c r="BN14" s="216" t="s">
        <v>471</v>
      </c>
      <c r="BO14" s="217">
        <v>2</v>
      </c>
      <c r="BP14" s="215">
        <v>12</v>
      </c>
      <c r="BQ14" s="217">
        <v>100</v>
      </c>
      <c r="BR14" s="215">
        <v>10</v>
      </c>
      <c r="BS14" s="217">
        <v>120</v>
      </c>
      <c r="BT14" s="185">
        <v>108.68736</v>
      </c>
      <c r="BU14" s="186">
        <v>2.804133888</v>
      </c>
      <c r="BV14" s="187">
        <v>3.7437839999999998</v>
      </c>
      <c r="BX14" s="9">
        <f>IF(BK14="電気",1,(IF(BK14="都市ガス",2,(IF(BK14="LPG",3,"")))))</f>
        <v>1</v>
      </c>
      <c r="BY14" s="9">
        <f t="shared" ref="BY14:BY28" si="11">IF(BN14="kW",1,(IF(BN14="ｍ3N/h",2,(IF(BN14="kg/h",3,(IF(BN14="L",4,"")))))))</f>
        <v>1</v>
      </c>
      <c r="BZ14" s="9" t="str">
        <f t="shared" ref="BZ14:BZ15" si="12">BX14&amp;BY14</f>
        <v>11</v>
      </c>
      <c r="CB14" s="70" t="str">
        <f>IF($W14="11",$I14*($M14*$N14)*$L14*$AU$14/1000,"")</f>
        <v/>
      </c>
      <c r="CC14" s="70" t="str">
        <f>IF($W14="11",$J14*($O14*$P14)*$L14*$AU$14/1000,"")</f>
        <v/>
      </c>
      <c r="CD14" s="70" t="str">
        <f>IF($W14="11",$Y14+$Z14,"")</f>
        <v/>
      </c>
      <c r="CE14" s="191">
        <f>IFERROR((BL14*BO14*BP14*BQ14+BM14*BO14*BR14*BS14)/1000*$AZ$21,"")</f>
        <v>3.7437839999999998</v>
      </c>
      <c r="CF14" s="70" t="str">
        <f>IF($W14="21",$I14*($M14*$N14)*BO14*3.6/1000,"")</f>
        <v/>
      </c>
      <c r="CG14" s="70" t="str">
        <f>IF($W14="21",$J14*($O14*$P14)*BO14*3.6/1000,"")</f>
        <v/>
      </c>
      <c r="CH14" s="70" t="str">
        <f>IF($W14="21",CF14+CG14,"")</f>
        <v/>
      </c>
      <c r="CI14" s="70" t="str">
        <f>IFERROR(CH14*$AZ$22*$AZ$26,"")</f>
        <v/>
      </c>
      <c r="CJ14" s="70" t="str">
        <f t="shared" ref="CJ14:CJ17" si="13">IF($W14="22",$I14*($M14*$N14)*BO14*$AU$21/1000,"")</f>
        <v/>
      </c>
      <c r="CK14" s="70" t="str">
        <f t="shared" ref="CK14:CK28" si="14">IF($W14="22",$J14*($O14*$P14)*BO14*$AU$21/1000,"")</f>
        <v/>
      </c>
      <c r="CL14" s="70" t="str">
        <f t="shared" ref="CL14:CL28" si="15">IF($W14="22",CJ14+CK14,"")</f>
        <v/>
      </c>
      <c r="CM14" s="70" t="str">
        <f>IFERROR(CL14*$AZ$22*$AZ$26,"")</f>
        <v/>
      </c>
      <c r="CN14" s="70" t="str">
        <f t="shared" ref="CN14:CN19" si="16">IF($W14="31",$I14*($M14*$N14)*BO14*3.6/1000,"")</f>
        <v/>
      </c>
      <c r="CO14" s="70" t="str">
        <f t="shared" ref="CO14:CO28" si="17">IF($W14="31",$J14*($O14*$P14)*BO14*3.6/1000,"")</f>
        <v/>
      </c>
      <c r="CP14" s="70" t="str">
        <f t="shared" ref="CP14:CP19" si="18">IF($W14="31",CN14+CO14,"")</f>
        <v/>
      </c>
      <c r="CQ14" s="70" t="str">
        <f>IFERROR(CP14*$AZ$23*$AZ$26,"")</f>
        <v/>
      </c>
      <c r="CR14" s="70" t="str">
        <f t="shared" ref="CR14:CR21" si="19">IF($W14="33",$I14*($M14*$N14)*BO14*$AU$22/1000,"")</f>
        <v/>
      </c>
      <c r="CS14" s="70" t="str">
        <f t="shared" ref="CS14:CS28" si="20">IF($W14="33",$J14*($O14*$P14)*BO14*$AU$22/1000,"")</f>
        <v/>
      </c>
      <c r="CT14" s="70" t="str">
        <f t="shared" ref="CT14:CT28" si="21">IF($W14="33",CR14+CS14,"")</f>
        <v/>
      </c>
      <c r="CU14" s="70" t="str">
        <f>IFERROR(CT14*$AZ$23*$AZ$26,"")</f>
        <v/>
      </c>
      <c r="CW14" s="9" t="s">
        <v>104</v>
      </c>
      <c r="CX14" s="9">
        <v>9.76</v>
      </c>
      <c r="CY14" s="9" t="s">
        <v>103</v>
      </c>
      <c r="DB14" s="9"/>
      <c r="DC14" s="9" t="s">
        <v>53</v>
      </c>
      <c r="DD14" s="9" t="s">
        <v>102</v>
      </c>
    </row>
    <row r="15" spans="2:108" ht="18" customHeight="1" x14ac:dyDescent="0.45">
      <c r="B15" s="10">
        <v>2</v>
      </c>
      <c r="C15" s="174"/>
      <c r="D15" s="174"/>
      <c r="E15" s="174"/>
      <c r="F15" s="233"/>
      <c r="G15" s="233"/>
      <c r="H15" s="183"/>
      <c r="I15" s="233"/>
      <c r="J15" s="233"/>
      <c r="K15" s="183"/>
      <c r="L15" s="184"/>
      <c r="M15" s="182"/>
      <c r="N15" s="184"/>
      <c r="O15" s="182"/>
      <c r="P15" s="184"/>
      <c r="Q15" s="185" t="str">
        <f>IF(W15="11",AA15,IF(W15="21",AE15,IF(W15="22",AI15,IF(W15="31",AM15,IF(W15="33",AQ15,"")))))</f>
        <v/>
      </c>
      <c r="R15" s="186" t="str">
        <f t="shared" ref="R15:R28" si="22">IF(Q15="","",Q15*0.0258)</f>
        <v/>
      </c>
      <c r="S15" s="187" t="str">
        <f>IF(W15="11",AB15,IF(W15="21",AF15,IF(W15="22",AJ15,IF(W15="31",AN15,IF(W15="33",AR15,"")))))</f>
        <v/>
      </c>
      <c r="U15" s="9" t="str">
        <f t="shared" ref="U15:U28" si="23">IF(H15="電気",1,(IF(H15="都市ガス",2,(IF(H15="LPG",3,"")))))</f>
        <v/>
      </c>
      <c r="V15" s="9" t="str">
        <f t="shared" si="0"/>
        <v/>
      </c>
      <c r="W15" s="9" t="str">
        <f t="shared" si="1"/>
        <v/>
      </c>
      <c r="Y15" s="70" t="str">
        <f>IF($W15="11",$I15*($M15*$N15)*$L15*$AU$14/1000,"")</f>
        <v/>
      </c>
      <c r="Z15" s="70" t="str">
        <f t="shared" ref="Z15:Z28" si="24">IF($W15="11",$J15*($O15*$P15)*$L15*$AU$14/1000,"")</f>
        <v/>
      </c>
      <c r="AA15" s="70" t="str">
        <f t="shared" ref="AA15:AA28" si="25">IF($W15="11",$Y15+$Z15,"")</f>
        <v/>
      </c>
      <c r="AB15" s="191">
        <f t="shared" ref="AB15:AB28" si="26">IFERROR((I15*L15*M15*N15+J15*L15*O15*P15)/1000*$AZ$21,"")</f>
        <v>0</v>
      </c>
      <c r="AC15" s="70" t="str">
        <f t="shared" ref="AC15:AC28" si="27">IF($W15="21",$I15*($M15*$N15)*L15*3.6/1000,"")</f>
        <v/>
      </c>
      <c r="AD15" s="70" t="str">
        <f t="shared" ref="AD15:AD28" si="28">IF($W15="21",$J15*($O15*$P15)*L15*3.6/1000,"")</f>
        <v/>
      </c>
      <c r="AE15" s="70" t="str">
        <f t="shared" ref="AE15:AE28" si="29">IF($W15="21",AC15+AD15,"")</f>
        <v/>
      </c>
      <c r="AF15" s="70" t="str">
        <f>IFERROR(AE15*$AZ$22*$AZ$26,"")</f>
        <v/>
      </c>
      <c r="AG15" s="70" t="str">
        <f t="shared" si="2"/>
        <v/>
      </c>
      <c r="AH15" s="70" t="str">
        <f t="shared" si="3"/>
        <v/>
      </c>
      <c r="AI15" s="70" t="str">
        <f t="shared" si="4"/>
        <v/>
      </c>
      <c r="AJ15" s="70" t="str">
        <f t="shared" ref="AJ15:AJ28" si="30">IFERROR(AI15*$AZ$22*$AZ$26,"")</f>
        <v/>
      </c>
      <c r="AK15" s="70" t="str">
        <f t="shared" si="5"/>
        <v/>
      </c>
      <c r="AL15" s="70" t="str">
        <f t="shared" si="6"/>
        <v/>
      </c>
      <c r="AM15" s="70" t="str">
        <f t="shared" si="7"/>
        <v/>
      </c>
      <c r="AN15" s="70" t="str">
        <f t="shared" ref="AN15:AN28" si="31">IFERROR(AM15*$AZ$23*$AZ$26,"")</f>
        <v/>
      </c>
      <c r="AO15" s="70" t="str">
        <f t="shared" si="8"/>
        <v/>
      </c>
      <c r="AP15" s="70" t="str">
        <f t="shared" si="9"/>
        <v/>
      </c>
      <c r="AQ15" s="70" t="str">
        <f t="shared" si="10"/>
        <v/>
      </c>
      <c r="AR15" s="70" t="str">
        <f t="shared" ref="AR15:AR28" si="32">IFERROR(AQ15*$AZ$23*$AZ$26,"")</f>
        <v/>
      </c>
      <c r="AT15" s="9" t="s">
        <v>101</v>
      </c>
      <c r="AU15" s="9">
        <v>1.36</v>
      </c>
      <c r="AV15" s="9" t="s">
        <v>95</v>
      </c>
      <c r="AY15" s="9"/>
      <c r="AZ15" s="9" t="s">
        <v>52</v>
      </c>
      <c r="BA15" s="9" t="s">
        <v>100</v>
      </c>
      <c r="BE15" s="209">
        <v>2</v>
      </c>
      <c r="BF15" s="214" t="s">
        <v>492</v>
      </c>
      <c r="BG15" s="214" t="s">
        <v>493</v>
      </c>
      <c r="BH15" s="214" t="s">
        <v>494</v>
      </c>
      <c r="BI15" s="215">
        <v>5.6</v>
      </c>
      <c r="BJ15" s="215">
        <v>6.3</v>
      </c>
      <c r="BK15" s="216" t="s">
        <v>53</v>
      </c>
      <c r="BL15" s="215">
        <v>1.44</v>
      </c>
      <c r="BM15" s="215">
        <v>1.45</v>
      </c>
      <c r="BN15" s="216" t="s">
        <v>471</v>
      </c>
      <c r="BO15" s="217">
        <v>2</v>
      </c>
      <c r="BP15" s="215">
        <v>12</v>
      </c>
      <c r="BQ15" s="217">
        <v>100</v>
      </c>
      <c r="BR15" s="215">
        <v>10</v>
      </c>
      <c r="BS15" s="217">
        <v>120</v>
      </c>
      <c r="BT15" s="185">
        <v>68</v>
      </c>
      <c r="BU15" s="186">
        <f t="shared" ref="BU15" si="33">IF(BT15="","",BT15*0.0258)</f>
        <v>1.7544</v>
      </c>
      <c r="BV15" s="187">
        <f>IF(BZ15="11",CE15,IF(BZ15="21",CI15,IF(BZ15="22",CM15,IF(BZ15="31",CQ15,IF(BZ15="33",CU15,"")))))</f>
        <v>3.3917039999999998</v>
      </c>
      <c r="BX15" s="9">
        <f t="shared" ref="BX15:BX28" si="34">IF(BK15="電気",1,(IF(BK15="都市ガス",2,(IF(BK15="LPG",3,"")))))</f>
        <v>1</v>
      </c>
      <c r="BY15" s="9">
        <f t="shared" si="11"/>
        <v>1</v>
      </c>
      <c r="BZ15" s="9" t="str">
        <f t="shared" si="12"/>
        <v>11</v>
      </c>
      <c r="CB15" s="70" t="str">
        <f>IF($W15="11",$I15*($M15*$N15)*$L15*$AU$14/1000,"")</f>
        <v/>
      </c>
      <c r="CC15" s="70" t="str">
        <f t="shared" ref="CC15:CC28" si="35">IF($W15="11",$J15*($O15*$P15)*$L15*$AU$14/1000,"")</f>
        <v/>
      </c>
      <c r="CD15" s="70" t="str">
        <f t="shared" ref="CD15:CD28" si="36">IF($W15="11",$Y15+$Z15,"")</f>
        <v/>
      </c>
      <c r="CE15" s="191">
        <f t="shared" ref="CE15:CE28" si="37">IFERROR((BL15*BO15*BP15*BQ15+BM15*BO15*BR15*BS15)/1000*$AZ$21,"")</f>
        <v>3.3917039999999998</v>
      </c>
      <c r="CF15" s="70" t="str">
        <f t="shared" ref="CF15:CF28" si="38">IF($W15="21",$I15*($M15*$N15)*BO15*3.6/1000,"")</f>
        <v/>
      </c>
      <c r="CG15" s="70" t="str">
        <f t="shared" ref="CG15:CG16" si="39">IF($W15="21",$J15*($O15*$P15)*BO15*3.6/1000,"")</f>
        <v/>
      </c>
      <c r="CH15" s="70" t="str">
        <f t="shared" ref="CH15:CH28" si="40">IF($W15="21",CF15+CG15,"")</f>
        <v/>
      </c>
      <c r="CI15" s="70" t="str">
        <f>IFERROR(CH15*$AZ$22*$AZ$26,"")</f>
        <v/>
      </c>
      <c r="CJ15" s="70" t="str">
        <f t="shared" si="13"/>
        <v/>
      </c>
      <c r="CK15" s="70" t="str">
        <f t="shared" si="14"/>
        <v/>
      </c>
      <c r="CL15" s="70" t="str">
        <f t="shared" si="15"/>
        <v/>
      </c>
      <c r="CM15" s="70" t="str">
        <f t="shared" ref="CM15:CM28" si="41">IFERROR(CL15*$AZ$22*$AZ$26,"")</f>
        <v/>
      </c>
      <c r="CN15" s="70" t="str">
        <f t="shared" si="16"/>
        <v/>
      </c>
      <c r="CO15" s="70" t="str">
        <f t="shared" si="17"/>
        <v/>
      </c>
      <c r="CP15" s="70" t="str">
        <f t="shared" si="18"/>
        <v/>
      </c>
      <c r="CQ15" s="70" t="str">
        <f t="shared" ref="CQ15:CQ28" si="42">IFERROR(CP15*$AZ$23*$AZ$26,"")</f>
        <v/>
      </c>
      <c r="CR15" s="70" t="str">
        <f t="shared" si="19"/>
        <v/>
      </c>
      <c r="CS15" s="70" t="str">
        <f t="shared" si="20"/>
        <v/>
      </c>
      <c r="CT15" s="70" t="str">
        <f t="shared" si="21"/>
        <v/>
      </c>
      <c r="CU15" s="70" t="str">
        <f t="shared" ref="CU15:CU28" si="43">IFERROR(CT15*$AZ$23*$AZ$26,"")</f>
        <v/>
      </c>
      <c r="CW15" s="9" t="s">
        <v>101</v>
      </c>
      <c r="CX15" s="9">
        <v>1.36</v>
      </c>
      <c r="CY15" s="9" t="s">
        <v>95</v>
      </c>
      <c r="DB15" s="9"/>
      <c r="DC15" s="9" t="s">
        <v>52</v>
      </c>
      <c r="DD15" s="9" t="s">
        <v>100</v>
      </c>
    </row>
    <row r="16" spans="2:108" ht="18" customHeight="1" x14ac:dyDescent="0.45">
      <c r="B16" s="10">
        <v>3</v>
      </c>
      <c r="C16" s="174"/>
      <c r="D16" s="174"/>
      <c r="E16" s="174"/>
      <c r="F16" s="233"/>
      <c r="G16" s="233"/>
      <c r="H16" s="183"/>
      <c r="I16" s="233"/>
      <c r="J16" s="233"/>
      <c r="K16" s="183"/>
      <c r="L16" s="184"/>
      <c r="M16" s="182"/>
      <c r="N16" s="184"/>
      <c r="O16" s="182"/>
      <c r="P16" s="184"/>
      <c r="Q16" s="185" t="str">
        <f t="shared" ref="Q16:Q28" si="44">IF(W16="11",AA16,IF(W16="21",AE16,IF(W16="22",AI16,IF(W16="31",AM16,IF(W16="33",AQ16,"")))))</f>
        <v/>
      </c>
      <c r="R16" s="186" t="str">
        <f t="shared" si="22"/>
        <v/>
      </c>
      <c r="S16" s="187" t="str">
        <f t="shared" ref="S16:S28" si="45">IF(W16="11",AB16,IF(W16="21",AF16,IF(W16="22",AJ16,IF(W16="31",AN16,IF(W16="33",AR16,"")))))</f>
        <v/>
      </c>
      <c r="U16" s="9" t="str">
        <f t="shared" si="23"/>
        <v/>
      </c>
      <c r="V16" s="9" t="str">
        <f t="shared" si="0"/>
        <v/>
      </c>
      <c r="W16" s="9" t="str">
        <f>U16&amp;V16</f>
        <v/>
      </c>
      <c r="Y16" s="70" t="str">
        <f>IF($W16="11",$I16*($M16*$N16)*$L16*$AU$14/1000,"")</f>
        <v/>
      </c>
      <c r="Z16" s="70" t="str">
        <f t="shared" si="24"/>
        <v/>
      </c>
      <c r="AA16" s="70" t="str">
        <f t="shared" si="25"/>
        <v/>
      </c>
      <c r="AB16" s="191">
        <f t="shared" si="26"/>
        <v>0</v>
      </c>
      <c r="AC16" s="70" t="str">
        <f t="shared" si="27"/>
        <v/>
      </c>
      <c r="AD16" s="70" t="str">
        <f t="shared" si="28"/>
        <v/>
      </c>
      <c r="AE16" s="70" t="str">
        <f t="shared" si="29"/>
        <v/>
      </c>
      <c r="AF16" s="70" t="str">
        <f t="shared" ref="AF16:AF28" si="46">IFERROR(AE16*$AZ$22*$AZ$26,"")</f>
        <v/>
      </c>
      <c r="AG16" s="70" t="str">
        <f t="shared" si="2"/>
        <v/>
      </c>
      <c r="AH16" s="70" t="str">
        <f t="shared" si="3"/>
        <v/>
      </c>
      <c r="AI16" s="70" t="str">
        <f t="shared" si="4"/>
        <v/>
      </c>
      <c r="AJ16" s="70" t="str">
        <f t="shared" si="30"/>
        <v/>
      </c>
      <c r="AK16" s="70" t="str">
        <f t="shared" si="5"/>
        <v/>
      </c>
      <c r="AL16" s="70" t="str">
        <f t="shared" si="6"/>
        <v/>
      </c>
      <c r="AM16" s="70" t="str">
        <f t="shared" si="7"/>
        <v/>
      </c>
      <c r="AN16" s="70" t="str">
        <f t="shared" si="31"/>
        <v/>
      </c>
      <c r="AO16" s="70" t="str">
        <f t="shared" si="8"/>
        <v/>
      </c>
      <c r="AP16" s="70" t="str">
        <f t="shared" si="9"/>
        <v/>
      </c>
      <c r="AQ16" s="70" t="str">
        <f t="shared" si="10"/>
        <v/>
      </c>
      <c r="AR16" s="70" t="str">
        <f t="shared" si="32"/>
        <v/>
      </c>
      <c r="AT16" s="9" t="s">
        <v>99</v>
      </c>
      <c r="AU16" s="9">
        <v>1.02</v>
      </c>
      <c r="AV16" s="9" t="s">
        <v>95</v>
      </c>
      <c r="AY16" s="9"/>
      <c r="AZ16" s="9" t="s">
        <v>98</v>
      </c>
      <c r="BA16" s="9" t="s">
        <v>97</v>
      </c>
      <c r="BE16" s="209">
        <v>3</v>
      </c>
      <c r="BF16" s="210"/>
      <c r="BG16" s="210"/>
      <c r="BH16" s="210"/>
      <c r="BI16" s="211"/>
      <c r="BJ16" s="211"/>
      <c r="BK16" s="212"/>
      <c r="BL16" s="211"/>
      <c r="BM16" s="211"/>
      <c r="BN16" s="212"/>
      <c r="BO16" s="213"/>
      <c r="BP16" s="211"/>
      <c r="BQ16" s="213"/>
      <c r="BR16" s="211"/>
      <c r="BS16" s="213"/>
      <c r="BT16" s="185" t="str">
        <f t="shared" ref="BT16:BT28" si="47">IF(BZ16="11",CD16,IF(BZ16="21",CH16,IF(BZ16="22",CL16,IF(BZ16="31",CP16,IF(BZ16="33",CT16,"")))))</f>
        <v/>
      </c>
      <c r="BU16" s="186" t="str">
        <f t="shared" ref="BU16:BU17" si="48">IF(BT16="","",BT16*0.0258)</f>
        <v/>
      </c>
      <c r="BV16" s="187" t="str">
        <f t="shared" ref="BV16:BV28" si="49">IF(BZ16="11",CE16,IF(BZ16="21",CI16,IF(BZ16="22",CM16,IF(BZ16="31",CQ16,IF(BZ16="33",CU16,"")))))</f>
        <v/>
      </c>
      <c r="BX16" s="9" t="str">
        <f t="shared" si="34"/>
        <v/>
      </c>
      <c r="BY16" s="9" t="str">
        <f t="shared" si="11"/>
        <v/>
      </c>
      <c r="BZ16" s="9" t="str">
        <f>BX16&amp;BY16</f>
        <v/>
      </c>
      <c r="CB16" s="70" t="str">
        <f>IF($W16="11",$I16*($M16*$N16)*$L16*$AU$14/1000,"")</f>
        <v/>
      </c>
      <c r="CC16" s="70" t="str">
        <f t="shared" si="35"/>
        <v/>
      </c>
      <c r="CD16" s="70" t="str">
        <f t="shared" si="36"/>
        <v/>
      </c>
      <c r="CE16" s="191">
        <f t="shared" si="37"/>
        <v>0</v>
      </c>
      <c r="CF16" s="70" t="str">
        <f t="shared" si="38"/>
        <v/>
      </c>
      <c r="CG16" s="70" t="str">
        <f t="shared" si="39"/>
        <v/>
      </c>
      <c r="CH16" s="70" t="str">
        <f t="shared" si="40"/>
        <v/>
      </c>
      <c r="CI16" s="70" t="str">
        <f t="shared" ref="CI16:CI28" si="50">IFERROR(CH16*$AZ$22*$AZ$26,"")</f>
        <v/>
      </c>
      <c r="CJ16" s="70" t="str">
        <f t="shared" si="13"/>
        <v/>
      </c>
      <c r="CK16" s="70" t="str">
        <f t="shared" si="14"/>
        <v/>
      </c>
      <c r="CL16" s="70" t="str">
        <f t="shared" si="15"/>
        <v/>
      </c>
      <c r="CM16" s="70" t="str">
        <f t="shared" si="41"/>
        <v/>
      </c>
      <c r="CN16" s="70" t="str">
        <f t="shared" si="16"/>
        <v/>
      </c>
      <c r="CO16" s="70" t="str">
        <f t="shared" si="17"/>
        <v/>
      </c>
      <c r="CP16" s="70" t="str">
        <f t="shared" si="18"/>
        <v/>
      </c>
      <c r="CQ16" s="70" t="str">
        <f t="shared" si="42"/>
        <v/>
      </c>
      <c r="CR16" s="70" t="str">
        <f t="shared" si="19"/>
        <v/>
      </c>
      <c r="CS16" s="70" t="str">
        <f t="shared" si="20"/>
        <v/>
      </c>
      <c r="CT16" s="70" t="str">
        <f t="shared" si="21"/>
        <v/>
      </c>
      <c r="CU16" s="70" t="str">
        <f t="shared" si="43"/>
        <v/>
      </c>
      <c r="CW16" s="9" t="s">
        <v>99</v>
      </c>
      <c r="CX16" s="9">
        <v>1.02</v>
      </c>
      <c r="CY16" s="9" t="s">
        <v>95</v>
      </c>
      <c r="DB16" s="9"/>
      <c r="DC16" s="9" t="s">
        <v>98</v>
      </c>
      <c r="DD16" s="9" t="s">
        <v>97</v>
      </c>
    </row>
    <row r="17" spans="2:108" ht="18" customHeight="1" x14ac:dyDescent="0.45">
      <c r="B17" s="10">
        <v>4</v>
      </c>
      <c r="C17" s="174"/>
      <c r="D17" s="174"/>
      <c r="E17" s="174"/>
      <c r="F17" s="233"/>
      <c r="G17" s="233"/>
      <c r="H17" s="183"/>
      <c r="I17" s="233"/>
      <c r="J17" s="233"/>
      <c r="K17" s="183"/>
      <c r="L17" s="184"/>
      <c r="M17" s="182"/>
      <c r="N17" s="184"/>
      <c r="O17" s="182"/>
      <c r="P17" s="184"/>
      <c r="Q17" s="185" t="str">
        <f t="shared" si="44"/>
        <v/>
      </c>
      <c r="R17" s="186" t="str">
        <f t="shared" si="22"/>
        <v/>
      </c>
      <c r="S17" s="187" t="str">
        <f t="shared" si="45"/>
        <v/>
      </c>
      <c r="U17" s="9" t="str">
        <f t="shared" si="23"/>
        <v/>
      </c>
      <c r="V17" s="9" t="str">
        <f t="shared" si="0"/>
        <v/>
      </c>
      <c r="W17" s="9" t="str">
        <f t="shared" si="1"/>
        <v/>
      </c>
      <c r="Y17" s="70" t="str">
        <f>IF($W17="11",$I17*($M17*$N17)*$L17*$AU$14/1000,"")</f>
        <v/>
      </c>
      <c r="Z17" s="70" t="str">
        <f t="shared" si="24"/>
        <v/>
      </c>
      <c r="AA17" s="70" t="str">
        <f t="shared" si="25"/>
        <v/>
      </c>
      <c r="AB17" s="191">
        <f t="shared" si="26"/>
        <v>0</v>
      </c>
      <c r="AC17" s="70" t="str">
        <f t="shared" si="27"/>
        <v/>
      </c>
      <c r="AD17" s="70" t="str">
        <f>IF($W17="21",$J17*($O17*$P17)*L17*3.6/1000,"")</f>
        <v/>
      </c>
      <c r="AE17" s="70" t="str">
        <f t="shared" si="29"/>
        <v/>
      </c>
      <c r="AF17" s="70" t="str">
        <f t="shared" si="46"/>
        <v/>
      </c>
      <c r="AG17" s="70" t="str">
        <f t="shared" si="2"/>
        <v/>
      </c>
      <c r="AH17" s="70" t="str">
        <f t="shared" si="3"/>
        <v/>
      </c>
      <c r="AI17" s="70" t="str">
        <f t="shared" si="4"/>
        <v/>
      </c>
      <c r="AJ17" s="70" t="str">
        <f t="shared" si="30"/>
        <v/>
      </c>
      <c r="AK17" s="70" t="str">
        <f t="shared" si="5"/>
        <v/>
      </c>
      <c r="AL17" s="70" t="str">
        <f t="shared" si="6"/>
        <v/>
      </c>
      <c r="AM17" s="70" t="str">
        <f t="shared" si="7"/>
        <v/>
      </c>
      <c r="AN17" s="70" t="str">
        <f t="shared" si="31"/>
        <v/>
      </c>
      <c r="AO17" s="70" t="str">
        <f t="shared" si="8"/>
        <v/>
      </c>
      <c r="AP17" s="70" t="str">
        <f t="shared" si="9"/>
        <v/>
      </c>
      <c r="AQ17" s="70" t="str">
        <f t="shared" si="10"/>
        <v/>
      </c>
      <c r="AR17" s="70" t="str">
        <f t="shared" si="32"/>
        <v/>
      </c>
      <c r="AT17" s="9" t="s">
        <v>96</v>
      </c>
      <c r="AU17" s="9">
        <v>1.36</v>
      </c>
      <c r="AV17" s="9" t="s">
        <v>95</v>
      </c>
      <c r="AY17" s="9"/>
      <c r="AZ17" s="9"/>
      <c r="BA17" s="9"/>
      <c r="BE17" s="209">
        <v>4</v>
      </c>
      <c r="BF17" s="210"/>
      <c r="BG17" s="210"/>
      <c r="BH17" s="210"/>
      <c r="BI17" s="211"/>
      <c r="BJ17" s="211"/>
      <c r="BK17" s="212"/>
      <c r="BL17" s="211"/>
      <c r="BM17" s="211"/>
      <c r="BN17" s="212"/>
      <c r="BO17" s="213"/>
      <c r="BP17" s="211"/>
      <c r="BQ17" s="213"/>
      <c r="BR17" s="211"/>
      <c r="BS17" s="213"/>
      <c r="BT17" s="185" t="str">
        <f t="shared" si="47"/>
        <v/>
      </c>
      <c r="BU17" s="186" t="str">
        <f t="shared" si="48"/>
        <v/>
      </c>
      <c r="BV17" s="187" t="str">
        <f t="shared" si="49"/>
        <v/>
      </c>
      <c r="BX17" s="9" t="str">
        <f t="shared" si="34"/>
        <v/>
      </c>
      <c r="BY17" s="9" t="str">
        <f t="shared" si="11"/>
        <v/>
      </c>
      <c r="BZ17" s="9" t="str">
        <f t="shared" ref="BZ17:BZ28" si="51">BX17&amp;BY17</f>
        <v/>
      </c>
      <c r="CB17" s="70" t="str">
        <f>IF($W17="11",$I17*($M17*$N17)*$L17*$AU$14/1000,"")</f>
        <v/>
      </c>
      <c r="CC17" s="70" t="str">
        <f t="shared" si="35"/>
        <v/>
      </c>
      <c r="CD17" s="70" t="str">
        <f t="shared" si="36"/>
        <v/>
      </c>
      <c r="CE17" s="191">
        <f t="shared" si="37"/>
        <v>0</v>
      </c>
      <c r="CF17" s="70" t="str">
        <f t="shared" si="38"/>
        <v/>
      </c>
      <c r="CG17" s="70" t="str">
        <f>IF($W17="21",$J17*($O17*$P17)*BO17*3.6/1000,"")</f>
        <v/>
      </c>
      <c r="CH17" s="70" t="str">
        <f t="shared" si="40"/>
        <v/>
      </c>
      <c r="CI17" s="70" t="str">
        <f t="shared" si="50"/>
        <v/>
      </c>
      <c r="CJ17" s="70" t="str">
        <f t="shared" si="13"/>
        <v/>
      </c>
      <c r="CK17" s="70" t="str">
        <f t="shared" si="14"/>
        <v/>
      </c>
      <c r="CL17" s="70" t="str">
        <f t="shared" si="15"/>
        <v/>
      </c>
      <c r="CM17" s="70" t="str">
        <f t="shared" si="41"/>
        <v/>
      </c>
      <c r="CN17" s="70" t="str">
        <f t="shared" si="16"/>
        <v/>
      </c>
      <c r="CO17" s="70" t="str">
        <f t="shared" si="17"/>
        <v/>
      </c>
      <c r="CP17" s="70" t="str">
        <f t="shared" si="18"/>
        <v/>
      </c>
      <c r="CQ17" s="70" t="str">
        <f t="shared" si="42"/>
        <v/>
      </c>
      <c r="CR17" s="70" t="str">
        <f t="shared" si="19"/>
        <v/>
      </c>
      <c r="CS17" s="70" t="str">
        <f t="shared" si="20"/>
        <v/>
      </c>
      <c r="CT17" s="70" t="str">
        <f t="shared" si="21"/>
        <v/>
      </c>
      <c r="CU17" s="70" t="str">
        <f t="shared" si="43"/>
        <v/>
      </c>
      <c r="CW17" s="9" t="s">
        <v>96</v>
      </c>
      <c r="CX17" s="9">
        <v>1.36</v>
      </c>
      <c r="CY17" s="9" t="s">
        <v>95</v>
      </c>
      <c r="DB17" s="9"/>
      <c r="DC17" s="9"/>
      <c r="DD17" s="9"/>
    </row>
    <row r="18" spans="2:108" ht="18" customHeight="1" x14ac:dyDescent="0.45">
      <c r="B18" s="10">
        <v>5</v>
      </c>
      <c r="C18" s="174"/>
      <c r="D18" s="174"/>
      <c r="E18" s="174"/>
      <c r="F18" s="233"/>
      <c r="G18" s="233"/>
      <c r="H18" s="183"/>
      <c r="I18" s="233"/>
      <c r="J18" s="233"/>
      <c r="K18" s="183"/>
      <c r="L18" s="184"/>
      <c r="M18" s="182"/>
      <c r="N18" s="184"/>
      <c r="O18" s="182"/>
      <c r="P18" s="184"/>
      <c r="Q18" s="185" t="str">
        <f t="shared" si="44"/>
        <v/>
      </c>
      <c r="R18" s="186" t="str">
        <f>IF(Q18="","",Q18*0.0258)</f>
        <v/>
      </c>
      <c r="S18" s="187" t="str">
        <f t="shared" si="45"/>
        <v/>
      </c>
      <c r="U18" s="9" t="str">
        <f t="shared" si="23"/>
        <v/>
      </c>
      <c r="V18" s="9" t="str">
        <f t="shared" si="0"/>
        <v/>
      </c>
      <c r="W18" s="9" t="str">
        <f t="shared" si="1"/>
        <v/>
      </c>
      <c r="Y18" s="70" t="str">
        <f>IF($W18="11",$I18*($M18*$N18)*$L18*$AU$14/1000,"")</f>
        <v/>
      </c>
      <c r="Z18" s="70" t="str">
        <f t="shared" si="24"/>
        <v/>
      </c>
      <c r="AA18" s="70" t="str">
        <f t="shared" si="25"/>
        <v/>
      </c>
      <c r="AB18" s="191">
        <f t="shared" si="26"/>
        <v>0</v>
      </c>
      <c r="AC18" s="70" t="str">
        <f t="shared" si="27"/>
        <v/>
      </c>
      <c r="AD18" s="70" t="str">
        <f t="shared" si="28"/>
        <v/>
      </c>
      <c r="AE18" s="70" t="str">
        <f t="shared" si="29"/>
        <v/>
      </c>
      <c r="AF18" s="70" t="str">
        <f t="shared" si="46"/>
        <v/>
      </c>
      <c r="AG18" s="70" t="str">
        <f>IF($W18="22",$I18*($M18*$N18)*L18*$AU$21/1000,"")</f>
        <v/>
      </c>
      <c r="AH18" s="70" t="str">
        <f t="shared" si="3"/>
        <v/>
      </c>
      <c r="AI18" s="70" t="str">
        <f t="shared" si="4"/>
        <v/>
      </c>
      <c r="AJ18" s="70" t="str">
        <f t="shared" si="30"/>
        <v/>
      </c>
      <c r="AK18" s="70" t="str">
        <f t="shared" si="5"/>
        <v/>
      </c>
      <c r="AL18" s="70" t="str">
        <f t="shared" si="6"/>
        <v/>
      </c>
      <c r="AM18" s="70" t="str">
        <f t="shared" si="7"/>
        <v/>
      </c>
      <c r="AN18" s="70" t="str">
        <f t="shared" si="31"/>
        <v/>
      </c>
      <c r="AO18" s="70" t="str">
        <f t="shared" si="8"/>
        <v/>
      </c>
      <c r="AP18" s="70" t="str">
        <f t="shared" si="9"/>
        <v/>
      </c>
      <c r="AQ18" s="70" t="str">
        <f t="shared" si="10"/>
        <v/>
      </c>
      <c r="AR18" s="70" t="str">
        <f t="shared" si="32"/>
        <v/>
      </c>
      <c r="AT18" s="9" t="s">
        <v>94</v>
      </c>
      <c r="AU18" s="9">
        <v>2.58E-2</v>
      </c>
      <c r="AV18" s="9" t="s">
        <v>93</v>
      </c>
      <c r="AY18" s="9"/>
      <c r="AZ18" s="9"/>
      <c r="BA18" s="9"/>
      <c r="BE18" s="209">
        <v>5</v>
      </c>
      <c r="BF18" s="210"/>
      <c r="BG18" s="210"/>
      <c r="BH18" s="210"/>
      <c r="BI18" s="211"/>
      <c r="BJ18" s="211"/>
      <c r="BK18" s="212"/>
      <c r="BL18" s="211"/>
      <c r="BM18" s="211"/>
      <c r="BN18" s="212"/>
      <c r="BO18" s="213"/>
      <c r="BP18" s="211"/>
      <c r="BQ18" s="213"/>
      <c r="BR18" s="211"/>
      <c r="BS18" s="213"/>
      <c r="BT18" s="185" t="str">
        <f t="shared" si="47"/>
        <v/>
      </c>
      <c r="BU18" s="186" t="str">
        <f>IF(BT18="","",BT18*0.0258)</f>
        <v/>
      </c>
      <c r="BV18" s="187" t="str">
        <f t="shared" si="49"/>
        <v/>
      </c>
      <c r="BX18" s="9" t="str">
        <f t="shared" si="34"/>
        <v/>
      </c>
      <c r="BY18" s="9" t="str">
        <f t="shared" si="11"/>
        <v/>
      </c>
      <c r="BZ18" s="9" t="str">
        <f t="shared" si="51"/>
        <v/>
      </c>
      <c r="CB18" s="70" t="str">
        <f>IF($W18="11",$I18*($M18*$N18)*$L18*$AU$14/1000,"")</f>
        <v/>
      </c>
      <c r="CC18" s="70" t="str">
        <f t="shared" si="35"/>
        <v/>
      </c>
      <c r="CD18" s="70" t="str">
        <f t="shared" si="36"/>
        <v/>
      </c>
      <c r="CE18" s="191">
        <f t="shared" si="37"/>
        <v>0</v>
      </c>
      <c r="CF18" s="70" t="str">
        <f t="shared" si="38"/>
        <v/>
      </c>
      <c r="CG18" s="70" t="str">
        <f t="shared" ref="CG18:CG28" si="52">IF($W18="21",$J18*($O18*$P18)*BO18*3.6/1000,"")</f>
        <v/>
      </c>
      <c r="CH18" s="70" t="str">
        <f t="shared" si="40"/>
        <v/>
      </c>
      <c r="CI18" s="70" t="str">
        <f t="shared" si="50"/>
        <v/>
      </c>
      <c r="CJ18" s="70" t="str">
        <f>IF($W18="22",$I18*($M18*$N18)*BO18*$AU$21/1000,"")</f>
        <v/>
      </c>
      <c r="CK18" s="70" t="str">
        <f t="shared" si="14"/>
        <v/>
      </c>
      <c r="CL18" s="70" t="str">
        <f t="shared" si="15"/>
        <v/>
      </c>
      <c r="CM18" s="70" t="str">
        <f t="shared" si="41"/>
        <v/>
      </c>
      <c r="CN18" s="70" t="str">
        <f t="shared" si="16"/>
        <v/>
      </c>
      <c r="CO18" s="70" t="str">
        <f t="shared" si="17"/>
        <v/>
      </c>
      <c r="CP18" s="70" t="str">
        <f t="shared" si="18"/>
        <v/>
      </c>
      <c r="CQ18" s="70" t="str">
        <f t="shared" si="42"/>
        <v/>
      </c>
      <c r="CR18" s="70" t="str">
        <f t="shared" si="19"/>
        <v/>
      </c>
      <c r="CS18" s="70" t="str">
        <f t="shared" si="20"/>
        <v/>
      </c>
      <c r="CT18" s="70" t="str">
        <f t="shared" si="21"/>
        <v/>
      </c>
      <c r="CU18" s="70" t="str">
        <f t="shared" si="43"/>
        <v/>
      </c>
      <c r="CW18" s="9" t="s">
        <v>94</v>
      </c>
      <c r="CX18" s="9">
        <v>2.58E-2</v>
      </c>
      <c r="CY18" s="9" t="s">
        <v>93</v>
      </c>
      <c r="DB18" s="9"/>
      <c r="DC18" s="9"/>
      <c r="DD18" s="9"/>
    </row>
    <row r="19" spans="2:108" ht="18" customHeight="1" x14ac:dyDescent="0.45">
      <c r="B19" s="10">
        <v>6</v>
      </c>
      <c r="C19" s="174"/>
      <c r="D19" s="174"/>
      <c r="E19" s="174"/>
      <c r="F19" s="233"/>
      <c r="G19" s="233"/>
      <c r="H19" s="183"/>
      <c r="I19" s="233"/>
      <c r="J19" s="233"/>
      <c r="K19" s="183"/>
      <c r="L19" s="184"/>
      <c r="M19" s="182"/>
      <c r="N19" s="184"/>
      <c r="O19" s="182"/>
      <c r="P19" s="184"/>
      <c r="Q19" s="185" t="str">
        <f t="shared" si="44"/>
        <v/>
      </c>
      <c r="R19" s="186" t="str">
        <f t="shared" si="22"/>
        <v/>
      </c>
      <c r="S19" s="187" t="str">
        <f t="shared" si="45"/>
        <v/>
      </c>
      <c r="U19" s="9" t="str">
        <f t="shared" si="23"/>
        <v/>
      </c>
      <c r="V19" s="9" t="str">
        <f t="shared" si="0"/>
        <v/>
      </c>
      <c r="W19" s="9" t="str">
        <f t="shared" si="1"/>
        <v/>
      </c>
      <c r="Y19" s="70" t="str">
        <f t="shared" ref="Y19:Y28" si="53">IF($W19="11",$I19*($M19*$N19)*$L19*$AU$14/1000,"")</f>
        <v/>
      </c>
      <c r="Z19" s="70" t="str">
        <f t="shared" si="24"/>
        <v/>
      </c>
      <c r="AA19" s="70" t="str">
        <f t="shared" si="25"/>
        <v/>
      </c>
      <c r="AB19" s="191">
        <f t="shared" si="26"/>
        <v>0</v>
      </c>
      <c r="AC19" s="70" t="str">
        <f t="shared" si="27"/>
        <v/>
      </c>
      <c r="AD19" s="70" t="str">
        <f t="shared" si="28"/>
        <v/>
      </c>
      <c r="AE19" s="70" t="str">
        <f t="shared" si="29"/>
        <v/>
      </c>
      <c r="AF19" s="70" t="str">
        <f t="shared" si="46"/>
        <v/>
      </c>
      <c r="AG19" s="70" t="str">
        <f t="shared" si="2"/>
        <v/>
      </c>
      <c r="AH19" s="70" t="str">
        <f t="shared" si="3"/>
        <v/>
      </c>
      <c r="AI19" s="70" t="str">
        <f t="shared" si="4"/>
        <v/>
      </c>
      <c r="AJ19" s="70" t="str">
        <f t="shared" si="30"/>
        <v/>
      </c>
      <c r="AK19" s="70" t="str">
        <f t="shared" si="5"/>
        <v/>
      </c>
      <c r="AL19" s="70" t="str">
        <f t="shared" si="6"/>
        <v/>
      </c>
      <c r="AM19" s="70" t="str">
        <f t="shared" si="7"/>
        <v/>
      </c>
      <c r="AN19" s="70" t="str">
        <f t="shared" si="31"/>
        <v/>
      </c>
      <c r="AO19" s="70" t="str">
        <f t="shared" si="8"/>
        <v/>
      </c>
      <c r="AP19" s="70" t="str">
        <f t="shared" si="9"/>
        <v/>
      </c>
      <c r="AQ19" s="70" t="str">
        <f t="shared" si="10"/>
        <v/>
      </c>
      <c r="AR19" s="70" t="str">
        <f t="shared" si="32"/>
        <v/>
      </c>
      <c r="AT19" s="9"/>
      <c r="AU19" s="9"/>
      <c r="AV19" s="9"/>
      <c r="BE19" s="209">
        <v>6</v>
      </c>
      <c r="BF19" s="210"/>
      <c r="BG19" s="210"/>
      <c r="BH19" s="210"/>
      <c r="BI19" s="211"/>
      <c r="BJ19" s="211"/>
      <c r="BK19" s="212"/>
      <c r="BL19" s="211"/>
      <c r="BM19" s="211"/>
      <c r="BN19" s="212"/>
      <c r="BO19" s="213"/>
      <c r="BP19" s="211"/>
      <c r="BQ19" s="213"/>
      <c r="BR19" s="211"/>
      <c r="BS19" s="213"/>
      <c r="BT19" s="185" t="str">
        <f t="shared" si="47"/>
        <v/>
      </c>
      <c r="BU19" s="186" t="str">
        <f t="shared" ref="BU19:BU28" si="54">IF(BT19="","",BT19*0.0258)</f>
        <v/>
      </c>
      <c r="BV19" s="187" t="str">
        <f t="shared" si="49"/>
        <v/>
      </c>
      <c r="BX19" s="9" t="str">
        <f t="shared" si="34"/>
        <v/>
      </c>
      <c r="BY19" s="9" t="str">
        <f t="shared" si="11"/>
        <v/>
      </c>
      <c r="BZ19" s="9" t="str">
        <f t="shared" si="51"/>
        <v/>
      </c>
      <c r="CB19" s="70" t="str">
        <f t="shared" ref="CB19:CB28" si="55">IF($W19="11",$I19*($M19*$N19)*$L19*$AU$14/1000,"")</f>
        <v/>
      </c>
      <c r="CC19" s="70" t="str">
        <f t="shared" si="35"/>
        <v/>
      </c>
      <c r="CD19" s="70" t="str">
        <f t="shared" si="36"/>
        <v/>
      </c>
      <c r="CE19" s="191">
        <f t="shared" si="37"/>
        <v>0</v>
      </c>
      <c r="CF19" s="70" t="str">
        <f t="shared" si="38"/>
        <v/>
      </c>
      <c r="CG19" s="70" t="str">
        <f t="shared" si="52"/>
        <v/>
      </c>
      <c r="CH19" s="70" t="str">
        <f t="shared" si="40"/>
        <v/>
      </c>
      <c r="CI19" s="70" t="str">
        <f t="shared" si="50"/>
        <v/>
      </c>
      <c r="CJ19" s="70" t="str">
        <f t="shared" ref="CJ19:CJ28" si="56">IF($W19="22",$I19*($M19*$N19)*BO19*$AU$21/1000,"")</f>
        <v/>
      </c>
      <c r="CK19" s="70" t="str">
        <f t="shared" si="14"/>
        <v/>
      </c>
      <c r="CL19" s="70" t="str">
        <f t="shared" si="15"/>
        <v/>
      </c>
      <c r="CM19" s="70" t="str">
        <f t="shared" si="41"/>
        <v/>
      </c>
      <c r="CN19" s="70" t="str">
        <f t="shared" si="16"/>
        <v/>
      </c>
      <c r="CO19" s="70" t="str">
        <f t="shared" si="17"/>
        <v/>
      </c>
      <c r="CP19" s="70" t="str">
        <f t="shared" si="18"/>
        <v/>
      </c>
      <c r="CQ19" s="70" t="str">
        <f t="shared" si="42"/>
        <v/>
      </c>
      <c r="CR19" s="70" t="str">
        <f t="shared" si="19"/>
        <v/>
      </c>
      <c r="CS19" s="70" t="str">
        <f t="shared" si="20"/>
        <v/>
      </c>
      <c r="CT19" s="70" t="str">
        <f t="shared" si="21"/>
        <v/>
      </c>
      <c r="CU19" s="70" t="str">
        <f t="shared" si="43"/>
        <v/>
      </c>
      <c r="CW19" s="9"/>
      <c r="CX19" s="9"/>
      <c r="CY19" s="9"/>
    </row>
    <row r="20" spans="2:108" ht="18" customHeight="1" x14ac:dyDescent="0.45">
      <c r="B20" s="10">
        <v>7</v>
      </c>
      <c r="C20" s="174"/>
      <c r="D20" s="174"/>
      <c r="E20" s="174"/>
      <c r="F20" s="233"/>
      <c r="G20" s="233"/>
      <c r="H20" s="183"/>
      <c r="I20" s="233"/>
      <c r="J20" s="233"/>
      <c r="K20" s="183"/>
      <c r="L20" s="184"/>
      <c r="M20" s="182"/>
      <c r="N20" s="184"/>
      <c r="O20" s="182"/>
      <c r="P20" s="184"/>
      <c r="Q20" s="185" t="str">
        <f t="shared" si="44"/>
        <v/>
      </c>
      <c r="R20" s="186" t="str">
        <f t="shared" si="22"/>
        <v/>
      </c>
      <c r="S20" s="187" t="str">
        <f t="shared" si="45"/>
        <v/>
      </c>
      <c r="U20" s="9" t="str">
        <f t="shared" si="23"/>
        <v/>
      </c>
      <c r="V20" s="9" t="str">
        <f t="shared" si="0"/>
        <v/>
      </c>
      <c r="W20" s="9" t="str">
        <f t="shared" si="1"/>
        <v/>
      </c>
      <c r="Y20" s="70" t="str">
        <f t="shared" si="53"/>
        <v/>
      </c>
      <c r="Z20" s="70" t="str">
        <f t="shared" si="24"/>
        <v/>
      </c>
      <c r="AA20" s="70" t="str">
        <f t="shared" si="25"/>
        <v/>
      </c>
      <c r="AB20" s="191">
        <f t="shared" si="26"/>
        <v>0</v>
      </c>
      <c r="AC20" s="70" t="str">
        <f t="shared" si="27"/>
        <v/>
      </c>
      <c r="AD20" s="70" t="str">
        <f t="shared" si="28"/>
        <v/>
      </c>
      <c r="AE20" s="70" t="str">
        <f t="shared" si="29"/>
        <v/>
      </c>
      <c r="AF20" s="70" t="str">
        <f t="shared" si="46"/>
        <v/>
      </c>
      <c r="AG20" s="70" t="str">
        <f t="shared" si="2"/>
        <v/>
      </c>
      <c r="AH20" s="70" t="str">
        <f t="shared" si="3"/>
        <v/>
      </c>
      <c r="AI20" s="70" t="str">
        <f t="shared" si="4"/>
        <v/>
      </c>
      <c r="AJ20" s="70" t="str">
        <f t="shared" si="30"/>
        <v/>
      </c>
      <c r="AK20" s="70" t="str">
        <f>IF($W20="31",$I20*($M20*$N20)*L20*3.6/1000,"")</f>
        <v/>
      </c>
      <c r="AL20" s="70" t="str">
        <f t="shared" si="6"/>
        <v/>
      </c>
      <c r="AM20" s="70" t="str">
        <f>IF($W20="31",AK20+AL20,"")</f>
        <v/>
      </c>
      <c r="AN20" s="70" t="str">
        <f t="shared" si="31"/>
        <v/>
      </c>
      <c r="AO20" s="70" t="str">
        <f t="shared" si="8"/>
        <v/>
      </c>
      <c r="AP20" s="70" t="str">
        <f t="shared" si="9"/>
        <v/>
      </c>
      <c r="AQ20" s="70" t="str">
        <f t="shared" si="10"/>
        <v/>
      </c>
      <c r="AR20" s="70" t="str">
        <f t="shared" si="32"/>
        <v/>
      </c>
      <c r="AT20" s="9"/>
      <c r="AU20" s="9" t="s">
        <v>92</v>
      </c>
      <c r="AV20" s="9"/>
      <c r="AY20" s="371" t="s">
        <v>417</v>
      </c>
      <c r="AZ20" s="371"/>
      <c r="BA20" s="371"/>
      <c r="BE20" s="209">
        <v>7</v>
      </c>
      <c r="BF20" s="210"/>
      <c r="BG20" s="210"/>
      <c r="BH20" s="210"/>
      <c r="BI20" s="211"/>
      <c r="BJ20" s="211"/>
      <c r="BK20" s="212"/>
      <c r="BL20" s="211"/>
      <c r="BM20" s="211"/>
      <c r="BN20" s="212"/>
      <c r="BO20" s="213"/>
      <c r="BP20" s="211"/>
      <c r="BQ20" s="213"/>
      <c r="BR20" s="211"/>
      <c r="BS20" s="213"/>
      <c r="BT20" s="185" t="str">
        <f t="shared" si="47"/>
        <v/>
      </c>
      <c r="BU20" s="186" t="str">
        <f t="shared" si="54"/>
        <v/>
      </c>
      <c r="BV20" s="187" t="str">
        <f t="shared" si="49"/>
        <v/>
      </c>
      <c r="BX20" s="9" t="str">
        <f t="shared" si="34"/>
        <v/>
      </c>
      <c r="BY20" s="9" t="str">
        <f t="shared" si="11"/>
        <v/>
      </c>
      <c r="BZ20" s="9" t="str">
        <f t="shared" si="51"/>
        <v/>
      </c>
      <c r="CB20" s="70" t="str">
        <f t="shared" si="55"/>
        <v/>
      </c>
      <c r="CC20" s="70" t="str">
        <f t="shared" si="35"/>
        <v/>
      </c>
      <c r="CD20" s="70" t="str">
        <f t="shared" si="36"/>
        <v/>
      </c>
      <c r="CE20" s="191">
        <f t="shared" si="37"/>
        <v>0</v>
      </c>
      <c r="CF20" s="70" t="str">
        <f t="shared" si="38"/>
        <v/>
      </c>
      <c r="CG20" s="70" t="str">
        <f t="shared" si="52"/>
        <v/>
      </c>
      <c r="CH20" s="70" t="str">
        <f t="shared" si="40"/>
        <v/>
      </c>
      <c r="CI20" s="70" t="str">
        <f t="shared" si="50"/>
        <v/>
      </c>
      <c r="CJ20" s="70" t="str">
        <f t="shared" si="56"/>
        <v/>
      </c>
      <c r="CK20" s="70" t="str">
        <f t="shared" si="14"/>
        <v/>
      </c>
      <c r="CL20" s="70" t="str">
        <f t="shared" si="15"/>
        <v/>
      </c>
      <c r="CM20" s="70" t="str">
        <f t="shared" si="41"/>
        <v/>
      </c>
      <c r="CN20" s="70" t="str">
        <f>IF($W20="31",$I20*($M20*$N20)*BO20*3.6/1000,"")</f>
        <v/>
      </c>
      <c r="CO20" s="70" t="str">
        <f t="shared" si="17"/>
        <v/>
      </c>
      <c r="CP20" s="70" t="str">
        <f>IF($W20="31",CN20+CO20,"")</f>
        <v/>
      </c>
      <c r="CQ20" s="70" t="str">
        <f t="shared" si="42"/>
        <v/>
      </c>
      <c r="CR20" s="70" t="str">
        <f t="shared" si="19"/>
        <v/>
      </c>
      <c r="CS20" s="70" t="str">
        <f t="shared" si="20"/>
        <v/>
      </c>
      <c r="CT20" s="70" t="str">
        <f t="shared" si="21"/>
        <v/>
      </c>
      <c r="CU20" s="70" t="str">
        <f t="shared" si="43"/>
        <v/>
      </c>
      <c r="CW20" s="9"/>
      <c r="CX20" s="9" t="s">
        <v>92</v>
      </c>
      <c r="CY20" s="9"/>
      <c r="DB20" s="371" t="s">
        <v>417</v>
      </c>
      <c r="DC20" s="371"/>
      <c r="DD20" s="371"/>
    </row>
    <row r="21" spans="2:108" ht="18" customHeight="1" x14ac:dyDescent="0.45">
      <c r="B21" s="10">
        <v>8</v>
      </c>
      <c r="C21" s="174"/>
      <c r="D21" s="174"/>
      <c r="E21" s="174"/>
      <c r="F21" s="233"/>
      <c r="G21" s="233"/>
      <c r="H21" s="183"/>
      <c r="I21" s="233"/>
      <c r="J21" s="233"/>
      <c r="K21" s="183"/>
      <c r="L21" s="184"/>
      <c r="M21" s="182"/>
      <c r="N21" s="184"/>
      <c r="O21" s="182"/>
      <c r="P21" s="184"/>
      <c r="Q21" s="185" t="str">
        <f t="shared" si="44"/>
        <v/>
      </c>
      <c r="R21" s="186" t="str">
        <f t="shared" si="22"/>
        <v/>
      </c>
      <c r="S21" s="187" t="str">
        <f t="shared" si="45"/>
        <v/>
      </c>
      <c r="U21" s="9" t="str">
        <f t="shared" si="23"/>
        <v/>
      </c>
      <c r="V21" s="9" t="str">
        <f t="shared" si="0"/>
        <v/>
      </c>
      <c r="W21" s="9" t="str">
        <f t="shared" si="1"/>
        <v/>
      </c>
      <c r="Y21" s="70" t="str">
        <f t="shared" si="53"/>
        <v/>
      </c>
      <c r="Z21" s="70" t="str">
        <f t="shared" si="24"/>
        <v/>
      </c>
      <c r="AA21" s="70" t="str">
        <f t="shared" si="25"/>
        <v/>
      </c>
      <c r="AB21" s="191">
        <f t="shared" si="26"/>
        <v>0</v>
      </c>
      <c r="AC21" s="70" t="str">
        <f t="shared" si="27"/>
        <v/>
      </c>
      <c r="AD21" s="70" t="str">
        <f t="shared" si="28"/>
        <v/>
      </c>
      <c r="AE21" s="70" t="str">
        <f t="shared" si="29"/>
        <v/>
      </c>
      <c r="AF21" s="70" t="str">
        <f t="shared" si="46"/>
        <v/>
      </c>
      <c r="AG21" s="70" t="str">
        <f t="shared" si="2"/>
        <v/>
      </c>
      <c r="AH21" s="70" t="str">
        <f t="shared" si="3"/>
        <v/>
      </c>
      <c r="AI21" s="70" t="str">
        <f t="shared" si="4"/>
        <v/>
      </c>
      <c r="AJ21" s="70" t="str">
        <f t="shared" si="30"/>
        <v/>
      </c>
      <c r="AK21" s="70" t="str">
        <f t="shared" si="5"/>
        <v/>
      </c>
      <c r="AL21" s="70" t="str">
        <f t="shared" si="6"/>
        <v/>
      </c>
      <c r="AM21" s="70" t="str">
        <f t="shared" si="7"/>
        <v/>
      </c>
      <c r="AN21" s="70" t="str">
        <f t="shared" si="31"/>
        <v/>
      </c>
      <c r="AO21" s="70" t="str">
        <f t="shared" si="8"/>
        <v/>
      </c>
      <c r="AP21" s="70" t="str">
        <f t="shared" si="9"/>
        <v/>
      </c>
      <c r="AQ21" s="70" t="str">
        <f t="shared" si="10"/>
        <v/>
      </c>
      <c r="AR21" s="70" t="str">
        <f t="shared" si="32"/>
        <v/>
      </c>
      <c r="AT21" s="9" t="s">
        <v>91</v>
      </c>
      <c r="AU21" s="9">
        <v>45</v>
      </c>
      <c r="AV21" s="9" t="s">
        <v>85</v>
      </c>
      <c r="AY21" s="9" t="s">
        <v>53</v>
      </c>
      <c r="AZ21" s="9">
        <v>0.48899999999999999</v>
      </c>
      <c r="BA21" s="9" t="s">
        <v>269</v>
      </c>
      <c r="BE21" s="209">
        <v>8</v>
      </c>
      <c r="BF21" s="210"/>
      <c r="BG21" s="210"/>
      <c r="BH21" s="210"/>
      <c r="BI21" s="211"/>
      <c r="BJ21" s="211"/>
      <c r="BK21" s="212"/>
      <c r="BL21" s="211"/>
      <c r="BM21" s="211"/>
      <c r="BN21" s="212"/>
      <c r="BO21" s="213"/>
      <c r="BP21" s="211"/>
      <c r="BQ21" s="213"/>
      <c r="BR21" s="211"/>
      <c r="BS21" s="213"/>
      <c r="BT21" s="185" t="str">
        <f t="shared" si="47"/>
        <v/>
      </c>
      <c r="BU21" s="186" t="str">
        <f t="shared" si="54"/>
        <v/>
      </c>
      <c r="BV21" s="187" t="str">
        <f t="shared" si="49"/>
        <v/>
      </c>
      <c r="BX21" s="9" t="str">
        <f t="shared" si="34"/>
        <v/>
      </c>
      <c r="BY21" s="9" t="str">
        <f t="shared" si="11"/>
        <v/>
      </c>
      <c r="BZ21" s="9" t="str">
        <f t="shared" si="51"/>
        <v/>
      </c>
      <c r="CB21" s="70" t="str">
        <f t="shared" si="55"/>
        <v/>
      </c>
      <c r="CC21" s="70" t="str">
        <f t="shared" si="35"/>
        <v/>
      </c>
      <c r="CD21" s="70" t="str">
        <f t="shared" si="36"/>
        <v/>
      </c>
      <c r="CE21" s="191">
        <f t="shared" si="37"/>
        <v>0</v>
      </c>
      <c r="CF21" s="70" t="str">
        <f t="shared" si="38"/>
        <v/>
      </c>
      <c r="CG21" s="70" t="str">
        <f t="shared" si="52"/>
        <v/>
      </c>
      <c r="CH21" s="70" t="str">
        <f t="shared" si="40"/>
        <v/>
      </c>
      <c r="CI21" s="70" t="str">
        <f t="shared" si="50"/>
        <v/>
      </c>
      <c r="CJ21" s="70" t="str">
        <f t="shared" si="56"/>
        <v/>
      </c>
      <c r="CK21" s="70" t="str">
        <f t="shared" si="14"/>
        <v/>
      </c>
      <c r="CL21" s="70" t="str">
        <f t="shared" si="15"/>
        <v/>
      </c>
      <c r="CM21" s="70" t="str">
        <f t="shared" si="41"/>
        <v/>
      </c>
      <c r="CN21" s="70" t="str">
        <f t="shared" ref="CN21:CN28" si="57">IF($W21="31",$I21*($M21*$N21)*BO21*3.6/1000,"")</f>
        <v/>
      </c>
      <c r="CO21" s="70" t="str">
        <f t="shared" si="17"/>
        <v/>
      </c>
      <c r="CP21" s="70" t="str">
        <f t="shared" ref="CP21:CP28" si="58">IF($W21="31",CN21+CO21,"")</f>
        <v/>
      </c>
      <c r="CQ21" s="70" t="str">
        <f t="shared" si="42"/>
        <v/>
      </c>
      <c r="CR21" s="70" t="str">
        <f t="shared" si="19"/>
        <v/>
      </c>
      <c r="CS21" s="70" t="str">
        <f t="shared" si="20"/>
        <v/>
      </c>
      <c r="CT21" s="70" t="str">
        <f t="shared" si="21"/>
        <v/>
      </c>
      <c r="CU21" s="70" t="str">
        <f t="shared" si="43"/>
        <v/>
      </c>
      <c r="CW21" s="9" t="s">
        <v>91</v>
      </c>
      <c r="CX21" s="9">
        <v>45</v>
      </c>
      <c r="CY21" s="9" t="s">
        <v>85</v>
      </c>
      <c r="DB21" s="9" t="s">
        <v>53</v>
      </c>
      <c r="DC21" s="9">
        <v>0.48899999999999999</v>
      </c>
      <c r="DD21" s="9" t="s">
        <v>269</v>
      </c>
    </row>
    <row r="22" spans="2:108" ht="18" customHeight="1" x14ac:dyDescent="0.45">
      <c r="B22" s="10">
        <v>9</v>
      </c>
      <c r="C22" s="174"/>
      <c r="D22" s="174"/>
      <c r="E22" s="174"/>
      <c r="F22" s="233"/>
      <c r="G22" s="233"/>
      <c r="H22" s="183"/>
      <c r="I22" s="233"/>
      <c r="J22" s="233"/>
      <c r="K22" s="183"/>
      <c r="L22" s="184"/>
      <c r="M22" s="182"/>
      <c r="N22" s="184"/>
      <c r="O22" s="182"/>
      <c r="P22" s="184"/>
      <c r="Q22" s="185" t="str">
        <f t="shared" si="44"/>
        <v/>
      </c>
      <c r="R22" s="186" t="str">
        <f t="shared" si="22"/>
        <v/>
      </c>
      <c r="S22" s="187" t="str">
        <f t="shared" si="45"/>
        <v/>
      </c>
      <c r="U22" s="9" t="str">
        <f t="shared" si="23"/>
        <v/>
      </c>
      <c r="V22" s="9" t="str">
        <f t="shared" si="0"/>
        <v/>
      </c>
      <c r="W22" s="9" t="str">
        <f t="shared" si="1"/>
        <v/>
      </c>
      <c r="Y22" s="70" t="str">
        <f t="shared" si="53"/>
        <v/>
      </c>
      <c r="Z22" s="70" t="str">
        <f t="shared" si="24"/>
        <v/>
      </c>
      <c r="AA22" s="70" t="str">
        <f t="shared" si="25"/>
        <v/>
      </c>
      <c r="AB22" s="191">
        <f t="shared" si="26"/>
        <v>0</v>
      </c>
      <c r="AC22" s="70" t="str">
        <f t="shared" si="27"/>
        <v/>
      </c>
      <c r="AD22" s="70" t="str">
        <f t="shared" si="28"/>
        <v/>
      </c>
      <c r="AE22" s="70" t="str">
        <f t="shared" si="29"/>
        <v/>
      </c>
      <c r="AF22" s="70" t="str">
        <f t="shared" si="46"/>
        <v/>
      </c>
      <c r="AG22" s="70" t="str">
        <f t="shared" si="2"/>
        <v/>
      </c>
      <c r="AH22" s="70" t="str">
        <f t="shared" si="3"/>
        <v/>
      </c>
      <c r="AI22" s="70" t="str">
        <f t="shared" si="4"/>
        <v/>
      </c>
      <c r="AJ22" s="70" t="str">
        <f t="shared" si="30"/>
        <v/>
      </c>
      <c r="AK22" s="70" t="str">
        <f t="shared" si="5"/>
        <v/>
      </c>
      <c r="AL22" s="70" t="str">
        <f t="shared" si="6"/>
        <v/>
      </c>
      <c r="AM22" s="70" t="str">
        <f t="shared" si="7"/>
        <v/>
      </c>
      <c r="AN22" s="70" t="str">
        <f t="shared" si="31"/>
        <v/>
      </c>
      <c r="AO22" s="70" t="str">
        <f>IF($W22="33",$I22*($M22*$N22)*L22*$AU$22/1000,"")</f>
        <v/>
      </c>
      <c r="AP22" s="70" t="str">
        <f t="shared" si="9"/>
        <v/>
      </c>
      <c r="AQ22" s="70" t="str">
        <f t="shared" si="10"/>
        <v/>
      </c>
      <c r="AR22" s="70" t="str">
        <f t="shared" si="32"/>
        <v/>
      </c>
      <c r="AT22" s="9" t="s">
        <v>90</v>
      </c>
      <c r="AU22" s="9">
        <v>50.8</v>
      </c>
      <c r="AV22" s="9" t="s">
        <v>88</v>
      </c>
      <c r="AY22" s="9" t="s">
        <v>52</v>
      </c>
      <c r="AZ22" s="9">
        <v>1.3599999999999999E-2</v>
      </c>
      <c r="BA22" s="9" t="s">
        <v>346</v>
      </c>
      <c r="BE22" s="209">
        <v>9</v>
      </c>
      <c r="BF22" s="210"/>
      <c r="BG22" s="210"/>
      <c r="BH22" s="210"/>
      <c r="BI22" s="211"/>
      <c r="BJ22" s="211"/>
      <c r="BK22" s="212"/>
      <c r="BL22" s="211"/>
      <c r="BM22" s="211"/>
      <c r="BN22" s="212"/>
      <c r="BO22" s="213"/>
      <c r="BP22" s="211"/>
      <c r="BQ22" s="213"/>
      <c r="BR22" s="211"/>
      <c r="BS22" s="213"/>
      <c r="BT22" s="185" t="str">
        <f t="shared" si="47"/>
        <v/>
      </c>
      <c r="BU22" s="186" t="str">
        <f t="shared" si="54"/>
        <v/>
      </c>
      <c r="BV22" s="187" t="str">
        <f t="shared" si="49"/>
        <v/>
      </c>
      <c r="BX22" s="9" t="str">
        <f t="shared" si="34"/>
        <v/>
      </c>
      <c r="BY22" s="9" t="str">
        <f t="shared" si="11"/>
        <v/>
      </c>
      <c r="BZ22" s="9" t="str">
        <f t="shared" si="51"/>
        <v/>
      </c>
      <c r="CB22" s="70" t="str">
        <f t="shared" si="55"/>
        <v/>
      </c>
      <c r="CC22" s="70" t="str">
        <f t="shared" si="35"/>
        <v/>
      </c>
      <c r="CD22" s="70" t="str">
        <f t="shared" si="36"/>
        <v/>
      </c>
      <c r="CE22" s="191">
        <f t="shared" si="37"/>
        <v>0</v>
      </c>
      <c r="CF22" s="70" t="str">
        <f t="shared" si="38"/>
        <v/>
      </c>
      <c r="CG22" s="70" t="str">
        <f t="shared" si="52"/>
        <v/>
      </c>
      <c r="CH22" s="70" t="str">
        <f t="shared" si="40"/>
        <v/>
      </c>
      <c r="CI22" s="70" t="str">
        <f t="shared" si="50"/>
        <v/>
      </c>
      <c r="CJ22" s="70" t="str">
        <f t="shared" si="56"/>
        <v/>
      </c>
      <c r="CK22" s="70" t="str">
        <f t="shared" si="14"/>
        <v/>
      </c>
      <c r="CL22" s="70" t="str">
        <f t="shared" si="15"/>
        <v/>
      </c>
      <c r="CM22" s="70" t="str">
        <f t="shared" si="41"/>
        <v/>
      </c>
      <c r="CN22" s="70" t="str">
        <f t="shared" si="57"/>
        <v/>
      </c>
      <c r="CO22" s="70" t="str">
        <f t="shared" si="17"/>
        <v/>
      </c>
      <c r="CP22" s="70" t="str">
        <f t="shared" si="58"/>
        <v/>
      </c>
      <c r="CQ22" s="70" t="str">
        <f t="shared" si="42"/>
        <v/>
      </c>
      <c r="CR22" s="70" t="str">
        <f>IF($W22="33",$I22*($M22*$N22)*BO22*$AU$22/1000,"")</f>
        <v/>
      </c>
      <c r="CS22" s="70" t="str">
        <f t="shared" si="20"/>
        <v/>
      </c>
      <c r="CT22" s="70" t="str">
        <f t="shared" si="21"/>
        <v/>
      </c>
      <c r="CU22" s="70" t="str">
        <f t="shared" si="43"/>
        <v/>
      </c>
      <c r="CW22" s="9" t="s">
        <v>90</v>
      </c>
      <c r="CX22" s="9">
        <v>50.8</v>
      </c>
      <c r="CY22" s="9" t="s">
        <v>88</v>
      </c>
      <c r="DB22" s="9" t="s">
        <v>52</v>
      </c>
      <c r="DC22" s="9">
        <v>1.3599999999999999E-2</v>
      </c>
      <c r="DD22" s="9" t="s">
        <v>346</v>
      </c>
    </row>
    <row r="23" spans="2:108" ht="18" customHeight="1" x14ac:dyDescent="0.45">
      <c r="B23" s="10">
        <v>10</v>
      </c>
      <c r="C23" s="174"/>
      <c r="D23" s="174"/>
      <c r="E23" s="174"/>
      <c r="F23" s="233"/>
      <c r="G23" s="233"/>
      <c r="H23" s="183"/>
      <c r="I23" s="233"/>
      <c r="J23" s="233"/>
      <c r="K23" s="183"/>
      <c r="L23" s="184"/>
      <c r="M23" s="182"/>
      <c r="N23" s="184"/>
      <c r="O23" s="182"/>
      <c r="P23" s="184"/>
      <c r="Q23" s="185" t="str">
        <f t="shared" si="44"/>
        <v/>
      </c>
      <c r="R23" s="186" t="str">
        <f t="shared" si="22"/>
        <v/>
      </c>
      <c r="S23" s="187" t="str">
        <f t="shared" si="45"/>
        <v/>
      </c>
      <c r="U23" s="9" t="str">
        <f t="shared" si="23"/>
        <v/>
      </c>
      <c r="V23" s="9" t="str">
        <f t="shared" si="0"/>
        <v/>
      </c>
      <c r="W23" s="9" t="str">
        <f t="shared" si="1"/>
        <v/>
      </c>
      <c r="Y23" s="70" t="str">
        <f t="shared" si="53"/>
        <v/>
      </c>
      <c r="Z23" s="70" t="str">
        <f t="shared" si="24"/>
        <v/>
      </c>
      <c r="AA23" s="70" t="str">
        <f t="shared" si="25"/>
        <v/>
      </c>
      <c r="AB23" s="191">
        <f t="shared" si="26"/>
        <v>0</v>
      </c>
      <c r="AC23" s="70" t="str">
        <f t="shared" si="27"/>
        <v/>
      </c>
      <c r="AD23" s="70" t="str">
        <f t="shared" si="28"/>
        <v/>
      </c>
      <c r="AE23" s="70" t="str">
        <f t="shared" si="29"/>
        <v/>
      </c>
      <c r="AF23" s="70" t="str">
        <f t="shared" si="46"/>
        <v/>
      </c>
      <c r="AG23" s="70" t="str">
        <f t="shared" si="2"/>
        <v/>
      </c>
      <c r="AH23" s="70" t="str">
        <f t="shared" si="3"/>
        <v/>
      </c>
      <c r="AI23" s="70" t="str">
        <f t="shared" si="4"/>
        <v/>
      </c>
      <c r="AJ23" s="70" t="str">
        <f t="shared" si="30"/>
        <v/>
      </c>
      <c r="AK23" s="70" t="str">
        <f t="shared" si="5"/>
        <v/>
      </c>
      <c r="AL23" s="70" t="str">
        <f t="shared" si="6"/>
        <v/>
      </c>
      <c r="AM23" s="70" t="str">
        <f t="shared" si="7"/>
        <v/>
      </c>
      <c r="AN23" s="70" t="str">
        <f t="shared" si="31"/>
        <v/>
      </c>
      <c r="AO23" s="70" t="str">
        <f t="shared" si="8"/>
        <v/>
      </c>
      <c r="AP23" s="70" t="str">
        <f t="shared" si="9"/>
        <v/>
      </c>
      <c r="AQ23" s="70" t="str">
        <f t="shared" si="10"/>
        <v/>
      </c>
      <c r="AR23" s="70" t="str">
        <f t="shared" si="32"/>
        <v/>
      </c>
      <c r="AT23" s="9" t="s">
        <v>89</v>
      </c>
      <c r="AU23" s="9">
        <v>54.6</v>
      </c>
      <c r="AV23" s="9" t="s">
        <v>88</v>
      </c>
      <c r="AY23" s="9" t="s">
        <v>51</v>
      </c>
      <c r="AZ23" s="9">
        <v>1.61E-2</v>
      </c>
      <c r="BA23" s="9" t="s">
        <v>346</v>
      </c>
      <c r="BE23" s="209">
        <v>10</v>
      </c>
      <c r="BF23" s="210"/>
      <c r="BG23" s="210"/>
      <c r="BH23" s="210"/>
      <c r="BI23" s="211"/>
      <c r="BJ23" s="211"/>
      <c r="BK23" s="212"/>
      <c r="BL23" s="211"/>
      <c r="BM23" s="211"/>
      <c r="BN23" s="212"/>
      <c r="BO23" s="213"/>
      <c r="BP23" s="211"/>
      <c r="BQ23" s="213"/>
      <c r="BR23" s="211"/>
      <c r="BS23" s="213"/>
      <c r="BT23" s="185" t="str">
        <f t="shared" si="47"/>
        <v/>
      </c>
      <c r="BU23" s="186" t="str">
        <f t="shared" si="54"/>
        <v/>
      </c>
      <c r="BV23" s="187" t="str">
        <f t="shared" si="49"/>
        <v/>
      </c>
      <c r="BX23" s="9" t="str">
        <f t="shared" si="34"/>
        <v/>
      </c>
      <c r="BY23" s="9" t="str">
        <f t="shared" si="11"/>
        <v/>
      </c>
      <c r="BZ23" s="9" t="str">
        <f t="shared" si="51"/>
        <v/>
      </c>
      <c r="CB23" s="70" t="str">
        <f t="shared" si="55"/>
        <v/>
      </c>
      <c r="CC23" s="70" t="str">
        <f t="shared" si="35"/>
        <v/>
      </c>
      <c r="CD23" s="70" t="str">
        <f t="shared" si="36"/>
        <v/>
      </c>
      <c r="CE23" s="191">
        <f t="shared" si="37"/>
        <v>0</v>
      </c>
      <c r="CF23" s="70" t="str">
        <f t="shared" si="38"/>
        <v/>
      </c>
      <c r="CG23" s="70" t="str">
        <f t="shared" si="52"/>
        <v/>
      </c>
      <c r="CH23" s="70" t="str">
        <f t="shared" si="40"/>
        <v/>
      </c>
      <c r="CI23" s="70" t="str">
        <f t="shared" si="50"/>
        <v/>
      </c>
      <c r="CJ23" s="70" t="str">
        <f t="shared" si="56"/>
        <v/>
      </c>
      <c r="CK23" s="70" t="str">
        <f t="shared" si="14"/>
        <v/>
      </c>
      <c r="CL23" s="70" t="str">
        <f t="shared" si="15"/>
        <v/>
      </c>
      <c r="CM23" s="70" t="str">
        <f t="shared" si="41"/>
        <v/>
      </c>
      <c r="CN23" s="70" t="str">
        <f t="shared" si="57"/>
        <v/>
      </c>
      <c r="CO23" s="70" t="str">
        <f t="shared" si="17"/>
        <v/>
      </c>
      <c r="CP23" s="70" t="str">
        <f t="shared" si="58"/>
        <v/>
      </c>
      <c r="CQ23" s="70" t="str">
        <f t="shared" si="42"/>
        <v/>
      </c>
      <c r="CR23" s="70" t="str">
        <f t="shared" ref="CR23:CR28" si="59">IF($W23="33",$I23*($M23*$N23)*BO23*$AU$22/1000,"")</f>
        <v/>
      </c>
      <c r="CS23" s="70" t="str">
        <f t="shared" si="20"/>
        <v/>
      </c>
      <c r="CT23" s="70" t="str">
        <f t="shared" si="21"/>
        <v/>
      </c>
      <c r="CU23" s="70" t="str">
        <f t="shared" si="43"/>
        <v/>
      </c>
      <c r="CW23" s="9" t="s">
        <v>89</v>
      </c>
      <c r="CX23" s="9">
        <v>54.6</v>
      </c>
      <c r="CY23" s="9" t="s">
        <v>88</v>
      </c>
      <c r="DB23" s="9" t="s">
        <v>51</v>
      </c>
      <c r="DC23" s="9">
        <v>1.61E-2</v>
      </c>
      <c r="DD23" s="9" t="s">
        <v>346</v>
      </c>
    </row>
    <row r="24" spans="2:108" ht="18" customHeight="1" x14ac:dyDescent="0.45">
      <c r="B24" s="10">
        <v>11</v>
      </c>
      <c r="C24" s="174"/>
      <c r="D24" s="174"/>
      <c r="E24" s="174"/>
      <c r="F24" s="233"/>
      <c r="G24" s="233"/>
      <c r="H24" s="183"/>
      <c r="I24" s="233"/>
      <c r="J24" s="233"/>
      <c r="K24" s="183"/>
      <c r="L24" s="184"/>
      <c r="M24" s="182"/>
      <c r="N24" s="184"/>
      <c r="O24" s="182"/>
      <c r="P24" s="184"/>
      <c r="Q24" s="185" t="str">
        <f t="shared" si="44"/>
        <v/>
      </c>
      <c r="R24" s="186" t="str">
        <f t="shared" si="22"/>
        <v/>
      </c>
      <c r="S24" s="187" t="str">
        <f t="shared" si="45"/>
        <v/>
      </c>
      <c r="U24" s="9" t="str">
        <f t="shared" si="23"/>
        <v/>
      </c>
      <c r="V24" s="9" t="str">
        <f t="shared" si="0"/>
        <v/>
      </c>
      <c r="W24" s="9" t="str">
        <f t="shared" si="1"/>
        <v/>
      </c>
      <c r="Y24" s="70" t="str">
        <f t="shared" si="53"/>
        <v/>
      </c>
      <c r="Z24" s="70" t="str">
        <f t="shared" si="24"/>
        <v/>
      </c>
      <c r="AA24" s="70" t="str">
        <f t="shared" si="25"/>
        <v/>
      </c>
      <c r="AB24" s="191">
        <f t="shared" si="26"/>
        <v>0</v>
      </c>
      <c r="AC24" s="70" t="str">
        <f t="shared" si="27"/>
        <v/>
      </c>
      <c r="AD24" s="70" t="str">
        <f t="shared" si="28"/>
        <v/>
      </c>
      <c r="AE24" s="70" t="str">
        <f t="shared" si="29"/>
        <v/>
      </c>
      <c r="AF24" s="70" t="str">
        <f t="shared" si="46"/>
        <v/>
      </c>
      <c r="AG24" s="70" t="str">
        <f t="shared" si="2"/>
        <v/>
      </c>
      <c r="AH24" s="70" t="str">
        <f t="shared" si="3"/>
        <v/>
      </c>
      <c r="AI24" s="70" t="str">
        <f t="shared" si="4"/>
        <v/>
      </c>
      <c r="AJ24" s="70" t="str">
        <f t="shared" si="30"/>
        <v/>
      </c>
      <c r="AK24" s="70" t="str">
        <f t="shared" si="5"/>
        <v/>
      </c>
      <c r="AL24" s="70" t="str">
        <f t="shared" si="6"/>
        <v/>
      </c>
      <c r="AM24" s="70" t="str">
        <f t="shared" si="7"/>
        <v/>
      </c>
      <c r="AN24" s="70" t="str">
        <f t="shared" si="31"/>
        <v/>
      </c>
      <c r="AO24" s="70" t="str">
        <f t="shared" si="8"/>
        <v/>
      </c>
      <c r="AP24" s="70" t="str">
        <f t="shared" si="9"/>
        <v/>
      </c>
      <c r="AQ24" s="70" t="str">
        <f t="shared" si="10"/>
        <v/>
      </c>
      <c r="AR24" s="70" t="str">
        <f t="shared" si="32"/>
        <v/>
      </c>
      <c r="AT24" s="9" t="s">
        <v>87</v>
      </c>
      <c r="AU24" s="9">
        <v>44.9</v>
      </c>
      <c r="AV24" s="9" t="s">
        <v>85</v>
      </c>
      <c r="AY24" s="9" t="s">
        <v>128</v>
      </c>
      <c r="AZ24" s="9">
        <v>1.89E-2</v>
      </c>
      <c r="BA24" s="9" t="s">
        <v>346</v>
      </c>
      <c r="BE24" s="209">
        <v>11</v>
      </c>
      <c r="BF24" s="210"/>
      <c r="BG24" s="210"/>
      <c r="BH24" s="210"/>
      <c r="BI24" s="211"/>
      <c r="BJ24" s="211"/>
      <c r="BK24" s="212"/>
      <c r="BL24" s="211"/>
      <c r="BM24" s="211"/>
      <c r="BN24" s="212"/>
      <c r="BO24" s="213"/>
      <c r="BP24" s="211"/>
      <c r="BQ24" s="213"/>
      <c r="BR24" s="211"/>
      <c r="BS24" s="213"/>
      <c r="BT24" s="185" t="str">
        <f t="shared" si="47"/>
        <v/>
      </c>
      <c r="BU24" s="186" t="str">
        <f t="shared" si="54"/>
        <v/>
      </c>
      <c r="BV24" s="187" t="str">
        <f t="shared" si="49"/>
        <v/>
      </c>
      <c r="BX24" s="9" t="str">
        <f t="shared" si="34"/>
        <v/>
      </c>
      <c r="BY24" s="9" t="str">
        <f t="shared" si="11"/>
        <v/>
      </c>
      <c r="BZ24" s="9" t="str">
        <f t="shared" si="51"/>
        <v/>
      </c>
      <c r="CB24" s="70" t="str">
        <f t="shared" si="55"/>
        <v/>
      </c>
      <c r="CC24" s="70" t="str">
        <f t="shared" si="35"/>
        <v/>
      </c>
      <c r="CD24" s="70" t="str">
        <f t="shared" si="36"/>
        <v/>
      </c>
      <c r="CE24" s="191">
        <f t="shared" si="37"/>
        <v>0</v>
      </c>
      <c r="CF24" s="70" t="str">
        <f t="shared" si="38"/>
        <v/>
      </c>
      <c r="CG24" s="70" t="str">
        <f t="shared" si="52"/>
        <v/>
      </c>
      <c r="CH24" s="70" t="str">
        <f t="shared" si="40"/>
        <v/>
      </c>
      <c r="CI24" s="70" t="str">
        <f t="shared" si="50"/>
        <v/>
      </c>
      <c r="CJ24" s="70" t="str">
        <f t="shared" si="56"/>
        <v/>
      </c>
      <c r="CK24" s="70" t="str">
        <f t="shared" si="14"/>
        <v/>
      </c>
      <c r="CL24" s="70" t="str">
        <f t="shared" si="15"/>
        <v/>
      </c>
      <c r="CM24" s="70" t="str">
        <f t="shared" si="41"/>
        <v/>
      </c>
      <c r="CN24" s="70" t="str">
        <f t="shared" si="57"/>
        <v/>
      </c>
      <c r="CO24" s="70" t="str">
        <f t="shared" si="17"/>
        <v/>
      </c>
      <c r="CP24" s="70" t="str">
        <f t="shared" si="58"/>
        <v/>
      </c>
      <c r="CQ24" s="70" t="str">
        <f t="shared" si="42"/>
        <v/>
      </c>
      <c r="CR24" s="70" t="str">
        <f t="shared" si="59"/>
        <v/>
      </c>
      <c r="CS24" s="70" t="str">
        <f t="shared" si="20"/>
        <v/>
      </c>
      <c r="CT24" s="70" t="str">
        <f t="shared" si="21"/>
        <v/>
      </c>
      <c r="CU24" s="70" t="str">
        <f t="shared" si="43"/>
        <v/>
      </c>
      <c r="CW24" s="9" t="s">
        <v>87</v>
      </c>
      <c r="CX24" s="9">
        <v>44.9</v>
      </c>
      <c r="CY24" s="9" t="s">
        <v>85</v>
      </c>
      <c r="DB24" s="9" t="s">
        <v>128</v>
      </c>
      <c r="DC24" s="9">
        <v>1.89E-2</v>
      </c>
      <c r="DD24" s="9" t="s">
        <v>346</v>
      </c>
    </row>
    <row r="25" spans="2:108" ht="18" customHeight="1" x14ac:dyDescent="0.45">
      <c r="B25" s="10">
        <v>12</v>
      </c>
      <c r="C25" s="174"/>
      <c r="D25" s="174"/>
      <c r="E25" s="174"/>
      <c r="F25" s="233"/>
      <c r="G25" s="233"/>
      <c r="H25" s="183"/>
      <c r="I25" s="233"/>
      <c r="J25" s="233"/>
      <c r="K25" s="183"/>
      <c r="L25" s="184"/>
      <c r="M25" s="182"/>
      <c r="N25" s="184"/>
      <c r="O25" s="182"/>
      <c r="P25" s="184"/>
      <c r="Q25" s="185" t="str">
        <f t="shared" si="44"/>
        <v/>
      </c>
      <c r="R25" s="186" t="str">
        <f t="shared" si="22"/>
        <v/>
      </c>
      <c r="S25" s="187" t="str">
        <f t="shared" si="45"/>
        <v/>
      </c>
      <c r="U25" s="9" t="str">
        <f t="shared" si="23"/>
        <v/>
      </c>
      <c r="V25" s="9" t="str">
        <f t="shared" si="0"/>
        <v/>
      </c>
      <c r="W25" s="9" t="str">
        <f t="shared" si="1"/>
        <v/>
      </c>
      <c r="Y25" s="70" t="str">
        <f t="shared" si="53"/>
        <v/>
      </c>
      <c r="Z25" s="70" t="str">
        <f t="shared" si="24"/>
        <v/>
      </c>
      <c r="AA25" s="70" t="str">
        <f t="shared" si="25"/>
        <v/>
      </c>
      <c r="AB25" s="191">
        <f t="shared" si="26"/>
        <v>0</v>
      </c>
      <c r="AC25" s="70" t="str">
        <f t="shared" si="27"/>
        <v/>
      </c>
      <c r="AD25" s="70" t="str">
        <f t="shared" si="28"/>
        <v/>
      </c>
      <c r="AE25" s="70" t="str">
        <f t="shared" si="29"/>
        <v/>
      </c>
      <c r="AF25" s="70" t="str">
        <f t="shared" si="46"/>
        <v/>
      </c>
      <c r="AG25" s="70" t="str">
        <f t="shared" si="2"/>
        <v/>
      </c>
      <c r="AH25" s="70" t="str">
        <f t="shared" si="3"/>
        <v/>
      </c>
      <c r="AI25" s="70" t="str">
        <f t="shared" si="4"/>
        <v/>
      </c>
      <c r="AJ25" s="70" t="str">
        <f t="shared" si="30"/>
        <v/>
      </c>
      <c r="AK25" s="70" t="str">
        <f t="shared" si="5"/>
        <v/>
      </c>
      <c r="AL25" s="70" t="str">
        <f t="shared" si="6"/>
        <v/>
      </c>
      <c r="AM25" s="70" t="str">
        <f t="shared" si="7"/>
        <v/>
      </c>
      <c r="AN25" s="70" t="str">
        <f t="shared" si="31"/>
        <v/>
      </c>
      <c r="AO25" s="70" t="str">
        <f t="shared" si="8"/>
        <v/>
      </c>
      <c r="AP25" s="70" t="str">
        <f t="shared" si="9"/>
        <v/>
      </c>
      <c r="AQ25" s="70" t="str">
        <f t="shared" si="10"/>
        <v/>
      </c>
      <c r="AR25" s="70" t="str">
        <f t="shared" si="32"/>
        <v/>
      </c>
      <c r="AT25" s="9" t="s">
        <v>86</v>
      </c>
      <c r="AU25" s="9">
        <v>43.5</v>
      </c>
      <c r="AV25" s="9" t="s">
        <v>85</v>
      </c>
      <c r="BE25" s="209">
        <v>12</v>
      </c>
      <c r="BF25" s="210"/>
      <c r="BG25" s="210"/>
      <c r="BH25" s="210"/>
      <c r="BI25" s="211"/>
      <c r="BJ25" s="211"/>
      <c r="BK25" s="212"/>
      <c r="BL25" s="211"/>
      <c r="BM25" s="211"/>
      <c r="BN25" s="212"/>
      <c r="BO25" s="213"/>
      <c r="BP25" s="211"/>
      <c r="BQ25" s="213"/>
      <c r="BR25" s="211"/>
      <c r="BS25" s="213"/>
      <c r="BT25" s="185" t="str">
        <f t="shared" si="47"/>
        <v/>
      </c>
      <c r="BU25" s="186" t="str">
        <f t="shared" si="54"/>
        <v/>
      </c>
      <c r="BV25" s="187" t="str">
        <f t="shared" si="49"/>
        <v/>
      </c>
      <c r="BX25" s="9" t="str">
        <f t="shared" si="34"/>
        <v/>
      </c>
      <c r="BY25" s="9" t="str">
        <f t="shared" si="11"/>
        <v/>
      </c>
      <c r="BZ25" s="9" t="str">
        <f t="shared" si="51"/>
        <v/>
      </c>
      <c r="CB25" s="70" t="str">
        <f t="shared" si="55"/>
        <v/>
      </c>
      <c r="CC25" s="70" t="str">
        <f t="shared" si="35"/>
        <v/>
      </c>
      <c r="CD25" s="70" t="str">
        <f t="shared" si="36"/>
        <v/>
      </c>
      <c r="CE25" s="191">
        <f t="shared" si="37"/>
        <v>0</v>
      </c>
      <c r="CF25" s="70" t="str">
        <f t="shared" si="38"/>
        <v/>
      </c>
      <c r="CG25" s="70" t="str">
        <f t="shared" si="52"/>
        <v/>
      </c>
      <c r="CH25" s="70" t="str">
        <f t="shared" si="40"/>
        <v/>
      </c>
      <c r="CI25" s="70" t="str">
        <f t="shared" si="50"/>
        <v/>
      </c>
      <c r="CJ25" s="70" t="str">
        <f t="shared" si="56"/>
        <v/>
      </c>
      <c r="CK25" s="70" t="str">
        <f t="shared" si="14"/>
        <v/>
      </c>
      <c r="CL25" s="70" t="str">
        <f t="shared" si="15"/>
        <v/>
      </c>
      <c r="CM25" s="70" t="str">
        <f t="shared" si="41"/>
        <v/>
      </c>
      <c r="CN25" s="70" t="str">
        <f t="shared" si="57"/>
        <v/>
      </c>
      <c r="CO25" s="70" t="str">
        <f t="shared" si="17"/>
        <v/>
      </c>
      <c r="CP25" s="70" t="str">
        <f t="shared" si="58"/>
        <v/>
      </c>
      <c r="CQ25" s="70" t="str">
        <f t="shared" si="42"/>
        <v/>
      </c>
      <c r="CR25" s="70" t="str">
        <f t="shared" si="59"/>
        <v/>
      </c>
      <c r="CS25" s="70" t="str">
        <f t="shared" si="20"/>
        <v/>
      </c>
      <c r="CT25" s="70" t="str">
        <f t="shared" si="21"/>
        <v/>
      </c>
      <c r="CU25" s="70" t="str">
        <f t="shared" si="43"/>
        <v/>
      </c>
      <c r="CW25" s="9" t="s">
        <v>86</v>
      </c>
      <c r="CX25" s="9">
        <v>43.5</v>
      </c>
      <c r="CY25" s="9" t="s">
        <v>85</v>
      </c>
    </row>
    <row r="26" spans="2:108" ht="18" customHeight="1" x14ac:dyDescent="0.45">
      <c r="B26" s="10">
        <v>13</v>
      </c>
      <c r="C26" s="174"/>
      <c r="D26" s="174"/>
      <c r="E26" s="174"/>
      <c r="F26" s="233"/>
      <c r="G26" s="233"/>
      <c r="H26" s="183"/>
      <c r="I26" s="233"/>
      <c r="J26" s="233"/>
      <c r="K26" s="183"/>
      <c r="L26" s="184"/>
      <c r="M26" s="182"/>
      <c r="N26" s="184"/>
      <c r="O26" s="182"/>
      <c r="P26" s="184"/>
      <c r="Q26" s="185" t="str">
        <f t="shared" si="44"/>
        <v/>
      </c>
      <c r="R26" s="186" t="str">
        <f t="shared" si="22"/>
        <v/>
      </c>
      <c r="S26" s="187" t="str">
        <f t="shared" si="45"/>
        <v/>
      </c>
      <c r="U26" s="9" t="str">
        <f t="shared" si="23"/>
        <v/>
      </c>
      <c r="V26" s="9" t="str">
        <f t="shared" si="0"/>
        <v/>
      </c>
      <c r="W26" s="9" t="str">
        <f t="shared" si="1"/>
        <v/>
      </c>
      <c r="Y26" s="70" t="str">
        <f t="shared" si="53"/>
        <v/>
      </c>
      <c r="Z26" s="70" t="str">
        <f t="shared" si="24"/>
        <v/>
      </c>
      <c r="AA26" s="70" t="str">
        <f t="shared" si="25"/>
        <v/>
      </c>
      <c r="AB26" s="191">
        <f t="shared" si="26"/>
        <v>0</v>
      </c>
      <c r="AC26" s="70" t="str">
        <f t="shared" si="27"/>
        <v/>
      </c>
      <c r="AD26" s="70" t="str">
        <f t="shared" si="28"/>
        <v/>
      </c>
      <c r="AE26" s="70" t="str">
        <f t="shared" si="29"/>
        <v/>
      </c>
      <c r="AF26" s="70" t="str">
        <f t="shared" si="46"/>
        <v/>
      </c>
      <c r="AG26" s="70" t="str">
        <f t="shared" si="2"/>
        <v/>
      </c>
      <c r="AH26" s="70" t="str">
        <f t="shared" si="3"/>
        <v/>
      </c>
      <c r="AI26" s="70" t="str">
        <f t="shared" si="4"/>
        <v/>
      </c>
      <c r="AJ26" s="70" t="str">
        <f t="shared" si="30"/>
        <v/>
      </c>
      <c r="AK26" s="70" t="str">
        <f t="shared" si="5"/>
        <v/>
      </c>
      <c r="AL26" s="70" t="str">
        <f t="shared" si="6"/>
        <v/>
      </c>
      <c r="AM26" s="70" t="str">
        <f t="shared" si="7"/>
        <v/>
      </c>
      <c r="AN26" s="70" t="str">
        <f t="shared" si="31"/>
        <v/>
      </c>
      <c r="AO26" s="70" t="str">
        <f t="shared" si="8"/>
        <v/>
      </c>
      <c r="AP26" s="70" t="str">
        <f t="shared" si="9"/>
        <v/>
      </c>
      <c r="AQ26" s="70" t="str">
        <f t="shared" si="10"/>
        <v/>
      </c>
      <c r="AR26" s="70" t="str">
        <f t="shared" si="32"/>
        <v/>
      </c>
      <c r="AT26" s="9" t="s">
        <v>84</v>
      </c>
      <c r="AU26" s="9">
        <v>0.9666547347078589</v>
      </c>
      <c r="AV26" s="9"/>
      <c r="AY26" s="9" t="s">
        <v>419</v>
      </c>
      <c r="AZ26" s="9">
        <v>3.6666666666666665</v>
      </c>
      <c r="BA26" s="9"/>
      <c r="BE26" s="209">
        <v>13</v>
      </c>
      <c r="BF26" s="210"/>
      <c r="BG26" s="210"/>
      <c r="BH26" s="210"/>
      <c r="BI26" s="211"/>
      <c r="BJ26" s="211"/>
      <c r="BK26" s="212"/>
      <c r="BL26" s="211"/>
      <c r="BM26" s="211"/>
      <c r="BN26" s="212"/>
      <c r="BO26" s="213"/>
      <c r="BP26" s="211"/>
      <c r="BQ26" s="213"/>
      <c r="BR26" s="211"/>
      <c r="BS26" s="213"/>
      <c r="BT26" s="185" t="str">
        <f t="shared" si="47"/>
        <v/>
      </c>
      <c r="BU26" s="186" t="str">
        <f t="shared" si="54"/>
        <v/>
      </c>
      <c r="BV26" s="187" t="str">
        <f t="shared" si="49"/>
        <v/>
      </c>
      <c r="BX26" s="9" t="str">
        <f t="shared" si="34"/>
        <v/>
      </c>
      <c r="BY26" s="9" t="str">
        <f t="shared" si="11"/>
        <v/>
      </c>
      <c r="BZ26" s="9" t="str">
        <f t="shared" si="51"/>
        <v/>
      </c>
      <c r="CB26" s="70" t="str">
        <f t="shared" si="55"/>
        <v/>
      </c>
      <c r="CC26" s="70" t="str">
        <f t="shared" si="35"/>
        <v/>
      </c>
      <c r="CD26" s="70" t="str">
        <f t="shared" si="36"/>
        <v/>
      </c>
      <c r="CE26" s="191">
        <f t="shared" si="37"/>
        <v>0</v>
      </c>
      <c r="CF26" s="70" t="str">
        <f t="shared" si="38"/>
        <v/>
      </c>
      <c r="CG26" s="70" t="str">
        <f t="shared" si="52"/>
        <v/>
      </c>
      <c r="CH26" s="70" t="str">
        <f t="shared" si="40"/>
        <v/>
      </c>
      <c r="CI26" s="70" t="str">
        <f t="shared" si="50"/>
        <v/>
      </c>
      <c r="CJ26" s="70" t="str">
        <f t="shared" si="56"/>
        <v/>
      </c>
      <c r="CK26" s="70" t="str">
        <f t="shared" si="14"/>
        <v/>
      </c>
      <c r="CL26" s="70" t="str">
        <f t="shared" si="15"/>
        <v/>
      </c>
      <c r="CM26" s="70" t="str">
        <f t="shared" si="41"/>
        <v/>
      </c>
      <c r="CN26" s="70" t="str">
        <f t="shared" si="57"/>
        <v/>
      </c>
      <c r="CO26" s="70" t="str">
        <f t="shared" si="17"/>
        <v/>
      </c>
      <c r="CP26" s="70" t="str">
        <f t="shared" si="58"/>
        <v/>
      </c>
      <c r="CQ26" s="70" t="str">
        <f t="shared" si="42"/>
        <v/>
      </c>
      <c r="CR26" s="70" t="str">
        <f t="shared" si="59"/>
        <v/>
      </c>
      <c r="CS26" s="70" t="str">
        <f t="shared" si="20"/>
        <v/>
      </c>
      <c r="CT26" s="70" t="str">
        <f t="shared" si="21"/>
        <v/>
      </c>
      <c r="CU26" s="70" t="str">
        <f t="shared" si="43"/>
        <v/>
      </c>
      <c r="CW26" s="9" t="s">
        <v>84</v>
      </c>
      <c r="CX26" s="9">
        <v>0.9666547347078589</v>
      </c>
      <c r="CY26" s="9"/>
      <c r="DB26" s="9" t="s">
        <v>419</v>
      </c>
      <c r="DC26" s="9">
        <v>3.6666666666666665</v>
      </c>
      <c r="DD26" s="9"/>
    </row>
    <row r="27" spans="2:108" ht="18" customHeight="1" x14ac:dyDescent="0.45">
      <c r="B27" s="10">
        <v>14</v>
      </c>
      <c r="C27" s="174"/>
      <c r="D27" s="174"/>
      <c r="E27" s="174"/>
      <c r="F27" s="233"/>
      <c r="G27" s="233"/>
      <c r="H27" s="183"/>
      <c r="I27" s="233"/>
      <c r="J27" s="233"/>
      <c r="K27" s="183"/>
      <c r="L27" s="184"/>
      <c r="M27" s="182"/>
      <c r="N27" s="184"/>
      <c r="O27" s="182"/>
      <c r="P27" s="184"/>
      <c r="Q27" s="185" t="str">
        <f t="shared" si="44"/>
        <v/>
      </c>
      <c r="R27" s="186" t="str">
        <f t="shared" si="22"/>
        <v/>
      </c>
      <c r="S27" s="187" t="str">
        <f t="shared" si="45"/>
        <v/>
      </c>
      <c r="U27" s="9" t="str">
        <f t="shared" si="23"/>
        <v/>
      </c>
      <c r="V27" s="9" t="str">
        <f t="shared" si="0"/>
        <v/>
      </c>
      <c r="W27" s="9" t="str">
        <f t="shared" si="1"/>
        <v/>
      </c>
      <c r="Y27" s="70" t="str">
        <f t="shared" si="53"/>
        <v/>
      </c>
      <c r="Z27" s="70" t="str">
        <f t="shared" si="24"/>
        <v/>
      </c>
      <c r="AA27" s="70" t="str">
        <f t="shared" si="25"/>
        <v/>
      </c>
      <c r="AB27" s="191">
        <f t="shared" si="26"/>
        <v>0</v>
      </c>
      <c r="AC27" s="70" t="str">
        <f t="shared" si="27"/>
        <v/>
      </c>
      <c r="AD27" s="70" t="str">
        <f t="shared" si="28"/>
        <v/>
      </c>
      <c r="AE27" s="70" t="str">
        <f t="shared" si="29"/>
        <v/>
      </c>
      <c r="AF27" s="70" t="str">
        <f t="shared" si="46"/>
        <v/>
      </c>
      <c r="AG27" s="70" t="str">
        <f t="shared" si="2"/>
        <v/>
      </c>
      <c r="AH27" s="70" t="str">
        <f t="shared" si="3"/>
        <v/>
      </c>
      <c r="AI27" s="70" t="str">
        <f t="shared" si="4"/>
        <v/>
      </c>
      <c r="AJ27" s="70" t="str">
        <f t="shared" si="30"/>
        <v/>
      </c>
      <c r="AK27" s="70" t="str">
        <f t="shared" si="5"/>
        <v/>
      </c>
      <c r="AL27" s="70" t="str">
        <f t="shared" si="6"/>
        <v/>
      </c>
      <c r="AM27" s="70" t="str">
        <f t="shared" si="7"/>
        <v/>
      </c>
      <c r="AN27" s="70" t="str">
        <f t="shared" si="31"/>
        <v/>
      </c>
      <c r="AO27" s="70" t="str">
        <f t="shared" si="8"/>
        <v/>
      </c>
      <c r="AP27" s="70" t="str">
        <f t="shared" si="9"/>
        <v/>
      </c>
      <c r="AQ27" s="70" t="str">
        <f t="shared" si="10"/>
        <v/>
      </c>
      <c r="AR27" s="70" t="str">
        <f t="shared" si="32"/>
        <v/>
      </c>
      <c r="AT27" s="9"/>
      <c r="AU27" s="9"/>
      <c r="AV27" s="9"/>
      <c r="BE27" s="209">
        <v>14</v>
      </c>
      <c r="BF27" s="210"/>
      <c r="BG27" s="210"/>
      <c r="BH27" s="210"/>
      <c r="BI27" s="211"/>
      <c r="BJ27" s="211"/>
      <c r="BK27" s="212"/>
      <c r="BL27" s="211"/>
      <c r="BM27" s="211"/>
      <c r="BN27" s="212"/>
      <c r="BO27" s="213"/>
      <c r="BP27" s="211"/>
      <c r="BQ27" s="213"/>
      <c r="BR27" s="211"/>
      <c r="BS27" s="213"/>
      <c r="BT27" s="185" t="str">
        <f t="shared" si="47"/>
        <v/>
      </c>
      <c r="BU27" s="186" t="str">
        <f t="shared" si="54"/>
        <v/>
      </c>
      <c r="BV27" s="187" t="str">
        <f t="shared" si="49"/>
        <v/>
      </c>
      <c r="BX27" s="9" t="str">
        <f t="shared" si="34"/>
        <v/>
      </c>
      <c r="BY27" s="9" t="str">
        <f t="shared" si="11"/>
        <v/>
      </c>
      <c r="BZ27" s="9" t="str">
        <f t="shared" si="51"/>
        <v/>
      </c>
      <c r="CB27" s="70" t="str">
        <f t="shared" si="55"/>
        <v/>
      </c>
      <c r="CC27" s="70" t="str">
        <f t="shared" si="35"/>
        <v/>
      </c>
      <c r="CD27" s="70" t="str">
        <f t="shared" si="36"/>
        <v/>
      </c>
      <c r="CE27" s="191">
        <f t="shared" si="37"/>
        <v>0</v>
      </c>
      <c r="CF27" s="70" t="str">
        <f t="shared" si="38"/>
        <v/>
      </c>
      <c r="CG27" s="70" t="str">
        <f t="shared" si="52"/>
        <v/>
      </c>
      <c r="CH27" s="70" t="str">
        <f t="shared" si="40"/>
        <v/>
      </c>
      <c r="CI27" s="70" t="str">
        <f t="shared" si="50"/>
        <v/>
      </c>
      <c r="CJ27" s="70" t="str">
        <f t="shared" si="56"/>
        <v/>
      </c>
      <c r="CK27" s="70" t="str">
        <f t="shared" si="14"/>
        <v/>
      </c>
      <c r="CL27" s="70" t="str">
        <f t="shared" si="15"/>
        <v/>
      </c>
      <c r="CM27" s="70" t="str">
        <f t="shared" si="41"/>
        <v/>
      </c>
      <c r="CN27" s="70" t="str">
        <f t="shared" si="57"/>
        <v/>
      </c>
      <c r="CO27" s="70" t="str">
        <f t="shared" si="17"/>
        <v/>
      </c>
      <c r="CP27" s="70" t="str">
        <f t="shared" si="58"/>
        <v/>
      </c>
      <c r="CQ27" s="70" t="str">
        <f t="shared" si="42"/>
        <v/>
      </c>
      <c r="CR27" s="70" t="str">
        <f t="shared" si="59"/>
        <v/>
      </c>
      <c r="CS27" s="70" t="str">
        <f t="shared" si="20"/>
        <v/>
      </c>
      <c r="CT27" s="70" t="str">
        <f t="shared" si="21"/>
        <v/>
      </c>
      <c r="CU27" s="70" t="str">
        <f t="shared" si="43"/>
        <v/>
      </c>
      <c r="CW27" s="9"/>
      <c r="CX27" s="9"/>
      <c r="CY27" s="9"/>
    </row>
    <row r="28" spans="2:108" ht="18" customHeight="1" x14ac:dyDescent="0.45">
      <c r="B28" s="10">
        <v>15</v>
      </c>
      <c r="C28" s="174"/>
      <c r="D28" s="174"/>
      <c r="E28" s="174"/>
      <c r="F28" s="233"/>
      <c r="G28" s="233"/>
      <c r="H28" s="183"/>
      <c r="I28" s="233"/>
      <c r="J28" s="233"/>
      <c r="K28" s="183"/>
      <c r="L28" s="184"/>
      <c r="M28" s="182"/>
      <c r="N28" s="184"/>
      <c r="O28" s="182"/>
      <c r="P28" s="184"/>
      <c r="Q28" s="185" t="str">
        <f t="shared" si="44"/>
        <v/>
      </c>
      <c r="R28" s="186" t="str">
        <f t="shared" si="22"/>
        <v/>
      </c>
      <c r="S28" s="187" t="str">
        <f t="shared" si="45"/>
        <v/>
      </c>
      <c r="U28" s="9" t="str">
        <f t="shared" si="23"/>
        <v/>
      </c>
      <c r="V28" s="9" t="str">
        <f t="shared" si="0"/>
        <v/>
      </c>
      <c r="W28" s="9" t="str">
        <f t="shared" si="1"/>
        <v/>
      </c>
      <c r="Y28" s="70" t="str">
        <f t="shared" si="53"/>
        <v/>
      </c>
      <c r="Z28" s="70" t="str">
        <f t="shared" si="24"/>
        <v/>
      </c>
      <c r="AA28" s="70" t="str">
        <f t="shared" si="25"/>
        <v/>
      </c>
      <c r="AB28" s="191">
        <f t="shared" si="26"/>
        <v>0</v>
      </c>
      <c r="AC28" s="70" t="str">
        <f t="shared" si="27"/>
        <v/>
      </c>
      <c r="AD28" s="70" t="str">
        <f t="shared" si="28"/>
        <v/>
      </c>
      <c r="AE28" s="70" t="str">
        <f t="shared" si="29"/>
        <v/>
      </c>
      <c r="AF28" s="70" t="str">
        <f t="shared" si="46"/>
        <v/>
      </c>
      <c r="AG28" s="70" t="str">
        <f t="shared" si="2"/>
        <v/>
      </c>
      <c r="AH28" s="70" t="str">
        <f t="shared" si="3"/>
        <v/>
      </c>
      <c r="AI28" s="70" t="str">
        <f t="shared" si="4"/>
        <v/>
      </c>
      <c r="AJ28" s="70" t="str">
        <f t="shared" si="30"/>
        <v/>
      </c>
      <c r="AK28" s="70" t="str">
        <f t="shared" si="5"/>
        <v/>
      </c>
      <c r="AL28" s="70" t="str">
        <f t="shared" si="6"/>
        <v/>
      </c>
      <c r="AM28" s="70" t="str">
        <f t="shared" si="7"/>
        <v/>
      </c>
      <c r="AN28" s="70" t="str">
        <f t="shared" si="31"/>
        <v/>
      </c>
      <c r="AO28" s="70" t="str">
        <f t="shared" si="8"/>
        <v/>
      </c>
      <c r="AP28" s="70" t="str">
        <f t="shared" si="9"/>
        <v/>
      </c>
      <c r="AQ28" s="70" t="str">
        <f t="shared" si="10"/>
        <v/>
      </c>
      <c r="AR28" s="70" t="str">
        <f t="shared" si="32"/>
        <v/>
      </c>
      <c r="AT28" s="9" t="s">
        <v>83</v>
      </c>
      <c r="AU28" s="9">
        <v>38.200000000000003</v>
      </c>
      <c r="AV28" s="9" t="s">
        <v>54</v>
      </c>
      <c r="AY28" s="371" t="s">
        <v>421</v>
      </c>
      <c r="AZ28" s="371"/>
      <c r="BA28" s="371"/>
      <c r="BE28" s="209">
        <v>15</v>
      </c>
      <c r="BF28" s="210"/>
      <c r="BG28" s="210"/>
      <c r="BH28" s="210"/>
      <c r="BI28" s="211"/>
      <c r="BJ28" s="211"/>
      <c r="BK28" s="212"/>
      <c r="BL28" s="211"/>
      <c r="BM28" s="211"/>
      <c r="BN28" s="212"/>
      <c r="BO28" s="213"/>
      <c r="BP28" s="211"/>
      <c r="BQ28" s="213"/>
      <c r="BR28" s="211"/>
      <c r="BS28" s="213"/>
      <c r="BT28" s="185" t="str">
        <f t="shared" si="47"/>
        <v/>
      </c>
      <c r="BU28" s="186" t="str">
        <f t="shared" si="54"/>
        <v/>
      </c>
      <c r="BV28" s="187" t="str">
        <f t="shared" si="49"/>
        <v/>
      </c>
      <c r="BX28" s="9" t="str">
        <f t="shared" si="34"/>
        <v/>
      </c>
      <c r="BY28" s="9" t="str">
        <f t="shared" si="11"/>
        <v/>
      </c>
      <c r="BZ28" s="9" t="str">
        <f t="shared" si="51"/>
        <v/>
      </c>
      <c r="CB28" s="70" t="str">
        <f t="shared" si="55"/>
        <v/>
      </c>
      <c r="CC28" s="70" t="str">
        <f t="shared" si="35"/>
        <v/>
      </c>
      <c r="CD28" s="70" t="str">
        <f t="shared" si="36"/>
        <v/>
      </c>
      <c r="CE28" s="191">
        <f t="shared" si="37"/>
        <v>0</v>
      </c>
      <c r="CF28" s="70" t="str">
        <f t="shared" si="38"/>
        <v/>
      </c>
      <c r="CG28" s="70" t="str">
        <f t="shared" si="52"/>
        <v/>
      </c>
      <c r="CH28" s="70" t="str">
        <f t="shared" si="40"/>
        <v/>
      </c>
      <c r="CI28" s="70" t="str">
        <f t="shared" si="50"/>
        <v/>
      </c>
      <c r="CJ28" s="70" t="str">
        <f t="shared" si="56"/>
        <v/>
      </c>
      <c r="CK28" s="70" t="str">
        <f t="shared" si="14"/>
        <v/>
      </c>
      <c r="CL28" s="70" t="str">
        <f t="shared" si="15"/>
        <v/>
      </c>
      <c r="CM28" s="70" t="str">
        <f t="shared" si="41"/>
        <v/>
      </c>
      <c r="CN28" s="70" t="str">
        <f t="shared" si="57"/>
        <v/>
      </c>
      <c r="CO28" s="70" t="str">
        <f t="shared" si="17"/>
        <v/>
      </c>
      <c r="CP28" s="70" t="str">
        <f t="shared" si="58"/>
        <v/>
      </c>
      <c r="CQ28" s="70" t="str">
        <f t="shared" si="42"/>
        <v/>
      </c>
      <c r="CR28" s="70" t="str">
        <f t="shared" si="59"/>
        <v/>
      </c>
      <c r="CS28" s="70" t="str">
        <f t="shared" si="20"/>
        <v/>
      </c>
      <c r="CT28" s="70" t="str">
        <f t="shared" si="21"/>
        <v/>
      </c>
      <c r="CU28" s="70" t="str">
        <f t="shared" si="43"/>
        <v/>
      </c>
      <c r="CW28" s="9" t="s">
        <v>83</v>
      </c>
      <c r="CX28" s="9">
        <v>38.200000000000003</v>
      </c>
      <c r="CY28" s="9" t="s">
        <v>54</v>
      </c>
      <c r="DB28" s="371" t="s">
        <v>421</v>
      </c>
      <c r="DC28" s="371"/>
      <c r="DD28" s="371"/>
    </row>
    <row r="29" spans="2:108" ht="18" customHeight="1" x14ac:dyDescent="0.45">
      <c r="AT29" s="9" t="s">
        <v>82</v>
      </c>
      <c r="AU29" s="9">
        <v>36.700000000000003</v>
      </c>
      <c r="AV29" s="9" t="s">
        <v>54</v>
      </c>
      <c r="AY29" s="9" t="s">
        <v>420</v>
      </c>
      <c r="AZ29" s="168">
        <v>482</v>
      </c>
      <c r="BA29" s="169" t="s">
        <v>326</v>
      </c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CW29" s="9" t="s">
        <v>82</v>
      </c>
      <c r="CX29" s="9">
        <v>36.700000000000003</v>
      </c>
      <c r="CY29" s="9" t="s">
        <v>54</v>
      </c>
      <c r="DB29" s="9" t="s">
        <v>52</v>
      </c>
      <c r="DC29" s="168">
        <v>482</v>
      </c>
      <c r="DD29" s="169" t="s">
        <v>326</v>
      </c>
    </row>
    <row r="30" spans="2:108" ht="18" customHeight="1" x14ac:dyDescent="0.45">
      <c r="B30" s="3" t="s">
        <v>381</v>
      </c>
      <c r="Y30" s="372" t="s">
        <v>81</v>
      </c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T30" s="9" t="s">
        <v>80</v>
      </c>
      <c r="AU30" s="9">
        <v>37.700000000000003</v>
      </c>
      <c r="AV30" s="9" t="s">
        <v>54</v>
      </c>
      <c r="BE30" s="206" t="s">
        <v>381</v>
      </c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CB30" s="372" t="s">
        <v>81</v>
      </c>
      <c r="CC30" s="372"/>
      <c r="CD30" s="372"/>
      <c r="CE30" s="372"/>
      <c r="CF30" s="372"/>
      <c r="CG30" s="372"/>
      <c r="CH30" s="372"/>
      <c r="CI30" s="372"/>
      <c r="CJ30" s="372"/>
      <c r="CK30" s="372"/>
      <c r="CL30" s="372"/>
      <c r="CM30" s="372"/>
      <c r="CN30" s="372"/>
      <c r="CO30" s="372"/>
      <c r="CP30" s="372"/>
      <c r="CQ30" s="372"/>
      <c r="CR30" s="372"/>
      <c r="CS30" s="372"/>
      <c r="CT30" s="372"/>
      <c r="CU30" s="372"/>
      <c r="CW30" s="9" t="s">
        <v>80</v>
      </c>
      <c r="CX30" s="9">
        <v>37.700000000000003</v>
      </c>
      <c r="CY30" s="9" t="s">
        <v>54</v>
      </c>
    </row>
    <row r="31" spans="2:108" ht="18" customHeight="1" x14ac:dyDescent="0.45">
      <c r="B31" s="386" t="s">
        <v>1</v>
      </c>
      <c r="C31" s="386" t="s">
        <v>427</v>
      </c>
      <c r="D31" s="387" t="s">
        <v>79</v>
      </c>
      <c r="E31" s="387" t="s">
        <v>109</v>
      </c>
      <c r="F31" s="386" t="s">
        <v>78</v>
      </c>
      <c r="G31" s="386" t="s">
        <v>77</v>
      </c>
      <c r="H31" s="386" t="s">
        <v>76</v>
      </c>
      <c r="I31" s="387" t="s">
        <v>75</v>
      </c>
      <c r="J31" s="387"/>
      <c r="K31" s="387"/>
      <c r="L31" s="386" t="s">
        <v>74</v>
      </c>
      <c r="M31" s="387" t="s">
        <v>63</v>
      </c>
      <c r="N31" s="387"/>
      <c r="O31" s="387" t="s">
        <v>62</v>
      </c>
      <c r="P31" s="387"/>
      <c r="Q31" s="386" t="s">
        <v>73</v>
      </c>
      <c r="R31" s="386" t="s">
        <v>108</v>
      </c>
      <c r="S31" s="386" t="s">
        <v>422</v>
      </c>
      <c r="U31" s="373" t="s">
        <v>72</v>
      </c>
      <c r="V31" s="373" t="s">
        <v>71</v>
      </c>
      <c r="W31" s="373" t="s">
        <v>70</v>
      </c>
      <c r="Y31" s="372" t="s">
        <v>69</v>
      </c>
      <c r="Z31" s="372"/>
      <c r="AA31" s="372"/>
      <c r="AB31" s="372"/>
      <c r="AC31" s="372" t="s">
        <v>68</v>
      </c>
      <c r="AD31" s="372"/>
      <c r="AE31" s="372"/>
      <c r="AF31" s="372"/>
      <c r="AG31" s="372" t="s">
        <v>67</v>
      </c>
      <c r="AH31" s="372"/>
      <c r="AI31" s="372"/>
      <c r="AJ31" s="372"/>
      <c r="AK31" s="372" t="s">
        <v>66</v>
      </c>
      <c r="AL31" s="372"/>
      <c r="AM31" s="372"/>
      <c r="AN31" s="372"/>
      <c r="AO31" s="372" t="s">
        <v>65</v>
      </c>
      <c r="AP31" s="372"/>
      <c r="AQ31" s="372"/>
      <c r="AR31" s="372"/>
      <c r="AT31" s="9" t="s">
        <v>64</v>
      </c>
      <c r="AU31" s="9">
        <v>39.1</v>
      </c>
      <c r="AV31" s="9" t="s">
        <v>54</v>
      </c>
      <c r="BE31" s="374" t="s">
        <v>1</v>
      </c>
      <c r="BF31" s="374" t="s">
        <v>427</v>
      </c>
      <c r="BG31" s="375" t="s">
        <v>79</v>
      </c>
      <c r="BH31" s="375" t="s">
        <v>109</v>
      </c>
      <c r="BI31" s="374" t="s">
        <v>78</v>
      </c>
      <c r="BJ31" s="374" t="s">
        <v>77</v>
      </c>
      <c r="BK31" s="374" t="s">
        <v>76</v>
      </c>
      <c r="BL31" s="375" t="s">
        <v>75</v>
      </c>
      <c r="BM31" s="375"/>
      <c r="BN31" s="375"/>
      <c r="BO31" s="374" t="s">
        <v>74</v>
      </c>
      <c r="BP31" s="375" t="s">
        <v>63</v>
      </c>
      <c r="BQ31" s="375"/>
      <c r="BR31" s="375" t="s">
        <v>62</v>
      </c>
      <c r="BS31" s="375"/>
      <c r="BT31" s="374" t="s">
        <v>73</v>
      </c>
      <c r="BU31" s="374" t="s">
        <v>108</v>
      </c>
      <c r="BV31" s="374" t="s">
        <v>422</v>
      </c>
      <c r="BX31" s="373" t="s">
        <v>72</v>
      </c>
      <c r="BY31" s="373" t="s">
        <v>71</v>
      </c>
      <c r="BZ31" s="373" t="s">
        <v>70</v>
      </c>
      <c r="CB31" s="372" t="s">
        <v>69</v>
      </c>
      <c r="CC31" s="372"/>
      <c r="CD31" s="372"/>
      <c r="CE31" s="372"/>
      <c r="CF31" s="372" t="s">
        <v>68</v>
      </c>
      <c r="CG31" s="372"/>
      <c r="CH31" s="372"/>
      <c r="CI31" s="372"/>
      <c r="CJ31" s="372" t="s">
        <v>67</v>
      </c>
      <c r="CK31" s="372"/>
      <c r="CL31" s="372"/>
      <c r="CM31" s="372"/>
      <c r="CN31" s="372" t="s">
        <v>66</v>
      </c>
      <c r="CO31" s="372"/>
      <c r="CP31" s="372"/>
      <c r="CQ31" s="372"/>
      <c r="CR31" s="372" t="s">
        <v>65</v>
      </c>
      <c r="CS31" s="372"/>
      <c r="CT31" s="372"/>
      <c r="CU31" s="372"/>
      <c r="CW31" s="9" t="s">
        <v>64</v>
      </c>
      <c r="CX31" s="9">
        <v>39.1</v>
      </c>
      <c r="CY31" s="9" t="s">
        <v>54</v>
      </c>
    </row>
    <row r="32" spans="2:108" ht="50.4" customHeight="1" x14ac:dyDescent="0.45">
      <c r="B32" s="386"/>
      <c r="C32" s="386"/>
      <c r="D32" s="387"/>
      <c r="E32" s="387"/>
      <c r="F32" s="386"/>
      <c r="G32" s="386"/>
      <c r="H32" s="386"/>
      <c r="I32" s="8" t="s">
        <v>63</v>
      </c>
      <c r="J32" s="8" t="s">
        <v>62</v>
      </c>
      <c r="K32" s="181" t="s">
        <v>61</v>
      </c>
      <c r="L32" s="386"/>
      <c r="M32" s="8" t="s">
        <v>60</v>
      </c>
      <c r="N32" s="8" t="s">
        <v>59</v>
      </c>
      <c r="O32" s="8" t="s">
        <v>60</v>
      </c>
      <c r="P32" s="8" t="s">
        <v>59</v>
      </c>
      <c r="Q32" s="386"/>
      <c r="R32" s="386"/>
      <c r="S32" s="386"/>
      <c r="T32" s="5"/>
      <c r="U32" s="373"/>
      <c r="V32" s="373"/>
      <c r="W32" s="373"/>
      <c r="X32" s="5"/>
      <c r="Y32" s="66" t="s">
        <v>439</v>
      </c>
      <c r="Z32" s="66" t="s">
        <v>440</v>
      </c>
      <c r="AA32" s="66" t="s">
        <v>441</v>
      </c>
      <c r="AB32" s="66" t="s">
        <v>423</v>
      </c>
      <c r="AC32" s="66" t="s">
        <v>439</v>
      </c>
      <c r="AD32" s="66" t="s">
        <v>440</v>
      </c>
      <c r="AE32" s="66" t="s">
        <v>441</v>
      </c>
      <c r="AF32" s="66" t="s">
        <v>423</v>
      </c>
      <c r="AG32" s="66" t="s">
        <v>439</v>
      </c>
      <c r="AH32" s="66" t="s">
        <v>440</v>
      </c>
      <c r="AI32" s="66" t="s">
        <v>441</v>
      </c>
      <c r="AJ32" s="66" t="s">
        <v>423</v>
      </c>
      <c r="AK32" s="66" t="s">
        <v>439</v>
      </c>
      <c r="AL32" s="66" t="s">
        <v>440</v>
      </c>
      <c r="AM32" s="66" t="s">
        <v>441</v>
      </c>
      <c r="AN32" s="66" t="s">
        <v>423</v>
      </c>
      <c r="AO32" s="66" t="s">
        <v>439</v>
      </c>
      <c r="AP32" s="66" t="s">
        <v>440</v>
      </c>
      <c r="AQ32" s="66" t="s">
        <v>441</v>
      </c>
      <c r="AR32" s="66" t="s">
        <v>423</v>
      </c>
      <c r="AT32" s="9" t="s">
        <v>55</v>
      </c>
      <c r="AU32" s="9">
        <v>41.9</v>
      </c>
      <c r="AV32" s="9" t="s">
        <v>54</v>
      </c>
      <c r="BE32" s="374"/>
      <c r="BF32" s="374"/>
      <c r="BG32" s="375"/>
      <c r="BH32" s="375"/>
      <c r="BI32" s="374"/>
      <c r="BJ32" s="374"/>
      <c r="BK32" s="374"/>
      <c r="BL32" s="207" t="s">
        <v>63</v>
      </c>
      <c r="BM32" s="207" t="s">
        <v>62</v>
      </c>
      <c r="BN32" s="208" t="s">
        <v>61</v>
      </c>
      <c r="BO32" s="374"/>
      <c r="BP32" s="207" t="s">
        <v>60</v>
      </c>
      <c r="BQ32" s="207" t="s">
        <v>59</v>
      </c>
      <c r="BR32" s="207" t="s">
        <v>60</v>
      </c>
      <c r="BS32" s="207" t="s">
        <v>59</v>
      </c>
      <c r="BT32" s="374"/>
      <c r="BU32" s="374"/>
      <c r="BV32" s="374"/>
      <c r="BW32" s="5"/>
      <c r="BX32" s="373"/>
      <c r="BY32" s="373"/>
      <c r="BZ32" s="373"/>
      <c r="CA32" s="5"/>
      <c r="CB32" s="66" t="s">
        <v>439</v>
      </c>
      <c r="CC32" s="66" t="s">
        <v>440</v>
      </c>
      <c r="CD32" s="66" t="s">
        <v>441</v>
      </c>
      <c r="CE32" s="66" t="s">
        <v>423</v>
      </c>
      <c r="CF32" s="66" t="s">
        <v>439</v>
      </c>
      <c r="CG32" s="66" t="s">
        <v>440</v>
      </c>
      <c r="CH32" s="66" t="s">
        <v>441</v>
      </c>
      <c r="CI32" s="66" t="s">
        <v>423</v>
      </c>
      <c r="CJ32" s="66" t="s">
        <v>439</v>
      </c>
      <c r="CK32" s="66" t="s">
        <v>440</v>
      </c>
      <c r="CL32" s="66" t="s">
        <v>441</v>
      </c>
      <c r="CM32" s="66" t="s">
        <v>423</v>
      </c>
      <c r="CN32" s="66" t="s">
        <v>439</v>
      </c>
      <c r="CO32" s="66" t="s">
        <v>440</v>
      </c>
      <c r="CP32" s="66" t="s">
        <v>441</v>
      </c>
      <c r="CQ32" s="66" t="s">
        <v>423</v>
      </c>
      <c r="CR32" s="66" t="s">
        <v>439</v>
      </c>
      <c r="CS32" s="66" t="s">
        <v>440</v>
      </c>
      <c r="CT32" s="66" t="s">
        <v>441</v>
      </c>
      <c r="CU32" s="66" t="s">
        <v>423</v>
      </c>
      <c r="CW32" s="9" t="s">
        <v>55</v>
      </c>
      <c r="CX32" s="9">
        <v>41.9</v>
      </c>
      <c r="CY32" s="9" t="s">
        <v>54</v>
      </c>
    </row>
    <row r="33" spans="2:103" ht="18" customHeight="1" x14ac:dyDescent="0.45">
      <c r="B33" s="10">
        <v>1</v>
      </c>
      <c r="C33" s="174"/>
      <c r="D33" s="174"/>
      <c r="E33" s="174"/>
      <c r="F33" s="233"/>
      <c r="G33" s="233"/>
      <c r="H33" s="183"/>
      <c r="I33" s="233"/>
      <c r="J33" s="233"/>
      <c r="K33" s="183"/>
      <c r="L33" s="184"/>
      <c r="M33" s="182"/>
      <c r="N33" s="184"/>
      <c r="O33" s="182"/>
      <c r="P33" s="184"/>
      <c r="Q33" s="185" t="str">
        <f t="shared" ref="Q33:Q40" si="60">IF(W33="11",AA33,IF(W33="21",AE33,IF(W33="22",AI33,IF(W33="31",AM33,IF(W33="33",AQ33,"")))))</f>
        <v/>
      </c>
      <c r="R33" s="186" t="str">
        <f t="shared" ref="R33:R47" si="61">IF(Q33="","",Q33*0.0258)</f>
        <v/>
      </c>
      <c r="S33" s="187" t="str">
        <f>IF(W33="11",AB33,IF(W33="21",AF33,IF(W33="22",AJ33,IF(W33="31",AN33,IF(W33="33",AR33,"")))))</f>
        <v/>
      </c>
      <c r="U33" s="9" t="str">
        <f>IF(H33="電気",1,(IF(H33="都市ガス",2,(IF(H33="LPG",3,"")))))</f>
        <v/>
      </c>
      <c r="V33" s="9" t="str">
        <f>IF(K33="kW",1,(IF(K33="ｍ3N/h",2,(IF(K33="kg/h",3,"")))))</f>
        <v/>
      </c>
      <c r="W33" s="9" t="str">
        <f t="shared" ref="W33:W47" si="62">U33&amp;V33</f>
        <v/>
      </c>
      <c r="Y33" s="70" t="str">
        <f t="shared" ref="Y33:Y47" si="63">IF($W33="11",$I33*($M33*$N33)*$L33*$AU$14/1000,"")</f>
        <v/>
      </c>
      <c r="Z33" s="70" t="str">
        <f t="shared" ref="Z33:Z47" si="64">IF($W33="11",$J33*($O33*$P33)*$L33*$AU$14/1000,"")</f>
        <v/>
      </c>
      <c r="AA33" s="70" t="str">
        <f t="shared" ref="AA33:AA47" si="65">IF($W33="11",$Y33+$Z33,"")</f>
        <v/>
      </c>
      <c r="AB33" s="191">
        <f>IFERROR((I33*L33*M33*N33+J33*L33*O33*P33)/1000*$AZ$21,"")</f>
        <v>0</v>
      </c>
      <c r="AC33" s="70" t="str">
        <f t="shared" ref="AC33:AC47" si="66">IF($W33="21",$I33*($M33*$N33)*L33*3.6/1000,"")</f>
        <v/>
      </c>
      <c r="AD33" s="70" t="str">
        <f t="shared" ref="AD33:AD47" si="67">IF($W33="21",$J33*($O33*$P33)*L33*3.6/1000,"")</f>
        <v/>
      </c>
      <c r="AE33" s="70" t="str">
        <f t="shared" ref="AE33:AE47" si="68">IF($W33="21",AC33+AD33,"")</f>
        <v/>
      </c>
      <c r="AF33" s="70" t="str">
        <f>IFERROR(AE33*$AZ$22*$AZ$26,"")</f>
        <v/>
      </c>
      <c r="AG33" s="70" t="str">
        <f t="shared" ref="AG33:AG47" si="69">IF($W33="22",$I33*($M33*$N33)*L33*$AU$21/1000,"")</f>
        <v/>
      </c>
      <c r="AH33" s="70" t="str">
        <f t="shared" ref="AH33:AH47" si="70">IF($W33="22",$J33*($O33*$P33)*L33*$AU$21/1000,"")</f>
        <v/>
      </c>
      <c r="AI33" s="70" t="str">
        <f t="shared" ref="AI33:AI47" si="71">IF($W33="22",AG33+AH33,"")</f>
        <v/>
      </c>
      <c r="AJ33" s="70" t="str">
        <f>IFERROR(AI33*$AZ$22*$AZ$26,"")</f>
        <v/>
      </c>
      <c r="AK33" s="70" t="str">
        <f t="shared" ref="AK33:AK47" si="72">IF($W33="31",$I33*($M33*$N33)*L33*3.6/1000,"")</f>
        <v/>
      </c>
      <c r="AL33" s="70" t="str">
        <f t="shared" ref="AL33:AL47" si="73">IF($W33="31",$J33*($O33*$P33)*L33*3.6/1000,"")</f>
        <v/>
      </c>
      <c r="AM33" s="70" t="str">
        <f t="shared" ref="AM33:AM47" si="74">IF($W33="31",AK33+AL33,"")</f>
        <v/>
      </c>
      <c r="AN33" s="70" t="str">
        <f>IFERROR(AM33*$AZ$23*$AZ$26,"")</f>
        <v/>
      </c>
      <c r="AO33" s="70" t="str">
        <f t="shared" ref="AO33:AO47" si="75">IF($W33="33",$I33*($M33*$N33)*L33*$AU$22/1000,"")</f>
        <v/>
      </c>
      <c r="AP33" s="70" t="str">
        <f t="shared" ref="AP33:AP47" si="76">IF($W33="33",$J33*($O33*$P33)*L33*$AU$22/1000,"")</f>
        <v/>
      </c>
      <c r="AQ33" s="70" t="str">
        <f t="shared" ref="AQ33:AQ47" si="77">IF($W33="33",AO33+AP33,"")</f>
        <v/>
      </c>
      <c r="AR33" s="70" t="str">
        <f>IFERROR(AQ33*$AZ$23*$AZ$26,"")</f>
        <v/>
      </c>
      <c r="AT33" s="9"/>
      <c r="AU33" s="9"/>
      <c r="AV33" s="9"/>
      <c r="BE33" s="209">
        <v>1</v>
      </c>
      <c r="BF33" s="214" t="s">
        <v>496</v>
      </c>
      <c r="BG33" s="214" t="s">
        <v>480</v>
      </c>
      <c r="BH33" s="214" t="s">
        <v>497</v>
      </c>
      <c r="BI33" s="215">
        <v>10</v>
      </c>
      <c r="BJ33" s="215">
        <v>11.2</v>
      </c>
      <c r="BK33" s="216" t="s">
        <v>53</v>
      </c>
      <c r="BL33" s="215">
        <v>3.6</v>
      </c>
      <c r="BM33" s="215">
        <v>3.8</v>
      </c>
      <c r="BN33" s="216" t="s">
        <v>471</v>
      </c>
      <c r="BO33" s="217">
        <v>1</v>
      </c>
      <c r="BP33" s="215">
        <v>12</v>
      </c>
      <c r="BQ33" s="217">
        <v>100</v>
      </c>
      <c r="BR33" s="215">
        <v>10</v>
      </c>
      <c r="BS33" s="217">
        <v>120</v>
      </c>
      <c r="BT33" s="185">
        <v>86.668800000000005</v>
      </c>
      <c r="BU33" s="186">
        <v>2.2360550400000001</v>
      </c>
      <c r="BV33" s="187">
        <v>4.34232</v>
      </c>
      <c r="BX33" s="9">
        <f>IF(BK33="電気",1,(IF(BK33="都市ガス",2,(IF(BK33="LPG",3,"")))))</f>
        <v>1</v>
      </c>
      <c r="BY33" s="9">
        <f>IF(BN33="kW",1,(IF(BN33="ｍ3N/h",2,(IF(BN33="kg/h",3,"")))))</f>
        <v>1</v>
      </c>
      <c r="BZ33" s="9" t="str">
        <f t="shared" ref="BZ33:BZ47" si="78">BX33&amp;BY33</f>
        <v>11</v>
      </c>
      <c r="CB33" s="70" t="str">
        <f t="shared" ref="CB33:CB47" si="79">IF($W33="11",$I33*($M33*$N33)*$L33*$AU$14/1000,"")</f>
        <v/>
      </c>
      <c r="CC33" s="70" t="str">
        <f t="shared" ref="CC33:CC47" si="80">IF($W33="11",$J33*($O33*$P33)*$L33*$AU$14/1000,"")</f>
        <v/>
      </c>
      <c r="CD33" s="70" t="str">
        <f t="shared" ref="CD33:CD47" si="81">IF($W33="11",$Y33+$Z33,"")</f>
        <v/>
      </c>
      <c r="CE33" s="191">
        <f>IFERROR((BL33*BO33*BP33*BQ33+BM33*BO33*BR33*BS33)/1000*$AZ$21,"")</f>
        <v>4.34232</v>
      </c>
      <c r="CF33" s="70" t="str">
        <f t="shared" ref="CF33:CF47" si="82">IF($W33="21",$I33*($M33*$N33)*BO33*3.6/1000,"")</f>
        <v/>
      </c>
      <c r="CG33" s="70" t="str">
        <f t="shared" ref="CG33:CG47" si="83">IF($W33="21",$J33*($O33*$P33)*BO33*3.6/1000,"")</f>
        <v/>
      </c>
      <c r="CH33" s="70" t="str">
        <f t="shared" ref="CH33:CH47" si="84">IF($W33="21",CF33+CG33,"")</f>
        <v/>
      </c>
      <c r="CI33" s="70" t="str">
        <f>IFERROR(CH33*$AZ$22*$AZ$26,"")</f>
        <v/>
      </c>
      <c r="CJ33" s="70" t="str">
        <f t="shared" ref="CJ33:CJ47" si="85">IF($W33="22",$I33*($M33*$N33)*BO33*$AU$21/1000,"")</f>
        <v/>
      </c>
      <c r="CK33" s="70" t="str">
        <f t="shared" ref="CK33:CK47" si="86">IF($W33="22",$J33*($O33*$P33)*BO33*$AU$21/1000,"")</f>
        <v/>
      </c>
      <c r="CL33" s="70" t="str">
        <f t="shared" ref="CL33:CL47" si="87">IF($W33="22",CJ33+CK33,"")</f>
        <v/>
      </c>
      <c r="CM33" s="70" t="str">
        <f>IFERROR(CL33*$AZ$22*$AZ$26,"")</f>
        <v/>
      </c>
      <c r="CN33" s="70" t="str">
        <f t="shared" ref="CN33:CN47" si="88">IF($W33="31",$I33*($M33*$N33)*BO33*3.6/1000,"")</f>
        <v/>
      </c>
      <c r="CO33" s="70" t="str">
        <f t="shared" ref="CO33:CO47" si="89">IF($W33="31",$J33*($O33*$P33)*BO33*3.6/1000,"")</f>
        <v/>
      </c>
      <c r="CP33" s="70" t="str">
        <f t="shared" ref="CP33:CP47" si="90">IF($W33="31",CN33+CO33,"")</f>
        <v/>
      </c>
      <c r="CQ33" s="70" t="str">
        <f>IFERROR(CP33*$AZ$23*$AZ$26,"")</f>
        <v/>
      </c>
      <c r="CR33" s="70" t="str">
        <f t="shared" ref="CR33:CR47" si="91">IF($W33="33",$I33*($M33*$N33)*BO33*$AU$22/1000,"")</f>
        <v/>
      </c>
      <c r="CS33" s="70" t="str">
        <f t="shared" ref="CS33:CS47" si="92">IF($W33="33",$J33*($O33*$P33)*BO33*$AU$22/1000,"")</f>
        <v/>
      </c>
      <c r="CT33" s="70" t="str">
        <f t="shared" ref="CT33:CT47" si="93">IF($W33="33",CR33+CS33,"")</f>
        <v/>
      </c>
      <c r="CU33" s="70" t="str">
        <f>IFERROR(CT33*$AZ$23*$AZ$26,"")</f>
        <v/>
      </c>
      <c r="CW33" s="9"/>
      <c r="CX33" s="9"/>
      <c r="CY33" s="9"/>
    </row>
    <row r="34" spans="2:103" ht="18" customHeight="1" x14ac:dyDescent="0.45">
      <c r="B34" s="10">
        <v>2</v>
      </c>
      <c r="C34" s="174"/>
      <c r="D34" s="174"/>
      <c r="E34" s="174"/>
      <c r="F34" s="233"/>
      <c r="G34" s="233"/>
      <c r="H34" s="183"/>
      <c r="I34" s="233"/>
      <c r="J34" s="233"/>
      <c r="K34" s="183"/>
      <c r="L34" s="184"/>
      <c r="M34" s="182"/>
      <c r="N34" s="184"/>
      <c r="O34" s="182"/>
      <c r="P34" s="184"/>
      <c r="Q34" s="185" t="str">
        <f t="shared" si="60"/>
        <v/>
      </c>
      <c r="R34" s="186" t="str">
        <f t="shared" si="61"/>
        <v/>
      </c>
      <c r="S34" s="187" t="str">
        <f t="shared" ref="S34:S47" si="94">IF(W34="11",AB34,IF(W34="21",AF34,IF(W34="22",AJ34,IF(W34="31",AN34,IF(W34="33",AR34,"")))))</f>
        <v/>
      </c>
      <c r="U34" s="9" t="str">
        <f t="shared" ref="U34:U47" si="95">IF(H34="電気",1,(IF(H34="都市ガス",2,(IF(H34="LPG",3,"")))))</f>
        <v/>
      </c>
      <c r="V34" s="9" t="str">
        <f t="shared" ref="V34:V47" si="96">IF(K34="kW",1,(IF(K34="ｍ3N/h",2,(IF(K34="kg/h",3,"")))))</f>
        <v/>
      </c>
      <c r="W34" s="9" t="str">
        <f t="shared" si="62"/>
        <v/>
      </c>
      <c r="Y34" s="70" t="str">
        <f t="shared" si="63"/>
        <v/>
      </c>
      <c r="Z34" s="70" t="str">
        <f t="shared" si="64"/>
        <v/>
      </c>
      <c r="AA34" s="70" t="str">
        <f t="shared" si="65"/>
        <v/>
      </c>
      <c r="AB34" s="191">
        <f t="shared" ref="AB34:AB47" si="97">IFERROR((I34*L34*M34*N34+J34*L34*O34*P34)/1000*$AZ$21,"")</f>
        <v>0</v>
      </c>
      <c r="AC34" s="70" t="str">
        <f t="shared" si="66"/>
        <v/>
      </c>
      <c r="AD34" s="70" t="str">
        <f t="shared" si="67"/>
        <v/>
      </c>
      <c r="AE34" s="70" t="str">
        <f t="shared" si="68"/>
        <v/>
      </c>
      <c r="AF34" s="70" t="str">
        <f t="shared" ref="AF34:AF47" si="98">IFERROR(AE34*$AZ$22*$AZ$26,"")</f>
        <v/>
      </c>
      <c r="AG34" s="70" t="str">
        <f t="shared" si="69"/>
        <v/>
      </c>
      <c r="AH34" s="70" t="str">
        <f t="shared" si="70"/>
        <v/>
      </c>
      <c r="AI34" s="70" t="str">
        <f t="shared" si="71"/>
        <v/>
      </c>
      <c r="AJ34" s="70" t="str">
        <f t="shared" ref="AJ34:AJ47" si="99">IFERROR(AI34*$AZ$22*$AZ$26,"")</f>
        <v/>
      </c>
      <c r="AK34" s="70" t="str">
        <f t="shared" si="72"/>
        <v/>
      </c>
      <c r="AL34" s="70" t="str">
        <f t="shared" si="73"/>
        <v/>
      </c>
      <c r="AM34" s="70" t="str">
        <f t="shared" si="74"/>
        <v/>
      </c>
      <c r="AN34" s="70" t="str">
        <f t="shared" ref="AN34:AN47" si="100">IFERROR(AM34*$AZ$23*$AZ$26,"")</f>
        <v/>
      </c>
      <c r="AO34" s="70" t="str">
        <f t="shared" si="75"/>
        <v/>
      </c>
      <c r="AP34" s="70" t="str">
        <f t="shared" si="76"/>
        <v/>
      </c>
      <c r="AQ34" s="70" t="str">
        <f t="shared" si="77"/>
        <v/>
      </c>
      <c r="AR34" s="70" t="str">
        <f t="shared" ref="AR34:AR47" si="101">IFERROR(AQ34*$AZ$23*$AZ$26,"")</f>
        <v/>
      </c>
      <c r="BE34" s="209">
        <v>2</v>
      </c>
      <c r="BF34" s="214" t="s">
        <v>498</v>
      </c>
      <c r="BG34" s="214" t="s">
        <v>493</v>
      </c>
      <c r="BH34" s="214" t="s">
        <v>499</v>
      </c>
      <c r="BI34" s="211"/>
      <c r="BJ34" s="211"/>
      <c r="BK34" s="212"/>
      <c r="BL34" s="211"/>
      <c r="BM34" s="211"/>
      <c r="BN34" s="212"/>
      <c r="BO34" s="213"/>
      <c r="BP34" s="211"/>
      <c r="BQ34" s="213"/>
      <c r="BR34" s="211"/>
      <c r="BS34" s="213"/>
      <c r="BT34" s="185" t="str">
        <f t="shared" ref="BT34:BT47" si="102">IF(BZ34="11",CD34,IF(BZ34="21",CH34,IF(BZ34="22",CL34,IF(BZ34="31",CP34,IF(BZ34="33",CT34,"")))))</f>
        <v/>
      </c>
      <c r="BU34" s="186" t="str">
        <f t="shared" ref="BU34:BU47" si="103">IF(BT34="","",BT34*0.0258)</f>
        <v/>
      </c>
      <c r="BV34" s="187" t="str">
        <f t="shared" ref="BV34:BV47" si="104">IF(BZ34="11",CE34,IF(BZ34="21",CI34,IF(BZ34="22",CM34,IF(BZ34="31",CQ34,IF(BZ34="33",CU34,"")))))</f>
        <v/>
      </c>
      <c r="BX34" s="9" t="str">
        <f t="shared" ref="BX34:BX47" si="105">IF(BK34="電気",1,(IF(BK34="都市ガス",2,(IF(BK34="LPG",3,"")))))</f>
        <v/>
      </c>
      <c r="BY34" s="9" t="str">
        <f t="shared" ref="BY34:BY47" si="106">IF(BN34="kW",1,(IF(BN34="ｍ3N/h",2,(IF(BN34="kg/h",3,"")))))</f>
        <v/>
      </c>
      <c r="BZ34" s="9" t="str">
        <f t="shared" si="78"/>
        <v/>
      </c>
      <c r="CB34" s="70" t="str">
        <f t="shared" si="79"/>
        <v/>
      </c>
      <c r="CC34" s="70" t="str">
        <f t="shared" si="80"/>
        <v/>
      </c>
      <c r="CD34" s="70" t="str">
        <f t="shared" si="81"/>
        <v/>
      </c>
      <c r="CE34" s="191">
        <f t="shared" ref="CE34:CE47" si="107">IFERROR((BL34*BO34*BP34*BQ34+BM34*BO34*BR34*BS34)/1000*$AZ$21,"")</f>
        <v>0</v>
      </c>
      <c r="CF34" s="70" t="str">
        <f t="shared" si="82"/>
        <v/>
      </c>
      <c r="CG34" s="70" t="str">
        <f t="shared" si="83"/>
        <v/>
      </c>
      <c r="CH34" s="70" t="str">
        <f t="shared" si="84"/>
        <v/>
      </c>
      <c r="CI34" s="70" t="str">
        <f t="shared" ref="CI34:CI47" si="108">IFERROR(CH34*$AZ$22*$AZ$26,"")</f>
        <v/>
      </c>
      <c r="CJ34" s="70" t="str">
        <f t="shared" si="85"/>
        <v/>
      </c>
      <c r="CK34" s="70" t="str">
        <f t="shared" si="86"/>
        <v/>
      </c>
      <c r="CL34" s="70" t="str">
        <f t="shared" si="87"/>
        <v/>
      </c>
      <c r="CM34" s="70" t="str">
        <f t="shared" ref="CM34:CM47" si="109">IFERROR(CL34*$AZ$22*$AZ$26,"")</f>
        <v/>
      </c>
      <c r="CN34" s="70" t="str">
        <f t="shared" si="88"/>
        <v/>
      </c>
      <c r="CO34" s="70" t="str">
        <f t="shared" si="89"/>
        <v/>
      </c>
      <c r="CP34" s="70" t="str">
        <f t="shared" si="90"/>
        <v/>
      </c>
      <c r="CQ34" s="70" t="str">
        <f t="shared" ref="CQ34:CQ47" si="110">IFERROR(CP34*$AZ$23*$AZ$26,"")</f>
        <v/>
      </c>
      <c r="CR34" s="70" t="str">
        <f t="shared" si="91"/>
        <v/>
      </c>
      <c r="CS34" s="70" t="str">
        <f t="shared" si="92"/>
        <v/>
      </c>
      <c r="CT34" s="70" t="str">
        <f t="shared" si="93"/>
        <v/>
      </c>
      <c r="CU34" s="70" t="str">
        <f t="shared" ref="CU34:CU47" si="111">IFERROR(CT34*$AZ$23*$AZ$26,"")</f>
        <v/>
      </c>
    </row>
    <row r="35" spans="2:103" ht="18" customHeight="1" x14ac:dyDescent="0.45">
      <c r="B35" s="10">
        <v>3</v>
      </c>
      <c r="C35" s="174"/>
      <c r="D35" s="174"/>
      <c r="E35" s="174"/>
      <c r="F35" s="233"/>
      <c r="G35" s="233"/>
      <c r="H35" s="183"/>
      <c r="I35" s="233"/>
      <c r="J35" s="233"/>
      <c r="K35" s="183"/>
      <c r="L35" s="184"/>
      <c r="M35" s="182"/>
      <c r="N35" s="184"/>
      <c r="O35" s="182"/>
      <c r="P35" s="184"/>
      <c r="Q35" s="185" t="str">
        <f t="shared" si="60"/>
        <v/>
      </c>
      <c r="R35" s="186" t="str">
        <f t="shared" si="61"/>
        <v/>
      </c>
      <c r="S35" s="187" t="str">
        <f t="shared" si="94"/>
        <v/>
      </c>
      <c r="U35" s="9" t="str">
        <f t="shared" si="95"/>
        <v/>
      </c>
      <c r="V35" s="9" t="str">
        <f t="shared" si="96"/>
        <v/>
      </c>
      <c r="W35" s="9" t="str">
        <f t="shared" si="62"/>
        <v/>
      </c>
      <c r="Y35" s="70" t="str">
        <f t="shared" si="63"/>
        <v/>
      </c>
      <c r="Z35" s="70" t="str">
        <f t="shared" si="64"/>
        <v/>
      </c>
      <c r="AA35" s="70" t="str">
        <f t="shared" si="65"/>
        <v/>
      </c>
      <c r="AB35" s="191">
        <f t="shared" si="97"/>
        <v>0</v>
      </c>
      <c r="AC35" s="70" t="str">
        <f t="shared" si="66"/>
        <v/>
      </c>
      <c r="AD35" s="70" t="str">
        <f t="shared" si="67"/>
        <v/>
      </c>
      <c r="AE35" s="70" t="str">
        <f t="shared" si="68"/>
        <v/>
      </c>
      <c r="AF35" s="70" t="str">
        <f t="shared" si="98"/>
        <v/>
      </c>
      <c r="AG35" s="70" t="str">
        <f t="shared" si="69"/>
        <v/>
      </c>
      <c r="AH35" s="70" t="str">
        <f t="shared" si="70"/>
        <v/>
      </c>
      <c r="AI35" s="70" t="str">
        <f t="shared" si="71"/>
        <v/>
      </c>
      <c r="AJ35" s="70" t="str">
        <f t="shared" si="99"/>
        <v/>
      </c>
      <c r="AK35" s="70" t="str">
        <f t="shared" si="72"/>
        <v/>
      </c>
      <c r="AL35" s="70" t="str">
        <f t="shared" si="73"/>
        <v/>
      </c>
      <c r="AM35" s="70" t="str">
        <f t="shared" si="74"/>
        <v/>
      </c>
      <c r="AN35" s="70" t="str">
        <f t="shared" si="100"/>
        <v/>
      </c>
      <c r="AO35" s="70" t="str">
        <f t="shared" si="75"/>
        <v/>
      </c>
      <c r="AP35" s="70" t="str">
        <f t="shared" si="76"/>
        <v/>
      </c>
      <c r="AQ35" s="70" t="str">
        <f t="shared" si="77"/>
        <v/>
      </c>
      <c r="AR35" s="70" t="str">
        <f t="shared" si="101"/>
        <v/>
      </c>
      <c r="BE35" s="209">
        <v>3</v>
      </c>
      <c r="BF35" s="210"/>
      <c r="BG35" s="210"/>
      <c r="BH35" s="210"/>
      <c r="BI35" s="211"/>
      <c r="BJ35" s="211"/>
      <c r="BK35" s="212"/>
      <c r="BL35" s="211"/>
      <c r="BM35" s="211"/>
      <c r="BN35" s="212"/>
      <c r="BO35" s="213"/>
      <c r="BP35" s="211"/>
      <c r="BQ35" s="213"/>
      <c r="BR35" s="211"/>
      <c r="BS35" s="213"/>
      <c r="BT35" s="185" t="str">
        <f t="shared" si="102"/>
        <v/>
      </c>
      <c r="BU35" s="186" t="str">
        <f t="shared" si="103"/>
        <v/>
      </c>
      <c r="BV35" s="187" t="str">
        <f t="shared" si="104"/>
        <v/>
      </c>
      <c r="BX35" s="9" t="str">
        <f t="shared" si="105"/>
        <v/>
      </c>
      <c r="BY35" s="9" t="str">
        <f t="shared" si="106"/>
        <v/>
      </c>
      <c r="BZ35" s="9" t="str">
        <f t="shared" si="78"/>
        <v/>
      </c>
      <c r="CB35" s="70" t="str">
        <f t="shared" si="79"/>
        <v/>
      </c>
      <c r="CC35" s="70" t="str">
        <f t="shared" si="80"/>
        <v/>
      </c>
      <c r="CD35" s="70" t="str">
        <f t="shared" si="81"/>
        <v/>
      </c>
      <c r="CE35" s="191">
        <f t="shared" si="107"/>
        <v>0</v>
      </c>
      <c r="CF35" s="70" t="str">
        <f t="shared" si="82"/>
        <v/>
      </c>
      <c r="CG35" s="70" t="str">
        <f t="shared" si="83"/>
        <v/>
      </c>
      <c r="CH35" s="70" t="str">
        <f t="shared" si="84"/>
        <v/>
      </c>
      <c r="CI35" s="70" t="str">
        <f t="shared" si="108"/>
        <v/>
      </c>
      <c r="CJ35" s="70" t="str">
        <f t="shared" si="85"/>
        <v/>
      </c>
      <c r="CK35" s="70" t="str">
        <f t="shared" si="86"/>
        <v/>
      </c>
      <c r="CL35" s="70" t="str">
        <f t="shared" si="87"/>
        <v/>
      </c>
      <c r="CM35" s="70" t="str">
        <f t="shared" si="109"/>
        <v/>
      </c>
      <c r="CN35" s="70" t="str">
        <f t="shared" si="88"/>
        <v/>
      </c>
      <c r="CO35" s="70" t="str">
        <f t="shared" si="89"/>
        <v/>
      </c>
      <c r="CP35" s="70" t="str">
        <f t="shared" si="90"/>
        <v/>
      </c>
      <c r="CQ35" s="70" t="str">
        <f t="shared" si="110"/>
        <v/>
      </c>
      <c r="CR35" s="70" t="str">
        <f t="shared" si="91"/>
        <v/>
      </c>
      <c r="CS35" s="70" t="str">
        <f t="shared" si="92"/>
        <v/>
      </c>
      <c r="CT35" s="70" t="str">
        <f t="shared" si="93"/>
        <v/>
      </c>
      <c r="CU35" s="70" t="str">
        <f t="shared" si="111"/>
        <v/>
      </c>
    </row>
    <row r="36" spans="2:103" ht="18" customHeight="1" x14ac:dyDescent="0.45">
      <c r="B36" s="10">
        <v>4</v>
      </c>
      <c r="C36" s="174"/>
      <c r="D36" s="174"/>
      <c r="E36" s="174"/>
      <c r="F36" s="233"/>
      <c r="G36" s="233"/>
      <c r="H36" s="183"/>
      <c r="I36" s="233"/>
      <c r="J36" s="233"/>
      <c r="K36" s="183"/>
      <c r="L36" s="184"/>
      <c r="M36" s="182"/>
      <c r="N36" s="184"/>
      <c r="O36" s="182"/>
      <c r="P36" s="184"/>
      <c r="Q36" s="185" t="str">
        <f t="shared" si="60"/>
        <v/>
      </c>
      <c r="R36" s="186" t="str">
        <f t="shared" si="61"/>
        <v/>
      </c>
      <c r="S36" s="187" t="str">
        <f t="shared" si="94"/>
        <v/>
      </c>
      <c r="U36" s="9" t="str">
        <f t="shared" si="95"/>
        <v/>
      </c>
      <c r="V36" s="9" t="str">
        <f t="shared" si="96"/>
        <v/>
      </c>
      <c r="W36" s="9" t="str">
        <f t="shared" si="62"/>
        <v/>
      </c>
      <c r="Y36" s="70" t="str">
        <f t="shared" si="63"/>
        <v/>
      </c>
      <c r="Z36" s="70" t="str">
        <f t="shared" si="64"/>
        <v/>
      </c>
      <c r="AA36" s="70" t="str">
        <f t="shared" si="65"/>
        <v/>
      </c>
      <c r="AB36" s="191">
        <f t="shared" si="97"/>
        <v>0</v>
      </c>
      <c r="AC36" s="70" t="str">
        <f t="shared" si="66"/>
        <v/>
      </c>
      <c r="AD36" s="70" t="str">
        <f t="shared" si="67"/>
        <v/>
      </c>
      <c r="AE36" s="70" t="str">
        <f t="shared" si="68"/>
        <v/>
      </c>
      <c r="AF36" s="70" t="str">
        <f t="shared" si="98"/>
        <v/>
      </c>
      <c r="AG36" s="70" t="str">
        <f t="shared" si="69"/>
        <v/>
      </c>
      <c r="AH36" s="70" t="str">
        <f t="shared" si="70"/>
        <v/>
      </c>
      <c r="AI36" s="70" t="str">
        <f t="shared" si="71"/>
        <v/>
      </c>
      <c r="AJ36" s="70" t="str">
        <f t="shared" si="99"/>
        <v/>
      </c>
      <c r="AK36" s="70" t="str">
        <f t="shared" si="72"/>
        <v/>
      </c>
      <c r="AL36" s="70" t="str">
        <f t="shared" si="73"/>
        <v/>
      </c>
      <c r="AM36" s="70" t="str">
        <f t="shared" si="74"/>
        <v/>
      </c>
      <c r="AN36" s="70" t="str">
        <f t="shared" si="100"/>
        <v/>
      </c>
      <c r="AO36" s="70" t="str">
        <f t="shared" si="75"/>
        <v/>
      </c>
      <c r="AP36" s="70" t="str">
        <f t="shared" si="76"/>
        <v/>
      </c>
      <c r="AQ36" s="70" t="str">
        <f t="shared" si="77"/>
        <v/>
      </c>
      <c r="AR36" s="70" t="str">
        <f t="shared" si="101"/>
        <v/>
      </c>
      <c r="BE36" s="209">
        <v>4</v>
      </c>
      <c r="BF36" s="210"/>
      <c r="BG36" s="210"/>
      <c r="BH36" s="210"/>
      <c r="BI36" s="211"/>
      <c r="BJ36" s="211"/>
      <c r="BK36" s="212"/>
      <c r="BL36" s="211"/>
      <c r="BM36" s="211"/>
      <c r="BN36" s="212"/>
      <c r="BO36" s="213"/>
      <c r="BP36" s="211"/>
      <c r="BQ36" s="213"/>
      <c r="BR36" s="211"/>
      <c r="BS36" s="213"/>
      <c r="BT36" s="185" t="str">
        <f t="shared" si="102"/>
        <v/>
      </c>
      <c r="BU36" s="186" t="str">
        <f t="shared" si="103"/>
        <v/>
      </c>
      <c r="BV36" s="187" t="str">
        <f t="shared" si="104"/>
        <v/>
      </c>
      <c r="BX36" s="9" t="str">
        <f t="shared" si="105"/>
        <v/>
      </c>
      <c r="BY36" s="9" t="str">
        <f t="shared" si="106"/>
        <v/>
      </c>
      <c r="BZ36" s="9" t="str">
        <f t="shared" si="78"/>
        <v/>
      </c>
      <c r="CB36" s="70" t="str">
        <f t="shared" si="79"/>
        <v/>
      </c>
      <c r="CC36" s="70" t="str">
        <f t="shared" si="80"/>
        <v/>
      </c>
      <c r="CD36" s="70" t="str">
        <f t="shared" si="81"/>
        <v/>
      </c>
      <c r="CE36" s="191">
        <f t="shared" si="107"/>
        <v>0</v>
      </c>
      <c r="CF36" s="70" t="str">
        <f t="shared" si="82"/>
        <v/>
      </c>
      <c r="CG36" s="70" t="str">
        <f t="shared" si="83"/>
        <v/>
      </c>
      <c r="CH36" s="70" t="str">
        <f t="shared" si="84"/>
        <v/>
      </c>
      <c r="CI36" s="70" t="str">
        <f t="shared" si="108"/>
        <v/>
      </c>
      <c r="CJ36" s="70" t="str">
        <f t="shared" si="85"/>
        <v/>
      </c>
      <c r="CK36" s="70" t="str">
        <f t="shared" si="86"/>
        <v/>
      </c>
      <c r="CL36" s="70" t="str">
        <f t="shared" si="87"/>
        <v/>
      </c>
      <c r="CM36" s="70" t="str">
        <f t="shared" si="109"/>
        <v/>
      </c>
      <c r="CN36" s="70" t="str">
        <f t="shared" si="88"/>
        <v/>
      </c>
      <c r="CO36" s="70" t="str">
        <f t="shared" si="89"/>
        <v/>
      </c>
      <c r="CP36" s="70" t="str">
        <f t="shared" si="90"/>
        <v/>
      </c>
      <c r="CQ36" s="70" t="str">
        <f t="shared" si="110"/>
        <v/>
      </c>
      <c r="CR36" s="70" t="str">
        <f t="shared" si="91"/>
        <v/>
      </c>
      <c r="CS36" s="70" t="str">
        <f t="shared" si="92"/>
        <v/>
      </c>
      <c r="CT36" s="70" t="str">
        <f t="shared" si="93"/>
        <v/>
      </c>
      <c r="CU36" s="70" t="str">
        <f t="shared" si="111"/>
        <v/>
      </c>
    </row>
    <row r="37" spans="2:103" ht="18" customHeight="1" x14ac:dyDescent="0.45">
      <c r="B37" s="10">
        <v>5</v>
      </c>
      <c r="C37" s="174"/>
      <c r="D37" s="174"/>
      <c r="E37" s="174"/>
      <c r="F37" s="233"/>
      <c r="G37" s="233"/>
      <c r="H37" s="183"/>
      <c r="I37" s="233"/>
      <c r="J37" s="233"/>
      <c r="K37" s="183"/>
      <c r="L37" s="184"/>
      <c r="M37" s="182"/>
      <c r="N37" s="184"/>
      <c r="O37" s="182"/>
      <c r="P37" s="184"/>
      <c r="Q37" s="185" t="str">
        <f t="shared" si="60"/>
        <v/>
      </c>
      <c r="R37" s="186" t="str">
        <f t="shared" si="61"/>
        <v/>
      </c>
      <c r="S37" s="187" t="str">
        <f t="shared" si="94"/>
        <v/>
      </c>
      <c r="U37" s="9" t="str">
        <f t="shared" si="95"/>
        <v/>
      </c>
      <c r="V37" s="9" t="str">
        <f t="shared" si="96"/>
        <v/>
      </c>
      <c r="W37" s="9" t="str">
        <f t="shared" si="62"/>
        <v/>
      </c>
      <c r="Y37" s="70" t="str">
        <f t="shared" si="63"/>
        <v/>
      </c>
      <c r="Z37" s="70" t="str">
        <f t="shared" si="64"/>
        <v/>
      </c>
      <c r="AA37" s="70" t="str">
        <f t="shared" si="65"/>
        <v/>
      </c>
      <c r="AB37" s="191">
        <f t="shared" si="97"/>
        <v>0</v>
      </c>
      <c r="AC37" s="70" t="str">
        <f t="shared" si="66"/>
        <v/>
      </c>
      <c r="AD37" s="70" t="str">
        <f t="shared" si="67"/>
        <v/>
      </c>
      <c r="AE37" s="70" t="str">
        <f t="shared" si="68"/>
        <v/>
      </c>
      <c r="AF37" s="70" t="str">
        <f t="shared" si="98"/>
        <v/>
      </c>
      <c r="AG37" s="70" t="str">
        <f t="shared" si="69"/>
        <v/>
      </c>
      <c r="AH37" s="70" t="str">
        <f t="shared" si="70"/>
        <v/>
      </c>
      <c r="AI37" s="70" t="str">
        <f t="shared" si="71"/>
        <v/>
      </c>
      <c r="AJ37" s="70" t="str">
        <f t="shared" si="99"/>
        <v/>
      </c>
      <c r="AK37" s="70" t="str">
        <f t="shared" si="72"/>
        <v/>
      </c>
      <c r="AL37" s="70" t="str">
        <f t="shared" si="73"/>
        <v/>
      </c>
      <c r="AM37" s="70" t="str">
        <f t="shared" si="74"/>
        <v/>
      </c>
      <c r="AN37" s="70" t="str">
        <f t="shared" si="100"/>
        <v/>
      </c>
      <c r="AO37" s="70" t="str">
        <f t="shared" si="75"/>
        <v/>
      </c>
      <c r="AP37" s="70" t="str">
        <f t="shared" si="76"/>
        <v/>
      </c>
      <c r="AQ37" s="70" t="str">
        <f t="shared" si="77"/>
        <v/>
      </c>
      <c r="AR37" s="70" t="str">
        <f t="shared" si="101"/>
        <v/>
      </c>
      <c r="BE37" s="209">
        <v>5</v>
      </c>
      <c r="BF37" s="210"/>
      <c r="BG37" s="210"/>
      <c r="BH37" s="210"/>
      <c r="BI37" s="211"/>
      <c r="BJ37" s="211"/>
      <c r="BK37" s="212"/>
      <c r="BL37" s="211"/>
      <c r="BM37" s="211"/>
      <c r="BN37" s="212"/>
      <c r="BO37" s="213"/>
      <c r="BP37" s="211"/>
      <c r="BQ37" s="213"/>
      <c r="BR37" s="211"/>
      <c r="BS37" s="213"/>
      <c r="BT37" s="185" t="str">
        <f t="shared" si="102"/>
        <v/>
      </c>
      <c r="BU37" s="186" t="str">
        <f t="shared" si="103"/>
        <v/>
      </c>
      <c r="BV37" s="187" t="str">
        <f t="shared" si="104"/>
        <v/>
      </c>
      <c r="BX37" s="9" t="str">
        <f t="shared" si="105"/>
        <v/>
      </c>
      <c r="BY37" s="9" t="str">
        <f t="shared" si="106"/>
        <v/>
      </c>
      <c r="BZ37" s="9" t="str">
        <f t="shared" si="78"/>
        <v/>
      </c>
      <c r="CB37" s="70" t="str">
        <f t="shared" si="79"/>
        <v/>
      </c>
      <c r="CC37" s="70" t="str">
        <f t="shared" si="80"/>
        <v/>
      </c>
      <c r="CD37" s="70" t="str">
        <f t="shared" si="81"/>
        <v/>
      </c>
      <c r="CE37" s="191">
        <f t="shared" si="107"/>
        <v>0</v>
      </c>
      <c r="CF37" s="70" t="str">
        <f t="shared" si="82"/>
        <v/>
      </c>
      <c r="CG37" s="70" t="str">
        <f t="shared" si="83"/>
        <v/>
      </c>
      <c r="CH37" s="70" t="str">
        <f t="shared" si="84"/>
        <v/>
      </c>
      <c r="CI37" s="70" t="str">
        <f t="shared" si="108"/>
        <v/>
      </c>
      <c r="CJ37" s="70" t="str">
        <f t="shared" si="85"/>
        <v/>
      </c>
      <c r="CK37" s="70" t="str">
        <f t="shared" si="86"/>
        <v/>
      </c>
      <c r="CL37" s="70" t="str">
        <f t="shared" si="87"/>
        <v/>
      </c>
      <c r="CM37" s="70" t="str">
        <f t="shared" si="109"/>
        <v/>
      </c>
      <c r="CN37" s="70" t="str">
        <f t="shared" si="88"/>
        <v/>
      </c>
      <c r="CO37" s="70" t="str">
        <f t="shared" si="89"/>
        <v/>
      </c>
      <c r="CP37" s="70" t="str">
        <f t="shared" si="90"/>
        <v/>
      </c>
      <c r="CQ37" s="70" t="str">
        <f t="shared" si="110"/>
        <v/>
      </c>
      <c r="CR37" s="70" t="str">
        <f t="shared" si="91"/>
        <v/>
      </c>
      <c r="CS37" s="70" t="str">
        <f t="shared" si="92"/>
        <v/>
      </c>
      <c r="CT37" s="70" t="str">
        <f t="shared" si="93"/>
        <v/>
      </c>
      <c r="CU37" s="70" t="str">
        <f t="shared" si="111"/>
        <v/>
      </c>
    </row>
    <row r="38" spans="2:103" ht="18" customHeight="1" x14ac:dyDescent="0.45">
      <c r="B38" s="10">
        <v>6</v>
      </c>
      <c r="C38" s="174"/>
      <c r="D38" s="174"/>
      <c r="E38" s="174"/>
      <c r="F38" s="233"/>
      <c r="G38" s="233"/>
      <c r="H38" s="183"/>
      <c r="I38" s="233"/>
      <c r="J38" s="233"/>
      <c r="K38" s="183"/>
      <c r="L38" s="184"/>
      <c r="M38" s="182"/>
      <c r="N38" s="184"/>
      <c r="O38" s="182"/>
      <c r="P38" s="184"/>
      <c r="Q38" s="185" t="str">
        <f t="shared" si="60"/>
        <v/>
      </c>
      <c r="R38" s="186" t="str">
        <f t="shared" si="61"/>
        <v/>
      </c>
      <c r="S38" s="187" t="str">
        <f t="shared" si="94"/>
        <v/>
      </c>
      <c r="U38" s="9" t="str">
        <f t="shared" si="95"/>
        <v/>
      </c>
      <c r="V38" s="9" t="str">
        <f t="shared" si="96"/>
        <v/>
      </c>
      <c r="W38" s="9" t="str">
        <f t="shared" si="62"/>
        <v/>
      </c>
      <c r="Y38" s="70" t="str">
        <f t="shared" si="63"/>
        <v/>
      </c>
      <c r="Z38" s="70" t="str">
        <f t="shared" si="64"/>
        <v/>
      </c>
      <c r="AA38" s="70" t="str">
        <f t="shared" si="65"/>
        <v/>
      </c>
      <c r="AB38" s="191">
        <f t="shared" si="97"/>
        <v>0</v>
      </c>
      <c r="AC38" s="70" t="str">
        <f t="shared" si="66"/>
        <v/>
      </c>
      <c r="AD38" s="70" t="str">
        <f t="shared" si="67"/>
        <v/>
      </c>
      <c r="AE38" s="70" t="str">
        <f t="shared" si="68"/>
        <v/>
      </c>
      <c r="AF38" s="70" t="str">
        <f t="shared" si="98"/>
        <v/>
      </c>
      <c r="AG38" s="70" t="str">
        <f t="shared" si="69"/>
        <v/>
      </c>
      <c r="AH38" s="70" t="str">
        <f t="shared" si="70"/>
        <v/>
      </c>
      <c r="AI38" s="70" t="str">
        <f t="shared" si="71"/>
        <v/>
      </c>
      <c r="AJ38" s="70" t="str">
        <f t="shared" si="99"/>
        <v/>
      </c>
      <c r="AK38" s="70" t="str">
        <f t="shared" si="72"/>
        <v/>
      </c>
      <c r="AL38" s="70" t="str">
        <f t="shared" si="73"/>
        <v/>
      </c>
      <c r="AM38" s="70" t="str">
        <f t="shared" si="74"/>
        <v/>
      </c>
      <c r="AN38" s="70" t="str">
        <f t="shared" si="100"/>
        <v/>
      </c>
      <c r="AO38" s="70" t="str">
        <f t="shared" si="75"/>
        <v/>
      </c>
      <c r="AP38" s="70" t="str">
        <f t="shared" si="76"/>
        <v/>
      </c>
      <c r="AQ38" s="70" t="str">
        <f t="shared" si="77"/>
        <v/>
      </c>
      <c r="AR38" s="70" t="str">
        <f t="shared" si="101"/>
        <v/>
      </c>
      <c r="BE38" s="209">
        <v>6</v>
      </c>
      <c r="BF38" s="210"/>
      <c r="BG38" s="210"/>
      <c r="BH38" s="210"/>
      <c r="BI38" s="211"/>
      <c r="BJ38" s="211"/>
      <c r="BK38" s="212"/>
      <c r="BL38" s="211"/>
      <c r="BM38" s="211"/>
      <c r="BN38" s="212"/>
      <c r="BO38" s="213"/>
      <c r="BP38" s="211"/>
      <c r="BQ38" s="213"/>
      <c r="BR38" s="211"/>
      <c r="BS38" s="213"/>
      <c r="BT38" s="185" t="str">
        <f t="shared" si="102"/>
        <v/>
      </c>
      <c r="BU38" s="186" t="str">
        <f t="shared" si="103"/>
        <v/>
      </c>
      <c r="BV38" s="187" t="str">
        <f t="shared" si="104"/>
        <v/>
      </c>
      <c r="BX38" s="9" t="str">
        <f t="shared" si="105"/>
        <v/>
      </c>
      <c r="BY38" s="9" t="str">
        <f t="shared" si="106"/>
        <v/>
      </c>
      <c r="BZ38" s="9" t="str">
        <f t="shared" si="78"/>
        <v/>
      </c>
      <c r="CB38" s="70" t="str">
        <f t="shared" si="79"/>
        <v/>
      </c>
      <c r="CC38" s="70" t="str">
        <f t="shared" si="80"/>
        <v/>
      </c>
      <c r="CD38" s="70" t="str">
        <f t="shared" si="81"/>
        <v/>
      </c>
      <c r="CE38" s="191">
        <f t="shared" si="107"/>
        <v>0</v>
      </c>
      <c r="CF38" s="70" t="str">
        <f t="shared" si="82"/>
        <v/>
      </c>
      <c r="CG38" s="70" t="str">
        <f t="shared" si="83"/>
        <v/>
      </c>
      <c r="CH38" s="70" t="str">
        <f t="shared" si="84"/>
        <v/>
      </c>
      <c r="CI38" s="70" t="str">
        <f t="shared" si="108"/>
        <v/>
      </c>
      <c r="CJ38" s="70" t="str">
        <f t="shared" si="85"/>
        <v/>
      </c>
      <c r="CK38" s="70" t="str">
        <f t="shared" si="86"/>
        <v/>
      </c>
      <c r="CL38" s="70" t="str">
        <f t="shared" si="87"/>
        <v/>
      </c>
      <c r="CM38" s="70" t="str">
        <f t="shared" si="109"/>
        <v/>
      </c>
      <c r="CN38" s="70" t="str">
        <f t="shared" si="88"/>
        <v/>
      </c>
      <c r="CO38" s="70" t="str">
        <f t="shared" si="89"/>
        <v/>
      </c>
      <c r="CP38" s="70" t="str">
        <f t="shared" si="90"/>
        <v/>
      </c>
      <c r="CQ38" s="70" t="str">
        <f t="shared" si="110"/>
        <v/>
      </c>
      <c r="CR38" s="70" t="str">
        <f t="shared" si="91"/>
        <v/>
      </c>
      <c r="CS38" s="70" t="str">
        <f t="shared" si="92"/>
        <v/>
      </c>
      <c r="CT38" s="70" t="str">
        <f t="shared" si="93"/>
        <v/>
      </c>
      <c r="CU38" s="70" t="str">
        <f t="shared" si="111"/>
        <v/>
      </c>
    </row>
    <row r="39" spans="2:103" ht="18" customHeight="1" x14ac:dyDescent="0.45">
      <c r="B39" s="10">
        <v>7</v>
      </c>
      <c r="C39" s="174"/>
      <c r="D39" s="174"/>
      <c r="E39" s="174"/>
      <c r="F39" s="233"/>
      <c r="G39" s="233"/>
      <c r="H39" s="183"/>
      <c r="I39" s="233"/>
      <c r="J39" s="233"/>
      <c r="K39" s="183"/>
      <c r="L39" s="184"/>
      <c r="M39" s="182"/>
      <c r="N39" s="184"/>
      <c r="O39" s="182"/>
      <c r="P39" s="184"/>
      <c r="Q39" s="185" t="str">
        <f t="shared" si="60"/>
        <v/>
      </c>
      <c r="R39" s="186" t="str">
        <f t="shared" si="61"/>
        <v/>
      </c>
      <c r="S39" s="187" t="str">
        <f t="shared" si="94"/>
        <v/>
      </c>
      <c r="U39" s="9" t="str">
        <f t="shared" si="95"/>
        <v/>
      </c>
      <c r="V39" s="9" t="str">
        <f t="shared" si="96"/>
        <v/>
      </c>
      <c r="W39" s="9" t="str">
        <f t="shared" si="62"/>
        <v/>
      </c>
      <c r="Y39" s="70" t="str">
        <f t="shared" si="63"/>
        <v/>
      </c>
      <c r="Z39" s="70" t="str">
        <f t="shared" si="64"/>
        <v/>
      </c>
      <c r="AA39" s="70" t="str">
        <f t="shared" si="65"/>
        <v/>
      </c>
      <c r="AB39" s="191">
        <f t="shared" si="97"/>
        <v>0</v>
      </c>
      <c r="AC39" s="70" t="str">
        <f t="shared" si="66"/>
        <v/>
      </c>
      <c r="AD39" s="70" t="str">
        <f t="shared" si="67"/>
        <v/>
      </c>
      <c r="AE39" s="70" t="str">
        <f t="shared" si="68"/>
        <v/>
      </c>
      <c r="AF39" s="70" t="str">
        <f t="shared" si="98"/>
        <v/>
      </c>
      <c r="AG39" s="70" t="str">
        <f t="shared" si="69"/>
        <v/>
      </c>
      <c r="AH39" s="70" t="str">
        <f t="shared" si="70"/>
        <v/>
      </c>
      <c r="AI39" s="70" t="str">
        <f t="shared" si="71"/>
        <v/>
      </c>
      <c r="AJ39" s="70" t="str">
        <f t="shared" si="99"/>
        <v/>
      </c>
      <c r="AK39" s="70" t="str">
        <f t="shared" si="72"/>
        <v/>
      </c>
      <c r="AL39" s="70" t="str">
        <f t="shared" si="73"/>
        <v/>
      </c>
      <c r="AM39" s="70" t="str">
        <f t="shared" si="74"/>
        <v/>
      </c>
      <c r="AN39" s="70" t="str">
        <f t="shared" si="100"/>
        <v/>
      </c>
      <c r="AO39" s="70" t="str">
        <f t="shared" si="75"/>
        <v/>
      </c>
      <c r="AP39" s="70" t="str">
        <f t="shared" si="76"/>
        <v/>
      </c>
      <c r="AQ39" s="70" t="str">
        <f t="shared" si="77"/>
        <v/>
      </c>
      <c r="AR39" s="70" t="str">
        <f t="shared" si="101"/>
        <v/>
      </c>
      <c r="BE39" s="209">
        <v>7</v>
      </c>
      <c r="BF39" s="210"/>
      <c r="BG39" s="210"/>
      <c r="BH39" s="210"/>
      <c r="BI39" s="211"/>
      <c r="BJ39" s="211"/>
      <c r="BK39" s="212"/>
      <c r="BL39" s="211"/>
      <c r="BM39" s="211"/>
      <c r="BN39" s="212"/>
      <c r="BO39" s="213"/>
      <c r="BP39" s="211"/>
      <c r="BQ39" s="213"/>
      <c r="BR39" s="211"/>
      <c r="BS39" s="213"/>
      <c r="BT39" s="185" t="str">
        <f t="shared" si="102"/>
        <v/>
      </c>
      <c r="BU39" s="186" t="str">
        <f t="shared" si="103"/>
        <v/>
      </c>
      <c r="BV39" s="187" t="str">
        <f t="shared" si="104"/>
        <v/>
      </c>
      <c r="BX39" s="9" t="str">
        <f t="shared" si="105"/>
        <v/>
      </c>
      <c r="BY39" s="9" t="str">
        <f t="shared" si="106"/>
        <v/>
      </c>
      <c r="BZ39" s="9" t="str">
        <f t="shared" si="78"/>
        <v/>
      </c>
      <c r="CB39" s="70" t="str">
        <f t="shared" si="79"/>
        <v/>
      </c>
      <c r="CC39" s="70" t="str">
        <f t="shared" si="80"/>
        <v/>
      </c>
      <c r="CD39" s="70" t="str">
        <f t="shared" si="81"/>
        <v/>
      </c>
      <c r="CE39" s="191">
        <f t="shared" si="107"/>
        <v>0</v>
      </c>
      <c r="CF39" s="70" t="str">
        <f t="shared" si="82"/>
        <v/>
      </c>
      <c r="CG39" s="70" t="str">
        <f t="shared" si="83"/>
        <v/>
      </c>
      <c r="CH39" s="70" t="str">
        <f t="shared" si="84"/>
        <v/>
      </c>
      <c r="CI39" s="70" t="str">
        <f t="shared" si="108"/>
        <v/>
      </c>
      <c r="CJ39" s="70" t="str">
        <f t="shared" si="85"/>
        <v/>
      </c>
      <c r="CK39" s="70" t="str">
        <f t="shared" si="86"/>
        <v/>
      </c>
      <c r="CL39" s="70" t="str">
        <f t="shared" si="87"/>
        <v/>
      </c>
      <c r="CM39" s="70" t="str">
        <f t="shared" si="109"/>
        <v/>
      </c>
      <c r="CN39" s="70" t="str">
        <f t="shared" si="88"/>
        <v/>
      </c>
      <c r="CO39" s="70" t="str">
        <f t="shared" si="89"/>
        <v/>
      </c>
      <c r="CP39" s="70" t="str">
        <f t="shared" si="90"/>
        <v/>
      </c>
      <c r="CQ39" s="70" t="str">
        <f t="shared" si="110"/>
        <v/>
      </c>
      <c r="CR39" s="70" t="str">
        <f t="shared" si="91"/>
        <v/>
      </c>
      <c r="CS39" s="70" t="str">
        <f t="shared" si="92"/>
        <v/>
      </c>
      <c r="CT39" s="70" t="str">
        <f t="shared" si="93"/>
        <v/>
      </c>
      <c r="CU39" s="70" t="str">
        <f t="shared" si="111"/>
        <v/>
      </c>
    </row>
    <row r="40" spans="2:103" ht="18" customHeight="1" x14ac:dyDescent="0.45">
      <c r="B40" s="10">
        <v>8</v>
      </c>
      <c r="C40" s="174"/>
      <c r="D40" s="174"/>
      <c r="E40" s="174"/>
      <c r="F40" s="233"/>
      <c r="G40" s="233"/>
      <c r="H40" s="183"/>
      <c r="I40" s="233"/>
      <c r="J40" s="233"/>
      <c r="K40" s="183"/>
      <c r="L40" s="184"/>
      <c r="M40" s="182"/>
      <c r="N40" s="184"/>
      <c r="O40" s="182"/>
      <c r="P40" s="184"/>
      <c r="Q40" s="185" t="str">
        <f t="shared" si="60"/>
        <v/>
      </c>
      <c r="R40" s="186" t="str">
        <f t="shared" si="61"/>
        <v/>
      </c>
      <c r="S40" s="187" t="str">
        <f t="shared" si="94"/>
        <v/>
      </c>
      <c r="U40" s="9" t="str">
        <f t="shared" si="95"/>
        <v/>
      </c>
      <c r="V40" s="9" t="str">
        <f t="shared" si="96"/>
        <v/>
      </c>
      <c r="W40" s="9" t="str">
        <f t="shared" si="62"/>
        <v/>
      </c>
      <c r="Y40" s="70" t="str">
        <f t="shared" si="63"/>
        <v/>
      </c>
      <c r="Z40" s="70" t="str">
        <f t="shared" si="64"/>
        <v/>
      </c>
      <c r="AA40" s="70" t="str">
        <f t="shared" si="65"/>
        <v/>
      </c>
      <c r="AB40" s="191">
        <f t="shared" si="97"/>
        <v>0</v>
      </c>
      <c r="AC40" s="70" t="str">
        <f t="shared" si="66"/>
        <v/>
      </c>
      <c r="AD40" s="70" t="str">
        <f t="shared" si="67"/>
        <v/>
      </c>
      <c r="AE40" s="70" t="str">
        <f t="shared" si="68"/>
        <v/>
      </c>
      <c r="AF40" s="70" t="str">
        <f t="shared" si="98"/>
        <v/>
      </c>
      <c r="AG40" s="70" t="str">
        <f t="shared" si="69"/>
        <v/>
      </c>
      <c r="AH40" s="70" t="str">
        <f t="shared" si="70"/>
        <v/>
      </c>
      <c r="AI40" s="70" t="str">
        <f t="shared" si="71"/>
        <v/>
      </c>
      <c r="AJ40" s="70" t="str">
        <f t="shared" si="99"/>
        <v/>
      </c>
      <c r="AK40" s="70" t="str">
        <f t="shared" si="72"/>
        <v/>
      </c>
      <c r="AL40" s="70" t="str">
        <f t="shared" si="73"/>
        <v/>
      </c>
      <c r="AM40" s="70" t="str">
        <f t="shared" si="74"/>
        <v/>
      </c>
      <c r="AN40" s="70" t="str">
        <f t="shared" si="100"/>
        <v/>
      </c>
      <c r="AO40" s="70" t="str">
        <f t="shared" si="75"/>
        <v/>
      </c>
      <c r="AP40" s="70" t="str">
        <f t="shared" si="76"/>
        <v/>
      </c>
      <c r="AQ40" s="70" t="str">
        <f t="shared" si="77"/>
        <v/>
      </c>
      <c r="AR40" s="70" t="str">
        <f t="shared" si="101"/>
        <v/>
      </c>
      <c r="BE40" s="209">
        <v>8</v>
      </c>
      <c r="BF40" s="210"/>
      <c r="BG40" s="210"/>
      <c r="BH40" s="210"/>
      <c r="BI40" s="211"/>
      <c r="BJ40" s="211"/>
      <c r="BK40" s="212"/>
      <c r="BL40" s="211"/>
      <c r="BM40" s="211"/>
      <c r="BN40" s="212"/>
      <c r="BO40" s="213"/>
      <c r="BP40" s="211"/>
      <c r="BQ40" s="213"/>
      <c r="BR40" s="211"/>
      <c r="BS40" s="213"/>
      <c r="BT40" s="185" t="str">
        <f t="shared" si="102"/>
        <v/>
      </c>
      <c r="BU40" s="186" t="str">
        <f t="shared" si="103"/>
        <v/>
      </c>
      <c r="BV40" s="187" t="str">
        <f t="shared" si="104"/>
        <v/>
      </c>
      <c r="BX40" s="9" t="str">
        <f t="shared" si="105"/>
        <v/>
      </c>
      <c r="BY40" s="9" t="str">
        <f t="shared" si="106"/>
        <v/>
      </c>
      <c r="BZ40" s="9" t="str">
        <f t="shared" si="78"/>
        <v/>
      </c>
      <c r="CB40" s="70" t="str">
        <f t="shared" si="79"/>
        <v/>
      </c>
      <c r="CC40" s="70" t="str">
        <f t="shared" si="80"/>
        <v/>
      </c>
      <c r="CD40" s="70" t="str">
        <f t="shared" si="81"/>
        <v/>
      </c>
      <c r="CE40" s="191">
        <f t="shared" si="107"/>
        <v>0</v>
      </c>
      <c r="CF40" s="70" t="str">
        <f t="shared" si="82"/>
        <v/>
      </c>
      <c r="CG40" s="70" t="str">
        <f t="shared" si="83"/>
        <v/>
      </c>
      <c r="CH40" s="70" t="str">
        <f t="shared" si="84"/>
        <v/>
      </c>
      <c r="CI40" s="70" t="str">
        <f t="shared" si="108"/>
        <v/>
      </c>
      <c r="CJ40" s="70" t="str">
        <f t="shared" si="85"/>
        <v/>
      </c>
      <c r="CK40" s="70" t="str">
        <f t="shared" si="86"/>
        <v/>
      </c>
      <c r="CL40" s="70" t="str">
        <f t="shared" si="87"/>
        <v/>
      </c>
      <c r="CM40" s="70" t="str">
        <f t="shared" si="109"/>
        <v/>
      </c>
      <c r="CN40" s="70" t="str">
        <f t="shared" si="88"/>
        <v/>
      </c>
      <c r="CO40" s="70" t="str">
        <f t="shared" si="89"/>
        <v/>
      </c>
      <c r="CP40" s="70" t="str">
        <f t="shared" si="90"/>
        <v/>
      </c>
      <c r="CQ40" s="70" t="str">
        <f t="shared" si="110"/>
        <v/>
      </c>
      <c r="CR40" s="70" t="str">
        <f t="shared" si="91"/>
        <v/>
      </c>
      <c r="CS40" s="70" t="str">
        <f t="shared" si="92"/>
        <v/>
      </c>
      <c r="CT40" s="70" t="str">
        <f t="shared" si="93"/>
        <v/>
      </c>
      <c r="CU40" s="70" t="str">
        <f t="shared" si="111"/>
        <v/>
      </c>
    </row>
    <row r="41" spans="2:103" ht="18" customHeight="1" x14ac:dyDescent="0.45">
      <c r="B41" s="10">
        <v>9</v>
      </c>
      <c r="C41" s="174"/>
      <c r="D41" s="174"/>
      <c r="E41" s="174"/>
      <c r="F41" s="233"/>
      <c r="G41" s="233"/>
      <c r="H41" s="183"/>
      <c r="I41" s="233"/>
      <c r="J41" s="233"/>
      <c r="K41" s="183"/>
      <c r="L41" s="184"/>
      <c r="M41" s="182"/>
      <c r="N41" s="184"/>
      <c r="O41" s="182"/>
      <c r="P41" s="184"/>
      <c r="Q41" s="185" t="str">
        <f t="shared" ref="Q41:Q47" si="112">IF(W41="11",AA41,IF(W41="21",AE41,IF(W41="22",AI41,IF(W41="31",AM41,IF(W41="33",AQ41,"")))))</f>
        <v/>
      </c>
      <c r="R41" s="186" t="str">
        <f t="shared" si="61"/>
        <v/>
      </c>
      <c r="S41" s="187" t="str">
        <f t="shared" si="94"/>
        <v/>
      </c>
      <c r="U41" s="9" t="str">
        <f t="shared" si="95"/>
        <v/>
      </c>
      <c r="V41" s="9" t="str">
        <f t="shared" si="96"/>
        <v/>
      </c>
      <c r="W41" s="9" t="str">
        <f t="shared" si="62"/>
        <v/>
      </c>
      <c r="Y41" s="70" t="str">
        <f t="shared" si="63"/>
        <v/>
      </c>
      <c r="Z41" s="70" t="str">
        <f t="shared" si="64"/>
        <v/>
      </c>
      <c r="AA41" s="70" t="str">
        <f t="shared" si="65"/>
        <v/>
      </c>
      <c r="AB41" s="191">
        <f t="shared" si="97"/>
        <v>0</v>
      </c>
      <c r="AC41" s="70" t="str">
        <f t="shared" si="66"/>
        <v/>
      </c>
      <c r="AD41" s="70" t="str">
        <f t="shared" si="67"/>
        <v/>
      </c>
      <c r="AE41" s="70" t="str">
        <f t="shared" si="68"/>
        <v/>
      </c>
      <c r="AF41" s="70" t="str">
        <f t="shared" si="98"/>
        <v/>
      </c>
      <c r="AG41" s="70" t="str">
        <f t="shared" si="69"/>
        <v/>
      </c>
      <c r="AH41" s="70" t="str">
        <f t="shared" si="70"/>
        <v/>
      </c>
      <c r="AI41" s="70" t="str">
        <f t="shared" si="71"/>
        <v/>
      </c>
      <c r="AJ41" s="70" t="str">
        <f t="shared" si="99"/>
        <v/>
      </c>
      <c r="AK41" s="70" t="str">
        <f t="shared" si="72"/>
        <v/>
      </c>
      <c r="AL41" s="70" t="str">
        <f t="shared" si="73"/>
        <v/>
      </c>
      <c r="AM41" s="70" t="str">
        <f t="shared" si="74"/>
        <v/>
      </c>
      <c r="AN41" s="70" t="str">
        <f t="shared" si="100"/>
        <v/>
      </c>
      <c r="AO41" s="70" t="str">
        <f t="shared" si="75"/>
        <v/>
      </c>
      <c r="AP41" s="70" t="str">
        <f t="shared" si="76"/>
        <v/>
      </c>
      <c r="AQ41" s="70" t="str">
        <f t="shared" si="77"/>
        <v/>
      </c>
      <c r="AR41" s="70" t="str">
        <f t="shared" si="101"/>
        <v/>
      </c>
      <c r="BE41" s="209">
        <v>9</v>
      </c>
      <c r="BF41" s="210"/>
      <c r="BG41" s="210"/>
      <c r="BH41" s="210"/>
      <c r="BI41" s="211"/>
      <c r="BJ41" s="211"/>
      <c r="BK41" s="212"/>
      <c r="BL41" s="211"/>
      <c r="BM41" s="211"/>
      <c r="BN41" s="212"/>
      <c r="BO41" s="213"/>
      <c r="BP41" s="211"/>
      <c r="BQ41" s="213"/>
      <c r="BR41" s="211"/>
      <c r="BS41" s="213"/>
      <c r="BT41" s="185" t="str">
        <f t="shared" si="102"/>
        <v/>
      </c>
      <c r="BU41" s="186" t="str">
        <f t="shared" si="103"/>
        <v/>
      </c>
      <c r="BV41" s="187" t="str">
        <f t="shared" si="104"/>
        <v/>
      </c>
      <c r="BX41" s="9" t="str">
        <f t="shared" si="105"/>
        <v/>
      </c>
      <c r="BY41" s="9" t="str">
        <f t="shared" si="106"/>
        <v/>
      </c>
      <c r="BZ41" s="9" t="str">
        <f t="shared" si="78"/>
        <v/>
      </c>
      <c r="CB41" s="70" t="str">
        <f t="shared" si="79"/>
        <v/>
      </c>
      <c r="CC41" s="70" t="str">
        <f t="shared" si="80"/>
        <v/>
      </c>
      <c r="CD41" s="70" t="str">
        <f t="shared" si="81"/>
        <v/>
      </c>
      <c r="CE41" s="191">
        <f t="shared" si="107"/>
        <v>0</v>
      </c>
      <c r="CF41" s="70" t="str">
        <f t="shared" si="82"/>
        <v/>
      </c>
      <c r="CG41" s="70" t="str">
        <f t="shared" si="83"/>
        <v/>
      </c>
      <c r="CH41" s="70" t="str">
        <f t="shared" si="84"/>
        <v/>
      </c>
      <c r="CI41" s="70" t="str">
        <f t="shared" si="108"/>
        <v/>
      </c>
      <c r="CJ41" s="70" t="str">
        <f t="shared" si="85"/>
        <v/>
      </c>
      <c r="CK41" s="70" t="str">
        <f t="shared" si="86"/>
        <v/>
      </c>
      <c r="CL41" s="70" t="str">
        <f t="shared" si="87"/>
        <v/>
      </c>
      <c r="CM41" s="70" t="str">
        <f t="shared" si="109"/>
        <v/>
      </c>
      <c r="CN41" s="70" t="str">
        <f t="shared" si="88"/>
        <v/>
      </c>
      <c r="CO41" s="70" t="str">
        <f t="shared" si="89"/>
        <v/>
      </c>
      <c r="CP41" s="70" t="str">
        <f t="shared" si="90"/>
        <v/>
      </c>
      <c r="CQ41" s="70" t="str">
        <f t="shared" si="110"/>
        <v/>
      </c>
      <c r="CR41" s="70" t="str">
        <f t="shared" si="91"/>
        <v/>
      </c>
      <c r="CS41" s="70" t="str">
        <f t="shared" si="92"/>
        <v/>
      </c>
      <c r="CT41" s="70" t="str">
        <f t="shared" si="93"/>
        <v/>
      </c>
      <c r="CU41" s="70" t="str">
        <f t="shared" si="111"/>
        <v/>
      </c>
    </row>
    <row r="42" spans="2:103" ht="18" customHeight="1" x14ac:dyDescent="0.45">
      <c r="B42" s="10">
        <v>10</v>
      </c>
      <c r="C42" s="174"/>
      <c r="D42" s="174"/>
      <c r="E42" s="174"/>
      <c r="F42" s="233"/>
      <c r="G42" s="233"/>
      <c r="H42" s="183"/>
      <c r="I42" s="233"/>
      <c r="J42" s="233"/>
      <c r="K42" s="183"/>
      <c r="L42" s="184"/>
      <c r="M42" s="182"/>
      <c r="N42" s="184"/>
      <c r="O42" s="182"/>
      <c r="P42" s="184"/>
      <c r="Q42" s="185" t="str">
        <f t="shared" si="112"/>
        <v/>
      </c>
      <c r="R42" s="186" t="str">
        <f t="shared" si="61"/>
        <v/>
      </c>
      <c r="S42" s="187" t="str">
        <f t="shared" si="94"/>
        <v/>
      </c>
      <c r="U42" s="9" t="str">
        <f t="shared" si="95"/>
        <v/>
      </c>
      <c r="V42" s="9" t="str">
        <f t="shared" si="96"/>
        <v/>
      </c>
      <c r="W42" s="9" t="str">
        <f t="shared" si="62"/>
        <v/>
      </c>
      <c r="Y42" s="70" t="str">
        <f t="shared" si="63"/>
        <v/>
      </c>
      <c r="Z42" s="70" t="str">
        <f t="shared" si="64"/>
        <v/>
      </c>
      <c r="AA42" s="70" t="str">
        <f t="shared" si="65"/>
        <v/>
      </c>
      <c r="AB42" s="191">
        <f t="shared" si="97"/>
        <v>0</v>
      </c>
      <c r="AC42" s="70" t="str">
        <f t="shared" si="66"/>
        <v/>
      </c>
      <c r="AD42" s="70" t="str">
        <f t="shared" si="67"/>
        <v/>
      </c>
      <c r="AE42" s="70" t="str">
        <f t="shared" si="68"/>
        <v/>
      </c>
      <c r="AF42" s="70" t="str">
        <f t="shared" si="98"/>
        <v/>
      </c>
      <c r="AG42" s="70" t="str">
        <f t="shared" si="69"/>
        <v/>
      </c>
      <c r="AH42" s="70" t="str">
        <f t="shared" si="70"/>
        <v/>
      </c>
      <c r="AI42" s="70" t="str">
        <f t="shared" si="71"/>
        <v/>
      </c>
      <c r="AJ42" s="70" t="str">
        <f t="shared" si="99"/>
        <v/>
      </c>
      <c r="AK42" s="70" t="str">
        <f t="shared" si="72"/>
        <v/>
      </c>
      <c r="AL42" s="70" t="str">
        <f t="shared" si="73"/>
        <v/>
      </c>
      <c r="AM42" s="70" t="str">
        <f t="shared" si="74"/>
        <v/>
      </c>
      <c r="AN42" s="70" t="str">
        <f t="shared" si="100"/>
        <v/>
      </c>
      <c r="AO42" s="70" t="str">
        <f t="shared" si="75"/>
        <v/>
      </c>
      <c r="AP42" s="70" t="str">
        <f t="shared" si="76"/>
        <v/>
      </c>
      <c r="AQ42" s="70" t="str">
        <f t="shared" si="77"/>
        <v/>
      </c>
      <c r="AR42" s="70" t="str">
        <f t="shared" si="101"/>
        <v/>
      </c>
      <c r="BE42" s="209">
        <v>10</v>
      </c>
      <c r="BF42" s="210"/>
      <c r="BG42" s="210"/>
      <c r="BH42" s="210"/>
      <c r="BI42" s="211"/>
      <c r="BJ42" s="211"/>
      <c r="BK42" s="212"/>
      <c r="BL42" s="211"/>
      <c r="BM42" s="211"/>
      <c r="BN42" s="212"/>
      <c r="BO42" s="213"/>
      <c r="BP42" s="211"/>
      <c r="BQ42" s="213"/>
      <c r="BR42" s="211"/>
      <c r="BS42" s="213"/>
      <c r="BT42" s="185" t="str">
        <f t="shared" si="102"/>
        <v/>
      </c>
      <c r="BU42" s="186" t="str">
        <f t="shared" si="103"/>
        <v/>
      </c>
      <c r="BV42" s="187" t="str">
        <f t="shared" si="104"/>
        <v/>
      </c>
      <c r="BX42" s="9" t="str">
        <f t="shared" si="105"/>
        <v/>
      </c>
      <c r="BY42" s="9" t="str">
        <f t="shared" si="106"/>
        <v/>
      </c>
      <c r="BZ42" s="9" t="str">
        <f t="shared" si="78"/>
        <v/>
      </c>
      <c r="CB42" s="70" t="str">
        <f t="shared" si="79"/>
        <v/>
      </c>
      <c r="CC42" s="70" t="str">
        <f t="shared" si="80"/>
        <v/>
      </c>
      <c r="CD42" s="70" t="str">
        <f t="shared" si="81"/>
        <v/>
      </c>
      <c r="CE42" s="191">
        <f t="shared" si="107"/>
        <v>0</v>
      </c>
      <c r="CF42" s="70" t="str">
        <f t="shared" si="82"/>
        <v/>
      </c>
      <c r="CG42" s="70" t="str">
        <f t="shared" si="83"/>
        <v/>
      </c>
      <c r="CH42" s="70" t="str">
        <f t="shared" si="84"/>
        <v/>
      </c>
      <c r="CI42" s="70" t="str">
        <f t="shared" si="108"/>
        <v/>
      </c>
      <c r="CJ42" s="70" t="str">
        <f t="shared" si="85"/>
        <v/>
      </c>
      <c r="CK42" s="70" t="str">
        <f t="shared" si="86"/>
        <v/>
      </c>
      <c r="CL42" s="70" t="str">
        <f t="shared" si="87"/>
        <v/>
      </c>
      <c r="CM42" s="70" t="str">
        <f t="shared" si="109"/>
        <v/>
      </c>
      <c r="CN42" s="70" t="str">
        <f t="shared" si="88"/>
        <v/>
      </c>
      <c r="CO42" s="70" t="str">
        <f t="shared" si="89"/>
        <v/>
      </c>
      <c r="CP42" s="70" t="str">
        <f t="shared" si="90"/>
        <v/>
      </c>
      <c r="CQ42" s="70" t="str">
        <f t="shared" si="110"/>
        <v/>
      </c>
      <c r="CR42" s="70" t="str">
        <f t="shared" si="91"/>
        <v/>
      </c>
      <c r="CS42" s="70" t="str">
        <f t="shared" si="92"/>
        <v/>
      </c>
      <c r="CT42" s="70" t="str">
        <f t="shared" si="93"/>
        <v/>
      </c>
      <c r="CU42" s="70" t="str">
        <f t="shared" si="111"/>
        <v/>
      </c>
    </row>
    <row r="43" spans="2:103" ht="18" customHeight="1" x14ac:dyDescent="0.45">
      <c r="B43" s="10">
        <v>11</v>
      </c>
      <c r="C43" s="174"/>
      <c r="D43" s="174"/>
      <c r="E43" s="174"/>
      <c r="F43" s="233"/>
      <c r="G43" s="233"/>
      <c r="H43" s="183"/>
      <c r="I43" s="233"/>
      <c r="J43" s="233"/>
      <c r="K43" s="183"/>
      <c r="L43" s="184"/>
      <c r="M43" s="182"/>
      <c r="N43" s="184"/>
      <c r="O43" s="182"/>
      <c r="P43" s="184"/>
      <c r="Q43" s="185" t="str">
        <f t="shared" si="112"/>
        <v/>
      </c>
      <c r="R43" s="186" t="str">
        <f t="shared" si="61"/>
        <v/>
      </c>
      <c r="S43" s="187" t="str">
        <f t="shared" si="94"/>
        <v/>
      </c>
      <c r="U43" s="9" t="str">
        <f t="shared" si="95"/>
        <v/>
      </c>
      <c r="V43" s="9" t="str">
        <f t="shared" si="96"/>
        <v/>
      </c>
      <c r="W43" s="9" t="str">
        <f t="shared" si="62"/>
        <v/>
      </c>
      <c r="Y43" s="70" t="str">
        <f t="shared" si="63"/>
        <v/>
      </c>
      <c r="Z43" s="70" t="str">
        <f t="shared" si="64"/>
        <v/>
      </c>
      <c r="AA43" s="70" t="str">
        <f t="shared" si="65"/>
        <v/>
      </c>
      <c r="AB43" s="191">
        <f t="shared" si="97"/>
        <v>0</v>
      </c>
      <c r="AC43" s="70" t="str">
        <f t="shared" si="66"/>
        <v/>
      </c>
      <c r="AD43" s="70" t="str">
        <f t="shared" si="67"/>
        <v/>
      </c>
      <c r="AE43" s="70" t="str">
        <f t="shared" si="68"/>
        <v/>
      </c>
      <c r="AF43" s="70" t="str">
        <f t="shared" si="98"/>
        <v/>
      </c>
      <c r="AG43" s="70" t="str">
        <f t="shared" si="69"/>
        <v/>
      </c>
      <c r="AH43" s="70" t="str">
        <f t="shared" si="70"/>
        <v/>
      </c>
      <c r="AI43" s="70" t="str">
        <f t="shared" si="71"/>
        <v/>
      </c>
      <c r="AJ43" s="70" t="str">
        <f t="shared" si="99"/>
        <v/>
      </c>
      <c r="AK43" s="70" t="str">
        <f t="shared" si="72"/>
        <v/>
      </c>
      <c r="AL43" s="70" t="str">
        <f t="shared" si="73"/>
        <v/>
      </c>
      <c r="AM43" s="70" t="str">
        <f t="shared" si="74"/>
        <v/>
      </c>
      <c r="AN43" s="70" t="str">
        <f t="shared" si="100"/>
        <v/>
      </c>
      <c r="AO43" s="70" t="str">
        <f t="shared" si="75"/>
        <v/>
      </c>
      <c r="AP43" s="70" t="str">
        <f t="shared" si="76"/>
        <v/>
      </c>
      <c r="AQ43" s="70" t="str">
        <f t="shared" si="77"/>
        <v/>
      </c>
      <c r="AR43" s="70" t="str">
        <f t="shared" si="101"/>
        <v/>
      </c>
      <c r="BE43" s="209">
        <v>11</v>
      </c>
      <c r="BF43" s="210"/>
      <c r="BG43" s="210"/>
      <c r="BH43" s="210"/>
      <c r="BI43" s="211"/>
      <c r="BJ43" s="211"/>
      <c r="BK43" s="212"/>
      <c r="BL43" s="211"/>
      <c r="BM43" s="211"/>
      <c r="BN43" s="212"/>
      <c r="BO43" s="213"/>
      <c r="BP43" s="211"/>
      <c r="BQ43" s="213"/>
      <c r="BR43" s="211"/>
      <c r="BS43" s="213"/>
      <c r="BT43" s="185" t="str">
        <f t="shared" si="102"/>
        <v/>
      </c>
      <c r="BU43" s="186" t="str">
        <f t="shared" si="103"/>
        <v/>
      </c>
      <c r="BV43" s="187" t="str">
        <f t="shared" si="104"/>
        <v/>
      </c>
      <c r="BX43" s="9" t="str">
        <f t="shared" si="105"/>
        <v/>
      </c>
      <c r="BY43" s="9" t="str">
        <f t="shared" si="106"/>
        <v/>
      </c>
      <c r="BZ43" s="9" t="str">
        <f t="shared" si="78"/>
        <v/>
      </c>
      <c r="CB43" s="70" t="str">
        <f t="shared" si="79"/>
        <v/>
      </c>
      <c r="CC43" s="70" t="str">
        <f t="shared" si="80"/>
        <v/>
      </c>
      <c r="CD43" s="70" t="str">
        <f t="shared" si="81"/>
        <v/>
      </c>
      <c r="CE43" s="191">
        <f t="shared" si="107"/>
        <v>0</v>
      </c>
      <c r="CF43" s="70" t="str">
        <f t="shared" si="82"/>
        <v/>
      </c>
      <c r="CG43" s="70" t="str">
        <f t="shared" si="83"/>
        <v/>
      </c>
      <c r="CH43" s="70" t="str">
        <f t="shared" si="84"/>
        <v/>
      </c>
      <c r="CI43" s="70" t="str">
        <f t="shared" si="108"/>
        <v/>
      </c>
      <c r="CJ43" s="70" t="str">
        <f t="shared" si="85"/>
        <v/>
      </c>
      <c r="CK43" s="70" t="str">
        <f t="shared" si="86"/>
        <v/>
      </c>
      <c r="CL43" s="70" t="str">
        <f t="shared" si="87"/>
        <v/>
      </c>
      <c r="CM43" s="70" t="str">
        <f t="shared" si="109"/>
        <v/>
      </c>
      <c r="CN43" s="70" t="str">
        <f t="shared" si="88"/>
        <v/>
      </c>
      <c r="CO43" s="70" t="str">
        <f t="shared" si="89"/>
        <v/>
      </c>
      <c r="CP43" s="70" t="str">
        <f t="shared" si="90"/>
        <v/>
      </c>
      <c r="CQ43" s="70" t="str">
        <f t="shared" si="110"/>
        <v/>
      </c>
      <c r="CR43" s="70" t="str">
        <f t="shared" si="91"/>
        <v/>
      </c>
      <c r="CS43" s="70" t="str">
        <f t="shared" si="92"/>
        <v/>
      </c>
      <c r="CT43" s="70" t="str">
        <f t="shared" si="93"/>
        <v/>
      </c>
      <c r="CU43" s="70" t="str">
        <f t="shared" si="111"/>
        <v/>
      </c>
    </row>
    <row r="44" spans="2:103" ht="18" customHeight="1" x14ac:dyDescent="0.45">
      <c r="B44" s="10">
        <v>12</v>
      </c>
      <c r="C44" s="174"/>
      <c r="D44" s="174"/>
      <c r="E44" s="174"/>
      <c r="F44" s="233"/>
      <c r="G44" s="233"/>
      <c r="H44" s="183"/>
      <c r="I44" s="233"/>
      <c r="J44" s="233"/>
      <c r="K44" s="183"/>
      <c r="L44" s="184"/>
      <c r="M44" s="182"/>
      <c r="N44" s="184"/>
      <c r="O44" s="182"/>
      <c r="P44" s="184"/>
      <c r="Q44" s="185" t="str">
        <f t="shared" si="112"/>
        <v/>
      </c>
      <c r="R44" s="186" t="str">
        <f t="shared" si="61"/>
        <v/>
      </c>
      <c r="S44" s="187" t="str">
        <f t="shared" si="94"/>
        <v/>
      </c>
      <c r="U44" s="9" t="str">
        <f t="shared" si="95"/>
        <v/>
      </c>
      <c r="V44" s="9" t="str">
        <f t="shared" si="96"/>
        <v/>
      </c>
      <c r="W44" s="9" t="str">
        <f t="shared" si="62"/>
        <v/>
      </c>
      <c r="Y44" s="70" t="str">
        <f t="shared" si="63"/>
        <v/>
      </c>
      <c r="Z44" s="70" t="str">
        <f t="shared" si="64"/>
        <v/>
      </c>
      <c r="AA44" s="70" t="str">
        <f t="shared" si="65"/>
        <v/>
      </c>
      <c r="AB44" s="191">
        <f t="shared" si="97"/>
        <v>0</v>
      </c>
      <c r="AC44" s="70" t="str">
        <f t="shared" si="66"/>
        <v/>
      </c>
      <c r="AD44" s="70" t="str">
        <f t="shared" si="67"/>
        <v/>
      </c>
      <c r="AE44" s="70" t="str">
        <f t="shared" si="68"/>
        <v/>
      </c>
      <c r="AF44" s="70" t="str">
        <f t="shared" si="98"/>
        <v/>
      </c>
      <c r="AG44" s="70" t="str">
        <f t="shared" si="69"/>
        <v/>
      </c>
      <c r="AH44" s="70" t="str">
        <f t="shared" si="70"/>
        <v/>
      </c>
      <c r="AI44" s="70" t="str">
        <f t="shared" si="71"/>
        <v/>
      </c>
      <c r="AJ44" s="70" t="str">
        <f t="shared" si="99"/>
        <v/>
      </c>
      <c r="AK44" s="70" t="str">
        <f t="shared" si="72"/>
        <v/>
      </c>
      <c r="AL44" s="70" t="str">
        <f t="shared" si="73"/>
        <v/>
      </c>
      <c r="AM44" s="70" t="str">
        <f t="shared" si="74"/>
        <v/>
      </c>
      <c r="AN44" s="70" t="str">
        <f t="shared" si="100"/>
        <v/>
      </c>
      <c r="AO44" s="70" t="str">
        <f t="shared" si="75"/>
        <v/>
      </c>
      <c r="AP44" s="70" t="str">
        <f t="shared" si="76"/>
        <v/>
      </c>
      <c r="AQ44" s="70" t="str">
        <f t="shared" si="77"/>
        <v/>
      </c>
      <c r="AR44" s="70" t="str">
        <f t="shared" si="101"/>
        <v/>
      </c>
      <c r="BE44" s="209">
        <v>12</v>
      </c>
      <c r="BF44" s="210"/>
      <c r="BG44" s="210"/>
      <c r="BH44" s="210"/>
      <c r="BI44" s="211"/>
      <c r="BJ44" s="211"/>
      <c r="BK44" s="212"/>
      <c r="BL44" s="211"/>
      <c r="BM44" s="211"/>
      <c r="BN44" s="212"/>
      <c r="BO44" s="213"/>
      <c r="BP44" s="211"/>
      <c r="BQ44" s="213"/>
      <c r="BR44" s="211"/>
      <c r="BS44" s="213"/>
      <c r="BT44" s="185" t="str">
        <f t="shared" si="102"/>
        <v/>
      </c>
      <c r="BU44" s="186" t="str">
        <f t="shared" si="103"/>
        <v/>
      </c>
      <c r="BV44" s="187" t="str">
        <f t="shared" si="104"/>
        <v/>
      </c>
      <c r="BX44" s="9" t="str">
        <f t="shared" si="105"/>
        <v/>
      </c>
      <c r="BY44" s="9" t="str">
        <f t="shared" si="106"/>
        <v/>
      </c>
      <c r="BZ44" s="9" t="str">
        <f t="shared" si="78"/>
        <v/>
      </c>
      <c r="CB44" s="70" t="str">
        <f t="shared" si="79"/>
        <v/>
      </c>
      <c r="CC44" s="70" t="str">
        <f t="shared" si="80"/>
        <v/>
      </c>
      <c r="CD44" s="70" t="str">
        <f t="shared" si="81"/>
        <v/>
      </c>
      <c r="CE44" s="191">
        <f t="shared" si="107"/>
        <v>0</v>
      </c>
      <c r="CF44" s="70" t="str">
        <f t="shared" si="82"/>
        <v/>
      </c>
      <c r="CG44" s="70" t="str">
        <f t="shared" si="83"/>
        <v/>
      </c>
      <c r="CH44" s="70" t="str">
        <f t="shared" si="84"/>
        <v/>
      </c>
      <c r="CI44" s="70" t="str">
        <f t="shared" si="108"/>
        <v/>
      </c>
      <c r="CJ44" s="70" t="str">
        <f t="shared" si="85"/>
        <v/>
      </c>
      <c r="CK44" s="70" t="str">
        <f t="shared" si="86"/>
        <v/>
      </c>
      <c r="CL44" s="70" t="str">
        <f t="shared" si="87"/>
        <v/>
      </c>
      <c r="CM44" s="70" t="str">
        <f t="shared" si="109"/>
        <v/>
      </c>
      <c r="CN44" s="70" t="str">
        <f t="shared" si="88"/>
        <v/>
      </c>
      <c r="CO44" s="70" t="str">
        <f t="shared" si="89"/>
        <v/>
      </c>
      <c r="CP44" s="70" t="str">
        <f t="shared" si="90"/>
        <v/>
      </c>
      <c r="CQ44" s="70" t="str">
        <f t="shared" si="110"/>
        <v/>
      </c>
      <c r="CR44" s="70" t="str">
        <f t="shared" si="91"/>
        <v/>
      </c>
      <c r="CS44" s="70" t="str">
        <f t="shared" si="92"/>
        <v/>
      </c>
      <c r="CT44" s="70" t="str">
        <f t="shared" si="93"/>
        <v/>
      </c>
      <c r="CU44" s="70" t="str">
        <f t="shared" si="111"/>
        <v/>
      </c>
    </row>
    <row r="45" spans="2:103" ht="18" customHeight="1" x14ac:dyDescent="0.45">
      <c r="B45" s="10">
        <v>13</v>
      </c>
      <c r="C45" s="174"/>
      <c r="D45" s="174"/>
      <c r="E45" s="174"/>
      <c r="F45" s="233"/>
      <c r="G45" s="233"/>
      <c r="H45" s="183"/>
      <c r="I45" s="233"/>
      <c r="J45" s="233"/>
      <c r="K45" s="183"/>
      <c r="L45" s="184"/>
      <c r="M45" s="182"/>
      <c r="N45" s="184"/>
      <c r="O45" s="182"/>
      <c r="P45" s="184"/>
      <c r="Q45" s="185" t="str">
        <f t="shared" si="112"/>
        <v/>
      </c>
      <c r="R45" s="186" t="str">
        <f t="shared" si="61"/>
        <v/>
      </c>
      <c r="S45" s="187" t="str">
        <f t="shared" si="94"/>
        <v/>
      </c>
      <c r="U45" s="9" t="str">
        <f t="shared" si="95"/>
        <v/>
      </c>
      <c r="V45" s="9" t="str">
        <f t="shared" si="96"/>
        <v/>
      </c>
      <c r="W45" s="9" t="str">
        <f t="shared" si="62"/>
        <v/>
      </c>
      <c r="Y45" s="70" t="str">
        <f t="shared" si="63"/>
        <v/>
      </c>
      <c r="Z45" s="70" t="str">
        <f t="shared" si="64"/>
        <v/>
      </c>
      <c r="AA45" s="70" t="str">
        <f t="shared" si="65"/>
        <v/>
      </c>
      <c r="AB45" s="191">
        <f t="shared" si="97"/>
        <v>0</v>
      </c>
      <c r="AC45" s="70" t="str">
        <f t="shared" si="66"/>
        <v/>
      </c>
      <c r="AD45" s="70" t="str">
        <f t="shared" si="67"/>
        <v/>
      </c>
      <c r="AE45" s="70" t="str">
        <f t="shared" si="68"/>
        <v/>
      </c>
      <c r="AF45" s="70" t="str">
        <f t="shared" si="98"/>
        <v/>
      </c>
      <c r="AG45" s="70" t="str">
        <f t="shared" si="69"/>
        <v/>
      </c>
      <c r="AH45" s="70" t="str">
        <f t="shared" si="70"/>
        <v/>
      </c>
      <c r="AI45" s="70" t="str">
        <f t="shared" si="71"/>
        <v/>
      </c>
      <c r="AJ45" s="70" t="str">
        <f t="shared" si="99"/>
        <v/>
      </c>
      <c r="AK45" s="70" t="str">
        <f t="shared" si="72"/>
        <v/>
      </c>
      <c r="AL45" s="70" t="str">
        <f t="shared" si="73"/>
        <v/>
      </c>
      <c r="AM45" s="70" t="str">
        <f t="shared" si="74"/>
        <v/>
      </c>
      <c r="AN45" s="70" t="str">
        <f t="shared" si="100"/>
        <v/>
      </c>
      <c r="AO45" s="70" t="str">
        <f t="shared" si="75"/>
        <v/>
      </c>
      <c r="AP45" s="70" t="str">
        <f t="shared" si="76"/>
        <v/>
      </c>
      <c r="AQ45" s="70" t="str">
        <f t="shared" si="77"/>
        <v/>
      </c>
      <c r="AR45" s="70" t="str">
        <f t="shared" si="101"/>
        <v/>
      </c>
      <c r="BE45" s="209">
        <v>13</v>
      </c>
      <c r="BF45" s="210"/>
      <c r="BG45" s="210"/>
      <c r="BH45" s="210"/>
      <c r="BI45" s="211"/>
      <c r="BJ45" s="211"/>
      <c r="BK45" s="212"/>
      <c r="BL45" s="211"/>
      <c r="BM45" s="211"/>
      <c r="BN45" s="212"/>
      <c r="BO45" s="213"/>
      <c r="BP45" s="211"/>
      <c r="BQ45" s="213"/>
      <c r="BR45" s="211"/>
      <c r="BS45" s="213"/>
      <c r="BT45" s="185" t="str">
        <f t="shared" si="102"/>
        <v/>
      </c>
      <c r="BU45" s="186" t="str">
        <f t="shared" si="103"/>
        <v/>
      </c>
      <c r="BV45" s="187" t="str">
        <f t="shared" si="104"/>
        <v/>
      </c>
      <c r="BX45" s="9" t="str">
        <f t="shared" si="105"/>
        <v/>
      </c>
      <c r="BY45" s="9" t="str">
        <f t="shared" si="106"/>
        <v/>
      </c>
      <c r="BZ45" s="9" t="str">
        <f t="shared" si="78"/>
        <v/>
      </c>
      <c r="CB45" s="70" t="str">
        <f t="shared" si="79"/>
        <v/>
      </c>
      <c r="CC45" s="70" t="str">
        <f t="shared" si="80"/>
        <v/>
      </c>
      <c r="CD45" s="70" t="str">
        <f t="shared" si="81"/>
        <v/>
      </c>
      <c r="CE45" s="191">
        <f t="shared" si="107"/>
        <v>0</v>
      </c>
      <c r="CF45" s="70" t="str">
        <f t="shared" si="82"/>
        <v/>
      </c>
      <c r="CG45" s="70" t="str">
        <f t="shared" si="83"/>
        <v/>
      </c>
      <c r="CH45" s="70" t="str">
        <f t="shared" si="84"/>
        <v/>
      </c>
      <c r="CI45" s="70" t="str">
        <f t="shared" si="108"/>
        <v/>
      </c>
      <c r="CJ45" s="70" t="str">
        <f t="shared" si="85"/>
        <v/>
      </c>
      <c r="CK45" s="70" t="str">
        <f t="shared" si="86"/>
        <v/>
      </c>
      <c r="CL45" s="70" t="str">
        <f t="shared" si="87"/>
        <v/>
      </c>
      <c r="CM45" s="70" t="str">
        <f t="shared" si="109"/>
        <v/>
      </c>
      <c r="CN45" s="70" t="str">
        <f t="shared" si="88"/>
        <v/>
      </c>
      <c r="CO45" s="70" t="str">
        <f t="shared" si="89"/>
        <v/>
      </c>
      <c r="CP45" s="70" t="str">
        <f t="shared" si="90"/>
        <v/>
      </c>
      <c r="CQ45" s="70" t="str">
        <f t="shared" si="110"/>
        <v/>
      </c>
      <c r="CR45" s="70" t="str">
        <f t="shared" si="91"/>
        <v/>
      </c>
      <c r="CS45" s="70" t="str">
        <f t="shared" si="92"/>
        <v/>
      </c>
      <c r="CT45" s="70" t="str">
        <f t="shared" si="93"/>
        <v/>
      </c>
      <c r="CU45" s="70" t="str">
        <f t="shared" si="111"/>
        <v/>
      </c>
    </row>
    <row r="46" spans="2:103" ht="18" customHeight="1" x14ac:dyDescent="0.45">
      <c r="B46" s="10">
        <v>14</v>
      </c>
      <c r="C46" s="174"/>
      <c r="D46" s="174"/>
      <c r="E46" s="174"/>
      <c r="F46" s="233"/>
      <c r="G46" s="233"/>
      <c r="H46" s="183"/>
      <c r="I46" s="233"/>
      <c r="J46" s="233"/>
      <c r="K46" s="183"/>
      <c r="L46" s="184"/>
      <c r="M46" s="182"/>
      <c r="N46" s="184"/>
      <c r="O46" s="182"/>
      <c r="P46" s="184"/>
      <c r="Q46" s="185" t="str">
        <f t="shared" si="112"/>
        <v/>
      </c>
      <c r="R46" s="186" t="str">
        <f t="shared" si="61"/>
        <v/>
      </c>
      <c r="S46" s="187" t="str">
        <f t="shared" si="94"/>
        <v/>
      </c>
      <c r="U46" s="9" t="str">
        <f t="shared" si="95"/>
        <v/>
      </c>
      <c r="V46" s="9" t="str">
        <f t="shared" si="96"/>
        <v/>
      </c>
      <c r="W46" s="9" t="str">
        <f t="shared" si="62"/>
        <v/>
      </c>
      <c r="Y46" s="70" t="str">
        <f t="shared" si="63"/>
        <v/>
      </c>
      <c r="Z46" s="70" t="str">
        <f t="shared" si="64"/>
        <v/>
      </c>
      <c r="AA46" s="70" t="str">
        <f t="shared" si="65"/>
        <v/>
      </c>
      <c r="AB46" s="191">
        <f t="shared" si="97"/>
        <v>0</v>
      </c>
      <c r="AC46" s="70" t="str">
        <f t="shared" si="66"/>
        <v/>
      </c>
      <c r="AD46" s="70" t="str">
        <f t="shared" si="67"/>
        <v/>
      </c>
      <c r="AE46" s="70" t="str">
        <f t="shared" si="68"/>
        <v/>
      </c>
      <c r="AF46" s="70" t="str">
        <f t="shared" si="98"/>
        <v/>
      </c>
      <c r="AG46" s="70" t="str">
        <f t="shared" si="69"/>
        <v/>
      </c>
      <c r="AH46" s="70" t="str">
        <f t="shared" si="70"/>
        <v/>
      </c>
      <c r="AI46" s="70" t="str">
        <f t="shared" si="71"/>
        <v/>
      </c>
      <c r="AJ46" s="70" t="str">
        <f t="shared" si="99"/>
        <v/>
      </c>
      <c r="AK46" s="70" t="str">
        <f t="shared" si="72"/>
        <v/>
      </c>
      <c r="AL46" s="70" t="str">
        <f t="shared" si="73"/>
        <v/>
      </c>
      <c r="AM46" s="70" t="str">
        <f t="shared" si="74"/>
        <v/>
      </c>
      <c r="AN46" s="70" t="str">
        <f t="shared" si="100"/>
        <v/>
      </c>
      <c r="AO46" s="70" t="str">
        <f t="shared" si="75"/>
        <v/>
      </c>
      <c r="AP46" s="70" t="str">
        <f t="shared" si="76"/>
        <v/>
      </c>
      <c r="AQ46" s="70" t="str">
        <f t="shared" si="77"/>
        <v/>
      </c>
      <c r="AR46" s="70" t="str">
        <f t="shared" si="101"/>
        <v/>
      </c>
      <c r="BE46" s="209">
        <v>14</v>
      </c>
      <c r="BF46" s="210"/>
      <c r="BG46" s="210"/>
      <c r="BH46" s="210"/>
      <c r="BI46" s="211"/>
      <c r="BJ46" s="211"/>
      <c r="BK46" s="212"/>
      <c r="BL46" s="211"/>
      <c r="BM46" s="211"/>
      <c r="BN46" s="212"/>
      <c r="BO46" s="213"/>
      <c r="BP46" s="211"/>
      <c r="BQ46" s="213"/>
      <c r="BR46" s="211"/>
      <c r="BS46" s="213"/>
      <c r="BT46" s="185" t="str">
        <f t="shared" si="102"/>
        <v/>
      </c>
      <c r="BU46" s="186" t="str">
        <f t="shared" si="103"/>
        <v/>
      </c>
      <c r="BV46" s="187" t="str">
        <f t="shared" si="104"/>
        <v/>
      </c>
      <c r="BX46" s="9" t="str">
        <f t="shared" si="105"/>
        <v/>
      </c>
      <c r="BY46" s="9" t="str">
        <f t="shared" si="106"/>
        <v/>
      </c>
      <c r="BZ46" s="9" t="str">
        <f t="shared" si="78"/>
        <v/>
      </c>
      <c r="CB46" s="70" t="str">
        <f t="shared" si="79"/>
        <v/>
      </c>
      <c r="CC46" s="70" t="str">
        <f t="shared" si="80"/>
        <v/>
      </c>
      <c r="CD46" s="70" t="str">
        <f t="shared" si="81"/>
        <v/>
      </c>
      <c r="CE46" s="191">
        <f t="shared" si="107"/>
        <v>0</v>
      </c>
      <c r="CF46" s="70" t="str">
        <f t="shared" si="82"/>
        <v/>
      </c>
      <c r="CG46" s="70" t="str">
        <f t="shared" si="83"/>
        <v/>
      </c>
      <c r="CH46" s="70" t="str">
        <f t="shared" si="84"/>
        <v/>
      </c>
      <c r="CI46" s="70" t="str">
        <f t="shared" si="108"/>
        <v/>
      </c>
      <c r="CJ46" s="70" t="str">
        <f t="shared" si="85"/>
        <v/>
      </c>
      <c r="CK46" s="70" t="str">
        <f t="shared" si="86"/>
        <v/>
      </c>
      <c r="CL46" s="70" t="str">
        <f t="shared" si="87"/>
        <v/>
      </c>
      <c r="CM46" s="70" t="str">
        <f t="shared" si="109"/>
        <v/>
      </c>
      <c r="CN46" s="70" t="str">
        <f t="shared" si="88"/>
        <v/>
      </c>
      <c r="CO46" s="70" t="str">
        <f t="shared" si="89"/>
        <v/>
      </c>
      <c r="CP46" s="70" t="str">
        <f t="shared" si="90"/>
        <v/>
      </c>
      <c r="CQ46" s="70" t="str">
        <f t="shared" si="110"/>
        <v/>
      </c>
      <c r="CR46" s="70" t="str">
        <f t="shared" si="91"/>
        <v/>
      </c>
      <c r="CS46" s="70" t="str">
        <f t="shared" si="92"/>
        <v/>
      </c>
      <c r="CT46" s="70" t="str">
        <f t="shared" si="93"/>
        <v/>
      </c>
      <c r="CU46" s="70" t="str">
        <f t="shared" si="111"/>
        <v/>
      </c>
    </row>
    <row r="47" spans="2:103" ht="18" customHeight="1" x14ac:dyDescent="0.45">
      <c r="B47" s="10">
        <v>15</v>
      </c>
      <c r="C47" s="174"/>
      <c r="D47" s="174"/>
      <c r="E47" s="174"/>
      <c r="F47" s="233"/>
      <c r="G47" s="233"/>
      <c r="H47" s="183"/>
      <c r="I47" s="233"/>
      <c r="J47" s="233"/>
      <c r="K47" s="183"/>
      <c r="L47" s="184"/>
      <c r="M47" s="182"/>
      <c r="N47" s="184"/>
      <c r="O47" s="182"/>
      <c r="P47" s="184"/>
      <c r="Q47" s="185" t="str">
        <f t="shared" si="112"/>
        <v/>
      </c>
      <c r="R47" s="186" t="str">
        <f t="shared" si="61"/>
        <v/>
      </c>
      <c r="S47" s="187" t="str">
        <f t="shared" si="94"/>
        <v/>
      </c>
      <c r="U47" s="9" t="str">
        <f t="shared" si="95"/>
        <v/>
      </c>
      <c r="V47" s="9" t="str">
        <f t="shared" si="96"/>
        <v/>
      </c>
      <c r="W47" s="9" t="str">
        <f t="shared" si="62"/>
        <v/>
      </c>
      <c r="Y47" s="70" t="str">
        <f t="shared" si="63"/>
        <v/>
      </c>
      <c r="Z47" s="70" t="str">
        <f t="shared" si="64"/>
        <v/>
      </c>
      <c r="AA47" s="70" t="str">
        <f t="shared" si="65"/>
        <v/>
      </c>
      <c r="AB47" s="191">
        <f t="shared" si="97"/>
        <v>0</v>
      </c>
      <c r="AC47" s="70" t="str">
        <f t="shared" si="66"/>
        <v/>
      </c>
      <c r="AD47" s="70" t="str">
        <f t="shared" si="67"/>
        <v/>
      </c>
      <c r="AE47" s="70" t="str">
        <f t="shared" si="68"/>
        <v/>
      </c>
      <c r="AF47" s="70" t="str">
        <f t="shared" si="98"/>
        <v/>
      </c>
      <c r="AG47" s="70" t="str">
        <f t="shared" si="69"/>
        <v/>
      </c>
      <c r="AH47" s="70" t="str">
        <f t="shared" si="70"/>
        <v/>
      </c>
      <c r="AI47" s="70" t="str">
        <f t="shared" si="71"/>
        <v/>
      </c>
      <c r="AJ47" s="70" t="str">
        <f t="shared" si="99"/>
        <v/>
      </c>
      <c r="AK47" s="70" t="str">
        <f t="shared" si="72"/>
        <v/>
      </c>
      <c r="AL47" s="70" t="str">
        <f t="shared" si="73"/>
        <v/>
      </c>
      <c r="AM47" s="70" t="str">
        <f t="shared" si="74"/>
        <v/>
      </c>
      <c r="AN47" s="70" t="str">
        <f t="shared" si="100"/>
        <v/>
      </c>
      <c r="AO47" s="70" t="str">
        <f t="shared" si="75"/>
        <v/>
      </c>
      <c r="AP47" s="70" t="str">
        <f t="shared" si="76"/>
        <v/>
      </c>
      <c r="AQ47" s="70" t="str">
        <f t="shared" si="77"/>
        <v/>
      </c>
      <c r="AR47" s="70" t="str">
        <f t="shared" si="101"/>
        <v/>
      </c>
      <c r="BE47" s="209">
        <v>15</v>
      </c>
      <c r="BF47" s="210"/>
      <c r="BG47" s="210"/>
      <c r="BH47" s="210"/>
      <c r="BI47" s="211"/>
      <c r="BJ47" s="211"/>
      <c r="BK47" s="212"/>
      <c r="BL47" s="211"/>
      <c r="BM47" s="211"/>
      <c r="BN47" s="212"/>
      <c r="BO47" s="213"/>
      <c r="BP47" s="211"/>
      <c r="BQ47" s="213"/>
      <c r="BR47" s="211"/>
      <c r="BS47" s="213"/>
      <c r="BT47" s="185" t="str">
        <f t="shared" si="102"/>
        <v/>
      </c>
      <c r="BU47" s="186" t="str">
        <f t="shared" si="103"/>
        <v/>
      </c>
      <c r="BV47" s="187" t="str">
        <f t="shared" si="104"/>
        <v/>
      </c>
      <c r="BX47" s="9" t="str">
        <f t="shared" si="105"/>
        <v/>
      </c>
      <c r="BY47" s="9" t="str">
        <f t="shared" si="106"/>
        <v/>
      </c>
      <c r="BZ47" s="9" t="str">
        <f t="shared" si="78"/>
        <v/>
      </c>
      <c r="CB47" s="70" t="str">
        <f t="shared" si="79"/>
        <v/>
      </c>
      <c r="CC47" s="70" t="str">
        <f t="shared" si="80"/>
        <v/>
      </c>
      <c r="CD47" s="70" t="str">
        <f t="shared" si="81"/>
        <v/>
      </c>
      <c r="CE47" s="191">
        <f t="shared" si="107"/>
        <v>0</v>
      </c>
      <c r="CF47" s="70" t="str">
        <f t="shared" si="82"/>
        <v/>
      </c>
      <c r="CG47" s="70" t="str">
        <f t="shared" si="83"/>
        <v/>
      </c>
      <c r="CH47" s="70" t="str">
        <f t="shared" si="84"/>
        <v/>
      </c>
      <c r="CI47" s="70" t="str">
        <f t="shared" si="108"/>
        <v/>
      </c>
      <c r="CJ47" s="70" t="str">
        <f t="shared" si="85"/>
        <v/>
      </c>
      <c r="CK47" s="70" t="str">
        <f t="shared" si="86"/>
        <v/>
      </c>
      <c r="CL47" s="70" t="str">
        <f t="shared" si="87"/>
        <v/>
      </c>
      <c r="CM47" s="70" t="str">
        <f t="shared" si="109"/>
        <v/>
      </c>
      <c r="CN47" s="70" t="str">
        <f t="shared" si="88"/>
        <v/>
      </c>
      <c r="CO47" s="70" t="str">
        <f t="shared" si="89"/>
        <v/>
      </c>
      <c r="CP47" s="70" t="str">
        <f t="shared" si="90"/>
        <v/>
      </c>
      <c r="CQ47" s="70" t="str">
        <f t="shared" si="110"/>
        <v/>
      </c>
      <c r="CR47" s="70" t="str">
        <f t="shared" si="91"/>
        <v/>
      </c>
      <c r="CS47" s="70" t="str">
        <f t="shared" si="92"/>
        <v/>
      </c>
      <c r="CT47" s="70" t="str">
        <f t="shared" si="93"/>
        <v/>
      </c>
      <c r="CU47" s="70" t="str">
        <f t="shared" si="111"/>
        <v/>
      </c>
    </row>
    <row r="48" spans="2:103" ht="18" customHeight="1" x14ac:dyDescent="0.45"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</row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eUhWkGejUDG1K2JknwRiF9K3CnEmnZgGzdEcXLQW28PqKMwT+yT2tjfMeXapCesY1+mWCskYG1gFEX2RqyyIJw==" saltValue="f3Ob6fN2Q1T1nRzZ2ToMAQ==" spinCount="100000" sheet="1" objects="1" scenarios="1" selectLockedCells="1"/>
  <mergeCells count="108">
    <mergeCell ref="W12:W13"/>
    <mergeCell ref="AC12:AF12"/>
    <mergeCell ref="Y12:AB12"/>
    <mergeCell ref="M12:N12"/>
    <mergeCell ref="O12:P12"/>
    <mergeCell ref="Q12:Q13"/>
    <mergeCell ref="R12:R13"/>
    <mergeCell ref="U12:U13"/>
    <mergeCell ref="V12:V13"/>
    <mergeCell ref="S12:S13"/>
    <mergeCell ref="F7:G8"/>
    <mergeCell ref="H7:I8"/>
    <mergeCell ref="J7:K9"/>
    <mergeCell ref="L7:M9"/>
    <mergeCell ref="F9:G9"/>
    <mergeCell ref="H9:I9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31:N31"/>
    <mergeCell ref="O31:P31"/>
    <mergeCell ref="Q31:Q32"/>
    <mergeCell ref="R31:R32"/>
    <mergeCell ref="U31:U32"/>
    <mergeCell ref="V31:V32"/>
    <mergeCell ref="W31:W32"/>
    <mergeCell ref="AY20:BA20"/>
    <mergeCell ref="AY28:BA28"/>
    <mergeCell ref="S31:S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BI7:BJ8"/>
    <mergeCell ref="BK7:BL8"/>
    <mergeCell ref="BM7:BN9"/>
    <mergeCell ref="BO7:BP9"/>
    <mergeCell ref="BI9:BJ9"/>
    <mergeCell ref="BK9:BL9"/>
    <mergeCell ref="Y11:AR11"/>
    <mergeCell ref="Y30:AR30"/>
    <mergeCell ref="Y31:AB31"/>
    <mergeCell ref="AC31:AF31"/>
    <mergeCell ref="AG31:AJ31"/>
    <mergeCell ref="AK31:AN31"/>
    <mergeCell ref="AO31:AR31"/>
    <mergeCell ref="BE31:BE32"/>
    <mergeCell ref="BF31:BF32"/>
    <mergeCell ref="BG31:BG32"/>
    <mergeCell ref="BH31:BH32"/>
    <mergeCell ref="BI31:BI32"/>
    <mergeCell ref="BJ31:BJ32"/>
    <mergeCell ref="AO12:AR12"/>
    <mergeCell ref="AK12:AN12"/>
    <mergeCell ref="AG12:AJ12"/>
    <mergeCell ref="CB11:CU11"/>
    <mergeCell ref="BE12:BE13"/>
    <mergeCell ref="BF12:BF13"/>
    <mergeCell ref="BG12:BG13"/>
    <mergeCell ref="BH12:BH13"/>
    <mergeCell ref="BI12:BI13"/>
    <mergeCell ref="BJ12:BJ13"/>
    <mergeCell ref="BK12:BK13"/>
    <mergeCell ref="BL12:BN12"/>
    <mergeCell ref="BO12:BO13"/>
    <mergeCell ref="BP12:BQ12"/>
    <mergeCell ref="BR12:BS12"/>
    <mergeCell ref="BT12:BT13"/>
    <mergeCell ref="BU12:BU13"/>
    <mergeCell ref="BV12:BV13"/>
    <mergeCell ref="BX12:BX13"/>
    <mergeCell ref="CN12:CQ12"/>
    <mergeCell ref="CR12:CU12"/>
    <mergeCell ref="DB20:DD20"/>
    <mergeCell ref="DB28:DD28"/>
    <mergeCell ref="CB30:CU30"/>
    <mergeCell ref="BY12:BY13"/>
    <mergeCell ref="BZ12:BZ13"/>
    <mergeCell ref="CB12:CE12"/>
    <mergeCell ref="CF12:CI12"/>
    <mergeCell ref="CJ12:CM12"/>
    <mergeCell ref="BK31:BK32"/>
    <mergeCell ref="BL31:BN31"/>
    <mergeCell ref="BO31:BO32"/>
    <mergeCell ref="BP31:BQ31"/>
    <mergeCell ref="BR31:BS31"/>
    <mergeCell ref="CR31:CU31"/>
    <mergeCell ref="BZ31:BZ32"/>
    <mergeCell ref="CB31:CE31"/>
    <mergeCell ref="CF31:CI31"/>
    <mergeCell ref="CJ31:CM31"/>
    <mergeCell ref="CN31:CQ31"/>
    <mergeCell ref="BT31:BT32"/>
    <mergeCell ref="BU31:BU32"/>
    <mergeCell ref="BV31:BV32"/>
    <mergeCell ref="BX31:BX32"/>
    <mergeCell ref="BY31:BY32"/>
  </mergeCells>
  <phoneticPr fontId="6"/>
  <dataValidations count="3">
    <dataValidation type="list" allowBlank="1" showInputMessage="1" showErrorMessage="1" sqref="H33:H47 BK33:BK47">
      <formula1>$AZ$14:$AZ$17</formula1>
    </dataValidation>
    <dataValidation type="list" allowBlank="1" showInputMessage="1" showErrorMessage="1" sqref="BN14:BN28 K33:K47 BN33:BN47 K14:K28">
      <formula1>$BA$14:$BA$17</formula1>
    </dataValidation>
    <dataValidation type="list" allowBlank="1" showInputMessage="1" showErrorMessage="1" sqref="BK14:BK28 H14:H28">
      <formula1>$AZ$14:$AZ$16</formula1>
    </dataValidation>
  </dataValidations>
  <pageMargins left="0.7" right="0.7" top="0.75" bottom="0.75" header="0.3" footer="0.3"/>
  <pageSetup paperSize="9" scale="73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Q116"/>
  <sheetViews>
    <sheetView workbookViewId="0">
      <selection activeCell="L14" sqref="L14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19921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1.59765625" customWidth="1"/>
    <col min="24" max="24" width="3.09765625" customWidth="1"/>
    <col min="25" max="25" width="11.19921875" customWidth="1"/>
    <col min="26" max="26" width="20.59765625" customWidth="1"/>
    <col min="27" max="28" width="7.59765625" customWidth="1"/>
    <col min="29" max="29" width="8.19921875" customWidth="1"/>
    <col min="30" max="30" width="7.59765625" customWidth="1"/>
    <col min="31" max="31" width="8.5" customWidth="1"/>
    <col min="32" max="38" width="9.59765625" customWidth="1"/>
    <col min="39" max="42" width="0" hidden="1" customWidth="1"/>
    <col min="43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Y2" s="2"/>
      <c r="Z2" s="1" t="s">
        <v>50</v>
      </c>
      <c r="AN2" s="11"/>
      <c r="AO2" s="17"/>
      <c r="AP2" s="11"/>
      <c r="AQ2" s="11"/>
    </row>
    <row r="3" spans="1:173" ht="18" customHeight="1" x14ac:dyDescent="0.45">
      <c r="C3" s="56"/>
      <c r="D3" s="1" t="s">
        <v>0</v>
      </c>
      <c r="Y3" s="56"/>
      <c r="Z3" s="1" t="s">
        <v>0</v>
      </c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">
        <v>472</v>
      </c>
      <c r="AI6" s="380"/>
      <c r="AN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AN7" s="40" t="s">
        <v>39</v>
      </c>
      <c r="AO7" s="41">
        <v>9.76</v>
      </c>
      <c r="AP7" s="42" t="s">
        <v>40</v>
      </c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v>453.25440000000003</v>
      </c>
      <c r="AC8" s="385"/>
      <c r="AD8" s="385">
        <v>604.33920000000001</v>
      </c>
      <c r="AE8" s="385"/>
      <c r="AF8" s="389"/>
      <c r="AG8" s="406"/>
      <c r="AH8" s="383"/>
      <c r="AI8" s="384"/>
      <c r="AN8" s="40" t="s">
        <v>41</v>
      </c>
      <c r="AO8" s="43">
        <v>2.58E-2</v>
      </c>
      <c r="AP8" s="42" t="s">
        <v>42</v>
      </c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Y9" s="15"/>
      <c r="AK9" s="16"/>
      <c r="AL9" s="16"/>
      <c r="AM9" s="16"/>
      <c r="AN9" s="9" t="s">
        <v>416</v>
      </c>
      <c r="AO9" s="164">
        <v>0.48899999999999999</v>
      </c>
      <c r="AP9" s="9" t="s">
        <v>269</v>
      </c>
      <c r="AQ9" s="7"/>
      <c r="FQ9" ph="1"/>
    </row>
    <row r="10" spans="1:173" ht="18" customHeight="1" x14ac:dyDescent="0.45">
      <c r="B10" s="3" t="s">
        <v>382</v>
      </c>
      <c r="X10" s="3" t="s">
        <v>382</v>
      </c>
      <c r="FQ10" ph="1"/>
    </row>
    <row r="11" spans="1:173" ht="54.9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118</v>
      </c>
      <c r="J11" s="45" t="s">
        <v>112</v>
      </c>
      <c r="K11" s="45" t="s">
        <v>3</v>
      </c>
      <c r="L11" s="8" t="s">
        <v>111</v>
      </c>
      <c r="M11" s="46" t="s">
        <v>115</v>
      </c>
      <c r="N11" s="45" t="s">
        <v>4</v>
      </c>
      <c r="O11" s="180" t="s">
        <v>431</v>
      </c>
      <c r="P11" s="8" t="s">
        <v>5</v>
      </c>
      <c r="Q11" s="5"/>
      <c r="W11" s="7"/>
      <c r="X11" s="62" t="s">
        <v>1</v>
      </c>
      <c r="Y11" s="67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118</v>
      </c>
      <c r="AF11" s="45" t="s">
        <v>112</v>
      </c>
      <c r="AG11" s="45" t="s">
        <v>3</v>
      </c>
      <c r="AH11" s="8" t="s">
        <v>111</v>
      </c>
      <c r="AI11" s="46" t="s">
        <v>115</v>
      </c>
      <c r="AJ11" s="45" t="s">
        <v>4</v>
      </c>
      <c r="AK11" s="180" t="s">
        <v>431</v>
      </c>
      <c r="AL11" s="8" t="s">
        <v>5</v>
      </c>
      <c r="AM11" s="5"/>
      <c r="FQ11" ph="1"/>
    </row>
    <row r="12" spans="1:173" ht="18" customHeight="1" x14ac:dyDescent="0.45">
      <c r="A12" s="7"/>
      <c r="B12" s="10">
        <v>1</v>
      </c>
      <c r="C12" s="174"/>
      <c r="D12" s="173"/>
      <c r="E12" s="410"/>
      <c r="F12" s="411"/>
      <c r="G12" s="411"/>
      <c r="H12" s="412"/>
      <c r="I12" s="69"/>
      <c r="J12" s="65"/>
      <c r="K12" s="19"/>
      <c r="L12" s="19"/>
      <c r="M12" s="64"/>
      <c r="N12" s="20" t="str">
        <f>IF((J12*K12*(L12*M12))=0,"",(J12*K12*(L12*M12)))</f>
        <v/>
      </c>
      <c r="O12" s="21" t="str">
        <f>IFERROR((N12*$S$7*$S$8)/1000,"")</f>
        <v/>
      </c>
      <c r="P12" s="177" t="str">
        <f>IFERROR((N12/1000)*$S$9,"")</f>
        <v/>
      </c>
      <c r="Q12" s="54"/>
      <c r="W12" s="7"/>
      <c r="X12" s="10">
        <v>1</v>
      </c>
      <c r="Y12" s="214" t="s">
        <v>473</v>
      </c>
      <c r="Z12" s="218" t="s">
        <v>481</v>
      </c>
      <c r="AA12" s="400" t="s">
        <v>477</v>
      </c>
      <c r="AB12" s="401"/>
      <c r="AC12" s="401"/>
      <c r="AD12" s="402"/>
      <c r="AE12" s="219">
        <v>500</v>
      </c>
      <c r="AF12" s="220">
        <v>30</v>
      </c>
      <c r="AG12" s="221">
        <v>2</v>
      </c>
      <c r="AH12" s="221">
        <v>10</v>
      </c>
      <c r="AI12" s="222">
        <v>3000</v>
      </c>
      <c r="AJ12" s="20">
        <v>1800000</v>
      </c>
      <c r="AK12" s="21">
        <v>453.25440000000003</v>
      </c>
      <c r="AL12" s="177">
        <v>880.19999999999993</v>
      </c>
      <c r="AM12" s="54"/>
      <c r="DW12" s="7"/>
      <c r="DX12" s="7"/>
    </row>
    <row r="13" spans="1:173" ht="18" customHeight="1" x14ac:dyDescent="0.45">
      <c r="A13" s="7"/>
      <c r="B13" s="10">
        <v>2</v>
      </c>
      <c r="C13" s="174"/>
      <c r="D13" s="173"/>
      <c r="E13" s="410"/>
      <c r="F13" s="411"/>
      <c r="G13" s="411"/>
      <c r="H13" s="412"/>
      <c r="I13" s="69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77" t="str">
        <f t="shared" ref="P13:P26" si="2">IFERROR((N13/1000)*$S$9,"")</f>
        <v/>
      </c>
      <c r="Q13" s="54"/>
      <c r="W13" s="7"/>
      <c r="X13" s="10">
        <v>2</v>
      </c>
      <c r="Y13" s="210"/>
      <c r="Z13" s="223"/>
      <c r="AA13" s="394"/>
      <c r="AB13" s="395"/>
      <c r="AC13" s="395"/>
      <c r="AD13" s="396"/>
      <c r="AE13" s="224"/>
      <c r="AF13" s="225"/>
      <c r="AG13" s="226"/>
      <c r="AH13" s="226"/>
      <c r="AI13" s="20"/>
      <c r="AJ13" s="20" t="str">
        <f t="shared" ref="AJ13:AJ26" si="3">IF((AF13*AG13*(AH13*AI13))=0,"",(AF13*AG13*(AH13*AI13)))</f>
        <v/>
      </c>
      <c r="AK13" s="21" t="str">
        <f t="shared" ref="AK13:AK26" si="4">IFERROR((AJ13*$S$7*$S$8)/1000,"")</f>
        <v/>
      </c>
      <c r="AL13" s="177" t="str">
        <f t="shared" ref="AL13:AL26" si="5">IFERROR((AJ13/1000)*$S$9,"")</f>
        <v/>
      </c>
      <c r="AM13" s="54"/>
      <c r="DW13" s="7"/>
      <c r="DX13" s="7"/>
    </row>
    <row r="14" spans="1:173" ht="18" customHeight="1" x14ac:dyDescent="0.45">
      <c r="A14" s="7"/>
      <c r="B14" s="10">
        <v>3</v>
      </c>
      <c r="C14" s="174"/>
      <c r="D14" s="173"/>
      <c r="E14" s="410"/>
      <c r="F14" s="411"/>
      <c r="G14" s="411"/>
      <c r="H14" s="412"/>
      <c r="I14" s="69"/>
      <c r="J14" s="65"/>
      <c r="K14" s="19"/>
      <c r="L14" s="19"/>
      <c r="M14" s="64"/>
      <c r="N14" s="20" t="str">
        <f t="shared" si="0"/>
        <v/>
      </c>
      <c r="O14" s="21" t="str">
        <f t="shared" si="1"/>
        <v/>
      </c>
      <c r="P14" s="177" t="str">
        <f t="shared" si="2"/>
        <v/>
      </c>
      <c r="Q14" s="54"/>
      <c r="R14" s="7"/>
      <c r="S14" s="51"/>
      <c r="T14" s="6"/>
      <c r="U14" s="7"/>
      <c r="V14" s="51"/>
      <c r="W14" s="7"/>
      <c r="X14" s="10">
        <v>3</v>
      </c>
      <c r="Y14" s="210"/>
      <c r="Z14" s="223"/>
      <c r="AA14" s="394"/>
      <c r="AB14" s="395"/>
      <c r="AC14" s="395"/>
      <c r="AD14" s="396"/>
      <c r="AE14" s="224"/>
      <c r="AF14" s="225"/>
      <c r="AG14" s="226"/>
      <c r="AH14" s="226"/>
      <c r="AI14" s="20"/>
      <c r="AJ14" s="20" t="str">
        <f t="shared" si="3"/>
        <v/>
      </c>
      <c r="AK14" s="21" t="str">
        <f t="shared" si="4"/>
        <v/>
      </c>
      <c r="AL14" s="177" t="str">
        <f t="shared" si="5"/>
        <v/>
      </c>
      <c r="AM14" s="54"/>
      <c r="AN14" s="7"/>
      <c r="AO14" s="51"/>
      <c r="AP14" s="6"/>
      <c r="AQ14" s="7"/>
      <c r="DW14" s="7"/>
      <c r="DX14" s="7"/>
    </row>
    <row r="15" spans="1:173" ht="18" customHeight="1" x14ac:dyDescent="0.45">
      <c r="A15" s="7"/>
      <c r="B15" s="10">
        <v>4</v>
      </c>
      <c r="C15" s="174"/>
      <c r="D15" s="173"/>
      <c r="E15" s="410"/>
      <c r="F15" s="411"/>
      <c r="G15" s="411"/>
      <c r="H15" s="412"/>
      <c r="I15" s="69"/>
      <c r="J15" s="65"/>
      <c r="K15" s="19"/>
      <c r="L15" s="19"/>
      <c r="M15" s="64"/>
      <c r="N15" s="20" t="str">
        <f t="shared" si="0"/>
        <v/>
      </c>
      <c r="O15" s="21" t="str">
        <f t="shared" si="1"/>
        <v/>
      </c>
      <c r="P15" s="177" t="str">
        <f t="shared" si="2"/>
        <v/>
      </c>
      <c r="Q15" s="54"/>
      <c r="R15" s="7"/>
      <c r="S15" s="51"/>
      <c r="T15" s="6"/>
      <c r="U15" s="7"/>
      <c r="V15" s="51"/>
      <c r="W15" s="7"/>
      <c r="X15" s="10">
        <v>4</v>
      </c>
      <c r="Y15" s="210"/>
      <c r="Z15" s="223"/>
      <c r="AA15" s="394"/>
      <c r="AB15" s="395"/>
      <c r="AC15" s="395"/>
      <c r="AD15" s="396"/>
      <c r="AE15" s="224"/>
      <c r="AF15" s="225"/>
      <c r="AG15" s="226"/>
      <c r="AH15" s="226"/>
      <c r="AI15" s="20"/>
      <c r="AJ15" s="20" t="str">
        <f t="shared" si="3"/>
        <v/>
      </c>
      <c r="AK15" s="21" t="str">
        <f t="shared" si="4"/>
        <v/>
      </c>
      <c r="AL15" s="177" t="str">
        <f t="shared" si="5"/>
        <v/>
      </c>
      <c r="AM15" s="54"/>
      <c r="AN15" s="7"/>
      <c r="AO15" s="51"/>
      <c r="AP15" s="6"/>
      <c r="AQ15" s="7"/>
      <c r="DW15" s="7"/>
      <c r="DX15" s="7"/>
    </row>
    <row r="16" spans="1:173" ht="18" customHeight="1" x14ac:dyDescent="0.45">
      <c r="A16" s="7"/>
      <c r="B16" s="10">
        <v>5</v>
      </c>
      <c r="C16" s="174"/>
      <c r="D16" s="173"/>
      <c r="E16" s="410"/>
      <c r="F16" s="411"/>
      <c r="G16" s="411"/>
      <c r="H16" s="412"/>
      <c r="I16" s="69"/>
      <c r="J16" s="65"/>
      <c r="K16" s="19"/>
      <c r="L16" s="19"/>
      <c r="M16" s="64"/>
      <c r="N16" s="20" t="str">
        <f t="shared" si="0"/>
        <v/>
      </c>
      <c r="O16" s="21" t="str">
        <f t="shared" si="1"/>
        <v/>
      </c>
      <c r="P16" s="177" t="str">
        <f t="shared" si="2"/>
        <v/>
      </c>
      <c r="Q16" s="54"/>
      <c r="R16" s="7"/>
      <c r="S16" s="51"/>
      <c r="T16" s="6"/>
      <c r="U16" s="7"/>
      <c r="V16" s="51"/>
      <c r="W16" s="7"/>
      <c r="X16" s="10">
        <v>5</v>
      </c>
      <c r="Y16" s="210"/>
      <c r="Z16" s="223"/>
      <c r="AA16" s="394"/>
      <c r="AB16" s="395"/>
      <c r="AC16" s="395"/>
      <c r="AD16" s="396"/>
      <c r="AE16" s="224"/>
      <c r="AF16" s="225"/>
      <c r="AG16" s="226"/>
      <c r="AH16" s="226"/>
      <c r="AI16" s="20"/>
      <c r="AJ16" s="20" t="str">
        <f t="shared" si="3"/>
        <v/>
      </c>
      <c r="AK16" s="21" t="str">
        <f t="shared" si="4"/>
        <v/>
      </c>
      <c r="AL16" s="177" t="str">
        <f t="shared" si="5"/>
        <v/>
      </c>
      <c r="AM16" s="54"/>
      <c r="AN16" s="7"/>
      <c r="AO16" s="51"/>
      <c r="AP16" s="6"/>
      <c r="AQ16" s="7"/>
      <c r="DW16" s="7"/>
      <c r="DX16" s="7"/>
    </row>
    <row r="17" spans="1:173" ht="18" customHeight="1" x14ac:dyDescent="0.45">
      <c r="A17" s="7"/>
      <c r="B17" s="10">
        <v>6</v>
      </c>
      <c r="C17" s="174"/>
      <c r="D17" s="173"/>
      <c r="E17" s="410"/>
      <c r="F17" s="411"/>
      <c r="G17" s="411"/>
      <c r="H17" s="412"/>
      <c r="I17" s="69"/>
      <c r="J17" s="65"/>
      <c r="K17" s="19"/>
      <c r="L17" s="19"/>
      <c r="M17" s="64"/>
      <c r="N17" s="20" t="str">
        <f t="shared" si="0"/>
        <v/>
      </c>
      <c r="O17" s="21" t="str">
        <f t="shared" si="1"/>
        <v/>
      </c>
      <c r="P17" s="177" t="str">
        <f t="shared" si="2"/>
        <v/>
      </c>
      <c r="Q17" s="54"/>
      <c r="W17" s="7"/>
      <c r="X17" s="10">
        <v>6</v>
      </c>
      <c r="Y17" s="210"/>
      <c r="Z17" s="223"/>
      <c r="AA17" s="394"/>
      <c r="AB17" s="395"/>
      <c r="AC17" s="395"/>
      <c r="AD17" s="396"/>
      <c r="AE17" s="224"/>
      <c r="AF17" s="225"/>
      <c r="AG17" s="226"/>
      <c r="AH17" s="226"/>
      <c r="AI17" s="20"/>
      <c r="AJ17" s="20" t="str">
        <f t="shared" si="3"/>
        <v/>
      </c>
      <c r="AK17" s="21" t="str">
        <f t="shared" si="4"/>
        <v/>
      </c>
      <c r="AL17" s="177" t="str">
        <f t="shared" si="5"/>
        <v/>
      </c>
      <c r="AM17" s="54"/>
      <c r="DW17" s="7"/>
      <c r="DX17" s="7"/>
    </row>
    <row r="18" spans="1:173" ht="18" customHeight="1" x14ac:dyDescent="0.45">
      <c r="A18" s="7"/>
      <c r="B18" s="10">
        <v>7</v>
      </c>
      <c r="C18" s="174"/>
      <c r="D18" s="173"/>
      <c r="E18" s="410"/>
      <c r="F18" s="411"/>
      <c r="G18" s="411"/>
      <c r="H18" s="412"/>
      <c r="I18" s="69"/>
      <c r="J18" s="65"/>
      <c r="K18" s="19"/>
      <c r="L18" s="19"/>
      <c r="M18" s="64"/>
      <c r="N18" s="20" t="str">
        <f t="shared" si="0"/>
        <v/>
      </c>
      <c r="O18" s="21" t="str">
        <f t="shared" si="1"/>
        <v/>
      </c>
      <c r="P18" s="177" t="str">
        <f t="shared" si="2"/>
        <v/>
      </c>
      <c r="Q18" s="54"/>
      <c r="W18" s="7"/>
      <c r="X18" s="10">
        <v>7</v>
      </c>
      <c r="Y18" s="210"/>
      <c r="Z18" s="223"/>
      <c r="AA18" s="394"/>
      <c r="AB18" s="395"/>
      <c r="AC18" s="395"/>
      <c r="AD18" s="396"/>
      <c r="AE18" s="224"/>
      <c r="AF18" s="225"/>
      <c r="AG18" s="226"/>
      <c r="AH18" s="226"/>
      <c r="AI18" s="20"/>
      <c r="AJ18" s="20" t="str">
        <f t="shared" si="3"/>
        <v/>
      </c>
      <c r="AK18" s="21" t="str">
        <f t="shared" si="4"/>
        <v/>
      </c>
      <c r="AL18" s="177" t="str">
        <f t="shared" si="5"/>
        <v/>
      </c>
      <c r="AM18" s="54"/>
      <c r="DW18" s="7"/>
      <c r="DX18" s="7"/>
    </row>
    <row r="19" spans="1:173" ht="18" customHeight="1" x14ac:dyDescent="0.45">
      <c r="A19" s="7"/>
      <c r="B19" s="10">
        <v>8</v>
      </c>
      <c r="C19" s="174"/>
      <c r="D19" s="173"/>
      <c r="E19" s="410"/>
      <c r="F19" s="411"/>
      <c r="G19" s="411"/>
      <c r="H19" s="412"/>
      <c r="I19" s="69"/>
      <c r="J19" s="65"/>
      <c r="K19" s="19"/>
      <c r="L19" s="19"/>
      <c r="M19" s="64"/>
      <c r="N19" s="20" t="str">
        <f t="shared" si="0"/>
        <v/>
      </c>
      <c r="O19" s="21" t="str">
        <f t="shared" si="1"/>
        <v/>
      </c>
      <c r="P19" s="177" t="str">
        <f t="shared" si="2"/>
        <v/>
      </c>
      <c r="Q19" s="54"/>
      <c r="S19" s="15"/>
      <c r="W19" s="7"/>
      <c r="X19" s="10">
        <v>8</v>
      </c>
      <c r="Y19" s="210"/>
      <c r="Z19" s="223"/>
      <c r="AA19" s="394"/>
      <c r="AB19" s="395"/>
      <c r="AC19" s="395"/>
      <c r="AD19" s="396"/>
      <c r="AE19" s="224"/>
      <c r="AF19" s="225"/>
      <c r="AG19" s="226"/>
      <c r="AH19" s="226"/>
      <c r="AI19" s="20"/>
      <c r="AJ19" s="20" t="str">
        <f t="shared" si="3"/>
        <v/>
      </c>
      <c r="AK19" s="21" t="str">
        <f t="shared" si="4"/>
        <v/>
      </c>
      <c r="AL19" s="177" t="str">
        <f t="shared" si="5"/>
        <v/>
      </c>
      <c r="AM19" s="54"/>
      <c r="AO19" s="15"/>
      <c r="DW19" s="7"/>
      <c r="DX19" s="7"/>
    </row>
    <row r="20" spans="1:173" ht="18" customHeight="1" x14ac:dyDescent="0.45">
      <c r="A20" s="7"/>
      <c r="B20" s="10">
        <v>9</v>
      </c>
      <c r="C20" s="174"/>
      <c r="D20" s="173"/>
      <c r="E20" s="410"/>
      <c r="F20" s="411"/>
      <c r="G20" s="411"/>
      <c r="H20" s="412"/>
      <c r="I20" s="69"/>
      <c r="J20" s="65"/>
      <c r="K20" s="19"/>
      <c r="L20" s="19"/>
      <c r="M20" s="64"/>
      <c r="N20" s="20" t="str">
        <f t="shared" si="0"/>
        <v/>
      </c>
      <c r="O20" s="21" t="str">
        <f t="shared" si="1"/>
        <v/>
      </c>
      <c r="P20" s="177" t="str">
        <f t="shared" si="2"/>
        <v/>
      </c>
      <c r="Q20" s="54"/>
      <c r="S20" s="15"/>
      <c r="W20" s="7"/>
      <c r="X20" s="10">
        <v>9</v>
      </c>
      <c r="Y20" s="210"/>
      <c r="Z20" s="223"/>
      <c r="AA20" s="394"/>
      <c r="AB20" s="395"/>
      <c r="AC20" s="395"/>
      <c r="AD20" s="396"/>
      <c r="AE20" s="224"/>
      <c r="AF20" s="225"/>
      <c r="AG20" s="226"/>
      <c r="AH20" s="226"/>
      <c r="AI20" s="20"/>
      <c r="AJ20" s="20" t="str">
        <f t="shared" si="3"/>
        <v/>
      </c>
      <c r="AK20" s="21" t="str">
        <f t="shared" si="4"/>
        <v/>
      </c>
      <c r="AL20" s="177" t="str">
        <f t="shared" si="5"/>
        <v/>
      </c>
      <c r="AM20" s="54"/>
      <c r="AO20" s="15"/>
      <c r="DW20" s="7"/>
      <c r="DX20" s="7"/>
    </row>
    <row r="21" spans="1:173" ht="18" customHeight="1" x14ac:dyDescent="0.45">
      <c r="A21" s="7"/>
      <c r="B21" s="10">
        <v>10</v>
      </c>
      <c r="C21" s="174"/>
      <c r="D21" s="173"/>
      <c r="E21" s="410"/>
      <c r="F21" s="411"/>
      <c r="G21" s="411"/>
      <c r="H21" s="412"/>
      <c r="I21" s="69"/>
      <c r="J21" s="65"/>
      <c r="K21" s="19"/>
      <c r="L21" s="19"/>
      <c r="M21" s="64"/>
      <c r="N21" s="20" t="str">
        <f t="shared" si="0"/>
        <v/>
      </c>
      <c r="O21" s="21" t="str">
        <f t="shared" si="1"/>
        <v/>
      </c>
      <c r="P21" s="177" t="str">
        <f t="shared" si="2"/>
        <v/>
      </c>
      <c r="Q21" s="54"/>
      <c r="R21" s="7"/>
      <c r="S21" s="51"/>
      <c r="T21" s="6"/>
      <c r="U21" s="7"/>
      <c r="V21" s="51"/>
      <c r="W21" s="7"/>
      <c r="X21" s="10">
        <v>10</v>
      </c>
      <c r="Y21" s="210"/>
      <c r="Z21" s="223"/>
      <c r="AA21" s="394"/>
      <c r="AB21" s="395"/>
      <c r="AC21" s="395"/>
      <c r="AD21" s="396"/>
      <c r="AE21" s="224"/>
      <c r="AF21" s="225"/>
      <c r="AG21" s="226"/>
      <c r="AH21" s="226"/>
      <c r="AI21" s="20"/>
      <c r="AJ21" s="20" t="str">
        <f t="shared" si="3"/>
        <v/>
      </c>
      <c r="AK21" s="21" t="str">
        <f t="shared" si="4"/>
        <v/>
      </c>
      <c r="AL21" s="177" t="str">
        <f t="shared" si="5"/>
        <v/>
      </c>
      <c r="AM21" s="54"/>
      <c r="AN21" s="7"/>
      <c r="AO21" s="51"/>
      <c r="AP21" s="6"/>
      <c r="AQ21" s="7"/>
      <c r="DW21" s="7"/>
      <c r="DX21" s="7"/>
    </row>
    <row r="22" spans="1:173" ht="18" customHeight="1" x14ac:dyDescent="0.45">
      <c r="A22" s="7"/>
      <c r="B22" s="10">
        <v>11</v>
      </c>
      <c r="C22" s="174"/>
      <c r="D22" s="173"/>
      <c r="E22" s="410"/>
      <c r="F22" s="411"/>
      <c r="G22" s="411"/>
      <c r="H22" s="412"/>
      <c r="I22" s="69"/>
      <c r="J22" s="65"/>
      <c r="K22" s="19"/>
      <c r="L22" s="19"/>
      <c r="M22" s="64"/>
      <c r="N22" s="20" t="str">
        <f t="shared" si="0"/>
        <v/>
      </c>
      <c r="O22" s="21" t="str">
        <f t="shared" si="1"/>
        <v/>
      </c>
      <c r="P22" s="177" t="str">
        <f t="shared" si="2"/>
        <v/>
      </c>
      <c r="Q22" s="54"/>
      <c r="R22" s="7"/>
      <c r="S22" s="51"/>
      <c r="T22" s="6"/>
      <c r="U22" s="7"/>
      <c r="V22" s="51"/>
      <c r="W22" s="7"/>
      <c r="X22" s="10">
        <v>11</v>
      </c>
      <c r="Y22" s="210"/>
      <c r="Z22" s="223"/>
      <c r="AA22" s="394"/>
      <c r="AB22" s="395"/>
      <c r="AC22" s="395"/>
      <c r="AD22" s="396"/>
      <c r="AE22" s="224"/>
      <c r="AF22" s="225"/>
      <c r="AG22" s="226"/>
      <c r="AH22" s="226"/>
      <c r="AI22" s="20"/>
      <c r="AJ22" s="20" t="str">
        <f t="shared" si="3"/>
        <v/>
      </c>
      <c r="AK22" s="21" t="str">
        <f t="shared" si="4"/>
        <v/>
      </c>
      <c r="AL22" s="177" t="str">
        <f t="shared" si="5"/>
        <v/>
      </c>
      <c r="AM22" s="54"/>
      <c r="AN22" s="7"/>
      <c r="AO22" s="51"/>
      <c r="AP22" s="6"/>
      <c r="AQ22" s="7"/>
      <c r="DW22" s="7"/>
      <c r="DX22" s="7"/>
    </row>
    <row r="23" spans="1:173" ht="18" customHeight="1" x14ac:dyDescent="0.45">
      <c r="A23" s="7"/>
      <c r="B23" s="10">
        <v>12</v>
      </c>
      <c r="C23" s="174"/>
      <c r="D23" s="173"/>
      <c r="E23" s="410"/>
      <c r="F23" s="411"/>
      <c r="G23" s="411"/>
      <c r="H23" s="412"/>
      <c r="I23" s="69"/>
      <c r="J23" s="65"/>
      <c r="K23" s="19"/>
      <c r="L23" s="19"/>
      <c r="M23" s="64"/>
      <c r="N23" s="20" t="str">
        <f t="shared" si="0"/>
        <v/>
      </c>
      <c r="O23" s="21" t="str">
        <f t="shared" si="1"/>
        <v/>
      </c>
      <c r="P23" s="177" t="str">
        <f t="shared" si="2"/>
        <v/>
      </c>
      <c r="Q23" s="54"/>
      <c r="R23" s="7"/>
      <c r="S23" s="51"/>
      <c r="T23" s="6"/>
      <c r="U23" s="7"/>
      <c r="V23" s="51"/>
      <c r="W23" s="7"/>
      <c r="X23" s="10">
        <v>12</v>
      </c>
      <c r="Y23" s="210"/>
      <c r="Z23" s="223"/>
      <c r="AA23" s="394"/>
      <c r="AB23" s="395"/>
      <c r="AC23" s="395"/>
      <c r="AD23" s="396"/>
      <c r="AE23" s="224"/>
      <c r="AF23" s="225"/>
      <c r="AG23" s="226"/>
      <c r="AH23" s="226"/>
      <c r="AI23" s="20"/>
      <c r="AJ23" s="20" t="str">
        <f t="shared" si="3"/>
        <v/>
      </c>
      <c r="AK23" s="21" t="str">
        <f t="shared" si="4"/>
        <v/>
      </c>
      <c r="AL23" s="177" t="str">
        <f t="shared" si="5"/>
        <v/>
      </c>
      <c r="AM23" s="54"/>
      <c r="AN23" s="7"/>
      <c r="AO23" s="51"/>
      <c r="AP23" s="6"/>
      <c r="AQ23" s="7"/>
      <c r="DW23" s="7"/>
      <c r="DX23" s="7"/>
    </row>
    <row r="24" spans="1:173" ht="18" customHeight="1" x14ac:dyDescent="0.45">
      <c r="A24" s="7"/>
      <c r="B24" s="10">
        <v>13</v>
      </c>
      <c r="C24" s="174"/>
      <c r="D24" s="173"/>
      <c r="E24" s="410"/>
      <c r="F24" s="411"/>
      <c r="G24" s="411"/>
      <c r="H24" s="412"/>
      <c r="I24" s="69"/>
      <c r="J24" s="65"/>
      <c r="K24" s="19"/>
      <c r="L24" s="19"/>
      <c r="M24" s="64"/>
      <c r="N24" s="20" t="str">
        <f t="shared" si="0"/>
        <v/>
      </c>
      <c r="O24" s="21" t="str">
        <f t="shared" si="1"/>
        <v/>
      </c>
      <c r="P24" s="177" t="str">
        <f t="shared" si="2"/>
        <v/>
      </c>
      <c r="Q24" s="54"/>
      <c r="R24" s="7"/>
      <c r="S24" s="51"/>
      <c r="T24" s="6"/>
      <c r="U24" s="7"/>
      <c r="V24" s="51"/>
      <c r="W24" s="7"/>
      <c r="X24" s="10">
        <v>13</v>
      </c>
      <c r="Y24" s="210"/>
      <c r="Z24" s="223"/>
      <c r="AA24" s="394"/>
      <c r="AB24" s="395"/>
      <c r="AC24" s="395"/>
      <c r="AD24" s="396"/>
      <c r="AE24" s="224"/>
      <c r="AF24" s="225"/>
      <c r="AG24" s="226"/>
      <c r="AH24" s="226"/>
      <c r="AI24" s="20"/>
      <c r="AJ24" s="20" t="str">
        <f t="shared" si="3"/>
        <v/>
      </c>
      <c r="AK24" s="21" t="str">
        <f t="shared" si="4"/>
        <v/>
      </c>
      <c r="AL24" s="177" t="str">
        <f t="shared" si="5"/>
        <v/>
      </c>
      <c r="AM24" s="54"/>
      <c r="AN24" s="7"/>
      <c r="AO24" s="51"/>
      <c r="AP24" s="6"/>
      <c r="AQ24" s="7"/>
      <c r="DW24" s="7"/>
      <c r="DX24" s="7"/>
    </row>
    <row r="25" spans="1:173" ht="18" customHeight="1" x14ac:dyDescent="0.45">
      <c r="A25" s="7"/>
      <c r="B25" s="10">
        <v>14</v>
      </c>
      <c r="C25" s="174"/>
      <c r="D25" s="173"/>
      <c r="E25" s="410"/>
      <c r="F25" s="411"/>
      <c r="G25" s="411"/>
      <c r="H25" s="412"/>
      <c r="I25" s="69"/>
      <c r="J25" s="65"/>
      <c r="K25" s="19"/>
      <c r="L25" s="19"/>
      <c r="M25" s="64"/>
      <c r="N25" s="20" t="str">
        <f t="shared" si="0"/>
        <v/>
      </c>
      <c r="O25" s="21" t="str">
        <f t="shared" si="1"/>
        <v/>
      </c>
      <c r="P25" s="177" t="str">
        <f t="shared" si="2"/>
        <v/>
      </c>
      <c r="Q25" s="54"/>
      <c r="R25" s="7"/>
      <c r="S25" s="51"/>
      <c r="T25" s="6"/>
      <c r="U25" s="7"/>
      <c r="V25" s="51"/>
      <c r="W25" s="7"/>
      <c r="X25" s="10">
        <v>14</v>
      </c>
      <c r="Y25" s="210"/>
      <c r="Z25" s="223"/>
      <c r="AA25" s="394"/>
      <c r="AB25" s="395"/>
      <c r="AC25" s="395"/>
      <c r="AD25" s="396"/>
      <c r="AE25" s="224"/>
      <c r="AF25" s="225"/>
      <c r="AG25" s="226"/>
      <c r="AH25" s="226"/>
      <c r="AI25" s="20"/>
      <c r="AJ25" s="20" t="str">
        <f t="shared" si="3"/>
        <v/>
      </c>
      <c r="AK25" s="21" t="str">
        <f t="shared" si="4"/>
        <v/>
      </c>
      <c r="AL25" s="177" t="str">
        <f t="shared" si="5"/>
        <v/>
      </c>
      <c r="AM25" s="54"/>
      <c r="AN25" s="7"/>
      <c r="AO25" s="51"/>
      <c r="AP25" s="6"/>
      <c r="AQ25" s="7"/>
      <c r="DW25" s="7"/>
      <c r="DX25" s="7"/>
    </row>
    <row r="26" spans="1:173" ht="18" customHeight="1" x14ac:dyDescent="0.45">
      <c r="A26" s="7"/>
      <c r="B26" s="10">
        <v>15</v>
      </c>
      <c r="C26" s="174"/>
      <c r="D26" s="173"/>
      <c r="E26" s="410"/>
      <c r="F26" s="411"/>
      <c r="G26" s="411"/>
      <c r="H26" s="412"/>
      <c r="I26" s="69"/>
      <c r="J26" s="65"/>
      <c r="K26" s="19"/>
      <c r="L26" s="19"/>
      <c r="M26" s="64"/>
      <c r="N26" s="20" t="str">
        <f t="shared" si="0"/>
        <v/>
      </c>
      <c r="O26" s="21" t="str">
        <f t="shared" si="1"/>
        <v/>
      </c>
      <c r="P26" s="177" t="str">
        <f t="shared" si="2"/>
        <v/>
      </c>
      <c r="Q26" s="54"/>
      <c r="R26" s="7"/>
      <c r="S26" s="51"/>
      <c r="T26" s="6"/>
      <c r="U26" s="7"/>
      <c r="V26" s="51"/>
      <c r="W26" s="7"/>
      <c r="X26" s="10">
        <v>15</v>
      </c>
      <c r="Y26" s="210"/>
      <c r="Z26" s="223"/>
      <c r="AA26" s="394"/>
      <c r="AB26" s="395"/>
      <c r="AC26" s="395"/>
      <c r="AD26" s="396"/>
      <c r="AE26" s="224"/>
      <c r="AF26" s="225"/>
      <c r="AG26" s="226"/>
      <c r="AH26" s="226"/>
      <c r="AI26" s="20"/>
      <c r="AJ26" s="20" t="str">
        <f t="shared" si="3"/>
        <v/>
      </c>
      <c r="AK26" s="21" t="str">
        <f t="shared" si="4"/>
        <v/>
      </c>
      <c r="AL26" s="177" t="str">
        <f t="shared" si="5"/>
        <v/>
      </c>
      <c r="AM26" s="54"/>
      <c r="AN26" s="7"/>
      <c r="AO26" s="51"/>
      <c r="AP26" s="6"/>
      <c r="AQ26" s="7"/>
      <c r="DW26" s="7"/>
      <c r="DX26" s="7"/>
    </row>
    <row r="27" spans="1:173" ht="18" customHeight="1" x14ac:dyDescent="0.45"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</row>
    <row r="28" spans="1:173" ht="18" customHeight="1" x14ac:dyDescent="0.45">
      <c r="B28" s="3" t="s">
        <v>110</v>
      </c>
      <c r="X28" s="3" t="s">
        <v>110</v>
      </c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</row>
    <row r="29" spans="1:173" ht="54.9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118</v>
      </c>
      <c r="J29" s="45" t="s">
        <v>112</v>
      </c>
      <c r="K29" s="45" t="s">
        <v>3</v>
      </c>
      <c r="L29" s="8" t="s">
        <v>111</v>
      </c>
      <c r="M29" s="46" t="s">
        <v>115</v>
      </c>
      <c r="N29" s="45" t="s">
        <v>4</v>
      </c>
      <c r="O29" s="8" t="s">
        <v>431</v>
      </c>
      <c r="P29" s="8" t="s">
        <v>5</v>
      </c>
      <c r="Q29" s="5"/>
      <c r="R29" s="50"/>
      <c r="S29" s="50"/>
      <c r="T29" s="50"/>
      <c r="U29" s="50"/>
      <c r="V29" s="50"/>
      <c r="W29" s="7"/>
      <c r="X29" s="62" t="s">
        <v>1</v>
      </c>
      <c r="Y29" s="227" t="s">
        <v>427</v>
      </c>
      <c r="Z29" s="228" t="s">
        <v>23</v>
      </c>
      <c r="AA29" s="397" t="s">
        <v>109</v>
      </c>
      <c r="AB29" s="398"/>
      <c r="AC29" s="398"/>
      <c r="AD29" s="399"/>
      <c r="AE29" s="229" t="s">
        <v>118</v>
      </c>
      <c r="AF29" s="230" t="s">
        <v>112</v>
      </c>
      <c r="AG29" s="230" t="s">
        <v>3</v>
      </c>
      <c r="AH29" s="207" t="s">
        <v>111</v>
      </c>
      <c r="AI29" s="231" t="s">
        <v>115</v>
      </c>
      <c r="AJ29" s="230" t="s">
        <v>4</v>
      </c>
      <c r="AK29" s="207" t="s">
        <v>431</v>
      </c>
      <c r="AL29" s="207" t="s">
        <v>5</v>
      </c>
      <c r="AM29" s="5"/>
      <c r="AN29" s="50"/>
      <c r="AO29" s="50"/>
      <c r="AP29" s="50"/>
      <c r="AQ29" s="50"/>
      <c r="FQ29" ph="1"/>
    </row>
    <row r="30" spans="1:173" ht="18" customHeight="1" x14ac:dyDescent="0.45">
      <c r="A30" s="7"/>
      <c r="B30" s="10">
        <v>1</v>
      </c>
      <c r="C30" s="174"/>
      <c r="D30" s="173"/>
      <c r="E30" s="410"/>
      <c r="F30" s="411"/>
      <c r="G30" s="411"/>
      <c r="H30" s="412"/>
      <c r="I30" s="69"/>
      <c r="J30" s="65"/>
      <c r="K30" s="19"/>
      <c r="L30" s="19"/>
      <c r="M30" s="64"/>
      <c r="N30" s="20" t="str">
        <f>IF((J30*K30*(L30*M30))=0,"",(J30*K30*(L30*M30)))</f>
        <v/>
      </c>
      <c r="O30" s="21" t="str">
        <f>IFERROR((N30*$S$7*$S$8)/1000,"")</f>
        <v/>
      </c>
      <c r="P30" s="177" t="str">
        <f>IFERROR((N30/1000)*$S$9,"")</f>
        <v/>
      </c>
      <c r="Q30" s="54"/>
      <c r="R30" s="7"/>
      <c r="S30" s="51"/>
      <c r="T30" s="6"/>
      <c r="U30" s="7"/>
      <c r="V30" s="51"/>
      <c r="W30" s="7"/>
      <c r="X30" s="10">
        <v>1</v>
      </c>
      <c r="Y30" s="214" t="s">
        <v>475</v>
      </c>
      <c r="Z30" s="218" t="s">
        <v>482</v>
      </c>
      <c r="AA30" s="400" t="s">
        <v>478</v>
      </c>
      <c r="AB30" s="401"/>
      <c r="AC30" s="401"/>
      <c r="AD30" s="402"/>
      <c r="AE30" s="219">
        <v>500</v>
      </c>
      <c r="AF30" s="220">
        <v>40</v>
      </c>
      <c r="AG30" s="221">
        <v>1</v>
      </c>
      <c r="AH30" s="221">
        <v>10</v>
      </c>
      <c r="AI30" s="222">
        <v>3000</v>
      </c>
      <c r="AJ30" s="20">
        <v>1200000</v>
      </c>
      <c r="AK30" s="21">
        <v>302.1696</v>
      </c>
      <c r="AL30" s="177">
        <v>586.79999999999995</v>
      </c>
      <c r="AM30" s="54"/>
      <c r="AN30" s="7"/>
      <c r="AO30" s="51"/>
      <c r="AP30" s="6"/>
      <c r="AQ30" s="7"/>
      <c r="DW30" s="7"/>
      <c r="DX30" s="7"/>
    </row>
    <row r="31" spans="1:173" ht="18" customHeight="1" x14ac:dyDescent="0.45">
      <c r="A31" s="7"/>
      <c r="B31" s="10">
        <v>2</v>
      </c>
      <c r="C31" s="174"/>
      <c r="D31" s="173"/>
      <c r="E31" s="410"/>
      <c r="F31" s="411"/>
      <c r="G31" s="411"/>
      <c r="H31" s="412"/>
      <c r="I31" s="69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21" t="str">
        <f t="shared" ref="O31:O44" si="7">IFERROR((N31*$S$7*$S$8)/1000,"")</f>
        <v/>
      </c>
      <c r="P31" s="177" t="str">
        <f t="shared" ref="P31:P44" si="8">IFERROR((N31/1000)*$S$9,"")</f>
        <v/>
      </c>
      <c r="Q31" s="54"/>
      <c r="R31" s="7"/>
      <c r="S31" s="51"/>
      <c r="T31" s="6"/>
      <c r="U31" s="7"/>
      <c r="V31" s="51"/>
      <c r="W31" s="7"/>
      <c r="X31" s="10">
        <v>2</v>
      </c>
      <c r="Y31" s="214" t="s">
        <v>476</v>
      </c>
      <c r="Z31" s="218" t="s">
        <v>483</v>
      </c>
      <c r="AA31" s="400" t="s">
        <v>479</v>
      </c>
      <c r="AB31" s="401"/>
      <c r="AC31" s="401"/>
      <c r="AD31" s="402"/>
      <c r="AE31" s="219">
        <v>500</v>
      </c>
      <c r="AF31" s="220">
        <v>40</v>
      </c>
      <c r="AG31" s="221">
        <v>1</v>
      </c>
      <c r="AH31" s="221">
        <v>10</v>
      </c>
      <c r="AI31" s="222">
        <v>3000</v>
      </c>
      <c r="AJ31" s="20">
        <v>1200000</v>
      </c>
      <c r="AK31" s="21">
        <v>302.1696</v>
      </c>
      <c r="AL31" s="177">
        <v>586.79999999999995</v>
      </c>
      <c r="AM31" s="54"/>
      <c r="AN31" s="7"/>
      <c r="AO31" s="51"/>
      <c r="AP31" s="6"/>
      <c r="AQ31" s="7"/>
      <c r="DW31" s="7"/>
      <c r="DX31" s="7"/>
    </row>
    <row r="32" spans="1:173" ht="18" customHeight="1" x14ac:dyDescent="0.45">
      <c r="A32" s="7"/>
      <c r="B32" s="10">
        <v>3</v>
      </c>
      <c r="C32" s="172"/>
      <c r="D32" s="173"/>
      <c r="E32" s="407"/>
      <c r="F32" s="408"/>
      <c r="G32" s="408"/>
      <c r="H32" s="409"/>
      <c r="I32" s="69"/>
      <c r="J32" s="65"/>
      <c r="K32" s="19"/>
      <c r="L32" s="19"/>
      <c r="M32" s="64"/>
      <c r="N32" s="20" t="str">
        <f t="shared" si="6"/>
        <v/>
      </c>
      <c r="O32" s="21" t="str">
        <f t="shared" si="7"/>
        <v/>
      </c>
      <c r="P32" s="177" t="str">
        <f t="shared" si="8"/>
        <v/>
      </c>
      <c r="Q32" s="54"/>
      <c r="R32" s="7"/>
      <c r="S32" s="51"/>
      <c r="T32" s="6"/>
      <c r="U32" s="7"/>
      <c r="V32" s="51"/>
      <c r="W32" s="7"/>
      <c r="X32" s="10">
        <v>3</v>
      </c>
      <c r="Y32" s="232"/>
      <c r="Z32" s="223"/>
      <c r="AA32" s="391"/>
      <c r="AB32" s="392"/>
      <c r="AC32" s="392"/>
      <c r="AD32" s="393"/>
      <c r="AE32" s="224"/>
      <c r="AF32" s="225"/>
      <c r="AG32" s="226"/>
      <c r="AH32" s="226"/>
      <c r="AI32" s="20"/>
      <c r="AJ32" s="20" t="str">
        <f t="shared" ref="AJ32:AJ44" si="9">IF((AF32*AG32*(AH32*AI32))=0,"",(AF32*AG32*(AH32*AI32)))</f>
        <v/>
      </c>
      <c r="AK32" s="21" t="str">
        <f t="shared" ref="AK32:AK44" si="10">IFERROR((AJ32*$S$7*$S$8)/1000,"")</f>
        <v/>
      </c>
      <c r="AL32" s="177" t="str">
        <f t="shared" ref="AL32:AL44" si="11">IFERROR((AJ32/1000)*$S$9,"")</f>
        <v/>
      </c>
      <c r="AM32" s="54"/>
      <c r="AN32" s="7"/>
      <c r="AO32" s="51"/>
      <c r="AP32" s="6"/>
      <c r="AQ32" s="7"/>
      <c r="DW32" s="7"/>
      <c r="DX32" s="7"/>
    </row>
    <row r="33" spans="1:128" ht="18" customHeight="1" x14ac:dyDescent="0.45">
      <c r="A33" s="7"/>
      <c r="B33" s="10">
        <v>4</v>
      </c>
      <c r="C33" s="172"/>
      <c r="D33" s="173"/>
      <c r="E33" s="407"/>
      <c r="F33" s="408"/>
      <c r="G33" s="408"/>
      <c r="H33" s="409"/>
      <c r="I33" s="69"/>
      <c r="J33" s="65"/>
      <c r="K33" s="19"/>
      <c r="L33" s="19"/>
      <c r="M33" s="64"/>
      <c r="N33" s="20" t="str">
        <f t="shared" si="6"/>
        <v/>
      </c>
      <c r="O33" s="21" t="str">
        <f t="shared" si="7"/>
        <v/>
      </c>
      <c r="P33" s="177" t="str">
        <f t="shared" si="8"/>
        <v/>
      </c>
      <c r="Q33" s="54"/>
      <c r="R33" s="7"/>
      <c r="S33" s="51"/>
      <c r="T33" s="6"/>
      <c r="U33" s="7"/>
      <c r="V33" s="51"/>
      <c r="W33" s="7"/>
      <c r="X33" s="10">
        <v>4</v>
      </c>
      <c r="Y33" s="232"/>
      <c r="Z33" s="223"/>
      <c r="AA33" s="391"/>
      <c r="AB33" s="392"/>
      <c r="AC33" s="392"/>
      <c r="AD33" s="393"/>
      <c r="AE33" s="224"/>
      <c r="AF33" s="225"/>
      <c r="AG33" s="226"/>
      <c r="AH33" s="226"/>
      <c r="AI33" s="20"/>
      <c r="AJ33" s="20" t="str">
        <f t="shared" si="9"/>
        <v/>
      </c>
      <c r="AK33" s="21" t="str">
        <f t="shared" si="10"/>
        <v/>
      </c>
      <c r="AL33" s="177" t="str">
        <f t="shared" si="11"/>
        <v/>
      </c>
      <c r="AM33" s="54"/>
      <c r="AN33" s="7"/>
      <c r="AO33" s="51"/>
      <c r="AP33" s="6"/>
      <c r="AQ33" s="7"/>
      <c r="DW33" s="7"/>
      <c r="DX33" s="7"/>
    </row>
    <row r="34" spans="1:128" ht="18" customHeight="1" x14ac:dyDescent="0.45">
      <c r="A34" s="7"/>
      <c r="B34" s="10">
        <v>5</v>
      </c>
      <c r="C34" s="172"/>
      <c r="D34" s="173"/>
      <c r="E34" s="407"/>
      <c r="F34" s="408"/>
      <c r="G34" s="408"/>
      <c r="H34" s="409"/>
      <c r="I34" s="69"/>
      <c r="J34" s="65"/>
      <c r="K34" s="19"/>
      <c r="L34" s="19"/>
      <c r="M34" s="64"/>
      <c r="N34" s="20" t="str">
        <f t="shared" si="6"/>
        <v/>
      </c>
      <c r="O34" s="21" t="str">
        <f t="shared" si="7"/>
        <v/>
      </c>
      <c r="P34" s="177" t="str">
        <f t="shared" si="8"/>
        <v/>
      </c>
      <c r="Q34" s="54"/>
      <c r="R34" s="7"/>
      <c r="S34" s="51"/>
      <c r="T34" s="6"/>
      <c r="U34" s="7"/>
      <c r="V34" s="51"/>
      <c r="W34" s="7"/>
      <c r="X34" s="10">
        <v>5</v>
      </c>
      <c r="Y34" s="232"/>
      <c r="Z34" s="223"/>
      <c r="AA34" s="391"/>
      <c r="AB34" s="392"/>
      <c r="AC34" s="392"/>
      <c r="AD34" s="393"/>
      <c r="AE34" s="224"/>
      <c r="AF34" s="225"/>
      <c r="AG34" s="226"/>
      <c r="AH34" s="226"/>
      <c r="AI34" s="20"/>
      <c r="AJ34" s="20" t="str">
        <f t="shared" si="9"/>
        <v/>
      </c>
      <c r="AK34" s="21" t="str">
        <f t="shared" si="10"/>
        <v/>
      </c>
      <c r="AL34" s="177" t="str">
        <f t="shared" si="11"/>
        <v/>
      </c>
      <c r="AM34" s="54"/>
      <c r="AN34" s="7"/>
      <c r="AO34" s="51"/>
      <c r="AP34" s="6"/>
      <c r="AQ34" s="7"/>
      <c r="DW34" s="7"/>
      <c r="DX34" s="7"/>
    </row>
    <row r="35" spans="1:128" ht="18" customHeight="1" x14ac:dyDescent="0.45">
      <c r="A35" s="7"/>
      <c r="B35" s="10">
        <v>6</v>
      </c>
      <c r="C35" s="172"/>
      <c r="D35" s="173"/>
      <c r="E35" s="407"/>
      <c r="F35" s="408"/>
      <c r="G35" s="408"/>
      <c r="H35" s="409"/>
      <c r="I35" s="69"/>
      <c r="J35" s="65"/>
      <c r="K35" s="19"/>
      <c r="L35" s="19"/>
      <c r="M35" s="64"/>
      <c r="N35" s="20" t="str">
        <f t="shared" si="6"/>
        <v/>
      </c>
      <c r="O35" s="21" t="str">
        <f t="shared" si="7"/>
        <v/>
      </c>
      <c r="P35" s="177" t="str">
        <f t="shared" si="8"/>
        <v/>
      </c>
      <c r="Q35" s="54"/>
      <c r="W35" s="7"/>
      <c r="X35" s="10">
        <v>6</v>
      </c>
      <c r="Y35" s="232"/>
      <c r="Z35" s="223"/>
      <c r="AA35" s="391"/>
      <c r="AB35" s="392"/>
      <c r="AC35" s="392"/>
      <c r="AD35" s="393"/>
      <c r="AE35" s="224"/>
      <c r="AF35" s="225"/>
      <c r="AG35" s="226"/>
      <c r="AH35" s="226"/>
      <c r="AI35" s="20"/>
      <c r="AJ35" s="20" t="str">
        <f t="shared" si="9"/>
        <v/>
      </c>
      <c r="AK35" s="21" t="str">
        <f t="shared" si="10"/>
        <v/>
      </c>
      <c r="AL35" s="177" t="str">
        <f t="shared" si="11"/>
        <v/>
      </c>
      <c r="AM35" s="54"/>
      <c r="DW35" s="7"/>
      <c r="DX35" s="7"/>
    </row>
    <row r="36" spans="1:128" ht="18" customHeight="1" x14ac:dyDescent="0.45">
      <c r="A36" s="7"/>
      <c r="B36" s="10">
        <v>7</v>
      </c>
      <c r="C36" s="172"/>
      <c r="D36" s="173"/>
      <c r="E36" s="407"/>
      <c r="F36" s="408"/>
      <c r="G36" s="408"/>
      <c r="H36" s="409"/>
      <c r="I36" s="69"/>
      <c r="J36" s="65"/>
      <c r="K36" s="19"/>
      <c r="L36" s="19"/>
      <c r="M36" s="64"/>
      <c r="N36" s="20" t="str">
        <f t="shared" si="6"/>
        <v/>
      </c>
      <c r="O36" s="21" t="str">
        <f t="shared" si="7"/>
        <v/>
      </c>
      <c r="P36" s="177" t="str">
        <f t="shared" si="8"/>
        <v/>
      </c>
      <c r="Q36" s="54"/>
      <c r="W36" s="7"/>
      <c r="X36" s="10">
        <v>7</v>
      </c>
      <c r="Y36" s="232"/>
      <c r="Z36" s="223"/>
      <c r="AA36" s="391"/>
      <c r="AB36" s="392"/>
      <c r="AC36" s="392"/>
      <c r="AD36" s="393"/>
      <c r="AE36" s="224"/>
      <c r="AF36" s="225"/>
      <c r="AG36" s="226"/>
      <c r="AH36" s="226"/>
      <c r="AI36" s="20"/>
      <c r="AJ36" s="20" t="str">
        <f t="shared" si="9"/>
        <v/>
      </c>
      <c r="AK36" s="21" t="str">
        <f t="shared" si="10"/>
        <v/>
      </c>
      <c r="AL36" s="177" t="str">
        <f t="shared" si="11"/>
        <v/>
      </c>
      <c r="AM36" s="54"/>
      <c r="DW36" s="7"/>
      <c r="DX36" s="7"/>
    </row>
    <row r="37" spans="1:128" ht="18" customHeight="1" x14ac:dyDescent="0.45">
      <c r="A37" s="7"/>
      <c r="B37" s="10">
        <v>8</v>
      </c>
      <c r="C37" s="172"/>
      <c r="D37" s="173"/>
      <c r="E37" s="407"/>
      <c r="F37" s="408"/>
      <c r="G37" s="408"/>
      <c r="H37" s="409"/>
      <c r="I37" s="69"/>
      <c r="J37" s="65"/>
      <c r="K37" s="19"/>
      <c r="L37" s="19"/>
      <c r="M37" s="64"/>
      <c r="N37" s="20" t="str">
        <f t="shared" si="6"/>
        <v/>
      </c>
      <c r="O37" s="21" t="str">
        <f t="shared" si="7"/>
        <v/>
      </c>
      <c r="P37" s="177" t="str">
        <f t="shared" si="8"/>
        <v/>
      </c>
      <c r="Q37" s="54"/>
      <c r="W37" s="7"/>
      <c r="X37" s="10">
        <v>8</v>
      </c>
      <c r="Y37" s="232"/>
      <c r="Z37" s="223"/>
      <c r="AA37" s="391"/>
      <c r="AB37" s="392"/>
      <c r="AC37" s="392"/>
      <c r="AD37" s="393"/>
      <c r="AE37" s="224"/>
      <c r="AF37" s="225"/>
      <c r="AG37" s="226"/>
      <c r="AH37" s="226"/>
      <c r="AI37" s="20"/>
      <c r="AJ37" s="20" t="str">
        <f t="shared" si="9"/>
        <v/>
      </c>
      <c r="AK37" s="21" t="str">
        <f t="shared" si="10"/>
        <v/>
      </c>
      <c r="AL37" s="177" t="str">
        <f t="shared" si="11"/>
        <v/>
      </c>
      <c r="AM37" s="54"/>
      <c r="DW37" s="7"/>
      <c r="DX37" s="7"/>
    </row>
    <row r="38" spans="1:128" ht="18" customHeight="1" x14ac:dyDescent="0.45">
      <c r="A38" s="7"/>
      <c r="B38" s="10">
        <v>9</v>
      </c>
      <c r="C38" s="172"/>
      <c r="D38" s="173"/>
      <c r="E38" s="407"/>
      <c r="F38" s="408"/>
      <c r="G38" s="408"/>
      <c r="H38" s="409"/>
      <c r="I38" s="69"/>
      <c r="J38" s="65"/>
      <c r="K38" s="19"/>
      <c r="L38" s="19"/>
      <c r="M38" s="64"/>
      <c r="N38" s="20" t="str">
        <f t="shared" si="6"/>
        <v/>
      </c>
      <c r="O38" s="21" t="str">
        <f t="shared" si="7"/>
        <v/>
      </c>
      <c r="P38" s="177" t="str">
        <f t="shared" si="8"/>
        <v/>
      </c>
      <c r="Q38" s="54"/>
      <c r="W38" s="7"/>
      <c r="X38" s="10">
        <v>9</v>
      </c>
      <c r="Y38" s="232"/>
      <c r="Z38" s="223"/>
      <c r="AA38" s="391"/>
      <c r="AB38" s="392"/>
      <c r="AC38" s="392"/>
      <c r="AD38" s="393"/>
      <c r="AE38" s="224"/>
      <c r="AF38" s="225"/>
      <c r="AG38" s="226"/>
      <c r="AH38" s="226"/>
      <c r="AI38" s="20"/>
      <c r="AJ38" s="20" t="str">
        <f t="shared" si="9"/>
        <v/>
      </c>
      <c r="AK38" s="21" t="str">
        <f t="shared" si="10"/>
        <v/>
      </c>
      <c r="AL38" s="177" t="str">
        <f t="shared" si="11"/>
        <v/>
      </c>
      <c r="AM38" s="54"/>
      <c r="DW38" s="7"/>
      <c r="DX38" s="7"/>
    </row>
    <row r="39" spans="1:128" ht="18" customHeight="1" x14ac:dyDescent="0.45">
      <c r="A39" s="7"/>
      <c r="B39" s="10">
        <v>10</v>
      </c>
      <c r="C39" s="172"/>
      <c r="D39" s="173"/>
      <c r="E39" s="407"/>
      <c r="F39" s="408"/>
      <c r="G39" s="408"/>
      <c r="H39" s="409"/>
      <c r="I39" s="69"/>
      <c r="J39" s="65"/>
      <c r="K39" s="19"/>
      <c r="L39" s="19"/>
      <c r="M39" s="64"/>
      <c r="N39" s="20" t="str">
        <f t="shared" si="6"/>
        <v/>
      </c>
      <c r="O39" s="21" t="str">
        <f t="shared" si="7"/>
        <v/>
      </c>
      <c r="P39" s="177" t="str">
        <f t="shared" si="8"/>
        <v/>
      </c>
      <c r="Q39" s="54"/>
      <c r="R39" s="7"/>
      <c r="S39" s="51"/>
      <c r="T39" s="6"/>
      <c r="U39" s="7"/>
      <c r="V39" s="51"/>
      <c r="W39" s="7"/>
      <c r="X39" s="10">
        <v>10</v>
      </c>
      <c r="Y39" s="232"/>
      <c r="Z39" s="223"/>
      <c r="AA39" s="391"/>
      <c r="AB39" s="392"/>
      <c r="AC39" s="392"/>
      <c r="AD39" s="393"/>
      <c r="AE39" s="224"/>
      <c r="AF39" s="225"/>
      <c r="AG39" s="226"/>
      <c r="AH39" s="226"/>
      <c r="AI39" s="20"/>
      <c r="AJ39" s="20" t="str">
        <f t="shared" si="9"/>
        <v/>
      </c>
      <c r="AK39" s="21" t="str">
        <f t="shared" si="10"/>
        <v/>
      </c>
      <c r="AL39" s="177" t="str">
        <f t="shared" si="11"/>
        <v/>
      </c>
      <c r="AM39" s="54"/>
      <c r="AN39" s="7"/>
      <c r="AO39" s="51"/>
      <c r="AP39" s="6"/>
      <c r="AQ39" s="7"/>
      <c r="DW39" s="7"/>
      <c r="DX39" s="7"/>
    </row>
    <row r="40" spans="1:128" ht="18" customHeight="1" x14ac:dyDescent="0.45">
      <c r="A40" s="7"/>
      <c r="B40" s="10">
        <v>11</v>
      </c>
      <c r="C40" s="172"/>
      <c r="D40" s="173"/>
      <c r="E40" s="407"/>
      <c r="F40" s="408"/>
      <c r="G40" s="408"/>
      <c r="H40" s="409"/>
      <c r="I40" s="69"/>
      <c r="J40" s="65"/>
      <c r="K40" s="19"/>
      <c r="L40" s="19"/>
      <c r="M40" s="64"/>
      <c r="N40" s="20" t="str">
        <f t="shared" si="6"/>
        <v/>
      </c>
      <c r="O40" s="21" t="str">
        <f t="shared" si="7"/>
        <v/>
      </c>
      <c r="P40" s="177" t="str">
        <f t="shared" si="8"/>
        <v/>
      </c>
      <c r="Q40" s="54"/>
      <c r="R40" s="7"/>
      <c r="S40" s="51"/>
      <c r="T40" s="6"/>
      <c r="U40" s="7"/>
      <c r="V40" s="51"/>
      <c r="W40" s="7"/>
      <c r="X40" s="10">
        <v>11</v>
      </c>
      <c r="Y40" s="232"/>
      <c r="Z40" s="223"/>
      <c r="AA40" s="391"/>
      <c r="AB40" s="392"/>
      <c r="AC40" s="392"/>
      <c r="AD40" s="393"/>
      <c r="AE40" s="224"/>
      <c r="AF40" s="225"/>
      <c r="AG40" s="226"/>
      <c r="AH40" s="226"/>
      <c r="AI40" s="20"/>
      <c r="AJ40" s="20" t="str">
        <f t="shared" si="9"/>
        <v/>
      </c>
      <c r="AK40" s="21" t="str">
        <f t="shared" si="10"/>
        <v/>
      </c>
      <c r="AL40" s="177" t="str">
        <f t="shared" si="11"/>
        <v/>
      </c>
      <c r="AM40" s="54"/>
      <c r="AN40" s="7"/>
      <c r="AO40" s="51"/>
      <c r="AP40" s="6"/>
      <c r="AQ40" s="7"/>
      <c r="DW40" s="7"/>
      <c r="DX40" s="7"/>
    </row>
    <row r="41" spans="1:128" ht="18" customHeight="1" x14ac:dyDescent="0.45">
      <c r="A41" s="7"/>
      <c r="B41" s="10">
        <v>12</v>
      </c>
      <c r="C41" s="172"/>
      <c r="D41" s="173"/>
      <c r="E41" s="407"/>
      <c r="F41" s="408"/>
      <c r="G41" s="408"/>
      <c r="H41" s="409"/>
      <c r="I41" s="69"/>
      <c r="J41" s="65"/>
      <c r="K41" s="19"/>
      <c r="L41" s="19"/>
      <c r="M41" s="64"/>
      <c r="N41" s="20" t="str">
        <f t="shared" si="6"/>
        <v/>
      </c>
      <c r="O41" s="21" t="str">
        <f t="shared" si="7"/>
        <v/>
      </c>
      <c r="P41" s="177" t="str">
        <f t="shared" si="8"/>
        <v/>
      </c>
      <c r="Q41" s="54"/>
      <c r="R41" s="7"/>
      <c r="S41" s="51"/>
      <c r="T41" s="6"/>
      <c r="U41" s="7"/>
      <c r="V41" s="51"/>
      <c r="W41" s="7"/>
      <c r="X41" s="10">
        <v>12</v>
      </c>
      <c r="Y41" s="232"/>
      <c r="Z41" s="223"/>
      <c r="AA41" s="391"/>
      <c r="AB41" s="392"/>
      <c r="AC41" s="392"/>
      <c r="AD41" s="393"/>
      <c r="AE41" s="224"/>
      <c r="AF41" s="225"/>
      <c r="AG41" s="226"/>
      <c r="AH41" s="226"/>
      <c r="AI41" s="20"/>
      <c r="AJ41" s="20" t="str">
        <f t="shared" si="9"/>
        <v/>
      </c>
      <c r="AK41" s="21" t="str">
        <f t="shared" si="10"/>
        <v/>
      </c>
      <c r="AL41" s="177" t="str">
        <f t="shared" si="11"/>
        <v/>
      </c>
      <c r="AM41" s="54"/>
      <c r="AN41" s="7"/>
      <c r="AO41" s="51"/>
      <c r="AP41" s="6"/>
      <c r="AQ41" s="7"/>
      <c r="DW41" s="7"/>
      <c r="DX41" s="7"/>
    </row>
    <row r="42" spans="1:128" ht="18" customHeight="1" x14ac:dyDescent="0.45">
      <c r="A42" s="7"/>
      <c r="B42" s="10">
        <v>13</v>
      </c>
      <c r="C42" s="172"/>
      <c r="D42" s="173"/>
      <c r="E42" s="407"/>
      <c r="F42" s="408"/>
      <c r="G42" s="408"/>
      <c r="H42" s="409"/>
      <c r="I42" s="69"/>
      <c r="J42" s="65"/>
      <c r="K42" s="19"/>
      <c r="L42" s="19"/>
      <c r="M42" s="64"/>
      <c r="N42" s="20" t="str">
        <f t="shared" si="6"/>
        <v/>
      </c>
      <c r="O42" s="21" t="str">
        <f t="shared" si="7"/>
        <v/>
      </c>
      <c r="P42" s="177" t="str">
        <f t="shared" si="8"/>
        <v/>
      </c>
      <c r="Q42" s="54"/>
      <c r="R42" s="7"/>
      <c r="S42" s="51"/>
      <c r="T42" s="6"/>
      <c r="U42" s="7"/>
      <c r="V42" s="51"/>
      <c r="W42" s="7"/>
      <c r="X42" s="10">
        <v>13</v>
      </c>
      <c r="Y42" s="232"/>
      <c r="Z42" s="223"/>
      <c r="AA42" s="391"/>
      <c r="AB42" s="392"/>
      <c r="AC42" s="392"/>
      <c r="AD42" s="393"/>
      <c r="AE42" s="224"/>
      <c r="AF42" s="225"/>
      <c r="AG42" s="226"/>
      <c r="AH42" s="226"/>
      <c r="AI42" s="20"/>
      <c r="AJ42" s="20" t="str">
        <f t="shared" si="9"/>
        <v/>
      </c>
      <c r="AK42" s="21" t="str">
        <f t="shared" si="10"/>
        <v/>
      </c>
      <c r="AL42" s="177" t="str">
        <f t="shared" si="11"/>
        <v/>
      </c>
      <c r="AM42" s="54"/>
      <c r="AN42" s="7"/>
      <c r="AO42" s="51"/>
      <c r="AP42" s="6"/>
      <c r="AQ42" s="7"/>
      <c r="DW42" s="7"/>
      <c r="DX42" s="7"/>
    </row>
    <row r="43" spans="1:128" ht="18" customHeight="1" x14ac:dyDescent="0.45">
      <c r="A43" s="7"/>
      <c r="B43" s="10">
        <v>14</v>
      </c>
      <c r="C43" s="172"/>
      <c r="D43" s="173"/>
      <c r="E43" s="407"/>
      <c r="F43" s="408"/>
      <c r="G43" s="408"/>
      <c r="H43" s="409"/>
      <c r="I43" s="69"/>
      <c r="J43" s="65"/>
      <c r="K43" s="19"/>
      <c r="L43" s="19"/>
      <c r="M43" s="64"/>
      <c r="N43" s="20" t="str">
        <f t="shared" si="6"/>
        <v/>
      </c>
      <c r="O43" s="21" t="str">
        <f t="shared" si="7"/>
        <v/>
      </c>
      <c r="P43" s="177" t="str">
        <f t="shared" si="8"/>
        <v/>
      </c>
      <c r="Q43" s="54"/>
      <c r="R43" s="7"/>
      <c r="S43" s="51"/>
      <c r="T43" s="6"/>
      <c r="U43" s="7"/>
      <c r="V43" s="51"/>
      <c r="W43" s="7"/>
      <c r="X43" s="10">
        <v>14</v>
      </c>
      <c r="Y43" s="232"/>
      <c r="Z43" s="223"/>
      <c r="AA43" s="391"/>
      <c r="AB43" s="392"/>
      <c r="AC43" s="392"/>
      <c r="AD43" s="393"/>
      <c r="AE43" s="224"/>
      <c r="AF43" s="225"/>
      <c r="AG43" s="226"/>
      <c r="AH43" s="226"/>
      <c r="AI43" s="20"/>
      <c r="AJ43" s="20" t="str">
        <f t="shared" si="9"/>
        <v/>
      </c>
      <c r="AK43" s="21" t="str">
        <f t="shared" si="10"/>
        <v/>
      </c>
      <c r="AL43" s="177" t="str">
        <f t="shared" si="11"/>
        <v/>
      </c>
      <c r="AM43" s="54"/>
      <c r="AN43" s="7"/>
      <c r="AO43" s="51"/>
      <c r="AP43" s="6"/>
      <c r="AQ43" s="7"/>
      <c r="DW43" s="7"/>
      <c r="DX43" s="7"/>
    </row>
    <row r="44" spans="1:128" ht="18" customHeight="1" x14ac:dyDescent="0.45">
      <c r="A44" s="7"/>
      <c r="B44" s="10">
        <v>15</v>
      </c>
      <c r="C44" s="172"/>
      <c r="D44" s="173"/>
      <c r="E44" s="407"/>
      <c r="F44" s="408"/>
      <c r="G44" s="408"/>
      <c r="H44" s="409"/>
      <c r="I44" s="69"/>
      <c r="J44" s="65"/>
      <c r="K44" s="19"/>
      <c r="L44" s="19"/>
      <c r="M44" s="64"/>
      <c r="N44" s="20" t="str">
        <f t="shared" si="6"/>
        <v/>
      </c>
      <c r="O44" s="21" t="str">
        <f t="shared" si="7"/>
        <v/>
      </c>
      <c r="P44" s="177" t="str">
        <f t="shared" si="8"/>
        <v/>
      </c>
      <c r="Q44" s="54"/>
      <c r="R44" s="7"/>
      <c r="S44" s="51"/>
      <c r="T44" s="6"/>
      <c r="U44" s="7"/>
      <c r="V44" s="51"/>
      <c r="W44" s="7"/>
      <c r="X44" s="10">
        <v>15</v>
      </c>
      <c r="Y44" s="232"/>
      <c r="Z44" s="223"/>
      <c r="AA44" s="391"/>
      <c r="AB44" s="392"/>
      <c r="AC44" s="392"/>
      <c r="AD44" s="393"/>
      <c r="AE44" s="224"/>
      <c r="AF44" s="225"/>
      <c r="AG44" s="226"/>
      <c r="AH44" s="226"/>
      <c r="AI44" s="20"/>
      <c r="AJ44" s="20" t="str">
        <f t="shared" si="9"/>
        <v/>
      </c>
      <c r="AK44" s="21" t="str">
        <f t="shared" si="10"/>
        <v/>
      </c>
      <c r="AL44" s="177" t="str">
        <f t="shared" si="11"/>
        <v/>
      </c>
      <c r="AM44" s="54"/>
      <c r="AN44" s="7"/>
      <c r="AO44" s="51"/>
      <c r="AP44" s="6"/>
      <c r="AQ44" s="7"/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F5bzC6dIp6iQ2LcN3WdR2CRVX2+Z/pT0VKEIm+60RtxVh+QDZ1+ilOcjz1XGdvTP8lp0LBhPzS1ZPxnEqLBUNw==" saltValue="7PpkHScn59W/UIWLUhiwaQ==" spinCount="100000" sheet="1" objects="1" scenarios="1" selectLockedCells="1"/>
  <dataConsolidate/>
  <mergeCells count="76"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  <mergeCell ref="AB6:AC7"/>
    <mergeCell ref="AD6:AE7"/>
    <mergeCell ref="AF6:AG8"/>
    <mergeCell ref="AH6:AI8"/>
    <mergeCell ref="AB8:AC8"/>
    <mergeCell ref="AD8:AE8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AA24:AD24"/>
    <mergeCell ref="AA25:AD25"/>
    <mergeCell ref="AA26:AD26"/>
    <mergeCell ref="AA29:AD29"/>
    <mergeCell ref="AA30:AD30"/>
    <mergeCell ref="AA31:AD31"/>
    <mergeCell ref="AA32:AD32"/>
    <mergeCell ref="AA33:AD33"/>
    <mergeCell ref="AA34:AD34"/>
    <mergeCell ref="AA35:AD35"/>
    <mergeCell ref="AA36:AD36"/>
    <mergeCell ref="AA37:AD37"/>
    <mergeCell ref="AA43:AD43"/>
    <mergeCell ref="AA44:AD44"/>
    <mergeCell ref="AA38:AD38"/>
    <mergeCell ref="AA39:AD39"/>
    <mergeCell ref="AA40:AD40"/>
    <mergeCell ref="AA41:AD41"/>
    <mergeCell ref="AA42:AD42"/>
  </mergeCells>
  <phoneticPr fontId="6"/>
  <conditionalFormatting sqref="E12:M26">
    <cfRule type="expression" dxfId="48" priority="27">
      <formula>E12=""</formula>
    </cfRule>
  </conditionalFormatting>
  <conditionalFormatting sqref="E30:M44">
    <cfRule type="expression" dxfId="47" priority="16">
      <formula>E30=""</formula>
    </cfRule>
  </conditionalFormatting>
  <conditionalFormatting sqref="AA12:AI26">
    <cfRule type="expression" dxfId="46" priority="11">
      <formula>AA12=""</formula>
    </cfRule>
  </conditionalFormatting>
  <conditionalFormatting sqref="AA30:AI44">
    <cfRule type="expression" dxfId="45" priority="1">
      <formula>AA30=""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Z58"/>
  <sheetViews>
    <sheetView workbookViewId="0">
      <selection activeCell="F14" sqref="F14:P14"/>
    </sheetView>
  </sheetViews>
  <sheetFormatPr defaultColWidth="8.69921875" defaultRowHeight="15" x14ac:dyDescent="0.45"/>
  <cols>
    <col min="1" max="1" width="1.69921875" style="7" customWidth="1"/>
    <col min="2" max="2" width="3.09765625" style="7" customWidth="1"/>
    <col min="3" max="3" width="11.19921875" style="7" customWidth="1"/>
    <col min="4" max="4" width="11.09765625" style="7" customWidth="1"/>
    <col min="5" max="5" width="20.69921875" style="7" customWidth="1"/>
    <col min="6" max="6" width="8.69921875" style="7" customWidth="1"/>
    <col min="7" max="12" width="8.69921875" style="7"/>
    <col min="13" max="13" width="8.69921875" style="7" customWidth="1"/>
    <col min="14" max="19" width="8.8984375" style="7" customWidth="1"/>
    <col min="20" max="49" width="8.69921875" style="7" hidden="1" customWidth="1"/>
    <col min="50" max="50" width="23.69921875" style="7" hidden="1" customWidth="1"/>
    <col min="51" max="56" width="8.69921875" style="7" hidden="1" customWidth="1"/>
    <col min="57" max="57" width="12.09765625" style="7" hidden="1" customWidth="1"/>
    <col min="58" max="58" width="8.69921875" style="7" customWidth="1"/>
    <col min="59" max="59" width="8.69921875" style="7"/>
    <col min="60" max="60" width="4" style="260" customWidth="1"/>
    <col min="61" max="61" width="4.09765625" style="7" customWidth="1"/>
    <col min="62" max="62" width="11.59765625" style="7" customWidth="1"/>
    <col min="63" max="63" width="10.59765625" style="7" customWidth="1"/>
    <col min="64" max="64" width="17.59765625" style="7" customWidth="1"/>
    <col min="65" max="16384" width="8.69921875" style="7"/>
  </cols>
  <sheetData>
    <row r="1" spans="2:78" ht="18" customHeight="1" x14ac:dyDescent="0.45"/>
    <row r="2" spans="2:78" ht="18" customHeight="1" x14ac:dyDescent="0.45">
      <c r="C2" s="2"/>
      <c r="D2" s="1" t="s">
        <v>50</v>
      </c>
      <c r="BI2" s="260"/>
      <c r="BJ2" s="2"/>
      <c r="BK2" s="1" t="s">
        <v>50</v>
      </c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</row>
    <row r="3" spans="2:78" ht="18" customHeight="1" x14ac:dyDescent="0.45">
      <c r="C3" s="56"/>
      <c r="D3" s="1" t="s">
        <v>0</v>
      </c>
      <c r="BI3" s="260"/>
      <c r="BJ3" s="56"/>
      <c r="BK3" s="1" t="s">
        <v>0</v>
      </c>
      <c r="BL3" s="260"/>
      <c r="BM3" s="260"/>
      <c r="BN3" s="260"/>
      <c r="BO3" s="260"/>
      <c r="BP3" s="260"/>
      <c r="BQ3" s="260"/>
      <c r="BR3" s="260"/>
      <c r="BS3" s="260"/>
      <c r="BT3" s="260"/>
      <c r="BU3" s="260"/>
      <c r="BV3" s="260"/>
      <c r="BW3" s="260"/>
      <c r="BX3" s="260"/>
      <c r="BY3" s="260"/>
      <c r="BZ3" s="260"/>
    </row>
    <row r="4" spans="2:78" ht="18" customHeight="1" x14ac:dyDescent="0.45">
      <c r="C4" s="170" t="s">
        <v>425</v>
      </c>
      <c r="BI4" s="260"/>
      <c r="BJ4" s="170" t="s">
        <v>425</v>
      </c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</row>
    <row r="5" spans="2:78" ht="18" customHeight="1" x14ac:dyDescent="0.45"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</row>
    <row r="6" spans="2:78" ht="18" customHeight="1" thickBot="1" x14ac:dyDescent="0.5">
      <c r="F6" s="3" t="s">
        <v>47</v>
      </c>
      <c r="G6"/>
      <c r="H6"/>
      <c r="I6"/>
      <c r="J6"/>
      <c r="K6"/>
      <c r="L6"/>
      <c r="M6"/>
      <c r="BI6" s="260"/>
      <c r="BJ6" s="260"/>
      <c r="BK6" s="260"/>
      <c r="BL6" s="260"/>
      <c r="BM6" s="3" t="s">
        <v>47</v>
      </c>
      <c r="BN6"/>
      <c r="BO6"/>
      <c r="BP6"/>
      <c r="BQ6"/>
      <c r="BR6"/>
      <c r="BS6"/>
      <c r="BT6"/>
      <c r="BU6" s="260"/>
      <c r="BV6" s="260"/>
      <c r="BW6" s="260"/>
      <c r="BX6" s="260"/>
      <c r="BY6" s="260"/>
      <c r="BZ6" s="260"/>
    </row>
    <row r="7" spans="2:78" ht="18" customHeight="1" thickTop="1" x14ac:dyDescent="0.45">
      <c r="F7" s="388" t="s">
        <v>433</v>
      </c>
      <c r="G7" s="388"/>
      <c r="H7" s="388" t="s">
        <v>432</v>
      </c>
      <c r="I7" s="388"/>
      <c r="J7" s="389" t="s">
        <v>46</v>
      </c>
      <c r="K7" s="389"/>
      <c r="L7" s="390" t="str">
        <f>IF(F9&lt;H9,"可",IF(F9&gt;=H9,"不可",""))</f>
        <v>不可</v>
      </c>
      <c r="M7" s="390"/>
      <c r="Y7" s="15"/>
      <c r="AV7" s="6"/>
      <c r="BI7" s="260"/>
      <c r="BJ7" s="260"/>
      <c r="BK7" s="260"/>
      <c r="BL7" s="260"/>
      <c r="BM7" s="388" t="s">
        <v>433</v>
      </c>
      <c r="BN7" s="388"/>
      <c r="BO7" s="388" t="s">
        <v>432</v>
      </c>
      <c r="BP7" s="388"/>
      <c r="BQ7" s="389" t="s">
        <v>46</v>
      </c>
      <c r="BR7" s="406"/>
      <c r="BS7" s="379" t="str">
        <f>IF(BM9&lt;BO9,"可",IF(BM9&gt;=BO9,"不可",""))</f>
        <v>可</v>
      </c>
      <c r="BT7" s="380"/>
      <c r="BU7" s="260"/>
      <c r="BV7" s="260"/>
      <c r="BW7" s="260"/>
      <c r="BX7" s="260"/>
      <c r="BY7" s="260"/>
      <c r="BZ7" s="260"/>
    </row>
    <row r="8" spans="2:78" ht="18" customHeight="1" x14ac:dyDescent="0.45">
      <c r="F8" s="388"/>
      <c r="G8" s="388"/>
      <c r="H8" s="388"/>
      <c r="I8" s="388"/>
      <c r="J8" s="389"/>
      <c r="K8" s="389"/>
      <c r="L8" s="390"/>
      <c r="M8" s="390"/>
      <c r="AB8" s="6"/>
      <c r="AF8" s="6"/>
      <c r="AJ8" s="6"/>
      <c r="AN8" s="6"/>
      <c r="AR8" s="6"/>
      <c r="AV8" s="6"/>
      <c r="BI8" s="260"/>
      <c r="BJ8" s="260"/>
      <c r="BK8" s="260"/>
      <c r="BL8" s="260"/>
      <c r="BM8" s="388"/>
      <c r="BN8" s="388"/>
      <c r="BO8" s="388"/>
      <c r="BP8" s="388"/>
      <c r="BQ8" s="389"/>
      <c r="BR8" s="406"/>
      <c r="BS8" s="381"/>
      <c r="BT8" s="382"/>
      <c r="BU8" s="260"/>
      <c r="BV8" s="260"/>
      <c r="BW8" s="260"/>
      <c r="BX8" s="260"/>
      <c r="BY8" s="260"/>
      <c r="BZ8" s="260"/>
    </row>
    <row r="9" spans="2:78" ht="18" customHeight="1" thickBot="1" x14ac:dyDescent="0.5">
      <c r="F9" s="385">
        <f>SUM(R14:R28)</f>
        <v>0</v>
      </c>
      <c r="G9" s="385"/>
      <c r="H9" s="385">
        <f>SUM(R33:R47)</f>
        <v>0</v>
      </c>
      <c r="I9" s="385"/>
      <c r="J9" s="389"/>
      <c r="K9" s="389"/>
      <c r="L9" s="390"/>
      <c r="M9" s="390"/>
      <c r="AB9" s="6"/>
      <c r="AF9" s="6"/>
      <c r="AJ9" s="6"/>
      <c r="AN9" s="6"/>
      <c r="AR9" s="6"/>
      <c r="AV9" s="6"/>
      <c r="BI9" s="260"/>
      <c r="BJ9" s="260"/>
      <c r="BK9" s="260"/>
      <c r="BL9" s="260"/>
      <c r="BM9" s="385">
        <f>SUM(BY14:BY28)</f>
        <v>31.5792</v>
      </c>
      <c r="BN9" s="385"/>
      <c r="BO9" s="385">
        <f>SUM(BY33:BY47)</f>
        <v>33.54</v>
      </c>
      <c r="BP9" s="385"/>
      <c r="BQ9" s="389"/>
      <c r="BR9" s="406"/>
      <c r="BS9" s="383"/>
      <c r="BT9" s="384"/>
      <c r="BU9" s="260"/>
      <c r="BV9" s="260"/>
      <c r="BW9" s="260"/>
      <c r="BX9" s="260"/>
      <c r="BY9" s="260"/>
      <c r="BZ9" s="260"/>
    </row>
    <row r="10" spans="2:78" ht="18" customHeight="1" thickTop="1" x14ac:dyDescent="0.45"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</row>
    <row r="11" spans="2:78" ht="18" customHeight="1" x14ac:dyDescent="0.45">
      <c r="B11" s="3" t="s">
        <v>437</v>
      </c>
      <c r="Y11" s="372" t="s">
        <v>81</v>
      </c>
      <c r="Z11" s="372"/>
      <c r="AA11" s="372"/>
      <c r="AB11" s="372"/>
      <c r="AC11" s="372"/>
      <c r="AD11" s="372"/>
      <c r="AE11" s="372"/>
      <c r="AF11" s="372"/>
      <c r="AG11" s="372"/>
      <c r="AH11" s="372"/>
      <c r="AI11" s="372"/>
      <c r="AJ11" s="372"/>
      <c r="AK11" s="372"/>
      <c r="AL11" s="372"/>
      <c r="AM11" s="372"/>
      <c r="AN11" s="372"/>
      <c r="AO11" s="372"/>
      <c r="AP11" s="372"/>
      <c r="AQ11" s="372"/>
      <c r="AR11" s="372"/>
      <c r="AS11" s="372"/>
      <c r="AT11" s="372"/>
      <c r="AU11" s="372"/>
      <c r="AV11" s="372"/>
      <c r="BI11" s="3" t="s">
        <v>437</v>
      </c>
      <c r="BJ11" s="260"/>
      <c r="BK11" s="260"/>
      <c r="BL11" s="260"/>
      <c r="BM11" s="260"/>
      <c r="BN11" s="260"/>
      <c r="BO11" s="260"/>
      <c r="BP11" s="260"/>
      <c r="BQ11" s="260"/>
      <c r="BR11" s="260"/>
      <c r="BS11" s="260"/>
      <c r="BT11" s="260"/>
      <c r="BU11" s="260"/>
      <c r="BV11" s="260"/>
      <c r="BW11" s="260"/>
      <c r="BX11" s="260"/>
      <c r="BY11" s="260"/>
      <c r="BZ11" s="260"/>
    </row>
    <row r="12" spans="2:78" ht="18" customHeight="1" x14ac:dyDescent="0.45">
      <c r="B12" s="416" t="s">
        <v>1</v>
      </c>
      <c r="C12" s="416" t="s">
        <v>427</v>
      </c>
      <c r="D12" s="418" t="s">
        <v>79</v>
      </c>
      <c r="E12" s="418" t="s">
        <v>484</v>
      </c>
      <c r="F12" s="416" t="s">
        <v>78</v>
      </c>
      <c r="G12" s="416" t="s">
        <v>77</v>
      </c>
      <c r="H12" s="416" t="s">
        <v>76</v>
      </c>
      <c r="I12" s="403" t="s">
        <v>75</v>
      </c>
      <c r="J12" s="404"/>
      <c r="K12" s="405"/>
      <c r="L12" s="416" t="s">
        <v>74</v>
      </c>
      <c r="M12" s="403" t="s">
        <v>63</v>
      </c>
      <c r="N12" s="405"/>
      <c r="O12" s="403" t="s">
        <v>62</v>
      </c>
      <c r="P12" s="405"/>
      <c r="Q12" s="416" t="s">
        <v>73</v>
      </c>
      <c r="R12" s="416" t="s">
        <v>108</v>
      </c>
      <c r="S12" s="386" t="s">
        <v>5</v>
      </c>
      <c r="U12" s="373" t="s">
        <v>72</v>
      </c>
      <c r="V12" s="373" t="s">
        <v>71</v>
      </c>
      <c r="W12" s="373" t="s">
        <v>70</v>
      </c>
      <c r="Y12" s="413" t="s">
        <v>69</v>
      </c>
      <c r="Z12" s="414"/>
      <c r="AA12" s="414"/>
      <c r="AB12" s="415"/>
      <c r="AC12" s="413" t="s">
        <v>68</v>
      </c>
      <c r="AD12" s="414"/>
      <c r="AE12" s="414"/>
      <c r="AF12" s="415"/>
      <c r="AG12" s="413" t="s">
        <v>67</v>
      </c>
      <c r="AH12" s="414"/>
      <c r="AI12" s="414"/>
      <c r="AJ12" s="415"/>
      <c r="AK12" s="413" t="s">
        <v>66</v>
      </c>
      <c r="AL12" s="414"/>
      <c r="AM12" s="414"/>
      <c r="AN12" s="415"/>
      <c r="AO12" s="413" t="s">
        <v>65</v>
      </c>
      <c r="AP12" s="414"/>
      <c r="AQ12" s="414"/>
      <c r="AR12" s="415"/>
      <c r="AS12" s="372" t="s">
        <v>121</v>
      </c>
      <c r="AT12" s="372"/>
      <c r="AU12" s="372"/>
      <c r="AV12" s="372"/>
      <c r="BI12" s="416" t="s">
        <v>1</v>
      </c>
      <c r="BJ12" s="416" t="s">
        <v>427</v>
      </c>
      <c r="BK12" s="418" t="s">
        <v>79</v>
      </c>
      <c r="BL12" s="418" t="s">
        <v>484</v>
      </c>
      <c r="BM12" s="416" t="s">
        <v>78</v>
      </c>
      <c r="BN12" s="416" t="s">
        <v>77</v>
      </c>
      <c r="BO12" s="416" t="s">
        <v>76</v>
      </c>
      <c r="BP12" s="403" t="s">
        <v>75</v>
      </c>
      <c r="BQ12" s="404"/>
      <c r="BR12" s="405"/>
      <c r="BS12" s="416" t="s">
        <v>74</v>
      </c>
      <c r="BT12" s="403" t="s">
        <v>63</v>
      </c>
      <c r="BU12" s="405"/>
      <c r="BV12" s="403" t="s">
        <v>62</v>
      </c>
      <c r="BW12" s="405"/>
      <c r="BX12" s="416" t="s">
        <v>73</v>
      </c>
      <c r="BY12" s="416" t="s">
        <v>108</v>
      </c>
      <c r="BZ12" s="386" t="s">
        <v>5</v>
      </c>
    </row>
    <row r="13" spans="2:78" s="6" customFormat="1" ht="50.4" customHeight="1" x14ac:dyDescent="0.45">
      <c r="B13" s="417"/>
      <c r="C13" s="417"/>
      <c r="D13" s="419"/>
      <c r="E13" s="419"/>
      <c r="F13" s="417"/>
      <c r="G13" s="417"/>
      <c r="H13" s="417"/>
      <c r="I13" s="34" t="s">
        <v>63</v>
      </c>
      <c r="J13" s="34" t="s">
        <v>62</v>
      </c>
      <c r="K13" s="8" t="s">
        <v>61</v>
      </c>
      <c r="L13" s="417"/>
      <c r="M13" s="8" t="s">
        <v>60</v>
      </c>
      <c r="N13" s="8" t="s">
        <v>59</v>
      </c>
      <c r="O13" s="8" t="s">
        <v>60</v>
      </c>
      <c r="P13" s="8" t="s">
        <v>59</v>
      </c>
      <c r="Q13" s="417"/>
      <c r="R13" s="417"/>
      <c r="S13" s="386"/>
      <c r="T13" s="5"/>
      <c r="U13" s="373"/>
      <c r="V13" s="373"/>
      <c r="W13" s="373"/>
      <c r="X13" s="5"/>
      <c r="Y13" s="66" t="s">
        <v>439</v>
      </c>
      <c r="Z13" s="66" t="s">
        <v>440</v>
      </c>
      <c r="AA13" s="66" t="s">
        <v>441</v>
      </c>
      <c r="AB13" s="66" t="s">
        <v>423</v>
      </c>
      <c r="AC13" s="66" t="s">
        <v>439</v>
      </c>
      <c r="AD13" s="66" t="s">
        <v>440</v>
      </c>
      <c r="AE13" s="66" t="s">
        <v>441</v>
      </c>
      <c r="AF13" s="66" t="s">
        <v>423</v>
      </c>
      <c r="AG13" s="66" t="s">
        <v>439</v>
      </c>
      <c r="AH13" s="66" t="s">
        <v>440</v>
      </c>
      <c r="AI13" s="66" t="s">
        <v>441</v>
      </c>
      <c r="AJ13" s="66" t="s">
        <v>423</v>
      </c>
      <c r="AK13" s="66" t="s">
        <v>439</v>
      </c>
      <c r="AL13" s="66" t="s">
        <v>440</v>
      </c>
      <c r="AM13" s="66" t="s">
        <v>441</v>
      </c>
      <c r="AN13" s="66" t="s">
        <v>423</v>
      </c>
      <c r="AO13" s="66" t="s">
        <v>439</v>
      </c>
      <c r="AP13" s="66" t="s">
        <v>440</v>
      </c>
      <c r="AQ13" s="66" t="s">
        <v>441</v>
      </c>
      <c r="AR13" s="66" t="s">
        <v>423</v>
      </c>
      <c r="AS13" s="66" t="s">
        <v>63</v>
      </c>
      <c r="AT13" s="66" t="s">
        <v>62</v>
      </c>
      <c r="AU13" s="66" t="s">
        <v>56</v>
      </c>
      <c r="AV13" s="66" t="s">
        <v>423</v>
      </c>
      <c r="AW13" s="5"/>
      <c r="AX13" s="9" t="s">
        <v>107</v>
      </c>
      <c r="AY13" s="9" t="s">
        <v>122</v>
      </c>
      <c r="AZ13" s="9"/>
      <c r="BA13" s="5"/>
      <c r="BB13" s="5"/>
      <c r="BC13" s="9" t="s">
        <v>105</v>
      </c>
      <c r="BD13" s="9"/>
      <c r="BE13" s="9"/>
      <c r="BH13" s="261"/>
      <c r="BI13" s="417"/>
      <c r="BJ13" s="417"/>
      <c r="BK13" s="419"/>
      <c r="BL13" s="419"/>
      <c r="BM13" s="417"/>
      <c r="BN13" s="417"/>
      <c r="BO13" s="417"/>
      <c r="BP13" s="256" t="s">
        <v>63</v>
      </c>
      <c r="BQ13" s="256" t="s">
        <v>62</v>
      </c>
      <c r="BR13" s="257" t="s">
        <v>61</v>
      </c>
      <c r="BS13" s="417"/>
      <c r="BT13" s="257" t="s">
        <v>60</v>
      </c>
      <c r="BU13" s="257" t="s">
        <v>59</v>
      </c>
      <c r="BV13" s="257" t="s">
        <v>60</v>
      </c>
      <c r="BW13" s="257" t="s">
        <v>59</v>
      </c>
      <c r="BX13" s="417"/>
      <c r="BY13" s="417"/>
      <c r="BZ13" s="386"/>
    </row>
    <row r="14" spans="2:78" ht="18" customHeight="1" x14ac:dyDescent="0.45">
      <c r="B14" s="10">
        <v>1</v>
      </c>
      <c r="C14" s="176"/>
      <c r="D14" s="176"/>
      <c r="E14" s="176"/>
      <c r="F14" s="233"/>
      <c r="G14" s="233"/>
      <c r="H14" s="183"/>
      <c r="I14" s="233"/>
      <c r="J14" s="233"/>
      <c r="K14" s="183"/>
      <c r="L14" s="184"/>
      <c r="M14" s="182"/>
      <c r="N14" s="184"/>
      <c r="O14" s="182"/>
      <c r="P14" s="184"/>
      <c r="Q14" s="185" t="str">
        <f t="shared" ref="Q14:Q28" si="0">IF(W14="11",AA14,IF(W14="21",AE14,IF(W14="22",AI14,IF(W14="31",AM14,IF(W14="33",AQ14,IF(W14="44",AU14,""))))))</f>
        <v/>
      </c>
      <c r="R14" s="186" t="str">
        <f>IF(Q14="","",Q14*0.0258)</f>
        <v/>
      </c>
      <c r="S14" s="186" t="str">
        <f>IF(W14="11",AB14,IF(W14="21",AF14,IF(W14="22",AJ14,IF(W14="31",AN14,IF(W14="33",AR14,IF(W14="44",AV14,""))))))</f>
        <v/>
      </c>
      <c r="U14" s="9" t="str">
        <f t="shared" ref="U14:U28" si="1">IF(H14="電気",1,(IF(H14="都市ガス",2,(IF(H14="LPG",3,(IF(H14="A重油",4,"")))))))</f>
        <v/>
      </c>
      <c r="V14" s="9" t="str">
        <f t="shared" ref="V14:V28" si="2">IF(K14="kW",1,(IF(K14="ｍ3N/h",2,(IF(K14="kg/h",3,(IF(K14="L",4,"")))))))</f>
        <v/>
      </c>
      <c r="W14" s="9" t="str">
        <f>U14&amp;V14</f>
        <v/>
      </c>
      <c r="Y14" s="70" t="str">
        <f t="shared" ref="Y14:Y28" si="3">IF($W14="11",$I14*($M14*$N14)*$L14*$AY$14/1000,"")</f>
        <v/>
      </c>
      <c r="Z14" s="70" t="str">
        <f t="shared" ref="Z14:Z28" si="4">IF($W14="11",$J14*($O14*$P14)*$L14*$AY$14/1000,"")</f>
        <v/>
      </c>
      <c r="AA14" s="70" t="str">
        <f>IF($W14="11",$Y14+$Z14,"")</f>
        <v/>
      </c>
      <c r="AB14" s="191">
        <f>IFERROR((I14*L14*M14*N14+J14*L14*O14*P14)/1000*$BD$21,"")</f>
        <v>0</v>
      </c>
      <c r="AC14" s="70" t="str">
        <f t="shared" ref="AC14:AC28" si="5">IF($W14="21",$I14*($M14*$N14)*L14*3.6/1000,"")</f>
        <v/>
      </c>
      <c r="AD14" s="70" t="str">
        <f t="shared" ref="AD14:AD28" si="6">IF($W14="21",$J14*($O14*$P14)*L14*3.6/1000,"")</f>
        <v/>
      </c>
      <c r="AE14" s="70" t="str">
        <f>IF($W14="21",AC14+AD14,"")</f>
        <v/>
      </c>
      <c r="AF14" s="70" t="str">
        <f>IFERROR(AE14*$BD$22*$BD$26,"")</f>
        <v/>
      </c>
      <c r="AG14" s="70" t="str">
        <f t="shared" ref="AG14:AG28" si="7">IF($W14="22",$I14*($M14*$N14)*L14*$AY$21/1000,"")</f>
        <v/>
      </c>
      <c r="AH14" s="70" t="str">
        <f t="shared" ref="AH14:AH28" si="8">IF($W14="22",$J14*($O14*$P14)*L14*$AY$21/1000,"")</f>
        <v/>
      </c>
      <c r="AI14" s="70" t="str">
        <f>IF($W14="22",AG14+AH14,"")</f>
        <v/>
      </c>
      <c r="AJ14" s="70" t="str">
        <f>IFERROR(AI14*$BD$22*$BD$26,"")</f>
        <v/>
      </c>
      <c r="AK14" s="70" t="str">
        <f t="shared" ref="AK14:AK28" si="9">IF($W14="31",$I14*($M14*$N14)*L14*3.6/1000,"")</f>
        <v/>
      </c>
      <c r="AL14" s="70" t="str">
        <f t="shared" ref="AL14:AL28" si="10">IF($W14="31",$J14*($O14*$P14)*L14*3.6/1000,"")</f>
        <v/>
      </c>
      <c r="AM14" s="70" t="str">
        <f>IF($W14="31",AK14+AL14,"")</f>
        <v/>
      </c>
      <c r="AN14" s="70" t="str">
        <f>IFERROR(AM14*$BD$23*$BD$26,"")</f>
        <v/>
      </c>
      <c r="AO14" s="70" t="str">
        <f t="shared" ref="AO14:AO28" si="11">IF($W14="33",$I14*($M14*$N14)*L14*$AY$22/1000,"")</f>
        <v/>
      </c>
      <c r="AP14" s="70" t="str">
        <f t="shared" ref="AP14:AP28" si="12">IF($W14="33",$J14*($O14*$P14)*L14*$AY$22/1000,"")</f>
        <v/>
      </c>
      <c r="AQ14" s="70" t="str">
        <f t="shared" ref="AQ14:AQ28" si="13">IF($W14="33",AO14+AP14,"")</f>
        <v/>
      </c>
      <c r="AR14" s="70" t="str">
        <f>IFERROR(AQ14*$BD$23*$BD$26,"")</f>
        <v/>
      </c>
      <c r="AS14" s="70" t="str">
        <f t="shared" ref="AS14:AS28" si="14">IF($W14="44",$I14*($M14*$N14)*L14*$AY$31/1000,"")</f>
        <v/>
      </c>
      <c r="AT14" s="70" t="str">
        <f t="shared" ref="AT14:AT28" si="15">IF($W14="44",$J14*($O14*$P14)*L14*$AY$31/1000,"")</f>
        <v/>
      </c>
      <c r="AU14" s="70" t="str">
        <f>IF($W14="44",AS14+AT14,"")</f>
        <v/>
      </c>
      <c r="AV14" s="70" t="str">
        <f>IFERROR(AU14*$BD$24*$BD$26,"")</f>
        <v/>
      </c>
      <c r="AX14" s="9" t="s">
        <v>123</v>
      </c>
      <c r="AY14" s="9">
        <v>9.76</v>
      </c>
      <c r="AZ14" s="9" t="s">
        <v>124</v>
      </c>
      <c r="BC14" s="9"/>
      <c r="BD14" s="9" t="s">
        <v>53</v>
      </c>
      <c r="BE14" s="9" t="s">
        <v>102</v>
      </c>
      <c r="BI14" s="10">
        <v>1</v>
      </c>
      <c r="BJ14" s="266" t="s">
        <v>500</v>
      </c>
      <c r="BK14" s="218" t="s">
        <v>481</v>
      </c>
      <c r="BL14" s="266" t="s">
        <v>501</v>
      </c>
      <c r="BM14" s="233">
        <v>85</v>
      </c>
      <c r="BN14" s="233"/>
      <c r="BO14" s="183" t="s">
        <v>53</v>
      </c>
      <c r="BP14" s="233">
        <v>20.9</v>
      </c>
      <c r="BQ14" s="233"/>
      <c r="BR14" s="183" t="s">
        <v>471</v>
      </c>
      <c r="BS14" s="184">
        <v>2</v>
      </c>
      <c r="BT14" s="182">
        <v>12</v>
      </c>
      <c r="BU14" s="184">
        <v>250</v>
      </c>
      <c r="BV14" s="182"/>
      <c r="BW14" s="184"/>
      <c r="BX14" s="185">
        <v>1224</v>
      </c>
      <c r="BY14" s="186">
        <f>IF(BX14="","",BX14*0.0258)</f>
        <v>31.5792</v>
      </c>
      <c r="BZ14" s="186">
        <v>61.32</v>
      </c>
    </row>
    <row r="15" spans="2:78" ht="18" customHeight="1" x14ac:dyDescent="0.45">
      <c r="B15" s="10">
        <v>2</v>
      </c>
      <c r="C15" s="176"/>
      <c r="D15" s="176"/>
      <c r="E15" s="176"/>
      <c r="F15" s="233"/>
      <c r="G15" s="233"/>
      <c r="H15" s="183"/>
      <c r="I15" s="233"/>
      <c r="J15" s="233"/>
      <c r="K15" s="183"/>
      <c r="L15" s="184"/>
      <c r="M15" s="182"/>
      <c r="N15" s="184"/>
      <c r="O15" s="182"/>
      <c r="P15" s="184"/>
      <c r="Q15" s="185" t="str">
        <f t="shared" si="0"/>
        <v/>
      </c>
      <c r="R15" s="186" t="str">
        <f t="shared" ref="R15:R28" si="16">IF(Q15="","",Q15*0.0258)</f>
        <v/>
      </c>
      <c r="S15" s="186" t="str">
        <f t="shared" ref="S15:S27" si="17">IF(W15="11",AB15,IF(W15="21",AF15,IF(W15="22",AJ15,IF(W15="31",AN15,IF(W15="33",AR15,IF(W15="44",AV15,""))))))</f>
        <v/>
      </c>
      <c r="U15" s="9" t="str">
        <f t="shared" si="1"/>
        <v/>
      </c>
      <c r="V15" s="9" t="str">
        <f t="shared" si="2"/>
        <v/>
      </c>
      <c r="W15" s="9" t="str">
        <f t="shared" ref="W15:W28" si="18">U15&amp;V15</f>
        <v/>
      </c>
      <c r="Y15" s="70" t="str">
        <f t="shared" si="3"/>
        <v/>
      </c>
      <c r="Z15" s="70" t="str">
        <f t="shared" si="4"/>
        <v/>
      </c>
      <c r="AA15" s="70" t="str">
        <f t="shared" ref="AA15:AA28" si="19">IF($W15="11",$Y15+$Z15,"")</f>
        <v/>
      </c>
      <c r="AB15" s="191">
        <f t="shared" ref="AB15:AB28" si="20">IFERROR((I15*L15*M15*N15+J15*L15*O15*P15)/1000*$BD$21,"")</f>
        <v>0</v>
      </c>
      <c r="AC15" s="70" t="str">
        <f t="shared" si="5"/>
        <v/>
      </c>
      <c r="AD15" s="70" t="str">
        <f t="shared" si="6"/>
        <v/>
      </c>
      <c r="AE15" s="70" t="str">
        <f t="shared" ref="AE15:AE28" si="21">IF($W15="21",AC15+AD15,"")</f>
        <v/>
      </c>
      <c r="AF15" s="70" t="str">
        <f t="shared" ref="AF15:AF28" si="22">IFERROR(AE15*$BD$22*$BD$26,"")</f>
        <v/>
      </c>
      <c r="AG15" s="70" t="str">
        <f t="shared" si="7"/>
        <v/>
      </c>
      <c r="AH15" s="70" t="str">
        <f t="shared" si="8"/>
        <v/>
      </c>
      <c r="AI15" s="70" t="str">
        <f t="shared" ref="AI15:AI28" si="23">IF($W15="22",AG15+AH15,"")</f>
        <v/>
      </c>
      <c r="AJ15" s="70" t="str">
        <f t="shared" ref="AJ15:AJ28" si="24">IFERROR(AI15*$BD$22*$BD$26,"")</f>
        <v/>
      </c>
      <c r="AK15" s="70" t="str">
        <f t="shared" si="9"/>
        <v/>
      </c>
      <c r="AL15" s="70" t="str">
        <f t="shared" si="10"/>
        <v/>
      </c>
      <c r="AM15" s="70" t="str">
        <f t="shared" ref="AM15:AM28" si="25">IF($W15="31",AK15+AL15,"")</f>
        <v/>
      </c>
      <c r="AN15" s="70" t="str">
        <f t="shared" ref="AN15:AN28" si="26">IFERROR(AM15*$BD$23*$BD$26,"")</f>
        <v/>
      </c>
      <c r="AO15" s="70" t="str">
        <f t="shared" si="11"/>
        <v/>
      </c>
      <c r="AP15" s="70" t="str">
        <f t="shared" si="12"/>
        <v/>
      </c>
      <c r="AQ15" s="70" t="str">
        <f t="shared" si="13"/>
        <v/>
      </c>
      <c r="AR15" s="70" t="str">
        <f t="shared" ref="AR15:AR28" si="27">IFERROR(AQ15*$BD$23*$BD$26,"")</f>
        <v/>
      </c>
      <c r="AS15" s="70" t="str">
        <f t="shared" si="14"/>
        <v/>
      </c>
      <c r="AT15" s="70" t="str">
        <f t="shared" si="15"/>
        <v/>
      </c>
      <c r="AU15" s="70" t="str">
        <f t="shared" ref="AU15:AU28" si="28">IF($W15="44",AS15+AT15,"")</f>
        <v/>
      </c>
      <c r="AV15" s="70" t="str">
        <f t="shared" ref="AV15:AV28" si="29">IFERROR(AU15*$BD$24*$BD$26,"")</f>
        <v/>
      </c>
      <c r="AX15" s="9" t="s">
        <v>125</v>
      </c>
      <c r="AY15" s="9">
        <v>1.36</v>
      </c>
      <c r="AZ15" s="9" t="s">
        <v>95</v>
      </c>
      <c r="BC15" s="9"/>
      <c r="BD15" s="9" t="s">
        <v>52</v>
      </c>
      <c r="BE15" s="9" t="s">
        <v>100</v>
      </c>
      <c r="BI15" s="10">
        <v>2</v>
      </c>
      <c r="BJ15" s="176"/>
      <c r="BK15" s="176"/>
      <c r="BL15" s="176"/>
      <c r="BM15" s="233"/>
      <c r="BN15" s="233"/>
      <c r="BO15" s="183"/>
      <c r="BP15" s="233"/>
      <c r="BQ15" s="233"/>
      <c r="BR15" s="183"/>
      <c r="BS15" s="184"/>
      <c r="BT15" s="182"/>
      <c r="BU15" s="184"/>
      <c r="BV15" s="182"/>
      <c r="BW15" s="184"/>
      <c r="BX15" s="185" t="str">
        <f t="shared" ref="BX15:BX28" si="30">IF(CD15="11",CH15,IF(CD15="21",CL15,IF(CD15="22",CP15,IF(CD15="31",CT15,IF(CD15="33",CX15,IF(CD15="44",DB15,""))))))</f>
        <v/>
      </c>
      <c r="BY15" s="186" t="str">
        <f>IF(BX15="","",BX15*0.0258)</f>
        <v/>
      </c>
      <c r="BZ15" s="186" t="str">
        <f t="shared" ref="BZ15:BZ17" si="31">IF(CD15="11",CI15,IF(CD15="21",CM15,IF(CD15="22",CQ15,IF(CD15="31",CU15,IF(CD15="33",CY15,IF(CD15="44",DC15,""))))))</f>
        <v/>
      </c>
    </row>
    <row r="16" spans="2:78" ht="18" customHeight="1" x14ac:dyDescent="0.45">
      <c r="B16" s="10">
        <v>3</v>
      </c>
      <c r="C16" s="176"/>
      <c r="D16" s="176"/>
      <c r="E16" s="176"/>
      <c r="F16" s="233"/>
      <c r="G16" s="233"/>
      <c r="H16" s="183"/>
      <c r="I16" s="233"/>
      <c r="J16" s="233"/>
      <c r="K16" s="183"/>
      <c r="L16" s="184"/>
      <c r="M16" s="182"/>
      <c r="N16" s="184"/>
      <c r="O16" s="182"/>
      <c r="P16" s="184"/>
      <c r="Q16" s="185" t="str">
        <f t="shared" si="0"/>
        <v/>
      </c>
      <c r="R16" s="186" t="str">
        <f t="shared" si="16"/>
        <v/>
      </c>
      <c r="S16" s="186" t="str">
        <f t="shared" si="17"/>
        <v/>
      </c>
      <c r="U16" s="9" t="str">
        <f t="shared" si="1"/>
        <v/>
      </c>
      <c r="V16" s="9" t="str">
        <f t="shared" si="2"/>
        <v/>
      </c>
      <c r="W16" s="9" t="str">
        <f t="shared" si="18"/>
        <v/>
      </c>
      <c r="Y16" s="70" t="str">
        <f t="shared" si="3"/>
        <v/>
      </c>
      <c r="Z16" s="70" t="str">
        <f t="shared" si="4"/>
        <v/>
      </c>
      <c r="AA16" s="70" t="str">
        <f t="shared" si="19"/>
        <v/>
      </c>
      <c r="AB16" s="191">
        <f t="shared" si="20"/>
        <v>0</v>
      </c>
      <c r="AC16" s="70" t="str">
        <f t="shared" si="5"/>
        <v/>
      </c>
      <c r="AD16" s="70" t="str">
        <f t="shared" si="6"/>
        <v/>
      </c>
      <c r="AE16" s="70" t="str">
        <f t="shared" si="21"/>
        <v/>
      </c>
      <c r="AF16" s="70" t="str">
        <f t="shared" si="22"/>
        <v/>
      </c>
      <c r="AG16" s="70" t="str">
        <f t="shared" si="7"/>
        <v/>
      </c>
      <c r="AH16" s="70" t="str">
        <f t="shared" si="8"/>
        <v/>
      </c>
      <c r="AI16" s="70" t="str">
        <f t="shared" si="23"/>
        <v/>
      </c>
      <c r="AJ16" s="70" t="str">
        <f t="shared" si="24"/>
        <v/>
      </c>
      <c r="AK16" s="70" t="str">
        <f t="shared" si="9"/>
        <v/>
      </c>
      <c r="AL16" s="70" t="str">
        <f t="shared" si="10"/>
        <v/>
      </c>
      <c r="AM16" s="70" t="str">
        <f t="shared" si="25"/>
        <v/>
      </c>
      <c r="AN16" s="70" t="str">
        <f t="shared" si="26"/>
        <v/>
      </c>
      <c r="AO16" s="70" t="str">
        <f t="shared" si="11"/>
        <v/>
      </c>
      <c r="AP16" s="70" t="str">
        <f t="shared" si="12"/>
        <v/>
      </c>
      <c r="AQ16" s="70" t="str">
        <f t="shared" si="13"/>
        <v/>
      </c>
      <c r="AR16" s="70" t="str">
        <f t="shared" si="27"/>
        <v/>
      </c>
      <c r="AS16" s="70" t="str">
        <f t="shared" si="14"/>
        <v/>
      </c>
      <c r="AT16" s="70" t="str">
        <f t="shared" si="15"/>
        <v/>
      </c>
      <c r="AU16" s="70" t="str">
        <f t="shared" si="28"/>
        <v/>
      </c>
      <c r="AV16" s="70" t="str">
        <f t="shared" si="29"/>
        <v/>
      </c>
      <c r="AX16" s="9" t="s">
        <v>126</v>
      </c>
      <c r="AY16" s="9">
        <v>1.02</v>
      </c>
      <c r="AZ16" s="9" t="s">
        <v>95</v>
      </c>
      <c r="BC16" s="9"/>
      <c r="BD16" s="9" t="s">
        <v>98</v>
      </c>
      <c r="BE16" s="9" t="s">
        <v>97</v>
      </c>
      <c r="BI16" s="10">
        <v>3</v>
      </c>
      <c r="BJ16" s="176"/>
      <c r="BK16" s="176"/>
      <c r="BL16" s="176"/>
      <c r="BM16" s="233"/>
      <c r="BN16" s="233"/>
      <c r="BO16" s="183"/>
      <c r="BP16" s="233"/>
      <c r="BQ16" s="233"/>
      <c r="BR16" s="183"/>
      <c r="BS16" s="184"/>
      <c r="BT16" s="182"/>
      <c r="BU16" s="184"/>
      <c r="BV16" s="182"/>
      <c r="BW16" s="184"/>
      <c r="BX16" s="185" t="str">
        <f t="shared" si="30"/>
        <v/>
      </c>
      <c r="BY16" s="186" t="str">
        <f t="shared" ref="BY16:BY28" si="32">IF(BX16="","",BX16*0.0258)</f>
        <v/>
      </c>
      <c r="BZ16" s="186" t="str">
        <f t="shared" si="31"/>
        <v/>
      </c>
    </row>
    <row r="17" spans="2:78" ht="18" customHeight="1" x14ac:dyDescent="0.45">
      <c r="B17" s="10">
        <v>4</v>
      </c>
      <c r="C17" s="176"/>
      <c r="D17" s="176"/>
      <c r="E17" s="176"/>
      <c r="F17" s="233"/>
      <c r="G17" s="233"/>
      <c r="H17" s="183"/>
      <c r="I17" s="233"/>
      <c r="J17" s="233"/>
      <c r="K17" s="183"/>
      <c r="L17" s="184"/>
      <c r="M17" s="182"/>
      <c r="N17" s="184"/>
      <c r="O17" s="182"/>
      <c r="P17" s="184"/>
      <c r="Q17" s="185" t="str">
        <f>IF(W17="11",AA17,IF(W17="21",AE17,IF(W17="22",AI17,IF(W17="31",AM17,IF(W17="33",AQ17,IF(W17="44",AU17,""))))))</f>
        <v/>
      </c>
      <c r="R17" s="186" t="str">
        <f t="shared" si="16"/>
        <v/>
      </c>
      <c r="S17" s="186" t="str">
        <f t="shared" si="17"/>
        <v/>
      </c>
      <c r="U17" s="9" t="str">
        <f t="shared" si="1"/>
        <v/>
      </c>
      <c r="V17" s="9" t="str">
        <f t="shared" si="2"/>
        <v/>
      </c>
      <c r="W17" s="9" t="str">
        <f t="shared" si="18"/>
        <v/>
      </c>
      <c r="Y17" s="70" t="str">
        <f t="shared" si="3"/>
        <v/>
      </c>
      <c r="Z17" s="70" t="str">
        <f t="shared" si="4"/>
        <v/>
      </c>
      <c r="AA17" s="70" t="str">
        <f t="shared" si="19"/>
        <v/>
      </c>
      <c r="AB17" s="191">
        <f t="shared" si="20"/>
        <v>0</v>
      </c>
      <c r="AC17" s="70" t="str">
        <f t="shared" si="5"/>
        <v/>
      </c>
      <c r="AD17" s="70" t="str">
        <f t="shared" si="6"/>
        <v/>
      </c>
      <c r="AE17" s="70" t="str">
        <f t="shared" si="21"/>
        <v/>
      </c>
      <c r="AF17" s="70" t="str">
        <f t="shared" si="22"/>
        <v/>
      </c>
      <c r="AG17" s="70" t="str">
        <f t="shared" si="7"/>
        <v/>
      </c>
      <c r="AH17" s="70" t="str">
        <f t="shared" si="8"/>
        <v/>
      </c>
      <c r="AI17" s="70" t="str">
        <f t="shared" si="23"/>
        <v/>
      </c>
      <c r="AJ17" s="70" t="str">
        <f t="shared" si="24"/>
        <v/>
      </c>
      <c r="AK17" s="70" t="str">
        <f t="shared" si="9"/>
        <v/>
      </c>
      <c r="AL17" s="70" t="str">
        <f t="shared" si="10"/>
        <v/>
      </c>
      <c r="AM17" s="70" t="str">
        <f t="shared" si="25"/>
        <v/>
      </c>
      <c r="AN17" s="70" t="str">
        <f t="shared" si="26"/>
        <v/>
      </c>
      <c r="AO17" s="70" t="str">
        <f t="shared" si="11"/>
        <v/>
      </c>
      <c r="AP17" s="70" t="str">
        <f t="shared" si="12"/>
        <v/>
      </c>
      <c r="AQ17" s="70" t="str">
        <f t="shared" si="13"/>
        <v/>
      </c>
      <c r="AR17" s="70" t="str">
        <f t="shared" si="27"/>
        <v/>
      </c>
      <c r="AS17" s="70" t="str">
        <f t="shared" si="14"/>
        <v/>
      </c>
      <c r="AT17" s="70" t="str">
        <f t="shared" si="15"/>
        <v/>
      </c>
      <c r="AU17" s="70" t="str">
        <f t="shared" si="28"/>
        <v/>
      </c>
      <c r="AV17" s="70" t="str">
        <f t="shared" si="29"/>
        <v/>
      </c>
      <c r="AX17" s="9" t="s">
        <v>127</v>
      </c>
      <c r="AY17" s="9">
        <v>1.36</v>
      </c>
      <c r="AZ17" s="9" t="s">
        <v>95</v>
      </c>
      <c r="BC17" s="9"/>
      <c r="BD17" s="9" t="s">
        <v>128</v>
      </c>
      <c r="BE17" s="9" t="s">
        <v>129</v>
      </c>
      <c r="BI17" s="10">
        <v>4</v>
      </c>
      <c r="BJ17" s="176"/>
      <c r="BK17" s="176"/>
      <c r="BL17" s="176"/>
      <c r="BM17" s="233"/>
      <c r="BN17" s="233"/>
      <c r="BO17" s="183"/>
      <c r="BP17" s="233"/>
      <c r="BQ17" s="233"/>
      <c r="BR17" s="183"/>
      <c r="BS17" s="184"/>
      <c r="BT17" s="182"/>
      <c r="BU17" s="184"/>
      <c r="BV17" s="182"/>
      <c r="BW17" s="184"/>
      <c r="BX17" s="185" t="str">
        <f t="shared" si="30"/>
        <v/>
      </c>
      <c r="BY17" s="186" t="str">
        <f t="shared" si="32"/>
        <v/>
      </c>
      <c r="BZ17" s="186" t="str">
        <f t="shared" si="31"/>
        <v/>
      </c>
    </row>
    <row r="18" spans="2:78" ht="18" customHeight="1" x14ac:dyDescent="0.45">
      <c r="B18" s="10">
        <v>5</v>
      </c>
      <c r="C18" s="176"/>
      <c r="D18" s="176"/>
      <c r="E18" s="176"/>
      <c r="F18" s="233"/>
      <c r="G18" s="233"/>
      <c r="H18" s="183"/>
      <c r="I18" s="233"/>
      <c r="J18" s="233"/>
      <c r="K18" s="183"/>
      <c r="L18" s="184"/>
      <c r="M18" s="182"/>
      <c r="N18" s="184"/>
      <c r="O18" s="182"/>
      <c r="P18" s="184"/>
      <c r="Q18" s="185" t="str">
        <f t="shared" si="0"/>
        <v/>
      </c>
      <c r="R18" s="186" t="str">
        <f t="shared" si="16"/>
        <v/>
      </c>
      <c r="S18" s="186" t="str">
        <f>IF(W18="11",AB18,IF(W18="21",AF18,IF(W18="22",AJ18,IF(W18="31",AN18,IF(W18="33",AR18,IF(W18="44",AV18,""))))))</f>
        <v/>
      </c>
      <c r="U18" s="9" t="str">
        <f t="shared" si="1"/>
        <v/>
      </c>
      <c r="V18" s="9" t="str">
        <f t="shared" si="2"/>
        <v/>
      </c>
      <c r="W18" s="9" t="str">
        <f t="shared" si="18"/>
        <v/>
      </c>
      <c r="Y18" s="70" t="str">
        <f t="shared" si="3"/>
        <v/>
      </c>
      <c r="Z18" s="70" t="str">
        <f t="shared" si="4"/>
        <v/>
      </c>
      <c r="AA18" s="70" t="str">
        <f t="shared" si="19"/>
        <v/>
      </c>
      <c r="AB18" s="191">
        <f t="shared" si="20"/>
        <v>0</v>
      </c>
      <c r="AC18" s="70" t="str">
        <f t="shared" si="5"/>
        <v/>
      </c>
      <c r="AD18" s="70" t="str">
        <f t="shared" si="6"/>
        <v/>
      </c>
      <c r="AE18" s="70" t="str">
        <f t="shared" si="21"/>
        <v/>
      </c>
      <c r="AF18" s="70" t="str">
        <f t="shared" si="22"/>
        <v/>
      </c>
      <c r="AG18" s="70" t="str">
        <f t="shared" si="7"/>
        <v/>
      </c>
      <c r="AH18" s="70" t="str">
        <f t="shared" si="8"/>
        <v/>
      </c>
      <c r="AI18" s="70" t="str">
        <f t="shared" si="23"/>
        <v/>
      </c>
      <c r="AJ18" s="70" t="str">
        <f t="shared" si="24"/>
        <v/>
      </c>
      <c r="AK18" s="70" t="str">
        <f t="shared" si="9"/>
        <v/>
      </c>
      <c r="AL18" s="70" t="str">
        <f t="shared" si="10"/>
        <v/>
      </c>
      <c r="AM18" s="70" t="str">
        <f t="shared" si="25"/>
        <v/>
      </c>
      <c r="AN18" s="70" t="str">
        <f t="shared" si="26"/>
        <v/>
      </c>
      <c r="AO18" s="70" t="str">
        <f t="shared" si="11"/>
        <v/>
      </c>
      <c r="AP18" s="70" t="str">
        <f t="shared" si="12"/>
        <v/>
      </c>
      <c r="AQ18" s="70" t="str">
        <f t="shared" si="13"/>
        <v/>
      </c>
      <c r="AR18" s="70" t="str">
        <f>IFERROR(AQ18*$BD$23*$BD$26,"")</f>
        <v/>
      </c>
      <c r="AS18" s="70" t="str">
        <f t="shared" si="14"/>
        <v/>
      </c>
      <c r="AT18" s="70" t="str">
        <f t="shared" si="15"/>
        <v/>
      </c>
      <c r="AU18" s="70" t="str">
        <f t="shared" si="28"/>
        <v/>
      </c>
      <c r="AV18" s="70" t="str">
        <f t="shared" si="29"/>
        <v/>
      </c>
      <c r="AX18" s="9" t="s">
        <v>130</v>
      </c>
      <c r="AY18" s="9">
        <v>2.58E-2</v>
      </c>
      <c r="AZ18" s="9" t="s">
        <v>93</v>
      </c>
      <c r="BC18" s="9"/>
      <c r="BD18" s="9"/>
      <c r="BE18" s="9"/>
      <c r="BI18" s="10">
        <v>5</v>
      </c>
      <c r="BJ18" s="176"/>
      <c r="BK18" s="176"/>
      <c r="BL18" s="176"/>
      <c r="BM18" s="233"/>
      <c r="BN18" s="233"/>
      <c r="BO18" s="183"/>
      <c r="BP18" s="233"/>
      <c r="BQ18" s="233"/>
      <c r="BR18" s="183"/>
      <c r="BS18" s="184"/>
      <c r="BT18" s="182"/>
      <c r="BU18" s="184"/>
      <c r="BV18" s="182"/>
      <c r="BW18" s="184"/>
      <c r="BX18" s="185" t="str">
        <f t="shared" si="30"/>
        <v/>
      </c>
      <c r="BY18" s="186" t="str">
        <f t="shared" si="32"/>
        <v/>
      </c>
      <c r="BZ18" s="186" t="str">
        <f>IF(CD18="11",CI18,IF(CD18="21",CM18,IF(CD18="22",CQ18,IF(CD18="31",CU18,IF(CD18="33",CY18,IF(CD18="44",DC18,""))))))</f>
        <v/>
      </c>
    </row>
    <row r="19" spans="2:78" ht="18" customHeight="1" x14ac:dyDescent="0.45">
      <c r="B19" s="10">
        <v>6</v>
      </c>
      <c r="C19" s="176"/>
      <c r="D19" s="176"/>
      <c r="E19" s="176"/>
      <c r="F19" s="233"/>
      <c r="G19" s="233"/>
      <c r="H19" s="183"/>
      <c r="I19" s="233"/>
      <c r="J19" s="233"/>
      <c r="K19" s="183"/>
      <c r="L19" s="184"/>
      <c r="M19" s="182"/>
      <c r="N19" s="184"/>
      <c r="O19" s="182"/>
      <c r="P19" s="184"/>
      <c r="Q19" s="185" t="str">
        <f t="shared" si="0"/>
        <v/>
      </c>
      <c r="R19" s="186" t="str">
        <f t="shared" si="16"/>
        <v/>
      </c>
      <c r="S19" s="186" t="str">
        <f t="shared" si="17"/>
        <v/>
      </c>
      <c r="U19" s="9" t="str">
        <f t="shared" si="1"/>
        <v/>
      </c>
      <c r="V19" s="9" t="str">
        <f t="shared" si="2"/>
        <v/>
      </c>
      <c r="W19" s="9" t="str">
        <f t="shared" si="18"/>
        <v/>
      </c>
      <c r="Y19" s="70" t="str">
        <f t="shared" si="3"/>
        <v/>
      </c>
      <c r="Z19" s="70" t="str">
        <f t="shared" si="4"/>
        <v/>
      </c>
      <c r="AA19" s="70" t="str">
        <f t="shared" si="19"/>
        <v/>
      </c>
      <c r="AB19" s="191">
        <f t="shared" si="20"/>
        <v>0</v>
      </c>
      <c r="AC19" s="70" t="str">
        <f t="shared" si="5"/>
        <v/>
      </c>
      <c r="AD19" s="70" t="str">
        <f t="shared" si="6"/>
        <v/>
      </c>
      <c r="AE19" s="70" t="str">
        <f t="shared" si="21"/>
        <v/>
      </c>
      <c r="AF19" s="70" t="str">
        <f t="shared" si="22"/>
        <v/>
      </c>
      <c r="AG19" s="70" t="str">
        <f t="shared" si="7"/>
        <v/>
      </c>
      <c r="AH19" s="70" t="str">
        <f t="shared" si="8"/>
        <v/>
      </c>
      <c r="AI19" s="70" t="str">
        <f t="shared" si="23"/>
        <v/>
      </c>
      <c r="AJ19" s="70" t="str">
        <f t="shared" si="24"/>
        <v/>
      </c>
      <c r="AK19" s="70" t="str">
        <f t="shared" si="9"/>
        <v/>
      </c>
      <c r="AL19" s="70" t="str">
        <f t="shared" si="10"/>
        <v/>
      </c>
      <c r="AM19" s="70" t="str">
        <f t="shared" si="25"/>
        <v/>
      </c>
      <c r="AN19" s="70" t="str">
        <f t="shared" si="26"/>
        <v/>
      </c>
      <c r="AO19" s="70" t="str">
        <f t="shared" si="11"/>
        <v/>
      </c>
      <c r="AP19" s="70" t="str">
        <f t="shared" si="12"/>
        <v/>
      </c>
      <c r="AQ19" s="70" t="str">
        <f t="shared" si="13"/>
        <v/>
      </c>
      <c r="AR19" s="70" t="str">
        <f t="shared" si="27"/>
        <v/>
      </c>
      <c r="AS19" s="70" t="str">
        <f t="shared" si="14"/>
        <v/>
      </c>
      <c r="AT19" s="70" t="str">
        <f t="shared" si="15"/>
        <v/>
      </c>
      <c r="AU19" s="70" t="str">
        <f t="shared" si="28"/>
        <v/>
      </c>
      <c r="AV19" s="70" t="str">
        <f t="shared" si="29"/>
        <v/>
      </c>
      <c r="AX19" s="9"/>
      <c r="AY19" s="9"/>
      <c r="AZ19" s="9"/>
      <c r="BI19" s="10">
        <v>6</v>
      </c>
      <c r="BJ19" s="176"/>
      <c r="BK19" s="176"/>
      <c r="BL19" s="176"/>
      <c r="BM19" s="233"/>
      <c r="BN19" s="233"/>
      <c r="BO19" s="183"/>
      <c r="BP19" s="233"/>
      <c r="BQ19" s="233"/>
      <c r="BR19" s="183"/>
      <c r="BS19" s="184"/>
      <c r="BT19" s="182"/>
      <c r="BU19" s="184"/>
      <c r="BV19" s="182"/>
      <c r="BW19" s="184"/>
      <c r="BX19" s="185" t="str">
        <f t="shared" si="30"/>
        <v/>
      </c>
      <c r="BY19" s="186" t="str">
        <f t="shared" si="32"/>
        <v/>
      </c>
      <c r="BZ19" s="186" t="str">
        <f t="shared" ref="BZ19:BZ27" si="33">IF(CD19="11",CI19,IF(CD19="21",CM19,IF(CD19="22",CQ19,IF(CD19="31",CU19,IF(CD19="33",CY19,IF(CD19="44",DC19,""))))))</f>
        <v/>
      </c>
    </row>
    <row r="20" spans="2:78" ht="18" customHeight="1" x14ac:dyDescent="0.45">
      <c r="B20" s="10">
        <v>7</v>
      </c>
      <c r="C20" s="176"/>
      <c r="D20" s="176"/>
      <c r="E20" s="176"/>
      <c r="F20" s="233"/>
      <c r="G20" s="233"/>
      <c r="H20" s="183"/>
      <c r="I20" s="233"/>
      <c r="J20" s="233"/>
      <c r="K20" s="183"/>
      <c r="L20" s="184"/>
      <c r="M20" s="182"/>
      <c r="N20" s="184"/>
      <c r="O20" s="182"/>
      <c r="P20" s="184"/>
      <c r="Q20" s="185" t="str">
        <f t="shared" si="0"/>
        <v/>
      </c>
      <c r="R20" s="186" t="str">
        <f t="shared" si="16"/>
        <v/>
      </c>
      <c r="S20" s="186" t="str">
        <f t="shared" si="17"/>
        <v/>
      </c>
      <c r="U20" s="9" t="str">
        <f t="shared" si="1"/>
        <v/>
      </c>
      <c r="V20" s="9" t="str">
        <f t="shared" si="2"/>
        <v/>
      </c>
      <c r="W20" s="9" t="str">
        <f t="shared" si="18"/>
        <v/>
      </c>
      <c r="Y20" s="70" t="str">
        <f t="shared" si="3"/>
        <v/>
      </c>
      <c r="Z20" s="70" t="str">
        <f t="shared" si="4"/>
        <v/>
      </c>
      <c r="AA20" s="70" t="str">
        <f t="shared" si="19"/>
        <v/>
      </c>
      <c r="AB20" s="191">
        <f t="shared" si="20"/>
        <v>0</v>
      </c>
      <c r="AC20" s="70" t="str">
        <f t="shared" si="5"/>
        <v/>
      </c>
      <c r="AD20" s="70" t="str">
        <f t="shared" si="6"/>
        <v/>
      </c>
      <c r="AE20" s="70" t="str">
        <f t="shared" si="21"/>
        <v/>
      </c>
      <c r="AF20" s="70" t="str">
        <f t="shared" si="22"/>
        <v/>
      </c>
      <c r="AG20" s="70" t="str">
        <f t="shared" si="7"/>
        <v/>
      </c>
      <c r="AH20" s="70" t="str">
        <f t="shared" si="8"/>
        <v/>
      </c>
      <c r="AI20" s="70" t="str">
        <f t="shared" si="23"/>
        <v/>
      </c>
      <c r="AJ20" s="70" t="str">
        <f t="shared" si="24"/>
        <v/>
      </c>
      <c r="AK20" s="70" t="str">
        <f t="shared" si="9"/>
        <v/>
      </c>
      <c r="AL20" s="70" t="str">
        <f t="shared" si="10"/>
        <v/>
      </c>
      <c r="AM20" s="70" t="str">
        <f t="shared" si="25"/>
        <v/>
      </c>
      <c r="AN20" s="70" t="str">
        <f t="shared" si="26"/>
        <v/>
      </c>
      <c r="AO20" s="70" t="str">
        <f t="shared" si="11"/>
        <v/>
      </c>
      <c r="AP20" s="70" t="str">
        <f t="shared" si="12"/>
        <v/>
      </c>
      <c r="AQ20" s="70" t="str">
        <f t="shared" si="13"/>
        <v/>
      </c>
      <c r="AR20" s="70" t="str">
        <f t="shared" si="27"/>
        <v/>
      </c>
      <c r="AS20" s="70" t="str">
        <f t="shared" si="14"/>
        <v/>
      </c>
      <c r="AT20" s="70" t="str">
        <f t="shared" si="15"/>
        <v/>
      </c>
      <c r="AU20" s="70" t="str">
        <f t="shared" si="28"/>
        <v/>
      </c>
      <c r="AV20" s="70" t="str">
        <f t="shared" si="29"/>
        <v/>
      </c>
      <c r="AX20" s="9"/>
      <c r="AY20" s="9" t="s">
        <v>131</v>
      </c>
      <c r="AZ20" s="9"/>
      <c r="BC20" s="371" t="s">
        <v>417</v>
      </c>
      <c r="BD20" s="371"/>
      <c r="BE20" s="371"/>
      <c r="BI20" s="10">
        <v>7</v>
      </c>
      <c r="BJ20" s="176"/>
      <c r="BK20" s="176"/>
      <c r="BL20" s="176"/>
      <c r="BM20" s="233"/>
      <c r="BN20" s="233"/>
      <c r="BO20" s="183"/>
      <c r="BP20" s="233"/>
      <c r="BQ20" s="233"/>
      <c r="BR20" s="183"/>
      <c r="BS20" s="184"/>
      <c r="BT20" s="182"/>
      <c r="BU20" s="184"/>
      <c r="BV20" s="182"/>
      <c r="BW20" s="184"/>
      <c r="BX20" s="185" t="str">
        <f t="shared" si="30"/>
        <v/>
      </c>
      <c r="BY20" s="186" t="str">
        <f t="shared" si="32"/>
        <v/>
      </c>
      <c r="BZ20" s="186" t="str">
        <f t="shared" si="33"/>
        <v/>
      </c>
    </row>
    <row r="21" spans="2:78" ht="18" customHeight="1" x14ac:dyDescent="0.45">
      <c r="B21" s="10">
        <v>8</v>
      </c>
      <c r="C21" s="176"/>
      <c r="D21" s="176"/>
      <c r="E21" s="176"/>
      <c r="F21" s="233"/>
      <c r="G21" s="233"/>
      <c r="H21" s="183"/>
      <c r="I21" s="233"/>
      <c r="J21" s="233"/>
      <c r="K21" s="183"/>
      <c r="L21" s="184"/>
      <c r="M21" s="182"/>
      <c r="N21" s="184"/>
      <c r="O21" s="182"/>
      <c r="P21" s="184"/>
      <c r="Q21" s="185" t="str">
        <f t="shared" si="0"/>
        <v/>
      </c>
      <c r="R21" s="186" t="str">
        <f t="shared" si="16"/>
        <v/>
      </c>
      <c r="S21" s="186" t="str">
        <f t="shared" si="17"/>
        <v/>
      </c>
      <c r="U21" s="9" t="str">
        <f t="shared" si="1"/>
        <v/>
      </c>
      <c r="V21" s="9" t="str">
        <f t="shared" si="2"/>
        <v/>
      </c>
      <c r="W21" s="9" t="str">
        <f t="shared" si="18"/>
        <v/>
      </c>
      <c r="Y21" s="70" t="str">
        <f t="shared" si="3"/>
        <v/>
      </c>
      <c r="Z21" s="70" t="str">
        <f t="shared" si="4"/>
        <v/>
      </c>
      <c r="AA21" s="70" t="str">
        <f t="shared" si="19"/>
        <v/>
      </c>
      <c r="AB21" s="191">
        <f t="shared" si="20"/>
        <v>0</v>
      </c>
      <c r="AC21" s="70" t="str">
        <f t="shared" si="5"/>
        <v/>
      </c>
      <c r="AD21" s="70" t="str">
        <f t="shared" si="6"/>
        <v/>
      </c>
      <c r="AE21" s="70" t="str">
        <f t="shared" si="21"/>
        <v/>
      </c>
      <c r="AF21" s="70" t="str">
        <f t="shared" si="22"/>
        <v/>
      </c>
      <c r="AG21" s="70" t="str">
        <f t="shared" si="7"/>
        <v/>
      </c>
      <c r="AH21" s="70" t="str">
        <f t="shared" si="8"/>
        <v/>
      </c>
      <c r="AI21" s="70" t="str">
        <f t="shared" si="23"/>
        <v/>
      </c>
      <c r="AJ21" s="70" t="str">
        <f t="shared" si="24"/>
        <v/>
      </c>
      <c r="AK21" s="70" t="str">
        <f t="shared" si="9"/>
        <v/>
      </c>
      <c r="AL21" s="70" t="str">
        <f t="shared" si="10"/>
        <v/>
      </c>
      <c r="AM21" s="70" t="str">
        <f t="shared" si="25"/>
        <v/>
      </c>
      <c r="AN21" s="70" t="str">
        <f t="shared" si="26"/>
        <v/>
      </c>
      <c r="AO21" s="70" t="str">
        <f t="shared" si="11"/>
        <v/>
      </c>
      <c r="AP21" s="70" t="str">
        <f t="shared" si="12"/>
        <v/>
      </c>
      <c r="AQ21" s="70" t="str">
        <f t="shared" si="13"/>
        <v/>
      </c>
      <c r="AR21" s="70" t="str">
        <f t="shared" si="27"/>
        <v/>
      </c>
      <c r="AS21" s="70" t="str">
        <f t="shared" si="14"/>
        <v/>
      </c>
      <c r="AT21" s="70" t="str">
        <f t="shared" si="15"/>
        <v/>
      </c>
      <c r="AU21" s="70" t="str">
        <f t="shared" si="28"/>
        <v/>
      </c>
      <c r="AV21" s="70" t="str">
        <f t="shared" si="29"/>
        <v/>
      </c>
      <c r="AX21" s="9" t="s">
        <v>132</v>
      </c>
      <c r="AY21" s="9">
        <v>45</v>
      </c>
      <c r="AZ21" s="9" t="s">
        <v>85</v>
      </c>
      <c r="BC21" s="9" t="s">
        <v>53</v>
      </c>
      <c r="BD21" s="9">
        <v>0.48899999999999999</v>
      </c>
      <c r="BE21" s="9" t="s">
        <v>269</v>
      </c>
      <c r="BI21" s="10">
        <v>8</v>
      </c>
      <c r="BJ21" s="176"/>
      <c r="BK21" s="176"/>
      <c r="BL21" s="176"/>
      <c r="BM21" s="233"/>
      <c r="BN21" s="233"/>
      <c r="BO21" s="183"/>
      <c r="BP21" s="233"/>
      <c r="BQ21" s="233"/>
      <c r="BR21" s="183"/>
      <c r="BS21" s="184"/>
      <c r="BT21" s="182"/>
      <c r="BU21" s="184"/>
      <c r="BV21" s="182"/>
      <c r="BW21" s="184"/>
      <c r="BX21" s="185" t="str">
        <f t="shared" si="30"/>
        <v/>
      </c>
      <c r="BY21" s="186" t="str">
        <f t="shared" si="32"/>
        <v/>
      </c>
      <c r="BZ21" s="186" t="str">
        <f t="shared" si="33"/>
        <v/>
      </c>
    </row>
    <row r="22" spans="2:78" ht="18" customHeight="1" x14ac:dyDescent="0.45">
      <c r="B22" s="10">
        <v>9</v>
      </c>
      <c r="C22" s="176"/>
      <c r="D22" s="176"/>
      <c r="E22" s="176"/>
      <c r="F22" s="233"/>
      <c r="G22" s="233"/>
      <c r="H22" s="183"/>
      <c r="I22" s="233"/>
      <c r="J22" s="233"/>
      <c r="K22" s="183"/>
      <c r="L22" s="184"/>
      <c r="M22" s="182"/>
      <c r="N22" s="184"/>
      <c r="O22" s="182"/>
      <c r="P22" s="184"/>
      <c r="Q22" s="185" t="str">
        <f t="shared" si="0"/>
        <v/>
      </c>
      <c r="R22" s="186" t="str">
        <f t="shared" si="16"/>
        <v/>
      </c>
      <c r="S22" s="186" t="str">
        <f t="shared" si="17"/>
        <v/>
      </c>
      <c r="U22" s="9" t="str">
        <f t="shared" si="1"/>
        <v/>
      </c>
      <c r="V22" s="9" t="str">
        <f t="shared" si="2"/>
        <v/>
      </c>
      <c r="W22" s="9" t="str">
        <f t="shared" si="18"/>
        <v/>
      </c>
      <c r="Y22" s="70" t="str">
        <f t="shared" si="3"/>
        <v/>
      </c>
      <c r="Z22" s="70" t="str">
        <f t="shared" si="4"/>
        <v/>
      </c>
      <c r="AA22" s="70" t="str">
        <f t="shared" si="19"/>
        <v/>
      </c>
      <c r="AB22" s="191">
        <f t="shared" si="20"/>
        <v>0</v>
      </c>
      <c r="AC22" s="70" t="str">
        <f t="shared" si="5"/>
        <v/>
      </c>
      <c r="AD22" s="70" t="str">
        <f t="shared" si="6"/>
        <v/>
      </c>
      <c r="AE22" s="70" t="str">
        <f t="shared" si="21"/>
        <v/>
      </c>
      <c r="AF22" s="70" t="str">
        <f t="shared" si="22"/>
        <v/>
      </c>
      <c r="AG22" s="70" t="str">
        <f t="shared" si="7"/>
        <v/>
      </c>
      <c r="AH22" s="70" t="str">
        <f t="shared" si="8"/>
        <v/>
      </c>
      <c r="AI22" s="70" t="str">
        <f t="shared" si="23"/>
        <v/>
      </c>
      <c r="AJ22" s="70" t="str">
        <f t="shared" si="24"/>
        <v/>
      </c>
      <c r="AK22" s="70" t="str">
        <f t="shared" si="9"/>
        <v/>
      </c>
      <c r="AL22" s="70" t="str">
        <f t="shared" si="10"/>
        <v/>
      </c>
      <c r="AM22" s="70" t="str">
        <f t="shared" si="25"/>
        <v/>
      </c>
      <c r="AN22" s="70" t="str">
        <f t="shared" si="26"/>
        <v/>
      </c>
      <c r="AO22" s="70" t="str">
        <f t="shared" si="11"/>
        <v/>
      </c>
      <c r="AP22" s="70" t="str">
        <f t="shared" si="12"/>
        <v/>
      </c>
      <c r="AQ22" s="70" t="str">
        <f t="shared" si="13"/>
        <v/>
      </c>
      <c r="AR22" s="70" t="str">
        <f t="shared" si="27"/>
        <v/>
      </c>
      <c r="AS22" s="70" t="str">
        <f t="shared" si="14"/>
        <v/>
      </c>
      <c r="AT22" s="70" t="str">
        <f t="shared" si="15"/>
        <v/>
      </c>
      <c r="AU22" s="70" t="str">
        <f t="shared" si="28"/>
        <v/>
      </c>
      <c r="AV22" s="70" t="str">
        <f t="shared" si="29"/>
        <v/>
      </c>
      <c r="AX22" s="9" t="s">
        <v>90</v>
      </c>
      <c r="AY22" s="9">
        <v>50.8</v>
      </c>
      <c r="AZ22" s="9" t="s">
        <v>88</v>
      </c>
      <c r="BC22" s="9" t="s">
        <v>52</v>
      </c>
      <c r="BD22" s="9">
        <v>1.3599999999999999E-2</v>
      </c>
      <c r="BE22" s="9" t="s">
        <v>346</v>
      </c>
      <c r="BI22" s="10">
        <v>9</v>
      </c>
      <c r="BJ22" s="176"/>
      <c r="BK22" s="176"/>
      <c r="BL22" s="176"/>
      <c r="BM22" s="233"/>
      <c r="BN22" s="233"/>
      <c r="BO22" s="183"/>
      <c r="BP22" s="233"/>
      <c r="BQ22" s="233"/>
      <c r="BR22" s="183"/>
      <c r="BS22" s="184"/>
      <c r="BT22" s="182"/>
      <c r="BU22" s="184"/>
      <c r="BV22" s="182"/>
      <c r="BW22" s="184"/>
      <c r="BX22" s="185" t="str">
        <f t="shared" si="30"/>
        <v/>
      </c>
      <c r="BY22" s="186" t="str">
        <f t="shared" si="32"/>
        <v/>
      </c>
      <c r="BZ22" s="186" t="str">
        <f t="shared" si="33"/>
        <v/>
      </c>
    </row>
    <row r="23" spans="2:78" ht="18" customHeight="1" x14ac:dyDescent="0.45">
      <c r="B23" s="10">
        <v>10</v>
      </c>
      <c r="C23" s="176"/>
      <c r="D23" s="176"/>
      <c r="E23" s="176"/>
      <c r="F23" s="233"/>
      <c r="G23" s="233"/>
      <c r="H23" s="183"/>
      <c r="I23" s="233"/>
      <c r="J23" s="233"/>
      <c r="K23" s="183"/>
      <c r="L23" s="184"/>
      <c r="M23" s="182"/>
      <c r="N23" s="184"/>
      <c r="O23" s="182"/>
      <c r="P23" s="184"/>
      <c r="Q23" s="185" t="str">
        <f t="shared" si="0"/>
        <v/>
      </c>
      <c r="R23" s="186" t="str">
        <f t="shared" si="16"/>
        <v/>
      </c>
      <c r="S23" s="186" t="str">
        <f t="shared" si="17"/>
        <v/>
      </c>
      <c r="U23" s="9" t="str">
        <f t="shared" si="1"/>
        <v/>
      </c>
      <c r="V23" s="9" t="str">
        <f t="shared" si="2"/>
        <v/>
      </c>
      <c r="W23" s="9" t="str">
        <f t="shared" si="18"/>
        <v/>
      </c>
      <c r="Y23" s="70" t="str">
        <f t="shared" si="3"/>
        <v/>
      </c>
      <c r="Z23" s="70" t="str">
        <f t="shared" si="4"/>
        <v/>
      </c>
      <c r="AA23" s="70" t="str">
        <f t="shared" si="19"/>
        <v/>
      </c>
      <c r="AB23" s="191">
        <f t="shared" si="20"/>
        <v>0</v>
      </c>
      <c r="AC23" s="70" t="str">
        <f t="shared" si="5"/>
        <v/>
      </c>
      <c r="AD23" s="70" t="str">
        <f t="shared" si="6"/>
        <v/>
      </c>
      <c r="AE23" s="70" t="str">
        <f t="shared" si="21"/>
        <v/>
      </c>
      <c r="AF23" s="70" t="str">
        <f t="shared" si="22"/>
        <v/>
      </c>
      <c r="AG23" s="70" t="str">
        <f t="shared" si="7"/>
        <v/>
      </c>
      <c r="AH23" s="70" t="str">
        <f t="shared" si="8"/>
        <v/>
      </c>
      <c r="AI23" s="70" t="str">
        <f t="shared" si="23"/>
        <v/>
      </c>
      <c r="AJ23" s="70" t="str">
        <f t="shared" si="24"/>
        <v/>
      </c>
      <c r="AK23" s="70" t="str">
        <f t="shared" si="9"/>
        <v/>
      </c>
      <c r="AL23" s="70" t="str">
        <f t="shared" si="10"/>
        <v/>
      </c>
      <c r="AM23" s="70" t="str">
        <f t="shared" si="25"/>
        <v/>
      </c>
      <c r="AN23" s="70" t="str">
        <f t="shared" si="26"/>
        <v/>
      </c>
      <c r="AO23" s="70" t="str">
        <f t="shared" si="11"/>
        <v/>
      </c>
      <c r="AP23" s="70" t="str">
        <f t="shared" si="12"/>
        <v/>
      </c>
      <c r="AQ23" s="70" t="str">
        <f t="shared" si="13"/>
        <v/>
      </c>
      <c r="AR23" s="70" t="str">
        <f t="shared" si="27"/>
        <v/>
      </c>
      <c r="AS23" s="70" t="str">
        <f t="shared" si="14"/>
        <v/>
      </c>
      <c r="AT23" s="70" t="str">
        <f t="shared" si="15"/>
        <v/>
      </c>
      <c r="AU23" s="70" t="str">
        <f t="shared" si="28"/>
        <v/>
      </c>
      <c r="AV23" s="70" t="str">
        <f t="shared" si="29"/>
        <v/>
      </c>
      <c r="AX23" s="9" t="s">
        <v>89</v>
      </c>
      <c r="AY23" s="9">
        <v>54.6</v>
      </c>
      <c r="AZ23" s="9" t="s">
        <v>88</v>
      </c>
      <c r="BC23" s="9" t="s">
        <v>51</v>
      </c>
      <c r="BD23" s="9">
        <v>1.61E-2</v>
      </c>
      <c r="BE23" s="9" t="s">
        <v>346</v>
      </c>
      <c r="BI23" s="10">
        <v>10</v>
      </c>
      <c r="BJ23" s="176"/>
      <c r="BK23" s="176"/>
      <c r="BL23" s="176"/>
      <c r="BM23" s="233"/>
      <c r="BN23" s="233"/>
      <c r="BO23" s="183"/>
      <c r="BP23" s="233"/>
      <c r="BQ23" s="233"/>
      <c r="BR23" s="183"/>
      <c r="BS23" s="184"/>
      <c r="BT23" s="182"/>
      <c r="BU23" s="184"/>
      <c r="BV23" s="182"/>
      <c r="BW23" s="184"/>
      <c r="BX23" s="185" t="str">
        <f t="shared" si="30"/>
        <v/>
      </c>
      <c r="BY23" s="186" t="str">
        <f t="shared" si="32"/>
        <v/>
      </c>
      <c r="BZ23" s="186" t="str">
        <f t="shared" si="33"/>
        <v/>
      </c>
    </row>
    <row r="24" spans="2:78" ht="18" customHeight="1" x14ac:dyDescent="0.45">
      <c r="B24" s="10">
        <v>11</v>
      </c>
      <c r="C24" s="176"/>
      <c r="D24" s="176"/>
      <c r="E24" s="176"/>
      <c r="F24" s="233"/>
      <c r="G24" s="233"/>
      <c r="H24" s="183"/>
      <c r="I24" s="233"/>
      <c r="J24" s="233"/>
      <c r="K24" s="183"/>
      <c r="L24" s="184"/>
      <c r="M24" s="182"/>
      <c r="N24" s="184"/>
      <c r="O24" s="182"/>
      <c r="P24" s="184"/>
      <c r="Q24" s="185" t="str">
        <f t="shared" si="0"/>
        <v/>
      </c>
      <c r="R24" s="186" t="str">
        <f t="shared" si="16"/>
        <v/>
      </c>
      <c r="S24" s="186" t="str">
        <f t="shared" si="17"/>
        <v/>
      </c>
      <c r="U24" s="9" t="str">
        <f t="shared" si="1"/>
        <v/>
      </c>
      <c r="V24" s="9" t="str">
        <f t="shared" si="2"/>
        <v/>
      </c>
      <c r="W24" s="9" t="str">
        <f t="shared" si="18"/>
        <v/>
      </c>
      <c r="Y24" s="70" t="str">
        <f t="shared" si="3"/>
        <v/>
      </c>
      <c r="Z24" s="70" t="str">
        <f t="shared" si="4"/>
        <v/>
      </c>
      <c r="AA24" s="70" t="str">
        <f t="shared" si="19"/>
        <v/>
      </c>
      <c r="AB24" s="191">
        <f t="shared" si="20"/>
        <v>0</v>
      </c>
      <c r="AC24" s="70" t="str">
        <f t="shared" si="5"/>
        <v/>
      </c>
      <c r="AD24" s="70" t="str">
        <f t="shared" si="6"/>
        <v/>
      </c>
      <c r="AE24" s="70" t="str">
        <f t="shared" si="21"/>
        <v/>
      </c>
      <c r="AF24" s="70" t="str">
        <f t="shared" si="22"/>
        <v/>
      </c>
      <c r="AG24" s="70" t="str">
        <f t="shared" si="7"/>
        <v/>
      </c>
      <c r="AH24" s="70" t="str">
        <f t="shared" si="8"/>
        <v/>
      </c>
      <c r="AI24" s="70" t="str">
        <f t="shared" si="23"/>
        <v/>
      </c>
      <c r="AJ24" s="70" t="str">
        <f t="shared" si="24"/>
        <v/>
      </c>
      <c r="AK24" s="70" t="str">
        <f t="shared" si="9"/>
        <v/>
      </c>
      <c r="AL24" s="70" t="str">
        <f t="shared" si="10"/>
        <v/>
      </c>
      <c r="AM24" s="70" t="str">
        <f t="shared" si="25"/>
        <v/>
      </c>
      <c r="AN24" s="70" t="str">
        <f t="shared" si="26"/>
        <v/>
      </c>
      <c r="AO24" s="70" t="str">
        <f t="shared" si="11"/>
        <v/>
      </c>
      <c r="AP24" s="70" t="str">
        <f t="shared" si="12"/>
        <v/>
      </c>
      <c r="AQ24" s="70" t="str">
        <f t="shared" si="13"/>
        <v/>
      </c>
      <c r="AR24" s="70" t="str">
        <f t="shared" si="27"/>
        <v/>
      </c>
      <c r="AS24" s="70" t="str">
        <f t="shared" si="14"/>
        <v/>
      </c>
      <c r="AT24" s="70" t="str">
        <f t="shared" si="15"/>
        <v/>
      </c>
      <c r="AU24" s="70" t="str">
        <f t="shared" si="28"/>
        <v/>
      </c>
      <c r="AV24" s="70" t="str">
        <f t="shared" si="29"/>
        <v/>
      </c>
      <c r="AX24" s="9" t="s">
        <v>87</v>
      </c>
      <c r="AY24" s="9">
        <v>44.9</v>
      </c>
      <c r="AZ24" s="9" t="s">
        <v>85</v>
      </c>
      <c r="BC24" s="9" t="s">
        <v>128</v>
      </c>
      <c r="BD24" s="9">
        <v>1.89E-2</v>
      </c>
      <c r="BE24" s="9" t="s">
        <v>346</v>
      </c>
      <c r="BI24" s="10">
        <v>11</v>
      </c>
      <c r="BJ24" s="176"/>
      <c r="BK24" s="176"/>
      <c r="BL24" s="176"/>
      <c r="BM24" s="233"/>
      <c r="BN24" s="233"/>
      <c r="BO24" s="183"/>
      <c r="BP24" s="233"/>
      <c r="BQ24" s="233"/>
      <c r="BR24" s="183"/>
      <c r="BS24" s="184"/>
      <c r="BT24" s="182"/>
      <c r="BU24" s="184"/>
      <c r="BV24" s="182"/>
      <c r="BW24" s="184"/>
      <c r="BX24" s="185" t="str">
        <f t="shared" si="30"/>
        <v/>
      </c>
      <c r="BY24" s="186" t="str">
        <f t="shared" si="32"/>
        <v/>
      </c>
      <c r="BZ24" s="186" t="str">
        <f t="shared" si="33"/>
        <v/>
      </c>
    </row>
    <row r="25" spans="2:78" ht="18" customHeight="1" x14ac:dyDescent="0.45">
      <c r="B25" s="10">
        <v>12</v>
      </c>
      <c r="C25" s="176"/>
      <c r="D25" s="176"/>
      <c r="E25" s="176"/>
      <c r="F25" s="233"/>
      <c r="G25" s="233"/>
      <c r="H25" s="183"/>
      <c r="I25" s="233"/>
      <c r="J25" s="233"/>
      <c r="K25" s="183"/>
      <c r="L25" s="184"/>
      <c r="M25" s="182"/>
      <c r="N25" s="184"/>
      <c r="O25" s="182"/>
      <c r="P25" s="184"/>
      <c r="Q25" s="185" t="str">
        <f t="shared" si="0"/>
        <v/>
      </c>
      <c r="R25" s="186" t="str">
        <f t="shared" si="16"/>
        <v/>
      </c>
      <c r="S25" s="186" t="str">
        <f t="shared" si="17"/>
        <v/>
      </c>
      <c r="U25" s="9" t="str">
        <f t="shared" si="1"/>
        <v/>
      </c>
      <c r="V25" s="9" t="str">
        <f t="shared" si="2"/>
        <v/>
      </c>
      <c r="W25" s="9" t="str">
        <f t="shared" si="18"/>
        <v/>
      </c>
      <c r="Y25" s="70" t="str">
        <f t="shared" si="3"/>
        <v/>
      </c>
      <c r="Z25" s="70" t="str">
        <f t="shared" si="4"/>
        <v/>
      </c>
      <c r="AA25" s="70" t="str">
        <f t="shared" si="19"/>
        <v/>
      </c>
      <c r="AB25" s="191">
        <f t="shared" si="20"/>
        <v>0</v>
      </c>
      <c r="AC25" s="70" t="str">
        <f t="shared" si="5"/>
        <v/>
      </c>
      <c r="AD25" s="70" t="str">
        <f t="shared" si="6"/>
        <v/>
      </c>
      <c r="AE25" s="70" t="str">
        <f t="shared" si="21"/>
        <v/>
      </c>
      <c r="AF25" s="70" t="str">
        <f t="shared" si="22"/>
        <v/>
      </c>
      <c r="AG25" s="70" t="str">
        <f t="shared" si="7"/>
        <v/>
      </c>
      <c r="AH25" s="70" t="str">
        <f t="shared" si="8"/>
        <v/>
      </c>
      <c r="AI25" s="70" t="str">
        <f t="shared" si="23"/>
        <v/>
      </c>
      <c r="AJ25" s="70" t="str">
        <f t="shared" si="24"/>
        <v/>
      </c>
      <c r="AK25" s="70" t="str">
        <f t="shared" si="9"/>
        <v/>
      </c>
      <c r="AL25" s="70" t="str">
        <f t="shared" si="10"/>
        <v/>
      </c>
      <c r="AM25" s="70" t="str">
        <f t="shared" si="25"/>
        <v/>
      </c>
      <c r="AN25" s="70" t="str">
        <f t="shared" si="26"/>
        <v/>
      </c>
      <c r="AO25" s="70" t="str">
        <f t="shared" si="11"/>
        <v/>
      </c>
      <c r="AP25" s="70" t="str">
        <f t="shared" si="12"/>
        <v/>
      </c>
      <c r="AQ25" s="70" t="str">
        <f t="shared" si="13"/>
        <v/>
      </c>
      <c r="AR25" s="70" t="str">
        <f t="shared" si="27"/>
        <v/>
      </c>
      <c r="AS25" s="70" t="str">
        <f t="shared" si="14"/>
        <v/>
      </c>
      <c r="AT25" s="70" t="str">
        <f t="shared" si="15"/>
        <v/>
      </c>
      <c r="AU25" s="70" t="str">
        <f t="shared" si="28"/>
        <v/>
      </c>
      <c r="AV25" s="70" t="str">
        <f t="shared" si="29"/>
        <v/>
      </c>
      <c r="AX25" s="9" t="s">
        <v>133</v>
      </c>
      <c r="AY25" s="9">
        <v>43.5</v>
      </c>
      <c r="AZ25" s="9" t="s">
        <v>85</v>
      </c>
      <c r="BI25" s="10">
        <v>12</v>
      </c>
      <c r="BJ25" s="176"/>
      <c r="BK25" s="176"/>
      <c r="BL25" s="176"/>
      <c r="BM25" s="233"/>
      <c r="BN25" s="233"/>
      <c r="BO25" s="183"/>
      <c r="BP25" s="233"/>
      <c r="BQ25" s="233"/>
      <c r="BR25" s="183"/>
      <c r="BS25" s="184"/>
      <c r="BT25" s="182"/>
      <c r="BU25" s="184"/>
      <c r="BV25" s="182"/>
      <c r="BW25" s="184"/>
      <c r="BX25" s="185" t="str">
        <f t="shared" si="30"/>
        <v/>
      </c>
      <c r="BY25" s="186" t="str">
        <f t="shared" si="32"/>
        <v/>
      </c>
      <c r="BZ25" s="186" t="str">
        <f t="shared" si="33"/>
        <v/>
      </c>
    </row>
    <row r="26" spans="2:78" ht="18" customHeight="1" x14ac:dyDescent="0.45">
      <c r="B26" s="10">
        <v>13</v>
      </c>
      <c r="C26" s="176"/>
      <c r="D26" s="176"/>
      <c r="E26" s="176"/>
      <c r="F26" s="233"/>
      <c r="G26" s="233"/>
      <c r="H26" s="183"/>
      <c r="I26" s="233"/>
      <c r="J26" s="233"/>
      <c r="K26" s="183"/>
      <c r="L26" s="184"/>
      <c r="M26" s="182"/>
      <c r="N26" s="184"/>
      <c r="O26" s="182"/>
      <c r="P26" s="184"/>
      <c r="Q26" s="185" t="str">
        <f t="shared" si="0"/>
        <v/>
      </c>
      <c r="R26" s="186" t="str">
        <f t="shared" si="16"/>
        <v/>
      </c>
      <c r="S26" s="186" t="str">
        <f t="shared" si="17"/>
        <v/>
      </c>
      <c r="U26" s="9" t="str">
        <f t="shared" si="1"/>
        <v/>
      </c>
      <c r="V26" s="9" t="str">
        <f t="shared" si="2"/>
        <v/>
      </c>
      <c r="W26" s="9" t="str">
        <f t="shared" si="18"/>
        <v/>
      </c>
      <c r="Y26" s="70" t="str">
        <f t="shared" si="3"/>
        <v/>
      </c>
      <c r="Z26" s="70" t="str">
        <f t="shared" si="4"/>
        <v/>
      </c>
      <c r="AA26" s="70" t="str">
        <f t="shared" si="19"/>
        <v/>
      </c>
      <c r="AB26" s="191">
        <f t="shared" si="20"/>
        <v>0</v>
      </c>
      <c r="AC26" s="70" t="str">
        <f t="shared" si="5"/>
        <v/>
      </c>
      <c r="AD26" s="70" t="str">
        <f t="shared" si="6"/>
        <v/>
      </c>
      <c r="AE26" s="70" t="str">
        <f t="shared" si="21"/>
        <v/>
      </c>
      <c r="AF26" s="70" t="str">
        <f t="shared" si="22"/>
        <v/>
      </c>
      <c r="AG26" s="70" t="str">
        <f t="shared" si="7"/>
        <v/>
      </c>
      <c r="AH26" s="70" t="str">
        <f t="shared" si="8"/>
        <v/>
      </c>
      <c r="AI26" s="70" t="str">
        <f t="shared" si="23"/>
        <v/>
      </c>
      <c r="AJ26" s="70" t="str">
        <f t="shared" si="24"/>
        <v/>
      </c>
      <c r="AK26" s="70" t="str">
        <f t="shared" si="9"/>
        <v/>
      </c>
      <c r="AL26" s="70" t="str">
        <f t="shared" si="10"/>
        <v/>
      </c>
      <c r="AM26" s="70" t="str">
        <f t="shared" si="25"/>
        <v/>
      </c>
      <c r="AN26" s="70" t="str">
        <f t="shared" si="26"/>
        <v/>
      </c>
      <c r="AO26" s="70" t="str">
        <f t="shared" si="11"/>
        <v/>
      </c>
      <c r="AP26" s="70" t="str">
        <f t="shared" si="12"/>
        <v/>
      </c>
      <c r="AQ26" s="70" t="str">
        <f t="shared" si="13"/>
        <v/>
      </c>
      <c r="AR26" s="70" t="str">
        <f t="shared" si="27"/>
        <v/>
      </c>
      <c r="AS26" s="70" t="str">
        <f t="shared" si="14"/>
        <v/>
      </c>
      <c r="AT26" s="70" t="str">
        <f t="shared" si="15"/>
        <v/>
      </c>
      <c r="AU26" s="70" t="str">
        <f t="shared" si="28"/>
        <v/>
      </c>
      <c r="AV26" s="70" t="str">
        <f t="shared" si="29"/>
        <v/>
      </c>
      <c r="AX26" s="9" t="s">
        <v>134</v>
      </c>
      <c r="AY26" s="9">
        <v>0.9666547347078589</v>
      </c>
      <c r="AZ26" s="9"/>
      <c r="BC26" s="9" t="s">
        <v>419</v>
      </c>
      <c r="BD26" s="9">
        <v>3.6666666666666665</v>
      </c>
      <c r="BE26" s="9"/>
      <c r="BI26" s="10">
        <v>13</v>
      </c>
      <c r="BJ26" s="176"/>
      <c r="BK26" s="176"/>
      <c r="BL26" s="176"/>
      <c r="BM26" s="233"/>
      <c r="BN26" s="233"/>
      <c r="BO26" s="183"/>
      <c r="BP26" s="233"/>
      <c r="BQ26" s="233"/>
      <c r="BR26" s="183"/>
      <c r="BS26" s="184"/>
      <c r="BT26" s="182"/>
      <c r="BU26" s="184"/>
      <c r="BV26" s="182"/>
      <c r="BW26" s="184"/>
      <c r="BX26" s="185" t="str">
        <f t="shared" si="30"/>
        <v/>
      </c>
      <c r="BY26" s="186" t="str">
        <f t="shared" si="32"/>
        <v/>
      </c>
      <c r="BZ26" s="186" t="str">
        <f t="shared" si="33"/>
        <v/>
      </c>
    </row>
    <row r="27" spans="2:78" ht="18" customHeight="1" x14ac:dyDescent="0.45">
      <c r="B27" s="10">
        <v>14</v>
      </c>
      <c r="C27" s="176"/>
      <c r="D27" s="176"/>
      <c r="E27" s="176"/>
      <c r="F27" s="233"/>
      <c r="G27" s="233"/>
      <c r="H27" s="183"/>
      <c r="I27" s="233"/>
      <c r="J27" s="233"/>
      <c r="K27" s="183"/>
      <c r="L27" s="184"/>
      <c r="M27" s="182"/>
      <c r="N27" s="184"/>
      <c r="O27" s="182"/>
      <c r="P27" s="184"/>
      <c r="Q27" s="185" t="str">
        <f t="shared" si="0"/>
        <v/>
      </c>
      <c r="R27" s="186" t="str">
        <f t="shared" si="16"/>
        <v/>
      </c>
      <c r="S27" s="186" t="str">
        <f t="shared" si="17"/>
        <v/>
      </c>
      <c r="U27" s="9" t="str">
        <f t="shared" si="1"/>
        <v/>
      </c>
      <c r="V27" s="9" t="str">
        <f t="shared" si="2"/>
        <v/>
      </c>
      <c r="W27" s="9" t="str">
        <f t="shared" si="18"/>
        <v/>
      </c>
      <c r="Y27" s="70" t="str">
        <f t="shared" si="3"/>
        <v/>
      </c>
      <c r="Z27" s="70" t="str">
        <f t="shared" si="4"/>
        <v/>
      </c>
      <c r="AA27" s="70" t="str">
        <f t="shared" si="19"/>
        <v/>
      </c>
      <c r="AB27" s="191">
        <f t="shared" si="20"/>
        <v>0</v>
      </c>
      <c r="AC27" s="70" t="str">
        <f t="shared" si="5"/>
        <v/>
      </c>
      <c r="AD27" s="70" t="str">
        <f t="shared" si="6"/>
        <v/>
      </c>
      <c r="AE27" s="70" t="str">
        <f t="shared" si="21"/>
        <v/>
      </c>
      <c r="AF27" s="70" t="str">
        <f t="shared" si="22"/>
        <v/>
      </c>
      <c r="AG27" s="70" t="str">
        <f t="shared" si="7"/>
        <v/>
      </c>
      <c r="AH27" s="70" t="str">
        <f t="shared" si="8"/>
        <v/>
      </c>
      <c r="AI27" s="70" t="str">
        <f t="shared" si="23"/>
        <v/>
      </c>
      <c r="AJ27" s="70" t="str">
        <f t="shared" si="24"/>
        <v/>
      </c>
      <c r="AK27" s="70" t="str">
        <f t="shared" si="9"/>
        <v/>
      </c>
      <c r="AL27" s="70" t="str">
        <f t="shared" si="10"/>
        <v/>
      </c>
      <c r="AM27" s="70" t="str">
        <f t="shared" si="25"/>
        <v/>
      </c>
      <c r="AN27" s="70" t="str">
        <f t="shared" si="26"/>
        <v/>
      </c>
      <c r="AO27" s="70" t="str">
        <f t="shared" si="11"/>
        <v/>
      </c>
      <c r="AP27" s="70" t="str">
        <f t="shared" si="12"/>
        <v/>
      </c>
      <c r="AQ27" s="70" t="str">
        <f t="shared" si="13"/>
        <v/>
      </c>
      <c r="AR27" s="70" t="str">
        <f t="shared" si="27"/>
        <v/>
      </c>
      <c r="AS27" s="70" t="str">
        <f t="shared" si="14"/>
        <v/>
      </c>
      <c r="AT27" s="70" t="str">
        <f t="shared" si="15"/>
        <v/>
      </c>
      <c r="AU27" s="70" t="str">
        <f t="shared" si="28"/>
        <v/>
      </c>
      <c r="AV27" s="70" t="str">
        <f t="shared" si="29"/>
        <v/>
      </c>
      <c r="AX27" s="9"/>
      <c r="AY27" s="9"/>
      <c r="AZ27" s="9"/>
      <c r="BI27" s="10">
        <v>14</v>
      </c>
      <c r="BJ27" s="176"/>
      <c r="BK27" s="176"/>
      <c r="BL27" s="176"/>
      <c r="BM27" s="233"/>
      <c r="BN27" s="233"/>
      <c r="BO27" s="183"/>
      <c r="BP27" s="233"/>
      <c r="BQ27" s="233"/>
      <c r="BR27" s="183"/>
      <c r="BS27" s="184"/>
      <c r="BT27" s="182"/>
      <c r="BU27" s="184"/>
      <c r="BV27" s="182"/>
      <c r="BW27" s="184"/>
      <c r="BX27" s="185" t="str">
        <f t="shared" si="30"/>
        <v/>
      </c>
      <c r="BY27" s="186" t="str">
        <f t="shared" si="32"/>
        <v/>
      </c>
      <c r="BZ27" s="186" t="str">
        <f t="shared" si="33"/>
        <v/>
      </c>
    </row>
    <row r="28" spans="2:78" ht="18" customHeight="1" x14ac:dyDescent="0.45">
      <c r="B28" s="10">
        <v>15</v>
      </c>
      <c r="C28" s="176"/>
      <c r="D28" s="176"/>
      <c r="E28" s="176"/>
      <c r="F28" s="233"/>
      <c r="G28" s="233"/>
      <c r="H28" s="183"/>
      <c r="I28" s="233"/>
      <c r="J28" s="233"/>
      <c r="K28" s="183"/>
      <c r="L28" s="184"/>
      <c r="M28" s="182"/>
      <c r="N28" s="184"/>
      <c r="O28" s="182"/>
      <c r="P28" s="184"/>
      <c r="Q28" s="185" t="str">
        <f t="shared" si="0"/>
        <v/>
      </c>
      <c r="R28" s="186" t="str">
        <f t="shared" si="16"/>
        <v/>
      </c>
      <c r="S28" s="186" t="str">
        <f>IF(W28="11",AB28,IF(W28="21",AF28,IF(W28="22",AJ28,IF(W28="31",AN28,IF(W28="33",AR28,IF(W28="44",AV28,""))))))</f>
        <v/>
      </c>
      <c r="U28" s="9" t="str">
        <f t="shared" si="1"/>
        <v/>
      </c>
      <c r="V28" s="9" t="str">
        <f t="shared" si="2"/>
        <v/>
      </c>
      <c r="W28" s="9" t="str">
        <f t="shared" si="18"/>
        <v/>
      </c>
      <c r="Y28" s="70" t="str">
        <f t="shared" si="3"/>
        <v/>
      </c>
      <c r="Z28" s="70" t="str">
        <f t="shared" si="4"/>
        <v/>
      </c>
      <c r="AA28" s="70" t="str">
        <f t="shared" si="19"/>
        <v/>
      </c>
      <c r="AB28" s="191">
        <f t="shared" si="20"/>
        <v>0</v>
      </c>
      <c r="AC28" s="70" t="str">
        <f t="shared" si="5"/>
        <v/>
      </c>
      <c r="AD28" s="70" t="str">
        <f t="shared" si="6"/>
        <v/>
      </c>
      <c r="AE28" s="70" t="str">
        <f t="shared" si="21"/>
        <v/>
      </c>
      <c r="AF28" s="70" t="str">
        <f t="shared" si="22"/>
        <v/>
      </c>
      <c r="AG28" s="70" t="str">
        <f t="shared" si="7"/>
        <v/>
      </c>
      <c r="AH28" s="70" t="str">
        <f t="shared" si="8"/>
        <v/>
      </c>
      <c r="AI28" s="70" t="str">
        <f t="shared" si="23"/>
        <v/>
      </c>
      <c r="AJ28" s="70" t="str">
        <f t="shared" si="24"/>
        <v/>
      </c>
      <c r="AK28" s="70" t="str">
        <f t="shared" si="9"/>
        <v/>
      </c>
      <c r="AL28" s="70" t="str">
        <f t="shared" si="10"/>
        <v/>
      </c>
      <c r="AM28" s="70" t="str">
        <f t="shared" si="25"/>
        <v/>
      </c>
      <c r="AN28" s="70" t="str">
        <f t="shared" si="26"/>
        <v/>
      </c>
      <c r="AO28" s="70" t="str">
        <f t="shared" si="11"/>
        <v/>
      </c>
      <c r="AP28" s="70" t="str">
        <f t="shared" si="12"/>
        <v/>
      </c>
      <c r="AQ28" s="70" t="str">
        <f t="shared" si="13"/>
        <v/>
      </c>
      <c r="AR28" s="70" t="str">
        <f t="shared" si="27"/>
        <v/>
      </c>
      <c r="AS28" s="70" t="str">
        <f t="shared" si="14"/>
        <v/>
      </c>
      <c r="AT28" s="70" t="str">
        <f t="shared" si="15"/>
        <v/>
      </c>
      <c r="AU28" s="70" t="str">
        <f t="shared" si="28"/>
        <v/>
      </c>
      <c r="AV28" s="70" t="str">
        <f t="shared" si="29"/>
        <v/>
      </c>
      <c r="AX28" s="9" t="s">
        <v>135</v>
      </c>
      <c r="AY28" s="9">
        <v>38.200000000000003</v>
      </c>
      <c r="AZ28" s="9" t="s">
        <v>54</v>
      </c>
      <c r="BC28" s="371" t="s">
        <v>421</v>
      </c>
      <c r="BD28" s="371"/>
      <c r="BE28" s="371"/>
      <c r="BI28" s="10">
        <v>15</v>
      </c>
      <c r="BJ28" s="176"/>
      <c r="BK28" s="176"/>
      <c r="BL28" s="176"/>
      <c r="BM28" s="233"/>
      <c r="BN28" s="233"/>
      <c r="BO28" s="183"/>
      <c r="BP28" s="233"/>
      <c r="BQ28" s="233"/>
      <c r="BR28" s="183"/>
      <c r="BS28" s="184"/>
      <c r="BT28" s="182"/>
      <c r="BU28" s="184"/>
      <c r="BV28" s="182"/>
      <c r="BW28" s="184"/>
      <c r="BX28" s="185" t="str">
        <f t="shared" si="30"/>
        <v/>
      </c>
      <c r="BY28" s="186" t="str">
        <f t="shared" si="32"/>
        <v/>
      </c>
      <c r="BZ28" s="186" t="str">
        <f>IF(CD28="11",CI28,IF(CD28="21",CM28,IF(CD28="22",CQ28,IF(CD28="31",CU28,IF(CD28="33",CY28,IF(CD28="44",DC28,""))))))</f>
        <v/>
      </c>
    </row>
    <row r="29" spans="2:78" ht="18" customHeight="1" x14ac:dyDescent="0.45">
      <c r="AX29" s="9" t="s">
        <v>136</v>
      </c>
      <c r="AY29" s="9">
        <v>36.700000000000003</v>
      </c>
      <c r="AZ29" s="9" t="s">
        <v>54</v>
      </c>
      <c r="BC29" s="9" t="s">
        <v>98</v>
      </c>
      <c r="BD29" s="168">
        <v>482</v>
      </c>
      <c r="BE29" s="169" t="s">
        <v>326</v>
      </c>
      <c r="BI29" s="260"/>
      <c r="BJ29" s="260"/>
      <c r="BK29" s="260"/>
      <c r="BL29" s="260"/>
      <c r="BM29" s="260"/>
      <c r="BN29" s="260"/>
      <c r="BO29" s="260"/>
      <c r="BP29" s="260"/>
      <c r="BQ29" s="260"/>
      <c r="BR29" s="260"/>
      <c r="BS29" s="260"/>
      <c r="BT29" s="260"/>
      <c r="BU29" s="260"/>
      <c r="BV29" s="260"/>
      <c r="BW29" s="260"/>
      <c r="BX29" s="260"/>
      <c r="BY29" s="260"/>
      <c r="BZ29" s="260"/>
    </row>
    <row r="30" spans="2:78" ht="18" customHeight="1" x14ac:dyDescent="0.45">
      <c r="B30" s="3" t="s">
        <v>438</v>
      </c>
      <c r="Y30" s="372" t="s">
        <v>81</v>
      </c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2"/>
      <c r="AT30" s="372"/>
      <c r="AU30" s="372"/>
      <c r="AV30" s="372"/>
      <c r="AX30" s="9" t="s">
        <v>137</v>
      </c>
      <c r="AY30" s="9">
        <v>37.700000000000003</v>
      </c>
      <c r="AZ30" s="9" t="s">
        <v>54</v>
      </c>
      <c r="BI30" s="3" t="s">
        <v>438</v>
      </c>
      <c r="BJ30" s="260"/>
      <c r="BK30" s="260"/>
      <c r="BL30" s="260"/>
      <c r="BM30" s="260"/>
      <c r="BN30" s="260"/>
      <c r="BO30" s="260"/>
      <c r="BP30" s="260"/>
      <c r="BQ30" s="260"/>
      <c r="BR30" s="260"/>
      <c r="BS30" s="260"/>
      <c r="BT30" s="260"/>
      <c r="BU30" s="260"/>
      <c r="BV30" s="260"/>
      <c r="BW30" s="260"/>
      <c r="BX30" s="260"/>
      <c r="BY30" s="260"/>
      <c r="BZ30" s="260"/>
    </row>
    <row r="31" spans="2:78" ht="18" customHeight="1" x14ac:dyDescent="0.45">
      <c r="B31" s="386" t="s">
        <v>1</v>
      </c>
      <c r="C31" s="416" t="s">
        <v>427</v>
      </c>
      <c r="D31" s="387" t="s">
        <v>79</v>
      </c>
      <c r="E31" s="387" t="s">
        <v>484</v>
      </c>
      <c r="F31" s="386" t="s">
        <v>78</v>
      </c>
      <c r="G31" s="386" t="s">
        <v>77</v>
      </c>
      <c r="H31" s="386" t="s">
        <v>76</v>
      </c>
      <c r="I31" s="387" t="s">
        <v>75</v>
      </c>
      <c r="J31" s="387"/>
      <c r="K31" s="387"/>
      <c r="L31" s="386" t="s">
        <v>74</v>
      </c>
      <c r="M31" s="387" t="s">
        <v>63</v>
      </c>
      <c r="N31" s="387"/>
      <c r="O31" s="387" t="s">
        <v>62</v>
      </c>
      <c r="P31" s="387"/>
      <c r="Q31" s="386" t="s">
        <v>73</v>
      </c>
      <c r="R31" s="386" t="s">
        <v>108</v>
      </c>
      <c r="S31" s="386" t="s">
        <v>5</v>
      </c>
      <c r="U31" s="373" t="s">
        <v>72</v>
      </c>
      <c r="V31" s="373" t="s">
        <v>71</v>
      </c>
      <c r="W31" s="373" t="s">
        <v>70</v>
      </c>
      <c r="Y31" s="413" t="s">
        <v>69</v>
      </c>
      <c r="Z31" s="414"/>
      <c r="AA31" s="414"/>
      <c r="AB31" s="415"/>
      <c r="AC31" s="413" t="s">
        <v>68</v>
      </c>
      <c r="AD31" s="414"/>
      <c r="AE31" s="414"/>
      <c r="AF31" s="415"/>
      <c r="AG31" s="413" t="s">
        <v>67</v>
      </c>
      <c r="AH31" s="414"/>
      <c r="AI31" s="414"/>
      <c r="AJ31" s="415"/>
      <c r="AK31" s="413" t="s">
        <v>66</v>
      </c>
      <c r="AL31" s="414"/>
      <c r="AM31" s="414"/>
      <c r="AN31" s="415"/>
      <c r="AO31" s="413" t="s">
        <v>65</v>
      </c>
      <c r="AP31" s="414"/>
      <c r="AQ31" s="414"/>
      <c r="AR31" s="415"/>
      <c r="AS31" s="372" t="s">
        <v>121</v>
      </c>
      <c r="AT31" s="372"/>
      <c r="AU31" s="372"/>
      <c r="AV31" s="372"/>
      <c r="AX31" s="9" t="s">
        <v>138</v>
      </c>
      <c r="AY31" s="9">
        <v>39.1</v>
      </c>
      <c r="AZ31" s="9" t="s">
        <v>54</v>
      </c>
      <c r="BI31" s="386" t="s">
        <v>1</v>
      </c>
      <c r="BJ31" s="416" t="s">
        <v>427</v>
      </c>
      <c r="BK31" s="387" t="s">
        <v>79</v>
      </c>
      <c r="BL31" s="387" t="s">
        <v>484</v>
      </c>
      <c r="BM31" s="386" t="s">
        <v>78</v>
      </c>
      <c r="BN31" s="386" t="s">
        <v>77</v>
      </c>
      <c r="BO31" s="386" t="s">
        <v>76</v>
      </c>
      <c r="BP31" s="387" t="s">
        <v>75</v>
      </c>
      <c r="BQ31" s="387"/>
      <c r="BR31" s="387"/>
      <c r="BS31" s="386" t="s">
        <v>74</v>
      </c>
      <c r="BT31" s="387" t="s">
        <v>63</v>
      </c>
      <c r="BU31" s="387"/>
      <c r="BV31" s="387" t="s">
        <v>62</v>
      </c>
      <c r="BW31" s="387"/>
      <c r="BX31" s="386" t="s">
        <v>73</v>
      </c>
      <c r="BY31" s="386" t="s">
        <v>108</v>
      </c>
      <c r="BZ31" s="386" t="s">
        <v>5</v>
      </c>
    </row>
    <row r="32" spans="2:78" ht="50.4" customHeight="1" x14ac:dyDescent="0.45">
      <c r="B32" s="386"/>
      <c r="C32" s="417"/>
      <c r="D32" s="387"/>
      <c r="E32" s="387"/>
      <c r="F32" s="386"/>
      <c r="G32" s="386"/>
      <c r="H32" s="386"/>
      <c r="I32" s="34" t="s">
        <v>63</v>
      </c>
      <c r="J32" s="34" t="s">
        <v>62</v>
      </c>
      <c r="K32" s="8" t="s">
        <v>61</v>
      </c>
      <c r="L32" s="386"/>
      <c r="M32" s="8" t="s">
        <v>60</v>
      </c>
      <c r="N32" s="8" t="s">
        <v>59</v>
      </c>
      <c r="O32" s="8" t="s">
        <v>60</v>
      </c>
      <c r="P32" s="8" t="s">
        <v>59</v>
      </c>
      <c r="Q32" s="386"/>
      <c r="R32" s="386"/>
      <c r="S32" s="386"/>
      <c r="T32" s="5"/>
      <c r="U32" s="373"/>
      <c r="V32" s="373"/>
      <c r="W32" s="373"/>
      <c r="X32" s="5"/>
      <c r="Y32" s="66" t="s">
        <v>439</v>
      </c>
      <c r="Z32" s="66" t="s">
        <v>440</v>
      </c>
      <c r="AA32" s="66" t="s">
        <v>441</v>
      </c>
      <c r="AB32" s="66" t="s">
        <v>423</v>
      </c>
      <c r="AC32" s="66" t="s">
        <v>439</v>
      </c>
      <c r="AD32" s="66" t="s">
        <v>440</v>
      </c>
      <c r="AE32" s="66" t="s">
        <v>441</v>
      </c>
      <c r="AF32" s="66" t="s">
        <v>423</v>
      </c>
      <c r="AG32" s="66" t="s">
        <v>439</v>
      </c>
      <c r="AH32" s="66" t="s">
        <v>440</v>
      </c>
      <c r="AI32" s="66" t="s">
        <v>441</v>
      </c>
      <c r="AJ32" s="66" t="s">
        <v>423</v>
      </c>
      <c r="AK32" s="66" t="s">
        <v>439</v>
      </c>
      <c r="AL32" s="66" t="s">
        <v>440</v>
      </c>
      <c r="AM32" s="66" t="s">
        <v>441</v>
      </c>
      <c r="AN32" s="66" t="s">
        <v>423</v>
      </c>
      <c r="AO32" s="66" t="s">
        <v>439</v>
      </c>
      <c r="AP32" s="66" t="s">
        <v>440</v>
      </c>
      <c r="AQ32" s="66" t="s">
        <v>441</v>
      </c>
      <c r="AR32" s="66" t="s">
        <v>423</v>
      </c>
      <c r="AS32" s="66" t="s">
        <v>58</v>
      </c>
      <c r="AT32" s="66" t="s">
        <v>57</v>
      </c>
      <c r="AU32" s="66" t="s">
        <v>56</v>
      </c>
      <c r="AV32" s="66" t="s">
        <v>423</v>
      </c>
      <c r="AX32" s="9" t="s">
        <v>139</v>
      </c>
      <c r="AY32" s="9">
        <v>41.9</v>
      </c>
      <c r="AZ32" s="9" t="s">
        <v>54</v>
      </c>
      <c r="BI32" s="386"/>
      <c r="BJ32" s="417"/>
      <c r="BK32" s="387"/>
      <c r="BL32" s="387"/>
      <c r="BM32" s="386"/>
      <c r="BN32" s="386"/>
      <c r="BO32" s="386"/>
      <c r="BP32" s="256" t="s">
        <v>63</v>
      </c>
      <c r="BQ32" s="256" t="s">
        <v>62</v>
      </c>
      <c r="BR32" s="257" t="s">
        <v>61</v>
      </c>
      <c r="BS32" s="386"/>
      <c r="BT32" s="257" t="s">
        <v>60</v>
      </c>
      <c r="BU32" s="257" t="s">
        <v>59</v>
      </c>
      <c r="BV32" s="257" t="s">
        <v>60</v>
      </c>
      <c r="BW32" s="257" t="s">
        <v>59</v>
      </c>
      <c r="BX32" s="386"/>
      <c r="BY32" s="386"/>
      <c r="BZ32" s="386"/>
    </row>
    <row r="33" spans="2:78" ht="18" customHeight="1" x14ac:dyDescent="0.45">
      <c r="B33" s="10">
        <v>1</v>
      </c>
      <c r="C33" s="176"/>
      <c r="D33" s="176"/>
      <c r="E33" s="176"/>
      <c r="F33" s="233"/>
      <c r="G33" s="233"/>
      <c r="H33" s="183"/>
      <c r="I33" s="233"/>
      <c r="J33" s="233"/>
      <c r="K33" s="183"/>
      <c r="L33" s="184"/>
      <c r="M33" s="182"/>
      <c r="N33" s="184"/>
      <c r="O33" s="182"/>
      <c r="P33" s="184"/>
      <c r="Q33" s="185" t="str">
        <f t="shared" ref="Q33:Q47" si="34">IF(W33="11",AA33,IF(W33="21",AE33,IF(W33="22",AI33,IF(W33="31",AM33,IF(W33="33",AQ33,IF(W33="44",AU33,""))))))</f>
        <v/>
      </c>
      <c r="R33" s="186" t="str">
        <f>IF(Q33="","",Q33*0.0258)</f>
        <v/>
      </c>
      <c r="S33" s="186" t="str">
        <f>IF(W33="11",AB33,IF(W33="21",AF33,IF(W33="22",AJ33,IF(W33="31",AN33,IF(W33="33",AR33,IF(W33="44",AV33,""))))))</f>
        <v/>
      </c>
      <c r="U33" s="9" t="str">
        <f t="shared" ref="U33:U47" si="35">IF(H33="電気",1,(IF(H33="都市ガス",2,(IF(H33="LPG",3,(IF(H33="A重油",4,"")))))))</f>
        <v/>
      </c>
      <c r="V33" s="9" t="str">
        <f t="shared" ref="V33:V47" si="36">IF(K33="kW",1,(IF(K33="ｍ3N/h",2,(IF(K33="kg/h",3,(IF(K33="L",4,"")))))))</f>
        <v/>
      </c>
      <c r="W33" s="9" t="str">
        <f>U33&amp;V33</f>
        <v/>
      </c>
      <c r="Y33" s="70" t="str">
        <f t="shared" ref="Y33:Y47" si="37">IF($W33="11",$I33*($M33*$N33)*$L33*$AY$14/1000,"")</f>
        <v/>
      </c>
      <c r="Z33" s="70" t="str">
        <f t="shared" ref="Z33:Z47" si="38">IF($W33="11",$J33*($O33*$P33)*$L33*$AY$14/1000,"")</f>
        <v/>
      </c>
      <c r="AA33" s="70" t="str">
        <f>IF($W33="11",$Y33+$Z33,"")</f>
        <v/>
      </c>
      <c r="AB33" s="191">
        <f>IFERROR((I33*L33*M33*N33+J33*L33*O33*P33)/1000*$BD$21,"")</f>
        <v>0</v>
      </c>
      <c r="AC33" s="70" t="str">
        <f t="shared" ref="AC33:AC47" si="39">IF($W33="21",$I33*($M33*$N33)*L33*3.6/1000,"")</f>
        <v/>
      </c>
      <c r="AD33" s="70" t="str">
        <f t="shared" ref="AD33:AD47" si="40">IF($W33="21",$J33*($O33*$P33)*L33*3.6/1000,"")</f>
        <v/>
      </c>
      <c r="AE33" s="70" t="str">
        <f>IF($W33="21",AC33+AD33,"")</f>
        <v/>
      </c>
      <c r="AF33" s="70" t="str">
        <f>IFERROR(AE33*$BD$22*$BD$26,"")</f>
        <v/>
      </c>
      <c r="AG33" s="70" t="str">
        <f t="shared" ref="AG33:AG47" si="41">IF($W33="22",$I33*($M33*$N33)*L33*$AY$21/1000,"")</f>
        <v/>
      </c>
      <c r="AH33" s="70" t="str">
        <f t="shared" ref="AH33:AH47" si="42">IF($W33="22",$J33*($O33*$P33)*L33*$AY$21/1000,"")</f>
        <v/>
      </c>
      <c r="AI33" s="70" t="str">
        <f>IF($W33="22",AG33+AH33,"")</f>
        <v/>
      </c>
      <c r="AJ33" s="70" t="str">
        <f>IFERROR(AI33*$BD$22*$BD$26,"")</f>
        <v/>
      </c>
      <c r="AK33" s="70" t="str">
        <f t="shared" ref="AK33:AK47" si="43">IF($W33="31",$I33*($M33*$N33)*L33*3.6/1000,"")</f>
        <v/>
      </c>
      <c r="AL33" s="70" t="str">
        <f t="shared" ref="AL33:AL47" si="44">IF($W33="31",$J33*($O33*$P33)*L33*3.6/1000,"")</f>
        <v/>
      </c>
      <c r="AM33" s="70" t="str">
        <f>IF($W33="31",AK33+AL33,"")</f>
        <v/>
      </c>
      <c r="AN33" s="70" t="str">
        <f>IFERROR(AM33*$BD$23*$BD$26,"")</f>
        <v/>
      </c>
      <c r="AO33" s="70" t="str">
        <f t="shared" ref="AO33:AO47" si="45">IF($W33="33",$I33*($M33*$N33)*L33*$AY$22/1000,"")</f>
        <v/>
      </c>
      <c r="AP33" s="70" t="str">
        <f t="shared" ref="AP33:AP47" si="46">IF($W33="33",$J33*($O33*$P33)*L33*$AY$22/1000,"")</f>
        <v/>
      </c>
      <c r="AQ33" s="70" t="str">
        <f t="shared" ref="AQ33:AQ47" si="47">IF($W33="33",AO33+AP33,"")</f>
        <v/>
      </c>
      <c r="AR33" s="70" t="str">
        <f>IFERROR(AQ33*$BD$23*$BD$26,"")</f>
        <v/>
      </c>
      <c r="AS33" s="70" t="str">
        <f t="shared" ref="AS33:AS47" si="48">IF($W33="44",$I33*($M33*$N33)*L33*$AY$31/1000,"")</f>
        <v/>
      </c>
      <c r="AT33" s="70" t="str">
        <f t="shared" ref="AT33:AT47" si="49">IF($W33="44",$J33*($O33*$P33)*L33*$AY$31/1000,"")</f>
        <v/>
      </c>
      <c r="AU33" s="70" t="str">
        <f>IF($W33="44",AS33+AT33,"")</f>
        <v/>
      </c>
      <c r="AV33" s="70" t="str">
        <f>IFERROR(AU33*$BD$24*$BD$26,"")</f>
        <v/>
      </c>
      <c r="AX33" s="9"/>
      <c r="AY33" s="9"/>
      <c r="AZ33" s="9"/>
      <c r="BI33" s="10">
        <v>1</v>
      </c>
      <c r="BJ33" s="266" t="s">
        <v>505</v>
      </c>
      <c r="BK33" s="218" t="s">
        <v>481</v>
      </c>
      <c r="BL33" s="266" t="s">
        <v>504</v>
      </c>
      <c r="BM33" s="233">
        <v>82</v>
      </c>
      <c r="BN33" s="233"/>
      <c r="BO33" s="183" t="s">
        <v>53</v>
      </c>
      <c r="BP33" s="233">
        <v>22.2</v>
      </c>
      <c r="BQ33" s="233"/>
      <c r="BR33" s="183" t="s">
        <v>471</v>
      </c>
      <c r="BS33" s="184">
        <v>2</v>
      </c>
      <c r="BT33" s="182">
        <v>12</v>
      </c>
      <c r="BU33" s="184">
        <v>250</v>
      </c>
      <c r="BV33" s="182"/>
      <c r="BW33" s="184"/>
      <c r="BX33" s="185">
        <v>1300</v>
      </c>
      <c r="BY33" s="186">
        <f>IF(BX33="","",BX33*0.0258)</f>
        <v>33.54</v>
      </c>
      <c r="BZ33" s="186">
        <v>65.13</v>
      </c>
    </row>
    <row r="34" spans="2:78" ht="18" customHeight="1" x14ac:dyDescent="0.45">
      <c r="B34" s="10">
        <v>2</v>
      </c>
      <c r="C34" s="176"/>
      <c r="D34" s="176"/>
      <c r="E34" s="176"/>
      <c r="F34" s="233"/>
      <c r="G34" s="233"/>
      <c r="H34" s="183"/>
      <c r="I34" s="233"/>
      <c r="J34" s="233"/>
      <c r="K34" s="183"/>
      <c r="L34" s="184"/>
      <c r="M34" s="182"/>
      <c r="N34" s="184"/>
      <c r="O34" s="182"/>
      <c r="P34" s="184"/>
      <c r="Q34" s="185" t="str">
        <f t="shared" si="34"/>
        <v/>
      </c>
      <c r="R34" s="186" t="str">
        <f t="shared" ref="R34:R47" si="50">IF(Q34="","",Q34*0.0258)</f>
        <v/>
      </c>
      <c r="S34" s="186" t="str">
        <f>IF(W34="11",AB34,IF(W34="21",AF34,IF(W34="22",AJ34,IF(W34="31",AN34,IF(W34="33",AR34,IF(W34="44",AV34,""))))))</f>
        <v/>
      </c>
      <c r="U34" s="9" t="str">
        <f t="shared" si="35"/>
        <v/>
      </c>
      <c r="V34" s="9" t="str">
        <f t="shared" si="36"/>
        <v/>
      </c>
      <c r="W34" s="9" t="str">
        <f t="shared" ref="W34:W47" si="51">U34&amp;V34</f>
        <v/>
      </c>
      <c r="Y34" s="70" t="str">
        <f t="shared" si="37"/>
        <v/>
      </c>
      <c r="Z34" s="70" t="str">
        <f t="shared" si="38"/>
        <v/>
      </c>
      <c r="AA34" s="70" t="str">
        <f t="shared" ref="AA34:AA47" si="52">IF($W34="11",$Y34+$Z34,"")</f>
        <v/>
      </c>
      <c r="AB34" s="191">
        <f t="shared" ref="AB34:AB47" si="53">IFERROR((I34*L34*M34*N34+J34*L34*O34*P34)/1000*$BD$21,"")</f>
        <v>0</v>
      </c>
      <c r="AC34" s="70" t="str">
        <f t="shared" si="39"/>
        <v/>
      </c>
      <c r="AD34" s="70" t="str">
        <f t="shared" si="40"/>
        <v/>
      </c>
      <c r="AE34" s="70" t="str">
        <f t="shared" ref="AE34:AE47" si="54">IF($W34="21",AC34+AD34,"")</f>
        <v/>
      </c>
      <c r="AF34" s="70" t="str">
        <f t="shared" ref="AF34:AF47" si="55">IFERROR(AE34*$BD$22*$BD$26,"")</f>
        <v/>
      </c>
      <c r="AG34" s="70" t="str">
        <f t="shared" si="41"/>
        <v/>
      </c>
      <c r="AH34" s="70" t="str">
        <f t="shared" si="42"/>
        <v/>
      </c>
      <c r="AI34" s="70" t="str">
        <f t="shared" ref="AI34:AI47" si="56">IF($W34="22",AG34+AH34,"")</f>
        <v/>
      </c>
      <c r="AJ34" s="70" t="str">
        <f t="shared" ref="AJ34:AJ47" si="57">IFERROR(AI34*$BD$22*$BD$26,"")</f>
        <v/>
      </c>
      <c r="AK34" s="70" t="str">
        <f t="shared" si="43"/>
        <v/>
      </c>
      <c r="AL34" s="70" t="str">
        <f t="shared" si="44"/>
        <v/>
      </c>
      <c r="AM34" s="70" t="str">
        <f t="shared" ref="AM34:AM47" si="58">IF($W34="31",AK34+AL34,"")</f>
        <v/>
      </c>
      <c r="AN34" s="70" t="str">
        <f t="shared" ref="AN34:AN47" si="59">IFERROR(AM34*$BD$23*$BD$26,"")</f>
        <v/>
      </c>
      <c r="AO34" s="70" t="str">
        <f t="shared" si="45"/>
        <v/>
      </c>
      <c r="AP34" s="70" t="str">
        <f t="shared" si="46"/>
        <v/>
      </c>
      <c r="AQ34" s="70" t="str">
        <f t="shared" si="47"/>
        <v/>
      </c>
      <c r="AR34" s="70" t="str">
        <f t="shared" ref="AR34:AR47" si="60">IFERROR(AQ34*$BD$23*$BD$26,"")</f>
        <v/>
      </c>
      <c r="AS34" s="70" t="str">
        <f t="shared" si="48"/>
        <v/>
      </c>
      <c r="AT34" s="70" t="str">
        <f t="shared" si="49"/>
        <v/>
      </c>
      <c r="AU34" s="70" t="str">
        <f t="shared" ref="AU34:AU47" si="61">IF($W34="44",AS34+AT34,"")</f>
        <v/>
      </c>
      <c r="AV34" s="70" t="str">
        <f t="shared" ref="AV34:AV47" si="62">IFERROR(AU34*$BD$24*$BD$26,"")</f>
        <v/>
      </c>
      <c r="BI34" s="10">
        <v>2</v>
      </c>
      <c r="BJ34" s="176"/>
      <c r="BK34" s="176"/>
      <c r="BL34" s="176"/>
      <c r="BM34" s="233"/>
      <c r="BN34" s="233"/>
      <c r="BO34" s="183"/>
      <c r="BP34" s="233"/>
      <c r="BQ34" s="233"/>
      <c r="BR34" s="183"/>
      <c r="BS34" s="184"/>
      <c r="BT34" s="182"/>
      <c r="BU34" s="184"/>
      <c r="BV34" s="182"/>
      <c r="BW34" s="184"/>
      <c r="BX34" s="185" t="str">
        <f t="shared" ref="BX34:BX47" si="63">IF(CD34="11",CH34,IF(CD34="21",CL34,IF(CD34="22",CP34,IF(CD34="31",CT34,IF(CD34="33",CX34,IF(CD34="44",DB34,""))))))</f>
        <v/>
      </c>
      <c r="BY34" s="186" t="str">
        <f t="shared" ref="BY34:BY47" si="64">IF(BX34="","",BX34*0.0258)</f>
        <v/>
      </c>
      <c r="BZ34" s="186" t="str">
        <f>IF(CD34="11",CI34,IF(CD34="21",CM34,IF(CD34="22",CQ34,IF(CD34="31",CU34,IF(CD34="33",CY34,IF(CD34="44",DC34,""))))))</f>
        <v/>
      </c>
    </row>
    <row r="35" spans="2:78" ht="18" customHeight="1" x14ac:dyDescent="0.45">
      <c r="B35" s="10">
        <v>3</v>
      </c>
      <c r="C35" s="176"/>
      <c r="D35" s="176"/>
      <c r="E35" s="176"/>
      <c r="F35" s="233"/>
      <c r="G35" s="233"/>
      <c r="H35" s="183"/>
      <c r="I35" s="233"/>
      <c r="J35" s="233"/>
      <c r="K35" s="183"/>
      <c r="L35" s="184"/>
      <c r="M35" s="182"/>
      <c r="N35" s="184"/>
      <c r="O35" s="182"/>
      <c r="P35" s="184"/>
      <c r="Q35" s="185" t="str">
        <f t="shared" si="34"/>
        <v/>
      </c>
      <c r="R35" s="186" t="str">
        <f t="shared" si="50"/>
        <v/>
      </c>
      <c r="S35" s="186" t="str">
        <f>IF(W35="11",AB35,IF(W35="21",AF35,IF(W35="22",AJ35,IF(W35="31",AN35,IF(W35="33",AR35,IF(W35="44",AV35,""))))))</f>
        <v/>
      </c>
      <c r="U35" s="9" t="str">
        <f t="shared" si="35"/>
        <v/>
      </c>
      <c r="V35" s="9" t="str">
        <f t="shared" si="36"/>
        <v/>
      </c>
      <c r="W35" s="9" t="str">
        <f t="shared" si="51"/>
        <v/>
      </c>
      <c r="Y35" s="70" t="str">
        <f t="shared" si="37"/>
        <v/>
      </c>
      <c r="Z35" s="70" t="str">
        <f t="shared" si="38"/>
        <v/>
      </c>
      <c r="AA35" s="70" t="str">
        <f t="shared" si="52"/>
        <v/>
      </c>
      <c r="AB35" s="191">
        <f t="shared" si="53"/>
        <v>0</v>
      </c>
      <c r="AC35" s="70" t="str">
        <f t="shared" si="39"/>
        <v/>
      </c>
      <c r="AD35" s="70" t="str">
        <f t="shared" si="40"/>
        <v/>
      </c>
      <c r="AE35" s="70" t="str">
        <f t="shared" si="54"/>
        <v/>
      </c>
      <c r="AF35" s="70" t="str">
        <f t="shared" si="55"/>
        <v/>
      </c>
      <c r="AG35" s="70" t="str">
        <f t="shared" si="41"/>
        <v/>
      </c>
      <c r="AH35" s="70" t="str">
        <f t="shared" si="42"/>
        <v/>
      </c>
      <c r="AI35" s="70" t="str">
        <f t="shared" si="56"/>
        <v/>
      </c>
      <c r="AJ35" s="70" t="str">
        <f t="shared" si="57"/>
        <v/>
      </c>
      <c r="AK35" s="70" t="str">
        <f t="shared" si="43"/>
        <v/>
      </c>
      <c r="AL35" s="70" t="str">
        <f t="shared" si="44"/>
        <v/>
      </c>
      <c r="AM35" s="70" t="str">
        <f t="shared" si="58"/>
        <v/>
      </c>
      <c r="AN35" s="70" t="str">
        <f t="shared" si="59"/>
        <v/>
      </c>
      <c r="AO35" s="70" t="str">
        <f t="shared" si="45"/>
        <v/>
      </c>
      <c r="AP35" s="70" t="str">
        <f t="shared" si="46"/>
        <v/>
      </c>
      <c r="AQ35" s="70" t="str">
        <f t="shared" si="47"/>
        <v/>
      </c>
      <c r="AR35" s="70" t="str">
        <f t="shared" si="60"/>
        <v/>
      </c>
      <c r="AS35" s="70" t="str">
        <f t="shared" si="48"/>
        <v/>
      </c>
      <c r="AT35" s="70" t="str">
        <f t="shared" si="49"/>
        <v/>
      </c>
      <c r="AU35" s="70" t="str">
        <f t="shared" si="61"/>
        <v/>
      </c>
      <c r="AV35" s="70" t="str">
        <f t="shared" si="62"/>
        <v/>
      </c>
      <c r="BI35" s="10">
        <v>3</v>
      </c>
      <c r="BJ35" s="176"/>
      <c r="BK35" s="176"/>
      <c r="BL35" s="176"/>
      <c r="BM35" s="233"/>
      <c r="BN35" s="233"/>
      <c r="BO35" s="183"/>
      <c r="BP35" s="233"/>
      <c r="BQ35" s="233"/>
      <c r="BR35" s="183"/>
      <c r="BS35" s="184"/>
      <c r="BT35" s="182"/>
      <c r="BU35" s="184"/>
      <c r="BV35" s="182"/>
      <c r="BW35" s="184"/>
      <c r="BX35" s="185" t="str">
        <f t="shared" si="63"/>
        <v/>
      </c>
      <c r="BY35" s="186" t="str">
        <f t="shared" si="64"/>
        <v/>
      </c>
      <c r="BZ35" s="186" t="str">
        <f>IF(CD35="11",CI35,IF(CD35="21",CM35,IF(CD35="22",CQ35,IF(CD35="31",CU35,IF(CD35="33",CY35,IF(CD35="44",DC35,""))))))</f>
        <v/>
      </c>
    </row>
    <row r="36" spans="2:78" ht="18" customHeight="1" x14ac:dyDescent="0.45">
      <c r="B36" s="10">
        <v>4</v>
      </c>
      <c r="C36" s="176"/>
      <c r="D36" s="176"/>
      <c r="E36" s="176"/>
      <c r="F36" s="233"/>
      <c r="G36" s="233"/>
      <c r="H36" s="183"/>
      <c r="I36" s="233"/>
      <c r="J36" s="233"/>
      <c r="K36" s="183"/>
      <c r="L36" s="184"/>
      <c r="M36" s="182"/>
      <c r="N36" s="184"/>
      <c r="O36" s="182"/>
      <c r="P36" s="184"/>
      <c r="Q36" s="185" t="str">
        <f t="shared" si="34"/>
        <v/>
      </c>
      <c r="R36" s="186" t="str">
        <f t="shared" si="50"/>
        <v/>
      </c>
      <c r="S36" s="186" t="str">
        <f>IF(W36="11",AB36,IF(W36="21",AF36,IF(W36="22",AJ36,IF(W36="31",AN36,IF(W36="33",AR36,IF(W36="44",AV36,""))))))</f>
        <v/>
      </c>
      <c r="U36" s="9" t="str">
        <f t="shared" si="35"/>
        <v/>
      </c>
      <c r="V36" s="9" t="str">
        <f t="shared" si="36"/>
        <v/>
      </c>
      <c r="W36" s="9" t="str">
        <f t="shared" si="51"/>
        <v/>
      </c>
      <c r="Y36" s="70" t="str">
        <f t="shared" si="37"/>
        <v/>
      </c>
      <c r="Z36" s="70" t="str">
        <f t="shared" si="38"/>
        <v/>
      </c>
      <c r="AA36" s="70" t="str">
        <f t="shared" si="52"/>
        <v/>
      </c>
      <c r="AB36" s="191">
        <f t="shared" si="53"/>
        <v>0</v>
      </c>
      <c r="AC36" s="70" t="str">
        <f t="shared" si="39"/>
        <v/>
      </c>
      <c r="AD36" s="70" t="str">
        <f t="shared" si="40"/>
        <v/>
      </c>
      <c r="AE36" s="70" t="str">
        <f t="shared" si="54"/>
        <v/>
      </c>
      <c r="AF36" s="70" t="str">
        <f t="shared" si="55"/>
        <v/>
      </c>
      <c r="AG36" s="70" t="str">
        <f t="shared" si="41"/>
        <v/>
      </c>
      <c r="AH36" s="70" t="str">
        <f t="shared" si="42"/>
        <v/>
      </c>
      <c r="AI36" s="70" t="str">
        <f t="shared" si="56"/>
        <v/>
      </c>
      <c r="AJ36" s="70" t="str">
        <f t="shared" si="57"/>
        <v/>
      </c>
      <c r="AK36" s="70" t="str">
        <f t="shared" si="43"/>
        <v/>
      </c>
      <c r="AL36" s="70" t="str">
        <f t="shared" si="44"/>
        <v/>
      </c>
      <c r="AM36" s="70" t="str">
        <f t="shared" si="58"/>
        <v/>
      </c>
      <c r="AN36" s="70" t="str">
        <f t="shared" si="59"/>
        <v/>
      </c>
      <c r="AO36" s="70" t="str">
        <f t="shared" si="45"/>
        <v/>
      </c>
      <c r="AP36" s="70" t="str">
        <f t="shared" si="46"/>
        <v/>
      </c>
      <c r="AQ36" s="70" t="str">
        <f t="shared" si="47"/>
        <v/>
      </c>
      <c r="AR36" s="70" t="str">
        <f t="shared" si="60"/>
        <v/>
      </c>
      <c r="AS36" s="70" t="str">
        <f t="shared" si="48"/>
        <v/>
      </c>
      <c r="AT36" s="70" t="str">
        <f t="shared" si="49"/>
        <v/>
      </c>
      <c r="AU36" s="70" t="str">
        <f t="shared" si="61"/>
        <v/>
      </c>
      <c r="AV36" s="70" t="str">
        <f t="shared" si="62"/>
        <v/>
      </c>
      <c r="BI36" s="10">
        <v>4</v>
      </c>
      <c r="BJ36" s="176"/>
      <c r="BK36" s="176"/>
      <c r="BL36" s="176"/>
      <c r="BM36" s="233"/>
      <c r="BN36" s="233"/>
      <c r="BO36" s="183"/>
      <c r="BP36" s="233"/>
      <c r="BQ36" s="233"/>
      <c r="BR36" s="183"/>
      <c r="BS36" s="184"/>
      <c r="BT36" s="182"/>
      <c r="BU36" s="184"/>
      <c r="BV36" s="182"/>
      <c r="BW36" s="184"/>
      <c r="BX36" s="185" t="str">
        <f t="shared" si="63"/>
        <v/>
      </c>
      <c r="BY36" s="186" t="str">
        <f t="shared" si="64"/>
        <v/>
      </c>
      <c r="BZ36" s="186" t="str">
        <f>IF(CD36="11",CI36,IF(CD36="21",CM36,IF(CD36="22",CQ36,IF(CD36="31",CU36,IF(CD36="33",CY36,IF(CD36="44",DC36,""))))))</f>
        <v/>
      </c>
    </row>
    <row r="37" spans="2:78" ht="18" customHeight="1" x14ac:dyDescent="0.45">
      <c r="B37" s="10">
        <v>5</v>
      </c>
      <c r="C37" s="176"/>
      <c r="D37" s="176"/>
      <c r="E37" s="176"/>
      <c r="F37" s="233"/>
      <c r="G37" s="233"/>
      <c r="H37" s="183"/>
      <c r="I37" s="233"/>
      <c r="J37" s="233"/>
      <c r="K37" s="183"/>
      <c r="L37" s="184"/>
      <c r="M37" s="182"/>
      <c r="N37" s="184"/>
      <c r="O37" s="182"/>
      <c r="P37" s="184"/>
      <c r="Q37" s="185" t="str">
        <f t="shared" si="34"/>
        <v/>
      </c>
      <c r="R37" s="186" t="str">
        <f t="shared" si="50"/>
        <v/>
      </c>
      <c r="S37" s="186" t="str">
        <f>IF(W37="11",AB37,IF(W37="21",AF37,IF(W37="22",AJ37,IF(W37="31",AN37,IF(W37="33",AR37,IF(W37="44",AV37,""))))))</f>
        <v/>
      </c>
      <c r="U37" s="9" t="str">
        <f t="shared" si="35"/>
        <v/>
      </c>
      <c r="V37" s="9" t="str">
        <f t="shared" si="36"/>
        <v/>
      </c>
      <c r="W37" s="9" t="str">
        <f t="shared" si="51"/>
        <v/>
      </c>
      <c r="Y37" s="70" t="str">
        <f t="shared" si="37"/>
        <v/>
      </c>
      <c r="Z37" s="70" t="str">
        <f t="shared" si="38"/>
        <v/>
      </c>
      <c r="AA37" s="70" t="str">
        <f t="shared" si="52"/>
        <v/>
      </c>
      <c r="AB37" s="191">
        <f t="shared" si="53"/>
        <v>0</v>
      </c>
      <c r="AC37" s="70" t="str">
        <f t="shared" si="39"/>
        <v/>
      </c>
      <c r="AD37" s="70" t="str">
        <f t="shared" si="40"/>
        <v/>
      </c>
      <c r="AE37" s="70" t="str">
        <f t="shared" si="54"/>
        <v/>
      </c>
      <c r="AF37" s="70" t="str">
        <f t="shared" si="55"/>
        <v/>
      </c>
      <c r="AG37" s="70" t="str">
        <f t="shared" si="41"/>
        <v/>
      </c>
      <c r="AH37" s="70" t="str">
        <f t="shared" si="42"/>
        <v/>
      </c>
      <c r="AI37" s="70" t="str">
        <f t="shared" si="56"/>
        <v/>
      </c>
      <c r="AJ37" s="70" t="str">
        <f t="shared" si="57"/>
        <v/>
      </c>
      <c r="AK37" s="70" t="str">
        <f t="shared" si="43"/>
        <v/>
      </c>
      <c r="AL37" s="70" t="str">
        <f t="shared" si="44"/>
        <v/>
      </c>
      <c r="AM37" s="70" t="str">
        <f t="shared" si="58"/>
        <v/>
      </c>
      <c r="AN37" s="70" t="str">
        <f t="shared" si="59"/>
        <v/>
      </c>
      <c r="AO37" s="70" t="str">
        <f t="shared" si="45"/>
        <v/>
      </c>
      <c r="AP37" s="70" t="str">
        <f t="shared" si="46"/>
        <v/>
      </c>
      <c r="AQ37" s="70" t="str">
        <f t="shared" si="47"/>
        <v/>
      </c>
      <c r="AR37" s="70" t="str">
        <f t="shared" si="60"/>
        <v/>
      </c>
      <c r="AS37" s="70" t="str">
        <f t="shared" si="48"/>
        <v/>
      </c>
      <c r="AT37" s="70" t="str">
        <f t="shared" si="49"/>
        <v/>
      </c>
      <c r="AU37" s="70" t="str">
        <f t="shared" si="61"/>
        <v/>
      </c>
      <c r="AV37" s="70" t="str">
        <f t="shared" si="62"/>
        <v/>
      </c>
      <c r="BI37" s="10">
        <v>5</v>
      </c>
      <c r="BJ37" s="176"/>
      <c r="BK37" s="176"/>
      <c r="BL37" s="176"/>
      <c r="BM37" s="233"/>
      <c r="BN37" s="233"/>
      <c r="BO37" s="183"/>
      <c r="BP37" s="233"/>
      <c r="BQ37" s="233"/>
      <c r="BR37" s="183"/>
      <c r="BS37" s="184"/>
      <c r="BT37" s="182"/>
      <c r="BU37" s="184"/>
      <c r="BV37" s="182"/>
      <c r="BW37" s="184"/>
      <c r="BX37" s="185" t="str">
        <f t="shared" si="63"/>
        <v/>
      </c>
      <c r="BY37" s="186" t="str">
        <f t="shared" si="64"/>
        <v/>
      </c>
      <c r="BZ37" s="186" t="str">
        <f>IF(CD37="11",CI37,IF(CD37="21",CM37,IF(CD37="22",CQ37,IF(CD37="31",CU37,IF(CD37="33",CY37,IF(CD37="44",DC37,""))))))</f>
        <v/>
      </c>
    </row>
    <row r="38" spans="2:78" ht="18" customHeight="1" x14ac:dyDescent="0.45">
      <c r="B38" s="10">
        <v>6</v>
      </c>
      <c r="C38" s="176"/>
      <c r="D38" s="176"/>
      <c r="E38" s="176"/>
      <c r="F38" s="233"/>
      <c r="G38" s="233"/>
      <c r="H38" s="183"/>
      <c r="I38" s="233"/>
      <c r="J38" s="233"/>
      <c r="K38" s="183"/>
      <c r="L38" s="184"/>
      <c r="M38" s="182"/>
      <c r="N38" s="184"/>
      <c r="O38" s="182"/>
      <c r="P38" s="184"/>
      <c r="Q38" s="185" t="str">
        <f t="shared" si="34"/>
        <v/>
      </c>
      <c r="R38" s="186" t="str">
        <f t="shared" si="50"/>
        <v/>
      </c>
      <c r="S38" s="186" t="str">
        <f t="shared" ref="S38:S46" si="65">IF(W38="11",AB38,IF(W38="21",AF38,IF(W38="22",AJ38,IF(W38="31",AN38,IF(W38="33",AR38,IF(W38="44",AV38,""))))))</f>
        <v/>
      </c>
      <c r="U38" s="9" t="str">
        <f t="shared" si="35"/>
        <v/>
      </c>
      <c r="V38" s="9" t="str">
        <f t="shared" si="36"/>
        <v/>
      </c>
      <c r="W38" s="9" t="str">
        <f t="shared" si="51"/>
        <v/>
      </c>
      <c r="Y38" s="70" t="str">
        <f t="shared" si="37"/>
        <v/>
      </c>
      <c r="Z38" s="70" t="str">
        <f t="shared" si="38"/>
        <v/>
      </c>
      <c r="AA38" s="70" t="str">
        <f t="shared" si="52"/>
        <v/>
      </c>
      <c r="AB38" s="191">
        <f t="shared" si="53"/>
        <v>0</v>
      </c>
      <c r="AC38" s="70" t="str">
        <f t="shared" si="39"/>
        <v/>
      </c>
      <c r="AD38" s="70" t="str">
        <f t="shared" si="40"/>
        <v/>
      </c>
      <c r="AE38" s="70" t="str">
        <f t="shared" si="54"/>
        <v/>
      </c>
      <c r="AF38" s="70" t="str">
        <f t="shared" si="55"/>
        <v/>
      </c>
      <c r="AG38" s="70" t="str">
        <f t="shared" si="41"/>
        <v/>
      </c>
      <c r="AH38" s="70" t="str">
        <f t="shared" si="42"/>
        <v/>
      </c>
      <c r="AI38" s="70" t="str">
        <f t="shared" si="56"/>
        <v/>
      </c>
      <c r="AJ38" s="70" t="str">
        <f t="shared" si="57"/>
        <v/>
      </c>
      <c r="AK38" s="70" t="str">
        <f t="shared" si="43"/>
        <v/>
      </c>
      <c r="AL38" s="70" t="str">
        <f t="shared" si="44"/>
        <v/>
      </c>
      <c r="AM38" s="70" t="str">
        <f t="shared" si="58"/>
        <v/>
      </c>
      <c r="AN38" s="70" t="str">
        <f t="shared" si="59"/>
        <v/>
      </c>
      <c r="AO38" s="70" t="str">
        <f t="shared" si="45"/>
        <v/>
      </c>
      <c r="AP38" s="70" t="str">
        <f t="shared" si="46"/>
        <v/>
      </c>
      <c r="AQ38" s="70" t="str">
        <f t="shared" si="47"/>
        <v/>
      </c>
      <c r="AR38" s="70" t="str">
        <f t="shared" si="60"/>
        <v/>
      </c>
      <c r="AS38" s="70" t="str">
        <f t="shared" si="48"/>
        <v/>
      </c>
      <c r="AT38" s="70" t="str">
        <f t="shared" si="49"/>
        <v/>
      </c>
      <c r="AU38" s="70" t="str">
        <f t="shared" si="61"/>
        <v/>
      </c>
      <c r="AV38" s="70" t="str">
        <f t="shared" si="62"/>
        <v/>
      </c>
      <c r="BI38" s="10">
        <v>6</v>
      </c>
      <c r="BJ38" s="176"/>
      <c r="BK38" s="176"/>
      <c r="BL38" s="176"/>
      <c r="BM38" s="233"/>
      <c r="BN38" s="233"/>
      <c r="BO38" s="183"/>
      <c r="BP38" s="233"/>
      <c r="BQ38" s="233"/>
      <c r="BR38" s="183"/>
      <c r="BS38" s="184"/>
      <c r="BT38" s="182"/>
      <c r="BU38" s="184"/>
      <c r="BV38" s="182"/>
      <c r="BW38" s="184"/>
      <c r="BX38" s="185" t="str">
        <f t="shared" si="63"/>
        <v/>
      </c>
      <c r="BY38" s="186" t="str">
        <f t="shared" si="64"/>
        <v/>
      </c>
      <c r="BZ38" s="186" t="str">
        <f t="shared" ref="BZ38:BZ46" si="66">IF(CD38="11",CI38,IF(CD38="21",CM38,IF(CD38="22",CQ38,IF(CD38="31",CU38,IF(CD38="33",CY38,IF(CD38="44",DC38,""))))))</f>
        <v/>
      </c>
    </row>
    <row r="39" spans="2:78" ht="18" customHeight="1" x14ac:dyDescent="0.45">
      <c r="B39" s="10">
        <v>7</v>
      </c>
      <c r="C39" s="176"/>
      <c r="D39" s="176"/>
      <c r="E39" s="176"/>
      <c r="F39" s="233"/>
      <c r="G39" s="233"/>
      <c r="H39" s="183"/>
      <c r="I39" s="233"/>
      <c r="J39" s="233"/>
      <c r="K39" s="183"/>
      <c r="L39" s="184"/>
      <c r="M39" s="182"/>
      <c r="N39" s="184"/>
      <c r="O39" s="182"/>
      <c r="P39" s="184"/>
      <c r="Q39" s="185" t="str">
        <f t="shared" si="34"/>
        <v/>
      </c>
      <c r="R39" s="186" t="str">
        <f t="shared" si="50"/>
        <v/>
      </c>
      <c r="S39" s="186" t="str">
        <f t="shared" si="65"/>
        <v/>
      </c>
      <c r="U39" s="9" t="str">
        <f t="shared" si="35"/>
        <v/>
      </c>
      <c r="V39" s="9" t="str">
        <f t="shared" si="36"/>
        <v/>
      </c>
      <c r="W39" s="9" t="str">
        <f t="shared" si="51"/>
        <v/>
      </c>
      <c r="Y39" s="70" t="str">
        <f t="shared" si="37"/>
        <v/>
      </c>
      <c r="Z39" s="70" t="str">
        <f t="shared" si="38"/>
        <v/>
      </c>
      <c r="AA39" s="70" t="str">
        <f t="shared" si="52"/>
        <v/>
      </c>
      <c r="AB39" s="191">
        <f t="shared" si="53"/>
        <v>0</v>
      </c>
      <c r="AC39" s="70" t="str">
        <f t="shared" si="39"/>
        <v/>
      </c>
      <c r="AD39" s="70" t="str">
        <f t="shared" si="40"/>
        <v/>
      </c>
      <c r="AE39" s="70" t="str">
        <f t="shared" si="54"/>
        <v/>
      </c>
      <c r="AF39" s="70" t="str">
        <f t="shared" si="55"/>
        <v/>
      </c>
      <c r="AG39" s="70" t="str">
        <f t="shared" si="41"/>
        <v/>
      </c>
      <c r="AH39" s="70" t="str">
        <f t="shared" si="42"/>
        <v/>
      </c>
      <c r="AI39" s="70" t="str">
        <f t="shared" si="56"/>
        <v/>
      </c>
      <c r="AJ39" s="70" t="str">
        <f t="shared" si="57"/>
        <v/>
      </c>
      <c r="AK39" s="70" t="str">
        <f t="shared" si="43"/>
        <v/>
      </c>
      <c r="AL39" s="70" t="str">
        <f t="shared" si="44"/>
        <v/>
      </c>
      <c r="AM39" s="70" t="str">
        <f t="shared" si="58"/>
        <v/>
      </c>
      <c r="AN39" s="70" t="str">
        <f t="shared" si="59"/>
        <v/>
      </c>
      <c r="AO39" s="70" t="str">
        <f t="shared" si="45"/>
        <v/>
      </c>
      <c r="AP39" s="70" t="str">
        <f t="shared" si="46"/>
        <v/>
      </c>
      <c r="AQ39" s="70" t="str">
        <f t="shared" si="47"/>
        <v/>
      </c>
      <c r="AR39" s="70" t="str">
        <f t="shared" si="60"/>
        <v/>
      </c>
      <c r="AS39" s="70" t="str">
        <f t="shared" si="48"/>
        <v/>
      </c>
      <c r="AT39" s="70" t="str">
        <f t="shared" si="49"/>
        <v/>
      </c>
      <c r="AU39" s="70" t="str">
        <f t="shared" si="61"/>
        <v/>
      </c>
      <c r="AV39" s="70" t="str">
        <f t="shared" si="62"/>
        <v/>
      </c>
      <c r="BI39" s="10">
        <v>7</v>
      </c>
      <c r="BJ39" s="176"/>
      <c r="BK39" s="176"/>
      <c r="BL39" s="176"/>
      <c r="BM39" s="233"/>
      <c r="BN39" s="233"/>
      <c r="BO39" s="183"/>
      <c r="BP39" s="233"/>
      <c r="BQ39" s="233"/>
      <c r="BR39" s="183"/>
      <c r="BS39" s="184"/>
      <c r="BT39" s="182"/>
      <c r="BU39" s="184"/>
      <c r="BV39" s="182"/>
      <c r="BW39" s="184"/>
      <c r="BX39" s="185" t="str">
        <f t="shared" si="63"/>
        <v/>
      </c>
      <c r="BY39" s="186" t="str">
        <f t="shared" si="64"/>
        <v/>
      </c>
      <c r="BZ39" s="186" t="str">
        <f t="shared" si="66"/>
        <v/>
      </c>
    </row>
    <row r="40" spans="2:78" ht="18" customHeight="1" x14ac:dyDescent="0.45">
      <c r="B40" s="10">
        <v>8</v>
      </c>
      <c r="C40" s="176"/>
      <c r="D40" s="176"/>
      <c r="E40" s="176"/>
      <c r="F40" s="233"/>
      <c r="G40" s="233"/>
      <c r="H40" s="183"/>
      <c r="I40" s="233"/>
      <c r="J40" s="233"/>
      <c r="K40" s="183"/>
      <c r="L40" s="184"/>
      <c r="M40" s="182"/>
      <c r="N40" s="184"/>
      <c r="O40" s="182"/>
      <c r="P40" s="184"/>
      <c r="Q40" s="185" t="str">
        <f t="shared" si="34"/>
        <v/>
      </c>
      <c r="R40" s="186" t="str">
        <f t="shared" si="50"/>
        <v/>
      </c>
      <c r="S40" s="186" t="str">
        <f t="shared" si="65"/>
        <v/>
      </c>
      <c r="U40" s="9" t="str">
        <f t="shared" si="35"/>
        <v/>
      </c>
      <c r="V40" s="9" t="str">
        <f t="shared" si="36"/>
        <v/>
      </c>
      <c r="W40" s="9" t="str">
        <f t="shared" si="51"/>
        <v/>
      </c>
      <c r="Y40" s="70" t="str">
        <f t="shared" si="37"/>
        <v/>
      </c>
      <c r="Z40" s="70" t="str">
        <f t="shared" si="38"/>
        <v/>
      </c>
      <c r="AA40" s="70" t="str">
        <f t="shared" si="52"/>
        <v/>
      </c>
      <c r="AB40" s="191">
        <f t="shared" si="53"/>
        <v>0</v>
      </c>
      <c r="AC40" s="70" t="str">
        <f t="shared" si="39"/>
        <v/>
      </c>
      <c r="AD40" s="70" t="str">
        <f t="shared" si="40"/>
        <v/>
      </c>
      <c r="AE40" s="70" t="str">
        <f t="shared" si="54"/>
        <v/>
      </c>
      <c r="AF40" s="70" t="str">
        <f t="shared" si="55"/>
        <v/>
      </c>
      <c r="AG40" s="70" t="str">
        <f t="shared" si="41"/>
        <v/>
      </c>
      <c r="AH40" s="70" t="str">
        <f t="shared" si="42"/>
        <v/>
      </c>
      <c r="AI40" s="70" t="str">
        <f t="shared" si="56"/>
        <v/>
      </c>
      <c r="AJ40" s="70" t="str">
        <f t="shared" si="57"/>
        <v/>
      </c>
      <c r="AK40" s="70" t="str">
        <f t="shared" si="43"/>
        <v/>
      </c>
      <c r="AL40" s="70" t="str">
        <f t="shared" si="44"/>
        <v/>
      </c>
      <c r="AM40" s="70" t="str">
        <f t="shared" si="58"/>
        <v/>
      </c>
      <c r="AN40" s="70" t="str">
        <f t="shared" si="59"/>
        <v/>
      </c>
      <c r="AO40" s="70" t="str">
        <f t="shared" si="45"/>
        <v/>
      </c>
      <c r="AP40" s="70" t="str">
        <f t="shared" si="46"/>
        <v/>
      </c>
      <c r="AQ40" s="70" t="str">
        <f t="shared" si="47"/>
        <v/>
      </c>
      <c r="AR40" s="70" t="str">
        <f t="shared" si="60"/>
        <v/>
      </c>
      <c r="AS40" s="70" t="str">
        <f t="shared" si="48"/>
        <v/>
      </c>
      <c r="AT40" s="70" t="str">
        <f t="shared" si="49"/>
        <v/>
      </c>
      <c r="AU40" s="70" t="str">
        <f t="shared" si="61"/>
        <v/>
      </c>
      <c r="AV40" s="70" t="str">
        <f t="shared" si="62"/>
        <v/>
      </c>
      <c r="BI40" s="10">
        <v>8</v>
      </c>
      <c r="BJ40" s="176"/>
      <c r="BK40" s="176"/>
      <c r="BL40" s="176"/>
      <c r="BM40" s="233"/>
      <c r="BN40" s="233"/>
      <c r="BO40" s="183"/>
      <c r="BP40" s="233"/>
      <c r="BQ40" s="233"/>
      <c r="BR40" s="183"/>
      <c r="BS40" s="184"/>
      <c r="BT40" s="182"/>
      <c r="BU40" s="184"/>
      <c r="BV40" s="182"/>
      <c r="BW40" s="184"/>
      <c r="BX40" s="185" t="str">
        <f t="shared" si="63"/>
        <v/>
      </c>
      <c r="BY40" s="186" t="str">
        <f t="shared" si="64"/>
        <v/>
      </c>
      <c r="BZ40" s="186" t="str">
        <f t="shared" si="66"/>
        <v/>
      </c>
    </row>
    <row r="41" spans="2:78" ht="18" customHeight="1" x14ac:dyDescent="0.45">
      <c r="B41" s="10">
        <v>9</v>
      </c>
      <c r="C41" s="176"/>
      <c r="D41" s="176"/>
      <c r="E41" s="176"/>
      <c r="F41" s="233"/>
      <c r="G41" s="233"/>
      <c r="H41" s="183"/>
      <c r="I41" s="233"/>
      <c r="J41" s="233"/>
      <c r="K41" s="183"/>
      <c r="L41" s="184"/>
      <c r="M41" s="182"/>
      <c r="N41" s="184"/>
      <c r="O41" s="182"/>
      <c r="P41" s="184"/>
      <c r="Q41" s="185" t="str">
        <f t="shared" si="34"/>
        <v/>
      </c>
      <c r="R41" s="186" t="str">
        <f t="shared" si="50"/>
        <v/>
      </c>
      <c r="S41" s="186" t="str">
        <f t="shared" si="65"/>
        <v/>
      </c>
      <c r="U41" s="9" t="str">
        <f t="shared" si="35"/>
        <v/>
      </c>
      <c r="V41" s="9" t="str">
        <f t="shared" si="36"/>
        <v/>
      </c>
      <c r="W41" s="9" t="str">
        <f t="shared" si="51"/>
        <v/>
      </c>
      <c r="Y41" s="70" t="str">
        <f t="shared" si="37"/>
        <v/>
      </c>
      <c r="Z41" s="70" t="str">
        <f t="shared" si="38"/>
        <v/>
      </c>
      <c r="AA41" s="70" t="str">
        <f t="shared" si="52"/>
        <v/>
      </c>
      <c r="AB41" s="191">
        <f t="shared" si="53"/>
        <v>0</v>
      </c>
      <c r="AC41" s="70" t="str">
        <f t="shared" si="39"/>
        <v/>
      </c>
      <c r="AD41" s="70" t="str">
        <f t="shared" si="40"/>
        <v/>
      </c>
      <c r="AE41" s="70" t="str">
        <f t="shared" si="54"/>
        <v/>
      </c>
      <c r="AF41" s="70" t="str">
        <f t="shared" si="55"/>
        <v/>
      </c>
      <c r="AG41" s="70" t="str">
        <f t="shared" si="41"/>
        <v/>
      </c>
      <c r="AH41" s="70" t="str">
        <f t="shared" si="42"/>
        <v/>
      </c>
      <c r="AI41" s="70" t="str">
        <f t="shared" si="56"/>
        <v/>
      </c>
      <c r="AJ41" s="70" t="str">
        <f t="shared" si="57"/>
        <v/>
      </c>
      <c r="AK41" s="70" t="str">
        <f t="shared" si="43"/>
        <v/>
      </c>
      <c r="AL41" s="70" t="str">
        <f t="shared" si="44"/>
        <v/>
      </c>
      <c r="AM41" s="70" t="str">
        <f t="shared" si="58"/>
        <v/>
      </c>
      <c r="AN41" s="70" t="str">
        <f t="shared" si="59"/>
        <v/>
      </c>
      <c r="AO41" s="70" t="str">
        <f t="shared" si="45"/>
        <v/>
      </c>
      <c r="AP41" s="70" t="str">
        <f t="shared" si="46"/>
        <v/>
      </c>
      <c r="AQ41" s="70" t="str">
        <f t="shared" si="47"/>
        <v/>
      </c>
      <c r="AR41" s="70" t="str">
        <f t="shared" si="60"/>
        <v/>
      </c>
      <c r="AS41" s="70" t="str">
        <f t="shared" si="48"/>
        <v/>
      </c>
      <c r="AT41" s="70" t="str">
        <f t="shared" si="49"/>
        <v/>
      </c>
      <c r="AU41" s="70" t="str">
        <f t="shared" si="61"/>
        <v/>
      </c>
      <c r="AV41" s="70" t="str">
        <f t="shared" si="62"/>
        <v/>
      </c>
      <c r="BI41" s="10">
        <v>9</v>
      </c>
      <c r="BJ41" s="176"/>
      <c r="BK41" s="176"/>
      <c r="BL41" s="176"/>
      <c r="BM41" s="233"/>
      <c r="BN41" s="233"/>
      <c r="BO41" s="183"/>
      <c r="BP41" s="233"/>
      <c r="BQ41" s="233"/>
      <c r="BR41" s="183"/>
      <c r="BS41" s="184"/>
      <c r="BT41" s="182"/>
      <c r="BU41" s="184"/>
      <c r="BV41" s="182"/>
      <c r="BW41" s="184"/>
      <c r="BX41" s="185" t="str">
        <f t="shared" si="63"/>
        <v/>
      </c>
      <c r="BY41" s="186" t="str">
        <f t="shared" si="64"/>
        <v/>
      </c>
      <c r="BZ41" s="186" t="str">
        <f t="shared" si="66"/>
        <v/>
      </c>
    </row>
    <row r="42" spans="2:78" ht="18" customHeight="1" x14ac:dyDescent="0.45">
      <c r="B42" s="10">
        <v>10</v>
      </c>
      <c r="C42" s="176"/>
      <c r="D42" s="176"/>
      <c r="E42" s="176"/>
      <c r="F42" s="233"/>
      <c r="G42" s="233"/>
      <c r="H42" s="183"/>
      <c r="I42" s="233"/>
      <c r="J42" s="233"/>
      <c r="K42" s="183"/>
      <c r="L42" s="184"/>
      <c r="M42" s="182"/>
      <c r="N42" s="184"/>
      <c r="O42" s="182"/>
      <c r="P42" s="184"/>
      <c r="Q42" s="185" t="str">
        <f t="shared" si="34"/>
        <v/>
      </c>
      <c r="R42" s="186" t="str">
        <f t="shared" si="50"/>
        <v/>
      </c>
      <c r="S42" s="186" t="str">
        <f t="shared" si="65"/>
        <v/>
      </c>
      <c r="U42" s="9" t="str">
        <f t="shared" si="35"/>
        <v/>
      </c>
      <c r="V42" s="9" t="str">
        <f t="shared" si="36"/>
        <v/>
      </c>
      <c r="W42" s="9" t="str">
        <f t="shared" si="51"/>
        <v/>
      </c>
      <c r="Y42" s="70" t="str">
        <f t="shared" si="37"/>
        <v/>
      </c>
      <c r="Z42" s="70" t="str">
        <f t="shared" si="38"/>
        <v/>
      </c>
      <c r="AA42" s="70" t="str">
        <f t="shared" si="52"/>
        <v/>
      </c>
      <c r="AB42" s="191">
        <f t="shared" si="53"/>
        <v>0</v>
      </c>
      <c r="AC42" s="70" t="str">
        <f t="shared" si="39"/>
        <v/>
      </c>
      <c r="AD42" s="70" t="str">
        <f t="shared" si="40"/>
        <v/>
      </c>
      <c r="AE42" s="70" t="str">
        <f t="shared" si="54"/>
        <v/>
      </c>
      <c r="AF42" s="70" t="str">
        <f t="shared" si="55"/>
        <v/>
      </c>
      <c r="AG42" s="70" t="str">
        <f t="shared" si="41"/>
        <v/>
      </c>
      <c r="AH42" s="70" t="str">
        <f t="shared" si="42"/>
        <v/>
      </c>
      <c r="AI42" s="70" t="str">
        <f t="shared" si="56"/>
        <v/>
      </c>
      <c r="AJ42" s="70" t="str">
        <f t="shared" si="57"/>
        <v/>
      </c>
      <c r="AK42" s="70" t="str">
        <f t="shared" si="43"/>
        <v/>
      </c>
      <c r="AL42" s="70" t="str">
        <f t="shared" si="44"/>
        <v/>
      </c>
      <c r="AM42" s="70" t="str">
        <f t="shared" si="58"/>
        <v/>
      </c>
      <c r="AN42" s="70" t="str">
        <f t="shared" si="59"/>
        <v/>
      </c>
      <c r="AO42" s="70" t="str">
        <f t="shared" si="45"/>
        <v/>
      </c>
      <c r="AP42" s="70" t="str">
        <f t="shared" si="46"/>
        <v/>
      </c>
      <c r="AQ42" s="70" t="str">
        <f t="shared" si="47"/>
        <v/>
      </c>
      <c r="AR42" s="70" t="str">
        <f t="shared" si="60"/>
        <v/>
      </c>
      <c r="AS42" s="70" t="str">
        <f t="shared" si="48"/>
        <v/>
      </c>
      <c r="AT42" s="70" t="str">
        <f t="shared" si="49"/>
        <v/>
      </c>
      <c r="AU42" s="70" t="str">
        <f t="shared" si="61"/>
        <v/>
      </c>
      <c r="AV42" s="70" t="str">
        <f t="shared" si="62"/>
        <v/>
      </c>
      <c r="BI42" s="10">
        <v>10</v>
      </c>
      <c r="BJ42" s="176"/>
      <c r="BK42" s="176"/>
      <c r="BL42" s="176"/>
      <c r="BM42" s="233"/>
      <c r="BN42" s="233"/>
      <c r="BO42" s="183"/>
      <c r="BP42" s="233"/>
      <c r="BQ42" s="233"/>
      <c r="BR42" s="183"/>
      <c r="BS42" s="184"/>
      <c r="BT42" s="182"/>
      <c r="BU42" s="184"/>
      <c r="BV42" s="182"/>
      <c r="BW42" s="184"/>
      <c r="BX42" s="185" t="str">
        <f t="shared" si="63"/>
        <v/>
      </c>
      <c r="BY42" s="186" t="str">
        <f t="shared" si="64"/>
        <v/>
      </c>
      <c r="BZ42" s="186" t="str">
        <f t="shared" si="66"/>
        <v/>
      </c>
    </row>
    <row r="43" spans="2:78" ht="18" customHeight="1" x14ac:dyDescent="0.45">
      <c r="B43" s="10">
        <v>11</v>
      </c>
      <c r="C43" s="176"/>
      <c r="D43" s="176"/>
      <c r="E43" s="176"/>
      <c r="F43" s="233"/>
      <c r="G43" s="233"/>
      <c r="H43" s="183"/>
      <c r="I43" s="233"/>
      <c r="J43" s="233"/>
      <c r="K43" s="183"/>
      <c r="L43" s="184"/>
      <c r="M43" s="182"/>
      <c r="N43" s="184"/>
      <c r="O43" s="182"/>
      <c r="P43" s="184"/>
      <c r="Q43" s="185" t="str">
        <f t="shared" si="34"/>
        <v/>
      </c>
      <c r="R43" s="186" t="str">
        <f t="shared" si="50"/>
        <v/>
      </c>
      <c r="S43" s="186" t="str">
        <f t="shared" si="65"/>
        <v/>
      </c>
      <c r="U43" s="9" t="str">
        <f t="shared" si="35"/>
        <v/>
      </c>
      <c r="V43" s="9" t="str">
        <f t="shared" si="36"/>
        <v/>
      </c>
      <c r="W43" s="9" t="str">
        <f t="shared" si="51"/>
        <v/>
      </c>
      <c r="Y43" s="70" t="str">
        <f t="shared" si="37"/>
        <v/>
      </c>
      <c r="Z43" s="70" t="str">
        <f t="shared" si="38"/>
        <v/>
      </c>
      <c r="AA43" s="70" t="str">
        <f t="shared" si="52"/>
        <v/>
      </c>
      <c r="AB43" s="191">
        <f t="shared" si="53"/>
        <v>0</v>
      </c>
      <c r="AC43" s="70" t="str">
        <f t="shared" si="39"/>
        <v/>
      </c>
      <c r="AD43" s="70" t="str">
        <f t="shared" si="40"/>
        <v/>
      </c>
      <c r="AE43" s="70" t="str">
        <f t="shared" si="54"/>
        <v/>
      </c>
      <c r="AF43" s="70" t="str">
        <f t="shared" si="55"/>
        <v/>
      </c>
      <c r="AG43" s="70" t="str">
        <f t="shared" si="41"/>
        <v/>
      </c>
      <c r="AH43" s="70" t="str">
        <f t="shared" si="42"/>
        <v/>
      </c>
      <c r="AI43" s="70" t="str">
        <f t="shared" si="56"/>
        <v/>
      </c>
      <c r="AJ43" s="70" t="str">
        <f t="shared" si="57"/>
        <v/>
      </c>
      <c r="AK43" s="70" t="str">
        <f t="shared" si="43"/>
        <v/>
      </c>
      <c r="AL43" s="70" t="str">
        <f t="shared" si="44"/>
        <v/>
      </c>
      <c r="AM43" s="70" t="str">
        <f t="shared" si="58"/>
        <v/>
      </c>
      <c r="AN43" s="70" t="str">
        <f t="shared" si="59"/>
        <v/>
      </c>
      <c r="AO43" s="70" t="str">
        <f t="shared" si="45"/>
        <v/>
      </c>
      <c r="AP43" s="70" t="str">
        <f t="shared" si="46"/>
        <v/>
      </c>
      <c r="AQ43" s="70" t="str">
        <f t="shared" si="47"/>
        <v/>
      </c>
      <c r="AR43" s="70" t="str">
        <f t="shared" si="60"/>
        <v/>
      </c>
      <c r="AS43" s="70" t="str">
        <f t="shared" si="48"/>
        <v/>
      </c>
      <c r="AT43" s="70" t="str">
        <f t="shared" si="49"/>
        <v/>
      </c>
      <c r="AU43" s="70" t="str">
        <f t="shared" si="61"/>
        <v/>
      </c>
      <c r="AV43" s="70" t="str">
        <f t="shared" si="62"/>
        <v/>
      </c>
      <c r="BI43" s="10">
        <v>11</v>
      </c>
      <c r="BJ43" s="176"/>
      <c r="BK43" s="176"/>
      <c r="BL43" s="176"/>
      <c r="BM43" s="233"/>
      <c r="BN43" s="233"/>
      <c r="BO43" s="183"/>
      <c r="BP43" s="233"/>
      <c r="BQ43" s="233"/>
      <c r="BR43" s="183"/>
      <c r="BS43" s="184"/>
      <c r="BT43" s="182"/>
      <c r="BU43" s="184"/>
      <c r="BV43" s="182"/>
      <c r="BW43" s="184"/>
      <c r="BX43" s="185" t="str">
        <f t="shared" si="63"/>
        <v/>
      </c>
      <c r="BY43" s="186" t="str">
        <f t="shared" si="64"/>
        <v/>
      </c>
      <c r="BZ43" s="186" t="str">
        <f t="shared" si="66"/>
        <v/>
      </c>
    </row>
    <row r="44" spans="2:78" ht="18" customHeight="1" x14ac:dyDescent="0.45">
      <c r="B44" s="10">
        <v>12</v>
      </c>
      <c r="C44" s="176"/>
      <c r="D44" s="176"/>
      <c r="E44" s="176"/>
      <c r="F44" s="233"/>
      <c r="G44" s="233"/>
      <c r="H44" s="183"/>
      <c r="I44" s="233"/>
      <c r="J44" s="233"/>
      <c r="K44" s="183"/>
      <c r="L44" s="184"/>
      <c r="M44" s="182"/>
      <c r="N44" s="184"/>
      <c r="O44" s="182"/>
      <c r="P44" s="184"/>
      <c r="Q44" s="185" t="str">
        <f t="shared" si="34"/>
        <v/>
      </c>
      <c r="R44" s="186" t="str">
        <f t="shared" si="50"/>
        <v/>
      </c>
      <c r="S44" s="186" t="str">
        <f t="shared" si="65"/>
        <v/>
      </c>
      <c r="U44" s="9" t="str">
        <f t="shared" si="35"/>
        <v/>
      </c>
      <c r="V44" s="9" t="str">
        <f t="shared" si="36"/>
        <v/>
      </c>
      <c r="W44" s="9" t="str">
        <f t="shared" si="51"/>
        <v/>
      </c>
      <c r="Y44" s="70" t="str">
        <f t="shared" si="37"/>
        <v/>
      </c>
      <c r="Z44" s="70" t="str">
        <f t="shared" si="38"/>
        <v/>
      </c>
      <c r="AA44" s="70" t="str">
        <f t="shared" si="52"/>
        <v/>
      </c>
      <c r="AB44" s="191">
        <f t="shared" si="53"/>
        <v>0</v>
      </c>
      <c r="AC44" s="70" t="str">
        <f t="shared" si="39"/>
        <v/>
      </c>
      <c r="AD44" s="70" t="str">
        <f t="shared" si="40"/>
        <v/>
      </c>
      <c r="AE44" s="70" t="str">
        <f t="shared" si="54"/>
        <v/>
      </c>
      <c r="AF44" s="70" t="str">
        <f t="shared" si="55"/>
        <v/>
      </c>
      <c r="AG44" s="70" t="str">
        <f t="shared" si="41"/>
        <v/>
      </c>
      <c r="AH44" s="70" t="str">
        <f t="shared" si="42"/>
        <v/>
      </c>
      <c r="AI44" s="70" t="str">
        <f t="shared" si="56"/>
        <v/>
      </c>
      <c r="AJ44" s="70" t="str">
        <f t="shared" si="57"/>
        <v/>
      </c>
      <c r="AK44" s="70" t="str">
        <f t="shared" si="43"/>
        <v/>
      </c>
      <c r="AL44" s="70" t="str">
        <f t="shared" si="44"/>
        <v/>
      </c>
      <c r="AM44" s="70" t="str">
        <f t="shared" si="58"/>
        <v/>
      </c>
      <c r="AN44" s="70" t="str">
        <f t="shared" si="59"/>
        <v/>
      </c>
      <c r="AO44" s="70" t="str">
        <f t="shared" si="45"/>
        <v/>
      </c>
      <c r="AP44" s="70" t="str">
        <f t="shared" si="46"/>
        <v/>
      </c>
      <c r="AQ44" s="70" t="str">
        <f t="shared" si="47"/>
        <v/>
      </c>
      <c r="AR44" s="70" t="str">
        <f t="shared" si="60"/>
        <v/>
      </c>
      <c r="AS44" s="70" t="str">
        <f t="shared" si="48"/>
        <v/>
      </c>
      <c r="AT44" s="70" t="str">
        <f t="shared" si="49"/>
        <v/>
      </c>
      <c r="AU44" s="70" t="str">
        <f t="shared" si="61"/>
        <v/>
      </c>
      <c r="AV44" s="70" t="str">
        <f t="shared" si="62"/>
        <v/>
      </c>
      <c r="BI44" s="10">
        <v>12</v>
      </c>
      <c r="BJ44" s="176"/>
      <c r="BK44" s="176"/>
      <c r="BL44" s="176"/>
      <c r="BM44" s="233"/>
      <c r="BN44" s="233"/>
      <c r="BO44" s="183"/>
      <c r="BP44" s="233"/>
      <c r="BQ44" s="233"/>
      <c r="BR44" s="183"/>
      <c r="BS44" s="184"/>
      <c r="BT44" s="182"/>
      <c r="BU44" s="184"/>
      <c r="BV44" s="182"/>
      <c r="BW44" s="184"/>
      <c r="BX44" s="185" t="str">
        <f t="shared" si="63"/>
        <v/>
      </c>
      <c r="BY44" s="186" t="str">
        <f t="shared" si="64"/>
        <v/>
      </c>
      <c r="BZ44" s="186" t="str">
        <f t="shared" si="66"/>
        <v/>
      </c>
    </row>
    <row r="45" spans="2:78" ht="18" customHeight="1" x14ac:dyDescent="0.45">
      <c r="B45" s="10">
        <v>13</v>
      </c>
      <c r="C45" s="176"/>
      <c r="D45" s="176"/>
      <c r="E45" s="176"/>
      <c r="F45" s="233"/>
      <c r="G45" s="233"/>
      <c r="H45" s="183"/>
      <c r="I45" s="233"/>
      <c r="J45" s="233"/>
      <c r="K45" s="183"/>
      <c r="L45" s="184"/>
      <c r="M45" s="182"/>
      <c r="N45" s="184"/>
      <c r="O45" s="182"/>
      <c r="P45" s="184"/>
      <c r="Q45" s="185" t="str">
        <f t="shared" si="34"/>
        <v/>
      </c>
      <c r="R45" s="186" t="str">
        <f t="shared" si="50"/>
        <v/>
      </c>
      <c r="S45" s="186" t="str">
        <f t="shared" si="65"/>
        <v/>
      </c>
      <c r="U45" s="9" t="str">
        <f t="shared" si="35"/>
        <v/>
      </c>
      <c r="V45" s="9" t="str">
        <f t="shared" si="36"/>
        <v/>
      </c>
      <c r="W45" s="9" t="str">
        <f t="shared" si="51"/>
        <v/>
      </c>
      <c r="Y45" s="70" t="str">
        <f t="shared" si="37"/>
        <v/>
      </c>
      <c r="Z45" s="70" t="str">
        <f t="shared" si="38"/>
        <v/>
      </c>
      <c r="AA45" s="70" t="str">
        <f t="shared" si="52"/>
        <v/>
      </c>
      <c r="AB45" s="191">
        <f t="shared" si="53"/>
        <v>0</v>
      </c>
      <c r="AC45" s="70" t="str">
        <f t="shared" si="39"/>
        <v/>
      </c>
      <c r="AD45" s="70" t="str">
        <f t="shared" si="40"/>
        <v/>
      </c>
      <c r="AE45" s="70" t="str">
        <f t="shared" si="54"/>
        <v/>
      </c>
      <c r="AF45" s="70" t="str">
        <f t="shared" si="55"/>
        <v/>
      </c>
      <c r="AG45" s="70" t="str">
        <f t="shared" si="41"/>
        <v/>
      </c>
      <c r="AH45" s="70" t="str">
        <f t="shared" si="42"/>
        <v/>
      </c>
      <c r="AI45" s="70" t="str">
        <f t="shared" si="56"/>
        <v/>
      </c>
      <c r="AJ45" s="70" t="str">
        <f t="shared" si="57"/>
        <v/>
      </c>
      <c r="AK45" s="70" t="str">
        <f t="shared" si="43"/>
        <v/>
      </c>
      <c r="AL45" s="70" t="str">
        <f t="shared" si="44"/>
        <v/>
      </c>
      <c r="AM45" s="70" t="str">
        <f t="shared" si="58"/>
        <v/>
      </c>
      <c r="AN45" s="70" t="str">
        <f t="shared" si="59"/>
        <v/>
      </c>
      <c r="AO45" s="70" t="str">
        <f t="shared" si="45"/>
        <v/>
      </c>
      <c r="AP45" s="70" t="str">
        <f t="shared" si="46"/>
        <v/>
      </c>
      <c r="AQ45" s="70" t="str">
        <f t="shared" si="47"/>
        <v/>
      </c>
      <c r="AR45" s="70" t="str">
        <f t="shared" si="60"/>
        <v/>
      </c>
      <c r="AS45" s="70" t="str">
        <f t="shared" si="48"/>
        <v/>
      </c>
      <c r="AT45" s="70" t="str">
        <f t="shared" si="49"/>
        <v/>
      </c>
      <c r="AU45" s="70" t="str">
        <f t="shared" si="61"/>
        <v/>
      </c>
      <c r="AV45" s="70" t="str">
        <f t="shared" si="62"/>
        <v/>
      </c>
      <c r="BI45" s="10">
        <v>13</v>
      </c>
      <c r="BJ45" s="176"/>
      <c r="BK45" s="176"/>
      <c r="BL45" s="176"/>
      <c r="BM45" s="233"/>
      <c r="BN45" s="233"/>
      <c r="BO45" s="183"/>
      <c r="BP45" s="233"/>
      <c r="BQ45" s="233"/>
      <c r="BR45" s="183"/>
      <c r="BS45" s="184"/>
      <c r="BT45" s="182"/>
      <c r="BU45" s="184"/>
      <c r="BV45" s="182"/>
      <c r="BW45" s="184"/>
      <c r="BX45" s="185" t="str">
        <f t="shared" si="63"/>
        <v/>
      </c>
      <c r="BY45" s="186" t="str">
        <f t="shared" si="64"/>
        <v/>
      </c>
      <c r="BZ45" s="186" t="str">
        <f t="shared" si="66"/>
        <v/>
      </c>
    </row>
    <row r="46" spans="2:78" ht="18" customHeight="1" x14ac:dyDescent="0.45">
      <c r="B46" s="10">
        <v>14</v>
      </c>
      <c r="C46" s="176"/>
      <c r="D46" s="176"/>
      <c r="E46" s="176"/>
      <c r="F46" s="233"/>
      <c r="G46" s="233"/>
      <c r="H46" s="183"/>
      <c r="I46" s="233"/>
      <c r="J46" s="233"/>
      <c r="K46" s="183"/>
      <c r="L46" s="184"/>
      <c r="M46" s="182"/>
      <c r="N46" s="184"/>
      <c r="O46" s="182"/>
      <c r="P46" s="184"/>
      <c r="Q46" s="185" t="str">
        <f t="shared" si="34"/>
        <v/>
      </c>
      <c r="R46" s="186" t="str">
        <f t="shared" si="50"/>
        <v/>
      </c>
      <c r="S46" s="186" t="str">
        <f t="shared" si="65"/>
        <v/>
      </c>
      <c r="U46" s="9" t="str">
        <f t="shared" si="35"/>
        <v/>
      </c>
      <c r="V46" s="9" t="str">
        <f t="shared" si="36"/>
        <v/>
      </c>
      <c r="W46" s="9" t="str">
        <f t="shared" si="51"/>
        <v/>
      </c>
      <c r="Y46" s="70" t="str">
        <f t="shared" si="37"/>
        <v/>
      </c>
      <c r="Z46" s="70" t="str">
        <f t="shared" si="38"/>
        <v/>
      </c>
      <c r="AA46" s="70" t="str">
        <f t="shared" si="52"/>
        <v/>
      </c>
      <c r="AB46" s="191">
        <f t="shared" si="53"/>
        <v>0</v>
      </c>
      <c r="AC46" s="70" t="str">
        <f t="shared" si="39"/>
        <v/>
      </c>
      <c r="AD46" s="70" t="str">
        <f t="shared" si="40"/>
        <v/>
      </c>
      <c r="AE46" s="70" t="str">
        <f t="shared" si="54"/>
        <v/>
      </c>
      <c r="AF46" s="70" t="str">
        <f t="shared" si="55"/>
        <v/>
      </c>
      <c r="AG46" s="70" t="str">
        <f t="shared" si="41"/>
        <v/>
      </c>
      <c r="AH46" s="70" t="str">
        <f t="shared" si="42"/>
        <v/>
      </c>
      <c r="AI46" s="70" t="str">
        <f t="shared" si="56"/>
        <v/>
      </c>
      <c r="AJ46" s="70" t="str">
        <f t="shared" si="57"/>
        <v/>
      </c>
      <c r="AK46" s="70" t="str">
        <f t="shared" si="43"/>
        <v/>
      </c>
      <c r="AL46" s="70" t="str">
        <f t="shared" si="44"/>
        <v/>
      </c>
      <c r="AM46" s="70" t="str">
        <f t="shared" si="58"/>
        <v/>
      </c>
      <c r="AN46" s="70" t="str">
        <f t="shared" si="59"/>
        <v/>
      </c>
      <c r="AO46" s="70" t="str">
        <f t="shared" si="45"/>
        <v/>
      </c>
      <c r="AP46" s="70" t="str">
        <f t="shared" si="46"/>
        <v/>
      </c>
      <c r="AQ46" s="70" t="str">
        <f t="shared" si="47"/>
        <v/>
      </c>
      <c r="AR46" s="70" t="str">
        <f t="shared" si="60"/>
        <v/>
      </c>
      <c r="AS46" s="70" t="str">
        <f t="shared" si="48"/>
        <v/>
      </c>
      <c r="AT46" s="70" t="str">
        <f t="shared" si="49"/>
        <v/>
      </c>
      <c r="AU46" s="70" t="str">
        <f t="shared" si="61"/>
        <v/>
      </c>
      <c r="AV46" s="70" t="str">
        <f t="shared" si="62"/>
        <v/>
      </c>
      <c r="BI46" s="10">
        <v>14</v>
      </c>
      <c r="BJ46" s="176"/>
      <c r="BK46" s="176"/>
      <c r="BL46" s="176"/>
      <c r="BM46" s="233"/>
      <c r="BN46" s="233"/>
      <c r="BO46" s="183"/>
      <c r="BP46" s="233"/>
      <c r="BQ46" s="233"/>
      <c r="BR46" s="183"/>
      <c r="BS46" s="184"/>
      <c r="BT46" s="182"/>
      <c r="BU46" s="184"/>
      <c r="BV46" s="182"/>
      <c r="BW46" s="184"/>
      <c r="BX46" s="185" t="str">
        <f t="shared" si="63"/>
        <v/>
      </c>
      <c r="BY46" s="186" t="str">
        <f t="shared" si="64"/>
        <v/>
      </c>
      <c r="BZ46" s="186" t="str">
        <f t="shared" si="66"/>
        <v/>
      </c>
    </row>
    <row r="47" spans="2:78" ht="18" customHeight="1" x14ac:dyDescent="0.45">
      <c r="B47" s="10">
        <v>15</v>
      </c>
      <c r="C47" s="176"/>
      <c r="D47" s="176"/>
      <c r="E47" s="176"/>
      <c r="F47" s="233"/>
      <c r="G47" s="233"/>
      <c r="H47" s="183"/>
      <c r="I47" s="233"/>
      <c r="J47" s="233"/>
      <c r="K47" s="183"/>
      <c r="L47" s="184"/>
      <c r="M47" s="182"/>
      <c r="N47" s="184"/>
      <c r="O47" s="182"/>
      <c r="P47" s="184"/>
      <c r="Q47" s="185" t="str">
        <f t="shared" si="34"/>
        <v/>
      </c>
      <c r="R47" s="186" t="str">
        <f t="shared" si="50"/>
        <v/>
      </c>
      <c r="S47" s="186" t="str">
        <f>IF(W47="11",AB47,IF(W47="21",AF47,IF(W47="22",AJ47,IF(W47="31",AN47,IF(W47="33",AR47,IF(W47="44",AV47,""))))))</f>
        <v/>
      </c>
      <c r="U47" s="9" t="str">
        <f t="shared" si="35"/>
        <v/>
      </c>
      <c r="V47" s="9" t="str">
        <f t="shared" si="36"/>
        <v/>
      </c>
      <c r="W47" s="9" t="str">
        <f t="shared" si="51"/>
        <v/>
      </c>
      <c r="Y47" s="70" t="str">
        <f t="shared" si="37"/>
        <v/>
      </c>
      <c r="Z47" s="70" t="str">
        <f t="shared" si="38"/>
        <v/>
      </c>
      <c r="AA47" s="70" t="str">
        <f t="shared" si="52"/>
        <v/>
      </c>
      <c r="AB47" s="191">
        <f t="shared" si="53"/>
        <v>0</v>
      </c>
      <c r="AC47" s="70" t="str">
        <f t="shared" si="39"/>
        <v/>
      </c>
      <c r="AD47" s="70" t="str">
        <f t="shared" si="40"/>
        <v/>
      </c>
      <c r="AE47" s="70" t="str">
        <f t="shared" si="54"/>
        <v/>
      </c>
      <c r="AF47" s="70" t="str">
        <f t="shared" si="55"/>
        <v/>
      </c>
      <c r="AG47" s="70" t="str">
        <f t="shared" si="41"/>
        <v/>
      </c>
      <c r="AH47" s="70" t="str">
        <f t="shared" si="42"/>
        <v/>
      </c>
      <c r="AI47" s="70" t="str">
        <f t="shared" si="56"/>
        <v/>
      </c>
      <c r="AJ47" s="70" t="str">
        <f t="shared" si="57"/>
        <v/>
      </c>
      <c r="AK47" s="70" t="str">
        <f t="shared" si="43"/>
        <v/>
      </c>
      <c r="AL47" s="70" t="str">
        <f t="shared" si="44"/>
        <v/>
      </c>
      <c r="AM47" s="70" t="str">
        <f t="shared" si="58"/>
        <v/>
      </c>
      <c r="AN47" s="70" t="str">
        <f t="shared" si="59"/>
        <v/>
      </c>
      <c r="AO47" s="70" t="str">
        <f t="shared" si="45"/>
        <v/>
      </c>
      <c r="AP47" s="70" t="str">
        <f t="shared" si="46"/>
        <v/>
      </c>
      <c r="AQ47" s="70" t="str">
        <f t="shared" si="47"/>
        <v/>
      </c>
      <c r="AR47" s="70" t="str">
        <f t="shared" si="60"/>
        <v/>
      </c>
      <c r="AS47" s="70" t="str">
        <f t="shared" si="48"/>
        <v/>
      </c>
      <c r="AT47" s="70" t="str">
        <f t="shared" si="49"/>
        <v/>
      </c>
      <c r="AU47" s="70" t="str">
        <f t="shared" si="61"/>
        <v/>
      </c>
      <c r="AV47" s="70" t="str">
        <f t="shared" si="62"/>
        <v/>
      </c>
      <c r="BI47" s="10">
        <v>15</v>
      </c>
      <c r="BJ47" s="176"/>
      <c r="BK47" s="176"/>
      <c r="BL47" s="176"/>
      <c r="BM47" s="233"/>
      <c r="BN47" s="233"/>
      <c r="BO47" s="183"/>
      <c r="BP47" s="233"/>
      <c r="BQ47" s="233"/>
      <c r="BR47" s="183"/>
      <c r="BS47" s="184"/>
      <c r="BT47" s="182"/>
      <c r="BU47" s="184"/>
      <c r="BV47" s="182"/>
      <c r="BW47" s="184"/>
      <c r="BX47" s="185" t="str">
        <f t="shared" si="63"/>
        <v/>
      </c>
      <c r="BY47" s="186" t="str">
        <f t="shared" si="64"/>
        <v/>
      </c>
      <c r="BZ47" s="186" t="str">
        <f>IF(CD47="11",CI47,IF(CD47="21",CM47,IF(CD47="22",CQ47,IF(CD47="31",CU47,IF(CD47="33",CY47,IF(CD47="44",DC47,""))))))</f>
        <v/>
      </c>
    </row>
    <row r="48" spans="2:78" ht="18" customHeight="1" x14ac:dyDescent="0.45">
      <c r="BI48" s="260"/>
      <c r="BJ48" s="260"/>
      <c r="BK48" s="260"/>
      <c r="BL48" s="260"/>
      <c r="BM48" s="260"/>
      <c r="BN48" s="260"/>
      <c r="BO48" s="260"/>
      <c r="BP48" s="260"/>
      <c r="BQ48" s="260"/>
      <c r="BR48" s="260"/>
      <c r="BS48" s="260"/>
      <c r="BT48" s="260"/>
      <c r="BU48" s="260"/>
      <c r="BV48" s="260"/>
      <c r="BW48" s="260"/>
      <c r="BX48" s="260"/>
      <c r="BY48" s="260"/>
      <c r="BZ48" s="260"/>
    </row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</sheetData>
  <sheetProtection algorithmName="SHA-512" hashValue="aVNI9KowGQO2ltJyFjRg8BWVueNMsVh3uBktUJGeFmMqMaayyU15ezeZ8mqii3yDFSSSrOE0u/XNoAa7/dbhkA==" saltValue="oW2v4oScwtDXWSpEClK+pQ==" spinCount="100000" sheet="1" objects="1" scenarios="1" selectLockedCells="1"/>
  <mergeCells count="90">
    <mergeCell ref="BZ12:BZ13"/>
    <mergeCell ref="BI31:BI32"/>
    <mergeCell ref="BJ31:BJ32"/>
    <mergeCell ref="BK31:BK32"/>
    <mergeCell ref="BL31:BL32"/>
    <mergeCell ref="BM31:BM32"/>
    <mergeCell ref="BN31:BN32"/>
    <mergeCell ref="BO31:BO32"/>
    <mergeCell ref="BP31:BR31"/>
    <mergeCell ref="BS31:BS32"/>
    <mergeCell ref="BT31:BU31"/>
    <mergeCell ref="BV31:BW31"/>
    <mergeCell ref="BX31:BX32"/>
    <mergeCell ref="BY31:BY32"/>
    <mergeCell ref="BZ31:BZ32"/>
    <mergeCell ref="BS12:BS13"/>
    <mergeCell ref="BT12:BU12"/>
    <mergeCell ref="BV12:BW12"/>
    <mergeCell ref="BX12:BX13"/>
    <mergeCell ref="BY12:BY13"/>
    <mergeCell ref="BI12:BI13"/>
    <mergeCell ref="BJ12:BJ13"/>
    <mergeCell ref="BK12:BK13"/>
    <mergeCell ref="BL12:BL13"/>
    <mergeCell ref="BM12:BM13"/>
    <mergeCell ref="BN12:BN13"/>
    <mergeCell ref="BO12:BO13"/>
    <mergeCell ref="BP12:BR12"/>
    <mergeCell ref="BM7:BN8"/>
    <mergeCell ref="BO7:BP8"/>
    <mergeCell ref="BQ7:BR9"/>
    <mergeCell ref="BS7:BT9"/>
    <mergeCell ref="BM9:BN9"/>
    <mergeCell ref="BO9:BP9"/>
    <mergeCell ref="F7:G8"/>
    <mergeCell ref="H7:I8"/>
    <mergeCell ref="J7:K9"/>
    <mergeCell ref="L7:M9"/>
    <mergeCell ref="F9:G9"/>
    <mergeCell ref="H9:I9"/>
    <mergeCell ref="Y30:AV30"/>
    <mergeCell ref="W12:W13"/>
    <mergeCell ref="V12:V13"/>
    <mergeCell ref="B12:B13"/>
    <mergeCell ref="C12:C13"/>
    <mergeCell ref="D12:D13"/>
    <mergeCell ref="E12:E13"/>
    <mergeCell ref="F12:F13"/>
    <mergeCell ref="G12:G13"/>
    <mergeCell ref="H12:H13"/>
    <mergeCell ref="I12:K12"/>
    <mergeCell ref="L12:L13"/>
    <mergeCell ref="M12:N12"/>
    <mergeCell ref="O12:P12"/>
    <mergeCell ref="Q12:Q13"/>
    <mergeCell ref="R12:R13"/>
    <mergeCell ref="AS31:AV31"/>
    <mergeCell ref="Q31:Q32"/>
    <mergeCell ref="B31:B32"/>
    <mergeCell ref="C31:C32"/>
    <mergeCell ref="D31:D32"/>
    <mergeCell ref="E31:E32"/>
    <mergeCell ref="F31:F32"/>
    <mergeCell ref="G31:G32"/>
    <mergeCell ref="H31:H32"/>
    <mergeCell ref="I31:K31"/>
    <mergeCell ref="L31:L32"/>
    <mergeCell ref="M31:N31"/>
    <mergeCell ref="O31:P31"/>
    <mergeCell ref="Y31:AB31"/>
    <mergeCell ref="AC31:AF31"/>
    <mergeCell ref="AG31:AJ31"/>
    <mergeCell ref="AK31:AN31"/>
    <mergeCell ref="AO31:AR31"/>
    <mergeCell ref="S31:S32"/>
    <mergeCell ref="R31:R32"/>
    <mergeCell ref="U31:U32"/>
    <mergeCell ref="V31:V32"/>
    <mergeCell ref="W31:W32"/>
    <mergeCell ref="Y12:AB12"/>
    <mergeCell ref="Y11:AV11"/>
    <mergeCell ref="S12:S13"/>
    <mergeCell ref="BC20:BE20"/>
    <mergeCell ref="BC28:BE28"/>
    <mergeCell ref="U12:U13"/>
    <mergeCell ref="AS12:AV12"/>
    <mergeCell ref="AO12:AR12"/>
    <mergeCell ref="AK12:AN12"/>
    <mergeCell ref="AG12:AJ12"/>
    <mergeCell ref="AC12:AF12"/>
  </mergeCells>
  <phoneticPr fontId="6"/>
  <dataValidations count="2">
    <dataValidation type="list" allowBlank="1" showInputMessage="1" showErrorMessage="1" sqref="K14:K28 BR33:BR47 BR14:BR28 K33:K47">
      <formula1>$BE$14:$BE$17</formula1>
    </dataValidation>
    <dataValidation type="list" allowBlank="1" showInputMessage="1" showErrorMessage="1" sqref="H14:H28 BO33:BO47 BO14:BO28 H33:H47">
      <formula1>$BD$14:$BD$17</formula1>
    </dataValidation>
  </dataValidations>
  <pageMargins left="0.7" right="0.7" top="0.75" bottom="0.75" header="0.3" footer="0.3"/>
  <pageSetup paperSize="9" scale="71" orientation="landscape" r:id="rId1"/>
  <rowBreaks count="1" manualBreakCount="1">
    <brk id="29" max="16383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Q116"/>
  <sheetViews>
    <sheetView workbookViewId="0">
      <selection activeCell="I12" sqref="I12:M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" customWidth="1"/>
    <col min="8" max="8" width="7.59765625" customWidth="1"/>
    <col min="9" max="9" width="8.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2.69921875" customWidth="1"/>
    <col min="24" max="24" width="3.3984375" customWidth="1"/>
    <col min="25" max="25" width="11.09765625" customWidth="1"/>
    <col min="26" max="26" width="20.59765625" customWidth="1"/>
    <col min="27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Y2" s="2"/>
      <c r="Z2" s="1" t="s">
        <v>50</v>
      </c>
      <c r="AM2" s="11"/>
      <c r="AN2" s="11"/>
    </row>
    <row r="3" spans="1:173" ht="18" customHeight="1" x14ac:dyDescent="0.45">
      <c r="C3" s="56"/>
      <c r="D3" s="1" t="s">
        <v>0</v>
      </c>
      <c r="Y3" s="56"/>
      <c r="Z3" s="1" t="s">
        <v>0</v>
      </c>
      <c r="AM3" s="48"/>
      <c r="AN3" s="12"/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AM4" s="48"/>
      <c r="AN4" s="12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tr">
        <f>IF(AB8&lt;AD8,"可",IF(AB8&gt;=AD8,"不可",""))</f>
        <v>可</v>
      </c>
      <c r="AI6" s="38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f>SUM(AK12:AK26)</f>
        <v>6.0433920000000002E-2</v>
      </c>
      <c r="AC8" s="385"/>
      <c r="AD8" s="385">
        <f>SUM(AK30:AK44)</f>
        <v>1.1331359999999999</v>
      </c>
      <c r="AE8" s="385"/>
      <c r="AF8" s="389"/>
      <c r="AG8" s="406"/>
      <c r="AH8" s="383"/>
      <c r="AI8" s="384"/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Y9" s="15"/>
      <c r="AK9" s="16"/>
      <c r="AL9" s="16"/>
      <c r="FQ9" ph="1"/>
    </row>
    <row r="10" spans="1:173" ht="18" customHeight="1" x14ac:dyDescent="0.45">
      <c r="B10" s="3" t="s">
        <v>376</v>
      </c>
      <c r="X10" s="3" t="s">
        <v>376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120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X11" s="62" t="s">
        <v>1</v>
      </c>
      <c r="Y11" s="259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120</v>
      </c>
      <c r="AF11" s="258" t="s">
        <v>112</v>
      </c>
      <c r="AG11" s="258" t="s">
        <v>3</v>
      </c>
      <c r="AH11" s="257" t="s">
        <v>111</v>
      </c>
      <c r="AI11" s="73" t="s">
        <v>115</v>
      </c>
      <c r="AJ11" s="258" t="s">
        <v>4</v>
      </c>
      <c r="AK11" s="180" t="s">
        <v>431</v>
      </c>
      <c r="AL11" s="257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234"/>
      <c r="J12" s="65"/>
      <c r="K12" s="19"/>
      <c r="L12" s="19"/>
      <c r="M12" s="64"/>
      <c r="N12" s="20" t="str">
        <f>IF((J12*K12*(L12*M12))=0,"",(J12*K12*(L12*M12)))</f>
        <v/>
      </c>
      <c r="O12" s="21" t="str">
        <f t="shared" ref="O12:O26" si="0">IFERROR((N12*$S$7*$S$8)/1000,"")</f>
        <v/>
      </c>
      <c r="P12" s="166" t="str">
        <f>IFERROR((N12/1000)*$S$9,"")</f>
        <v/>
      </c>
      <c r="Q12" s="54"/>
      <c r="X12" s="10">
        <v>1</v>
      </c>
      <c r="Y12" s="266" t="s">
        <v>503</v>
      </c>
      <c r="Z12" s="218" t="s">
        <v>481</v>
      </c>
      <c r="AA12" s="423" t="s">
        <v>502</v>
      </c>
      <c r="AB12" s="424"/>
      <c r="AC12" s="424"/>
      <c r="AD12" s="425"/>
      <c r="AE12" s="268">
        <v>9070</v>
      </c>
      <c r="AF12" s="269">
        <v>0.08</v>
      </c>
      <c r="AG12" s="270">
        <v>1</v>
      </c>
      <c r="AH12" s="270">
        <v>10</v>
      </c>
      <c r="AI12" s="271">
        <v>300</v>
      </c>
      <c r="AJ12" s="20">
        <f>IF((AF12*AG12*(AH12*AI12))=0,"",(AF12*AG12*(AH12*AI12)))</f>
        <v>240</v>
      </c>
      <c r="AK12" s="21">
        <f t="shared" ref="AK12:AK26" si="1">IFERROR((AJ12*$S$7*$S$8)/1000,"")</f>
        <v>6.0433920000000002E-2</v>
      </c>
      <c r="AL12" s="166">
        <f>IFERROR((AJ12/1000)*$S$9,"")</f>
        <v>0.11735999999999999</v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234"/>
      <c r="J13" s="65"/>
      <c r="K13" s="19"/>
      <c r="L13" s="19"/>
      <c r="M13" s="64"/>
      <c r="N13" s="20" t="str">
        <f t="shared" ref="N13:N26" si="2">IF((J13*K13*(L13*M13))=0,"",(J13*K13*(L13*M13)))</f>
        <v/>
      </c>
      <c r="O13" s="21" t="str">
        <f t="shared" si="0"/>
        <v/>
      </c>
      <c r="P13" s="166" t="str">
        <f>IFERROR((N13/1000)*$S$9,"")</f>
        <v/>
      </c>
      <c r="Q13" s="54"/>
      <c r="X13" s="10">
        <v>2</v>
      </c>
      <c r="Y13" s="176"/>
      <c r="Z13" s="63"/>
      <c r="AA13" s="420"/>
      <c r="AB13" s="421"/>
      <c r="AC13" s="421"/>
      <c r="AD13" s="422"/>
      <c r="AE13" s="234"/>
      <c r="AF13" s="65"/>
      <c r="AG13" s="19"/>
      <c r="AH13" s="19"/>
      <c r="AI13" s="64"/>
      <c r="AJ13" s="20" t="str">
        <f t="shared" ref="AJ13:AJ26" si="3">IF((AF13*AG13*(AH13*AI13))=0,"",(AF13*AG13*(AH13*AI13)))</f>
        <v/>
      </c>
      <c r="AK13" s="21" t="str">
        <f t="shared" si="1"/>
        <v/>
      </c>
      <c r="AL13" s="166" t="str">
        <f>IFERROR((AJ13/1000)*$S$9,"")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234"/>
      <c r="J14" s="65"/>
      <c r="K14" s="19"/>
      <c r="L14" s="19"/>
      <c r="M14" s="64"/>
      <c r="N14" s="20" t="str">
        <f t="shared" si="2"/>
        <v/>
      </c>
      <c r="O14" s="21" t="str">
        <f t="shared" si="0"/>
        <v/>
      </c>
      <c r="P14" s="166" t="str">
        <f t="shared" ref="P14:P26" si="4">IFERROR((N14/1000)*$S$9,"")</f>
        <v/>
      </c>
      <c r="Q14" s="54"/>
      <c r="R14" s="7"/>
      <c r="S14" s="51"/>
      <c r="T14" s="6"/>
      <c r="U14" s="7"/>
      <c r="V14" s="51"/>
      <c r="W14" s="52"/>
      <c r="X14" s="10">
        <v>3</v>
      </c>
      <c r="Y14" s="176"/>
      <c r="Z14" s="63"/>
      <c r="AA14" s="420"/>
      <c r="AB14" s="421"/>
      <c r="AC14" s="421"/>
      <c r="AD14" s="422"/>
      <c r="AE14" s="234"/>
      <c r="AF14" s="65"/>
      <c r="AG14" s="19"/>
      <c r="AH14" s="19"/>
      <c r="AI14" s="64"/>
      <c r="AJ14" s="20" t="str">
        <f t="shared" si="3"/>
        <v/>
      </c>
      <c r="AK14" s="21" t="str">
        <f t="shared" si="1"/>
        <v/>
      </c>
      <c r="AL14" s="166" t="str">
        <f t="shared" ref="AL14:AL26" si="5">IFERROR((AJ14/1000)*$S$9,"")</f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234"/>
      <c r="J15" s="65"/>
      <c r="K15" s="19"/>
      <c r="L15" s="19"/>
      <c r="M15" s="64"/>
      <c r="N15" s="20" t="str">
        <f t="shared" si="2"/>
        <v/>
      </c>
      <c r="O15" s="21" t="str">
        <f t="shared" si="0"/>
        <v/>
      </c>
      <c r="P15" s="166" t="str">
        <f t="shared" si="4"/>
        <v/>
      </c>
      <c r="Q15" s="54"/>
      <c r="R15" s="7"/>
      <c r="S15" s="51"/>
      <c r="T15" s="6"/>
      <c r="U15" s="7"/>
      <c r="V15" s="51"/>
      <c r="W15" s="52"/>
      <c r="X15" s="10">
        <v>4</v>
      </c>
      <c r="Y15" s="176"/>
      <c r="Z15" s="63"/>
      <c r="AA15" s="420"/>
      <c r="AB15" s="421"/>
      <c r="AC15" s="421"/>
      <c r="AD15" s="422"/>
      <c r="AE15" s="234"/>
      <c r="AF15" s="65"/>
      <c r="AG15" s="19"/>
      <c r="AH15" s="19"/>
      <c r="AI15" s="64"/>
      <c r="AJ15" s="20" t="str">
        <f t="shared" si="3"/>
        <v/>
      </c>
      <c r="AK15" s="21" t="str">
        <f t="shared" si="1"/>
        <v/>
      </c>
      <c r="AL15" s="166" t="str">
        <f t="shared" si="5"/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234"/>
      <c r="J16" s="65"/>
      <c r="K16" s="19"/>
      <c r="L16" s="19"/>
      <c r="M16" s="64"/>
      <c r="N16" s="20" t="str">
        <f t="shared" si="2"/>
        <v/>
      </c>
      <c r="O16" s="21" t="str">
        <f t="shared" si="0"/>
        <v/>
      </c>
      <c r="P16" s="166" t="str">
        <f t="shared" si="4"/>
        <v/>
      </c>
      <c r="Q16" s="54"/>
      <c r="R16" s="7"/>
      <c r="S16" s="51"/>
      <c r="T16" s="6"/>
      <c r="U16" s="7"/>
      <c r="V16" s="51"/>
      <c r="W16" s="52"/>
      <c r="X16" s="10">
        <v>5</v>
      </c>
      <c r="Y16" s="176"/>
      <c r="Z16" s="63"/>
      <c r="AA16" s="420"/>
      <c r="AB16" s="421"/>
      <c r="AC16" s="421"/>
      <c r="AD16" s="422"/>
      <c r="AE16" s="234"/>
      <c r="AF16" s="65"/>
      <c r="AG16" s="19"/>
      <c r="AH16" s="19"/>
      <c r="AI16" s="64"/>
      <c r="AJ16" s="20" t="str">
        <f t="shared" si="3"/>
        <v/>
      </c>
      <c r="AK16" s="21" t="str">
        <f t="shared" si="1"/>
        <v/>
      </c>
      <c r="AL16" s="166" t="str">
        <f t="shared" si="5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234"/>
      <c r="J17" s="65"/>
      <c r="K17" s="19"/>
      <c r="L17" s="19"/>
      <c r="M17" s="64"/>
      <c r="N17" s="20" t="str">
        <f t="shared" si="2"/>
        <v/>
      </c>
      <c r="O17" s="21" t="str">
        <f t="shared" si="0"/>
        <v/>
      </c>
      <c r="P17" s="166" t="str">
        <f t="shared" si="4"/>
        <v/>
      </c>
      <c r="Q17" s="54"/>
      <c r="X17" s="10">
        <v>6</v>
      </c>
      <c r="Y17" s="176"/>
      <c r="Z17" s="63"/>
      <c r="AA17" s="420"/>
      <c r="AB17" s="421"/>
      <c r="AC17" s="421"/>
      <c r="AD17" s="422"/>
      <c r="AE17" s="234"/>
      <c r="AF17" s="65"/>
      <c r="AG17" s="19"/>
      <c r="AH17" s="19"/>
      <c r="AI17" s="64"/>
      <c r="AJ17" s="20" t="str">
        <f t="shared" si="3"/>
        <v/>
      </c>
      <c r="AK17" s="21" t="str">
        <f t="shared" si="1"/>
        <v/>
      </c>
      <c r="AL17" s="166" t="str">
        <f t="shared" si="5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234"/>
      <c r="J18" s="65"/>
      <c r="K18" s="19"/>
      <c r="L18" s="19"/>
      <c r="M18" s="64"/>
      <c r="N18" s="20" t="str">
        <f t="shared" si="2"/>
        <v/>
      </c>
      <c r="O18" s="21" t="str">
        <f t="shared" si="0"/>
        <v/>
      </c>
      <c r="P18" s="166" t="str">
        <f t="shared" si="4"/>
        <v/>
      </c>
      <c r="Q18" s="54"/>
      <c r="X18" s="10">
        <v>7</v>
      </c>
      <c r="Y18" s="176"/>
      <c r="Z18" s="63"/>
      <c r="AA18" s="420"/>
      <c r="AB18" s="421"/>
      <c r="AC18" s="421"/>
      <c r="AD18" s="422"/>
      <c r="AE18" s="234"/>
      <c r="AF18" s="65"/>
      <c r="AG18" s="19"/>
      <c r="AH18" s="19"/>
      <c r="AI18" s="64"/>
      <c r="AJ18" s="20" t="str">
        <f t="shared" si="3"/>
        <v/>
      </c>
      <c r="AK18" s="21" t="str">
        <f t="shared" si="1"/>
        <v/>
      </c>
      <c r="AL18" s="166" t="str">
        <f t="shared" si="5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234"/>
      <c r="J19" s="65"/>
      <c r="K19" s="19"/>
      <c r="L19" s="19"/>
      <c r="M19" s="64"/>
      <c r="N19" s="20" t="str">
        <f t="shared" si="2"/>
        <v/>
      </c>
      <c r="O19" s="21" t="str">
        <f t="shared" si="0"/>
        <v/>
      </c>
      <c r="P19" s="166" t="str">
        <f t="shared" si="4"/>
        <v/>
      </c>
      <c r="Q19" s="54"/>
      <c r="X19" s="10">
        <v>8</v>
      </c>
      <c r="Y19" s="176"/>
      <c r="Z19" s="63"/>
      <c r="AA19" s="420"/>
      <c r="AB19" s="421"/>
      <c r="AC19" s="421"/>
      <c r="AD19" s="422"/>
      <c r="AE19" s="234"/>
      <c r="AF19" s="65"/>
      <c r="AG19" s="19"/>
      <c r="AH19" s="19"/>
      <c r="AI19" s="64"/>
      <c r="AJ19" s="20" t="str">
        <f t="shared" si="3"/>
        <v/>
      </c>
      <c r="AK19" s="21" t="str">
        <f t="shared" si="1"/>
        <v/>
      </c>
      <c r="AL19" s="166" t="str">
        <f t="shared" si="5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234"/>
      <c r="J20" s="65"/>
      <c r="K20" s="19"/>
      <c r="L20" s="19"/>
      <c r="M20" s="64"/>
      <c r="N20" s="20" t="str">
        <f t="shared" si="2"/>
        <v/>
      </c>
      <c r="O20" s="21" t="str">
        <f t="shared" si="0"/>
        <v/>
      </c>
      <c r="P20" s="166" t="str">
        <f t="shared" si="4"/>
        <v/>
      </c>
      <c r="Q20" s="54"/>
      <c r="X20" s="10">
        <v>9</v>
      </c>
      <c r="Y20" s="176"/>
      <c r="Z20" s="63"/>
      <c r="AA20" s="420"/>
      <c r="AB20" s="421"/>
      <c r="AC20" s="421"/>
      <c r="AD20" s="422"/>
      <c r="AE20" s="234"/>
      <c r="AF20" s="65"/>
      <c r="AG20" s="19"/>
      <c r="AH20" s="19"/>
      <c r="AI20" s="64"/>
      <c r="AJ20" s="20" t="str">
        <f t="shared" si="3"/>
        <v/>
      </c>
      <c r="AK20" s="21" t="str">
        <f t="shared" si="1"/>
        <v/>
      </c>
      <c r="AL20" s="166" t="str">
        <f t="shared" si="5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234"/>
      <c r="J21" s="65"/>
      <c r="K21" s="19"/>
      <c r="L21" s="19"/>
      <c r="M21" s="64"/>
      <c r="N21" s="20" t="str">
        <f t="shared" si="2"/>
        <v/>
      </c>
      <c r="O21" s="21" t="str">
        <f>IFERROR((N21*$S$7*$S$8)/1000,"")</f>
        <v/>
      </c>
      <c r="P21" s="166" t="str">
        <f t="shared" si="4"/>
        <v/>
      </c>
      <c r="Q21" s="54"/>
      <c r="R21" s="7"/>
      <c r="S21" s="51"/>
      <c r="T21" s="6"/>
      <c r="U21" s="7"/>
      <c r="V21" s="51"/>
      <c r="W21" s="52"/>
      <c r="X21" s="10">
        <v>10</v>
      </c>
      <c r="Y21" s="176"/>
      <c r="Z21" s="63"/>
      <c r="AA21" s="420"/>
      <c r="AB21" s="421"/>
      <c r="AC21" s="421"/>
      <c r="AD21" s="422"/>
      <c r="AE21" s="234"/>
      <c r="AF21" s="65"/>
      <c r="AG21" s="19"/>
      <c r="AH21" s="19"/>
      <c r="AI21" s="64"/>
      <c r="AJ21" s="20" t="str">
        <f t="shared" si="3"/>
        <v/>
      </c>
      <c r="AK21" s="21" t="str">
        <f t="shared" si="1"/>
        <v/>
      </c>
      <c r="AL21" s="166" t="str">
        <f t="shared" si="5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234"/>
      <c r="J22" s="65"/>
      <c r="K22" s="19"/>
      <c r="L22" s="19"/>
      <c r="M22" s="64"/>
      <c r="N22" s="20" t="str">
        <f t="shared" si="2"/>
        <v/>
      </c>
      <c r="O22" s="21" t="str">
        <f t="shared" si="0"/>
        <v/>
      </c>
      <c r="P22" s="166" t="str">
        <f t="shared" si="4"/>
        <v/>
      </c>
      <c r="Q22" s="54"/>
      <c r="R22" s="7"/>
      <c r="S22" s="51"/>
      <c r="T22" s="6"/>
      <c r="U22" s="7"/>
      <c r="V22" s="51"/>
      <c r="W22" s="52"/>
      <c r="X22" s="10">
        <v>11</v>
      </c>
      <c r="Y22" s="176"/>
      <c r="Z22" s="63"/>
      <c r="AA22" s="420"/>
      <c r="AB22" s="421"/>
      <c r="AC22" s="421"/>
      <c r="AD22" s="422"/>
      <c r="AE22" s="234"/>
      <c r="AF22" s="65"/>
      <c r="AG22" s="19"/>
      <c r="AH22" s="19"/>
      <c r="AI22" s="64"/>
      <c r="AJ22" s="20" t="str">
        <f t="shared" si="3"/>
        <v/>
      </c>
      <c r="AK22" s="21" t="str">
        <f t="shared" si="1"/>
        <v/>
      </c>
      <c r="AL22" s="166" t="str">
        <f t="shared" si="5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234"/>
      <c r="J23" s="65"/>
      <c r="K23" s="19"/>
      <c r="L23" s="19"/>
      <c r="M23" s="64"/>
      <c r="N23" s="20" t="str">
        <f t="shared" si="2"/>
        <v/>
      </c>
      <c r="O23" s="21" t="str">
        <f t="shared" si="0"/>
        <v/>
      </c>
      <c r="P23" s="166" t="str">
        <f t="shared" si="4"/>
        <v/>
      </c>
      <c r="Q23" s="54"/>
      <c r="R23" s="7"/>
      <c r="S23" s="51"/>
      <c r="T23" s="6"/>
      <c r="U23" s="7"/>
      <c r="V23" s="51"/>
      <c r="W23" s="52"/>
      <c r="X23" s="10">
        <v>12</v>
      </c>
      <c r="Y23" s="176"/>
      <c r="Z23" s="63"/>
      <c r="AA23" s="420"/>
      <c r="AB23" s="421"/>
      <c r="AC23" s="421"/>
      <c r="AD23" s="422"/>
      <c r="AE23" s="234"/>
      <c r="AF23" s="65"/>
      <c r="AG23" s="19"/>
      <c r="AH23" s="19"/>
      <c r="AI23" s="64"/>
      <c r="AJ23" s="20" t="str">
        <f t="shared" si="3"/>
        <v/>
      </c>
      <c r="AK23" s="21" t="str">
        <f t="shared" si="1"/>
        <v/>
      </c>
      <c r="AL23" s="166" t="str">
        <f t="shared" si="5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234"/>
      <c r="J24" s="65"/>
      <c r="K24" s="19"/>
      <c r="L24" s="19"/>
      <c r="M24" s="64"/>
      <c r="N24" s="20" t="str">
        <f t="shared" si="2"/>
        <v/>
      </c>
      <c r="O24" s="21" t="str">
        <f t="shared" si="0"/>
        <v/>
      </c>
      <c r="P24" s="166" t="str">
        <f t="shared" si="4"/>
        <v/>
      </c>
      <c r="Q24" s="54"/>
      <c r="R24" s="7"/>
      <c r="S24" s="51"/>
      <c r="T24" s="6"/>
      <c r="U24" s="7"/>
      <c r="V24" s="51"/>
      <c r="W24" s="52"/>
      <c r="X24" s="10">
        <v>13</v>
      </c>
      <c r="Y24" s="176"/>
      <c r="Z24" s="63"/>
      <c r="AA24" s="420"/>
      <c r="AB24" s="421"/>
      <c r="AC24" s="421"/>
      <c r="AD24" s="422"/>
      <c r="AE24" s="234"/>
      <c r="AF24" s="65"/>
      <c r="AG24" s="19"/>
      <c r="AH24" s="19"/>
      <c r="AI24" s="64"/>
      <c r="AJ24" s="20" t="str">
        <f t="shared" si="3"/>
        <v/>
      </c>
      <c r="AK24" s="21" t="str">
        <f t="shared" si="1"/>
        <v/>
      </c>
      <c r="AL24" s="166" t="str">
        <f t="shared" si="5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234"/>
      <c r="J25" s="65"/>
      <c r="K25" s="19"/>
      <c r="L25" s="19"/>
      <c r="M25" s="64"/>
      <c r="N25" s="20" t="str">
        <f t="shared" si="2"/>
        <v/>
      </c>
      <c r="O25" s="21" t="str">
        <f t="shared" si="0"/>
        <v/>
      </c>
      <c r="P25" s="166" t="str">
        <f t="shared" si="4"/>
        <v/>
      </c>
      <c r="Q25" s="54"/>
      <c r="R25" s="7"/>
      <c r="S25" s="51"/>
      <c r="T25" s="6"/>
      <c r="U25" s="7"/>
      <c r="V25" s="51"/>
      <c r="W25" s="52"/>
      <c r="X25" s="10">
        <v>14</v>
      </c>
      <c r="Y25" s="176"/>
      <c r="Z25" s="63"/>
      <c r="AA25" s="420"/>
      <c r="AB25" s="421"/>
      <c r="AC25" s="421"/>
      <c r="AD25" s="422"/>
      <c r="AE25" s="234"/>
      <c r="AF25" s="65"/>
      <c r="AG25" s="19"/>
      <c r="AH25" s="19"/>
      <c r="AI25" s="64"/>
      <c r="AJ25" s="20" t="str">
        <f t="shared" si="3"/>
        <v/>
      </c>
      <c r="AK25" s="21" t="str">
        <f t="shared" si="1"/>
        <v/>
      </c>
      <c r="AL25" s="166" t="str">
        <f t="shared" si="5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234"/>
      <c r="J26" s="65"/>
      <c r="K26" s="19"/>
      <c r="L26" s="19"/>
      <c r="M26" s="64"/>
      <c r="N26" s="20" t="str">
        <f t="shared" si="2"/>
        <v/>
      </c>
      <c r="O26" s="21" t="str">
        <f t="shared" si="0"/>
        <v/>
      </c>
      <c r="P26" s="166" t="str">
        <f t="shared" si="4"/>
        <v/>
      </c>
      <c r="Q26" s="54"/>
      <c r="R26" s="7"/>
      <c r="S26" s="51"/>
      <c r="T26" s="6"/>
      <c r="U26" s="7"/>
      <c r="V26" s="51"/>
      <c r="W26" s="52"/>
      <c r="X26" s="10">
        <v>15</v>
      </c>
      <c r="Y26" s="176"/>
      <c r="Z26" s="63"/>
      <c r="AA26" s="420"/>
      <c r="AB26" s="421"/>
      <c r="AC26" s="421"/>
      <c r="AD26" s="422"/>
      <c r="AE26" s="234"/>
      <c r="AF26" s="65"/>
      <c r="AG26" s="19"/>
      <c r="AH26" s="19"/>
      <c r="AI26" s="64"/>
      <c r="AJ26" s="20" t="str">
        <f t="shared" si="3"/>
        <v/>
      </c>
      <c r="AK26" s="21" t="str">
        <f t="shared" si="1"/>
        <v/>
      </c>
      <c r="AL26" s="166" t="str">
        <f t="shared" si="5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114</v>
      </c>
      <c r="X28" s="3" t="s">
        <v>114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120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62" t="s">
        <v>1</v>
      </c>
      <c r="Y29" s="259" t="s">
        <v>427</v>
      </c>
      <c r="Z29" s="68" t="s">
        <v>23</v>
      </c>
      <c r="AA29" s="403" t="s">
        <v>109</v>
      </c>
      <c r="AB29" s="404"/>
      <c r="AC29" s="404"/>
      <c r="AD29" s="405"/>
      <c r="AE29" s="72" t="s">
        <v>120</v>
      </c>
      <c r="AF29" s="258" t="s">
        <v>112</v>
      </c>
      <c r="AG29" s="258" t="s">
        <v>3</v>
      </c>
      <c r="AH29" s="257" t="s">
        <v>111</v>
      </c>
      <c r="AI29" s="73" t="s">
        <v>115</v>
      </c>
      <c r="AJ29" s="258" t="s">
        <v>4</v>
      </c>
      <c r="AK29" s="180" t="s">
        <v>431</v>
      </c>
      <c r="AL29" s="257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34"/>
      <c r="J30" s="65"/>
      <c r="K30" s="19"/>
      <c r="L30" s="19"/>
      <c r="M30" s="64"/>
      <c r="N30" s="20" t="str">
        <f>IF((J30*K30*(L30*M30))=0,"",(J30*K30*(L30*M30)))</f>
        <v/>
      </c>
      <c r="O30" s="21" t="str">
        <f t="shared" ref="O30:O44" si="6">IFERROR((N30*$S$7*$S$8)/1000,"")</f>
        <v/>
      </c>
      <c r="P30" s="166" t="str">
        <f>IFERROR((N30/1000)*$S$9,"")</f>
        <v/>
      </c>
      <c r="Q30" s="54"/>
      <c r="R30" s="7"/>
      <c r="S30" s="51"/>
      <c r="T30" s="6"/>
      <c r="U30" s="7"/>
      <c r="V30" s="51"/>
      <c r="W30" s="52"/>
      <c r="X30" s="10">
        <v>1</v>
      </c>
      <c r="Y30" s="266" t="s">
        <v>506</v>
      </c>
      <c r="Z30" s="218" t="s">
        <v>481</v>
      </c>
      <c r="AA30" s="423" t="s">
        <v>507</v>
      </c>
      <c r="AB30" s="424"/>
      <c r="AC30" s="424"/>
      <c r="AD30" s="425"/>
      <c r="AE30" s="268">
        <v>9000</v>
      </c>
      <c r="AF30" s="269">
        <v>1.5</v>
      </c>
      <c r="AG30" s="270">
        <v>1</v>
      </c>
      <c r="AH30" s="270">
        <v>10</v>
      </c>
      <c r="AI30" s="271">
        <v>300</v>
      </c>
      <c r="AJ30" s="20">
        <f>IF((AF30*AG30*(AH30*AI30))=0,"",(AF30*AG30*(AH30*AI30)))</f>
        <v>4500</v>
      </c>
      <c r="AK30" s="21">
        <f t="shared" ref="AK30:AK44" si="7">IFERROR((AJ30*$S$7*$S$8)/1000,"")</f>
        <v>1.1331359999999999</v>
      </c>
      <c r="AL30" s="166">
        <f>IFERROR((AJ30/1000)*$S$9,"")</f>
        <v>2.2004999999999999</v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234"/>
      <c r="J31" s="65"/>
      <c r="K31" s="19"/>
      <c r="L31" s="19"/>
      <c r="M31" s="64"/>
      <c r="N31" s="20" t="str">
        <f t="shared" ref="N31:N44" si="8">IF((J31*K31*(L31*M31))=0,"",(J31*K31*(L31*M31)))</f>
        <v/>
      </c>
      <c r="O31" s="21" t="str">
        <f t="shared" si="6"/>
        <v/>
      </c>
      <c r="P31" s="166" t="str">
        <f t="shared" ref="P31:P44" si="9">IFERROR((N31/1000)*$S$9,"")</f>
        <v/>
      </c>
      <c r="Q31" s="54"/>
      <c r="R31" s="7"/>
      <c r="S31" s="51"/>
      <c r="T31" s="6"/>
      <c r="U31" s="7"/>
      <c r="V31" s="51"/>
      <c r="W31" s="52"/>
      <c r="X31" s="10">
        <v>2</v>
      </c>
      <c r="Y31" s="176"/>
      <c r="Z31" s="63"/>
      <c r="AA31" s="420"/>
      <c r="AB31" s="421"/>
      <c r="AC31" s="421"/>
      <c r="AD31" s="422"/>
      <c r="AE31" s="234"/>
      <c r="AF31" s="65"/>
      <c r="AG31" s="19"/>
      <c r="AH31" s="19"/>
      <c r="AI31" s="64"/>
      <c r="AJ31" s="20" t="str">
        <f t="shared" ref="AJ31:AJ44" si="10">IF((AF31*AG31*(AH31*AI31))=0,"",(AF31*AG31*(AH31*AI31)))</f>
        <v/>
      </c>
      <c r="AK31" s="21" t="str">
        <f t="shared" si="7"/>
        <v/>
      </c>
      <c r="AL31" s="166" t="str">
        <f t="shared" ref="AL31:AL44" si="11">IFERROR((AJ31/1000)*$S$9,"")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176"/>
      <c r="D32" s="63"/>
      <c r="E32" s="420"/>
      <c r="F32" s="421"/>
      <c r="G32" s="421"/>
      <c r="H32" s="422"/>
      <c r="I32" s="234"/>
      <c r="J32" s="65"/>
      <c r="K32" s="19"/>
      <c r="L32" s="19"/>
      <c r="M32" s="64"/>
      <c r="N32" s="20" t="str">
        <f t="shared" si="8"/>
        <v/>
      </c>
      <c r="O32" s="21" t="str">
        <f t="shared" si="6"/>
        <v/>
      </c>
      <c r="P32" s="166" t="str">
        <f t="shared" si="9"/>
        <v/>
      </c>
      <c r="Q32" s="54"/>
      <c r="R32" s="7"/>
      <c r="S32" s="51"/>
      <c r="T32" s="6"/>
      <c r="U32" s="7"/>
      <c r="V32" s="51"/>
      <c r="W32" s="52"/>
      <c r="X32" s="10">
        <v>3</v>
      </c>
      <c r="Y32" s="176"/>
      <c r="Z32" s="63"/>
      <c r="AA32" s="420"/>
      <c r="AB32" s="421"/>
      <c r="AC32" s="421"/>
      <c r="AD32" s="422"/>
      <c r="AE32" s="234"/>
      <c r="AF32" s="65"/>
      <c r="AG32" s="19"/>
      <c r="AH32" s="19"/>
      <c r="AI32" s="64"/>
      <c r="AJ32" s="20" t="str">
        <f t="shared" si="10"/>
        <v/>
      </c>
      <c r="AK32" s="21" t="str">
        <f t="shared" si="7"/>
        <v/>
      </c>
      <c r="AL32" s="166" t="str">
        <f t="shared" si="11"/>
        <v/>
      </c>
      <c r="DW32" s="7"/>
      <c r="DX32" s="7"/>
    </row>
    <row r="33" spans="1:128" ht="18" customHeight="1" x14ac:dyDescent="0.45">
      <c r="A33" s="7"/>
      <c r="B33" s="10">
        <v>4</v>
      </c>
      <c r="C33" s="176"/>
      <c r="D33" s="63"/>
      <c r="E33" s="420"/>
      <c r="F33" s="421"/>
      <c r="G33" s="421"/>
      <c r="H33" s="422"/>
      <c r="I33" s="234"/>
      <c r="J33" s="65"/>
      <c r="K33" s="19"/>
      <c r="L33" s="19"/>
      <c r="M33" s="64"/>
      <c r="N33" s="20" t="str">
        <f t="shared" si="8"/>
        <v/>
      </c>
      <c r="O33" s="21" t="str">
        <f t="shared" si="6"/>
        <v/>
      </c>
      <c r="P33" s="166" t="str">
        <f t="shared" si="9"/>
        <v/>
      </c>
      <c r="Q33" s="54"/>
      <c r="R33" s="7"/>
      <c r="S33" s="51"/>
      <c r="T33" s="6"/>
      <c r="U33" s="7"/>
      <c r="V33" s="51"/>
      <c r="W33" s="52"/>
      <c r="X33" s="10">
        <v>4</v>
      </c>
      <c r="Y33" s="176"/>
      <c r="Z33" s="63"/>
      <c r="AA33" s="420"/>
      <c r="AB33" s="421"/>
      <c r="AC33" s="421"/>
      <c r="AD33" s="422"/>
      <c r="AE33" s="234"/>
      <c r="AF33" s="65"/>
      <c r="AG33" s="19"/>
      <c r="AH33" s="19"/>
      <c r="AI33" s="64"/>
      <c r="AJ33" s="20" t="str">
        <f t="shared" si="10"/>
        <v/>
      </c>
      <c r="AK33" s="21" t="str">
        <f t="shared" si="7"/>
        <v/>
      </c>
      <c r="AL33" s="166" t="str">
        <f t="shared" si="11"/>
        <v/>
      </c>
      <c r="DW33" s="7"/>
      <c r="DX33" s="7"/>
    </row>
    <row r="34" spans="1:128" ht="18" customHeight="1" x14ac:dyDescent="0.45">
      <c r="A34" s="7"/>
      <c r="B34" s="10">
        <v>5</v>
      </c>
      <c r="C34" s="176"/>
      <c r="D34" s="63"/>
      <c r="E34" s="420"/>
      <c r="F34" s="421"/>
      <c r="G34" s="421"/>
      <c r="H34" s="422"/>
      <c r="I34" s="234"/>
      <c r="J34" s="65"/>
      <c r="K34" s="19"/>
      <c r="L34" s="19"/>
      <c r="M34" s="64"/>
      <c r="N34" s="20" t="str">
        <f t="shared" si="8"/>
        <v/>
      </c>
      <c r="O34" s="21" t="str">
        <f t="shared" si="6"/>
        <v/>
      </c>
      <c r="P34" s="166" t="str">
        <f t="shared" si="9"/>
        <v/>
      </c>
      <c r="Q34" s="54"/>
      <c r="R34" s="7"/>
      <c r="S34" s="51"/>
      <c r="T34" s="6"/>
      <c r="U34" s="7"/>
      <c r="V34" s="51"/>
      <c r="W34" s="52"/>
      <c r="X34" s="10">
        <v>5</v>
      </c>
      <c r="Y34" s="176"/>
      <c r="Z34" s="63"/>
      <c r="AA34" s="420"/>
      <c r="AB34" s="421"/>
      <c r="AC34" s="421"/>
      <c r="AD34" s="422"/>
      <c r="AE34" s="234"/>
      <c r="AF34" s="65"/>
      <c r="AG34" s="19"/>
      <c r="AH34" s="19"/>
      <c r="AI34" s="64"/>
      <c r="AJ34" s="20" t="str">
        <f t="shared" si="10"/>
        <v/>
      </c>
      <c r="AK34" s="21" t="str">
        <f t="shared" si="7"/>
        <v/>
      </c>
      <c r="AL34" s="166" t="str">
        <f t="shared" si="11"/>
        <v/>
      </c>
      <c r="DW34" s="7"/>
      <c r="DX34" s="7"/>
    </row>
    <row r="35" spans="1:128" ht="18" customHeight="1" x14ac:dyDescent="0.45">
      <c r="A35" s="7"/>
      <c r="B35" s="10">
        <v>6</v>
      </c>
      <c r="C35" s="176"/>
      <c r="D35" s="63"/>
      <c r="E35" s="420"/>
      <c r="F35" s="421"/>
      <c r="G35" s="421"/>
      <c r="H35" s="422"/>
      <c r="I35" s="234"/>
      <c r="J35" s="65"/>
      <c r="K35" s="19"/>
      <c r="L35" s="19"/>
      <c r="M35" s="64"/>
      <c r="N35" s="20" t="str">
        <f t="shared" si="8"/>
        <v/>
      </c>
      <c r="O35" s="21" t="str">
        <f t="shared" si="6"/>
        <v/>
      </c>
      <c r="P35" s="166" t="str">
        <f t="shared" si="9"/>
        <v/>
      </c>
      <c r="Q35" s="54"/>
      <c r="X35" s="10">
        <v>6</v>
      </c>
      <c r="Y35" s="176"/>
      <c r="Z35" s="63"/>
      <c r="AA35" s="420"/>
      <c r="AB35" s="421"/>
      <c r="AC35" s="421"/>
      <c r="AD35" s="422"/>
      <c r="AE35" s="234"/>
      <c r="AF35" s="65"/>
      <c r="AG35" s="19"/>
      <c r="AH35" s="19"/>
      <c r="AI35" s="64"/>
      <c r="AJ35" s="20" t="str">
        <f t="shared" si="10"/>
        <v/>
      </c>
      <c r="AK35" s="21" t="str">
        <f t="shared" si="7"/>
        <v/>
      </c>
      <c r="AL35" s="166" t="str">
        <f t="shared" si="11"/>
        <v/>
      </c>
      <c r="DW35" s="7"/>
      <c r="DX35" s="7"/>
    </row>
    <row r="36" spans="1:128" ht="18" customHeight="1" x14ac:dyDescent="0.45">
      <c r="A36" s="7"/>
      <c r="B36" s="10">
        <v>7</v>
      </c>
      <c r="C36" s="176"/>
      <c r="D36" s="63"/>
      <c r="E36" s="420"/>
      <c r="F36" s="421"/>
      <c r="G36" s="421"/>
      <c r="H36" s="422"/>
      <c r="I36" s="234"/>
      <c r="J36" s="65"/>
      <c r="K36" s="19"/>
      <c r="L36" s="19"/>
      <c r="M36" s="64"/>
      <c r="N36" s="20" t="str">
        <f t="shared" si="8"/>
        <v/>
      </c>
      <c r="O36" s="21" t="str">
        <f t="shared" si="6"/>
        <v/>
      </c>
      <c r="P36" s="166" t="str">
        <f t="shared" si="9"/>
        <v/>
      </c>
      <c r="Q36" s="54"/>
      <c r="X36" s="10">
        <v>7</v>
      </c>
      <c r="Y36" s="176"/>
      <c r="Z36" s="63"/>
      <c r="AA36" s="420"/>
      <c r="AB36" s="421"/>
      <c r="AC36" s="421"/>
      <c r="AD36" s="422"/>
      <c r="AE36" s="234"/>
      <c r="AF36" s="65"/>
      <c r="AG36" s="19"/>
      <c r="AH36" s="19"/>
      <c r="AI36" s="64"/>
      <c r="AJ36" s="20" t="str">
        <f t="shared" si="10"/>
        <v/>
      </c>
      <c r="AK36" s="21" t="str">
        <f t="shared" si="7"/>
        <v/>
      </c>
      <c r="AL36" s="166" t="str">
        <f t="shared" si="11"/>
        <v/>
      </c>
      <c r="DW36" s="7"/>
      <c r="DX36" s="7"/>
    </row>
    <row r="37" spans="1:128" ht="18" customHeight="1" x14ac:dyDescent="0.45">
      <c r="A37" s="7"/>
      <c r="B37" s="10">
        <v>8</v>
      </c>
      <c r="C37" s="176"/>
      <c r="D37" s="63"/>
      <c r="E37" s="420"/>
      <c r="F37" s="421"/>
      <c r="G37" s="421"/>
      <c r="H37" s="422"/>
      <c r="I37" s="234"/>
      <c r="J37" s="65"/>
      <c r="K37" s="19"/>
      <c r="L37" s="19"/>
      <c r="M37" s="64"/>
      <c r="N37" s="20" t="str">
        <f t="shared" si="8"/>
        <v/>
      </c>
      <c r="O37" s="21" t="str">
        <f t="shared" si="6"/>
        <v/>
      </c>
      <c r="P37" s="166" t="str">
        <f t="shared" si="9"/>
        <v/>
      </c>
      <c r="Q37" s="54"/>
      <c r="X37" s="10">
        <v>8</v>
      </c>
      <c r="Y37" s="176"/>
      <c r="Z37" s="63"/>
      <c r="AA37" s="420"/>
      <c r="AB37" s="421"/>
      <c r="AC37" s="421"/>
      <c r="AD37" s="422"/>
      <c r="AE37" s="234"/>
      <c r="AF37" s="65"/>
      <c r="AG37" s="19"/>
      <c r="AH37" s="19"/>
      <c r="AI37" s="64"/>
      <c r="AJ37" s="20" t="str">
        <f t="shared" si="10"/>
        <v/>
      </c>
      <c r="AK37" s="21" t="str">
        <f t="shared" si="7"/>
        <v/>
      </c>
      <c r="AL37" s="166" t="str">
        <f t="shared" si="11"/>
        <v/>
      </c>
      <c r="DW37" s="7"/>
      <c r="DX37" s="7"/>
    </row>
    <row r="38" spans="1:128" ht="18" customHeight="1" x14ac:dyDescent="0.45">
      <c r="A38" s="7"/>
      <c r="B38" s="10">
        <v>9</v>
      </c>
      <c r="C38" s="176"/>
      <c r="D38" s="63"/>
      <c r="E38" s="420"/>
      <c r="F38" s="421"/>
      <c r="G38" s="421"/>
      <c r="H38" s="422"/>
      <c r="I38" s="234"/>
      <c r="J38" s="65"/>
      <c r="K38" s="19"/>
      <c r="L38" s="19"/>
      <c r="M38" s="64"/>
      <c r="N38" s="20" t="str">
        <f t="shared" si="8"/>
        <v/>
      </c>
      <c r="O38" s="21" t="str">
        <f t="shared" si="6"/>
        <v/>
      </c>
      <c r="P38" s="166" t="str">
        <f t="shared" si="9"/>
        <v/>
      </c>
      <c r="Q38" s="54"/>
      <c r="X38" s="10">
        <v>9</v>
      </c>
      <c r="Y38" s="176"/>
      <c r="Z38" s="63"/>
      <c r="AA38" s="420"/>
      <c r="AB38" s="421"/>
      <c r="AC38" s="421"/>
      <c r="AD38" s="422"/>
      <c r="AE38" s="234"/>
      <c r="AF38" s="65"/>
      <c r="AG38" s="19"/>
      <c r="AH38" s="19"/>
      <c r="AI38" s="64"/>
      <c r="AJ38" s="20" t="str">
        <f t="shared" si="10"/>
        <v/>
      </c>
      <c r="AK38" s="21" t="str">
        <f t="shared" si="7"/>
        <v/>
      </c>
      <c r="AL38" s="166" t="str">
        <f t="shared" si="11"/>
        <v/>
      </c>
      <c r="DW38" s="7"/>
      <c r="DX38" s="7"/>
    </row>
    <row r="39" spans="1:128" ht="18" customHeight="1" x14ac:dyDescent="0.45">
      <c r="A39" s="7"/>
      <c r="B39" s="10">
        <v>10</v>
      </c>
      <c r="C39" s="176"/>
      <c r="D39" s="63"/>
      <c r="E39" s="420"/>
      <c r="F39" s="421"/>
      <c r="G39" s="421"/>
      <c r="H39" s="422"/>
      <c r="I39" s="234"/>
      <c r="J39" s="65"/>
      <c r="K39" s="19"/>
      <c r="L39" s="19"/>
      <c r="M39" s="64"/>
      <c r="N39" s="20" t="str">
        <f t="shared" si="8"/>
        <v/>
      </c>
      <c r="O39" s="21" t="str">
        <f t="shared" si="6"/>
        <v/>
      </c>
      <c r="P39" s="166" t="str">
        <f t="shared" si="9"/>
        <v/>
      </c>
      <c r="Q39" s="54"/>
      <c r="R39" s="7"/>
      <c r="S39" s="51"/>
      <c r="T39" s="6"/>
      <c r="U39" s="7"/>
      <c r="V39" s="51"/>
      <c r="W39" s="52"/>
      <c r="X39" s="10">
        <v>10</v>
      </c>
      <c r="Y39" s="176"/>
      <c r="Z39" s="63"/>
      <c r="AA39" s="420"/>
      <c r="AB39" s="421"/>
      <c r="AC39" s="421"/>
      <c r="AD39" s="422"/>
      <c r="AE39" s="234"/>
      <c r="AF39" s="65"/>
      <c r="AG39" s="19"/>
      <c r="AH39" s="19"/>
      <c r="AI39" s="64"/>
      <c r="AJ39" s="20" t="str">
        <f t="shared" si="10"/>
        <v/>
      </c>
      <c r="AK39" s="21" t="str">
        <f t="shared" si="7"/>
        <v/>
      </c>
      <c r="AL39" s="166" t="str">
        <f t="shared" si="11"/>
        <v/>
      </c>
      <c r="DW39" s="7"/>
      <c r="DX39" s="7"/>
    </row>
    <row r="40" spans="1:128" ht="18" customHeight="1" x14ac:dyDescent="0.45">
      <c r="A40" s="7"/>
      <c r="B40" s="10">
        <v>11</v>
      </c>
      <c r="C40" s="176"/>
      <c r="D40" s="63"/>
      <c r="E40" s="420"/>
      <c r="F40" s="421"/>
      <c r="G40" s="421"/>
      <c r="H40" s="422"/>
      <c r="I40" s="234"/>
      <c r="J40" s="65"/>
      <c r="K40" s="19"/>
      <c r="L40" s="19"/>
      <c r="M40" s="64"/>
      <c r="N40" s="20" t="str">
        <f t="shared" si="8"/>
        <v/>
      </c>
      <c r="O40" s="21" t="str">
        <f t="shared" si="6"/>
        <v/>
      </c>
      <c r="P40" s="166" t="str">
        <f t="shared" si="9"/>
        <v/>
      </c>
      <c r="Q40" s="54"/>
      <c r="R40" s="7"/>
      <c r="S40" s="51"/>
      <c r="T40" s="6"/>
      <c r="U40" s="7"/>
      <c r="V40" s="51"/>
      <c r="W40" s="52"/>
      <c r="X40" s="10">
        <v>11</v>
      </c>
      <c r="Y40" s="176"/>
      <c r="Z40" s="63"/>
      <c r="AA40" s="420"/>
      <c r="AB40" s="421"/>
      <c r="AC40" s="421"/>
      <c r="AD40" s="422"/>
      <c r="AE40" s="234"/>
      <c r="AF40" s="65"/>
      <c r="AG40" s="19"/>
      <c r="AH40" s="19"/>
      <c r="AI40" s="64"/>
      <c r="AJ40" s="20" t="str">
        <f t="shared" si="10"/>
        <v/>
      </c>
      <c r="AK40" s="21" t="str">
        <f t="shared" si="7"/>
        <v/>
      </c>
      <c r="AL40" s="166" t="str">
        <f t="shared" si="11"/>
        <v/>
      </c>
      <c r="DW40" s="7"/>
      <c r="DX40" s="7"/>
    </row>
    <row r="41" spans="1:128" ht="18" customHeight="1" x14ac:dyDescent="0.45">
      <c r="A41" s="7"/>
      <c r="B41" s="10">
        <v>12</v>
      </c>
      <c r="C41" s="176"/>
      <c r="D41" s="63"/>
      <c r="E41" s="420"/>
      <c r="F41" s="421"/>
      <c r="G41" s="421"/>
      <c r="H41" s="422"/>
      <c r="I41" s="234"/>
      <c r="J41" s="65"/>
      <c r="K41" s="19"/>
      <c r="L41" s="19"/>
      <c r="M41" s="64"/>
      <c r="N41" s="20" t="str">
        <f t="shared" si="8"/>
        <v/>
      </c>
      <c r="O41" s="21" t="str">
        <f t="shared" si="6"/>
        <v/>
      </c>
      <c r="P41" s="166" t="str">
        <f t="shared" si="9"/>
        <v/>
      </c>
      <c r="Q41" s="54"/>
      <c r="R41" s="7"/>
      <c r="S41" s="51"/>
      <c r="T41" s="6"/>
      <c r="U41" s="7"/>
      <c r="V41" s="51"/>
      <c r="W41" s="52"/>
      <c r="X41" s="10">
        <v>12</v>
      </c>
      <c r="Y41" s="176"/>
      <c r="Z41" s="63"/>
      <c r="AA41" s="420"/>
      <c r="AB41" s="421"/>
      <c r="AC41" s="421"/>
      <c r="AD41" s="422"/>
      <c r="AE41" s="234"/>
      <c r="AF41" s="65"/>
      <c r="AG41" s="19"/>
      <c r="AH41" s="19"/>
      <c r="AI41" s="64"/>
      <c r="AJ41" s="20" t="str">
        <f t="shared" si="10"/>
        <v/>
      </c>
      <c r="AK41" s="21" t="str">
        <f t="shared" si="7"/>
        <v/>
      </c>
      <c r="AL41" s="166" t="str">
        <f t="shared" si="11"/>
        <v/>
      </c>
      <c r="DW41" s="7"/>
      <c r="DX41" s="7"/>
    </row>
    <row r="42" spans="1:128" ht="18" customHeight="1" x14ac:dyDescent="0.45">
      <c r="A42" s="7"/>
      <c r="B42" s="10">
        <v>13</v>
      </c>
      <c r="C42" s="176"/>
      <c r="D42" s="63"/>
      <c r="E42" s="420"/>
      <c r="F42" s="421"/>
      <c r="G42" s="421"/>
      <c r="H42" s="422"/>
      <c r="I42" s="234"/>
      <c r="J42" s="65"/>
      <c r="K42" s="19"/>
      <c r="L42" s="19"/>
      <c r="M42" s="64"/>
      <c r="N42" s="20" t="str">
        <f t="shared" si="8"/>
        <v/>
      </c>
      <c r="O42" s="21" t="str">
        <f t="shared" si="6"/>
        <v/>
      </c>
      <c r="P42" s="166" t="str">
        <f t="shared" si="9"/>
        <v/>
      </c>
      <c r="Q42" s="54"/>
      <c r="R42" s="7"/>
      <c r="S42" s="51"/>
      <c r="T42" s="6"/>
      <c r="U42" s="7"/>
      <c r="V42" s="51"/>
      <c r="W42" s="52"/>
      <c r="X42" s="10">
        <v>13</v>
      </c>
      <c r="Y42" s="176"/>
      <c r="Z42" s="63"/>
      <c r="AA42" s="420"/>
      <c r="AB42" s="421"/>
      <c r="AC42" s="421"/>
      <c r="AD42" s="422"/>
      <c r="AE42" s="234"/>
      <c r="AF42" s="65"/>
      <c r="AG42" s="19"/>
      <c r="AH42" s="19"/>
      <c r="AI42" s="64"/>
      <c r="AJ42" s="20" t="str">
        <f t="shared" si="10"/>
        <v/>
      </c>
      <c r="AK42" s="21" t="str">
        <f t="shared" si="7"/>
        <v/>
      </c>
      <c r="AL42" s="166" t="str">
        <f t="shared" si="11"/>
        <v/>
      </c>
      <c r="DW42" s="7"/>
      <c r="DX42" s="7"/>
    </row>
    <row r="43" spans="1:128" ht="18" customHeight="1" x14ac:dyDescent="0.45">
      <c r="A43" s="7"/>
      <c r="B43" s="10">
        <v>14</v>
      </c>
      <c r="C43" s="176"/>
      <c r="D43" s="63"/>
      <c r="E43" s="420"/>
      <c r="F43" s="421"/>
      <c r="G43" s="421"/>
      <c r="H43" s="422"/>
      <c r="I43" s="234"/>
      <c r="J43" s="65"/>
      <c r="K43" s="19"/>
      <c r="L43" s="19"/>
      <c r="M43" s="64"/>
      <c r="N43" s="20" t="str">
        <f t="shared" si="8"/>
        <v/>
      </c>
      <c r="O43" s="21" t="str">
        <f t="shared" si="6"/>
        <v/>
      </c>
      <c r="P43" s="166" t="str">
        <f t="shared" si="9"/>
        <v/>
      </c>
      <c r="Q43" s="54"/>
      <c r="R43" s="7"/>
      <c r="S43" s="51"/>
      <c r="T43" s="6"/>
      <c r="U43" s="7"/>
      <c r="V43" s="51"/>
      <c r="W43" s="52"/>
      <c r="X43" s="10">
        <v>14</v>
      </c>
      <c r="Y43" s="176"/>
      <c r="Z43" s="63"/>
      <c r="AA43" s="420"/>
      <c r="AB43" s="421"/>
      <c r="AC43" s="421"/>
      <c r="AD43" s="422"/>
      <c r="AE43" s="234"/>
      <c r="AF43" s="65"/>
      <c r="AG43" s="19"/>
      <c r="AH43" s="19"/>
      <c r="AI43" s="64"/>
      <c r="AJ43" s="20" t="str">
        <f t="shared" si="10"/>
        <v/>
      </c>
      <c r="AK43" s="21" t="str">
        <f t="shared" si="7"/>
        <v/>
      </c>
      <c r="AL43" s="166" t="str">
        <f t="shared" si="11"/>
        <v/>
      </c>
      <c r="DW43" s="7"/>
      <c r="DX43" s="7"/>
    </row>
    <row r="44" spans="1:128" ht="18" customHeight="1" x14ac:dyDescent="0.45">
      <c r="A44" s="7"/>
      <c r="B44" s="10">
        <v>15</v>
      </c>
      <c r="C44" s="176"/>
      <c r="D44" s="63"/>
      <c r="E44" s="420"/>
      <c r="F44" s="421"/>
      <c r="G44" s="421"/>
      <c r="H44" s="422"/>
      <c r="I44" s="234"/>
      <c r="J44" s="65"/>
      <c r="K44" s="19"/>
      <c r="L44" s="19"/>
      <c r="M44" s="64"/>
      <c r="N44" s="20" t="str">
        <f t="shared" si="8"/>
        <v/>
      </c>
      <c r="O44" s="21" t="str">
        <f t="shared" si="6"/>
        <v/>
      </c>
      <c r="P44" s="166" t="str">
        <f t="shared" si="9"/>
        <v/>
      </c>
      <c r="Q44" s="54"/>
      <c r="R44" s="7"/>
      <c r="S44" s="51"/>
      <c r="T44" s="6"/>
      <c r="U44" s="7"/>
      <c r="V44" s="51"/>
      <c r="W44" s="52"/>
      <c r="X44" s="10">
        <v>15</v>
      </c>
      <c r="Y44" s="176"/>
      <c r="Z44" s="63"/>
      <c r="AA44" s="420"/>
      <c r="AB44" s="421"/>
      <c r="AC44" s="421"/>
      <c r="AD44" s="422"/>
      <c r="AE44" s="234"/>
      <c r="AF44" s="65"/>
      <c r="AG44" s="19"/>
      <c r="AH44" s="19"/>
      <c r="AI44" s="64"/>
      <c r="AJ44" s="20" t="str">
        <f t="shared" si="10"/>
        <v/>
      </c>
      <c r="AK44" s="21" t="str">
        <f t="shared" si="7"/>
        <v/>
      </c>
      <c r="AL44" s="166" t="str">
        <f t="shared" si="11"/>
        <v/>
      </c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u8dOYogt2fSx/8OfQenWidtxrPeprP+cJUn967w6OPoFW3P4gH8AUnKigtL4rTqTeoy1TGhQhRHp1gga0SbjbQ==" saltValue="bV0YDo9RXSzY8hyhWQ7wLA==" spinCount="100000" sheet="1" objects="1" scenarios="1" selectLockedCells="1"/>
  <dataConsolidate/>
  <mergeCells count="76">
    <mergeCell ref="AA43:AD43"/>
    <mergeCell ref="AA44:AD44"/>
    <mergeCell ref="AA38:AD38"/>
    <mergeCell ref="AA39:AD39"/>
    <mergeCell ref="AA40:AD40"/>
    <mergeCell ref="AA41:AD41"/>
    <mergeCell ref="AA42:AD42"/>
    <mergeCell ref="AA33:AD33"/>
    <mergeCell ref="AA34:AD34"/>
    <mergeCell ref="AA35:AD35"/>
    <mergeCell ref="AA36:AD36"/>
    <mergeCell ref="AA37:AD37"/>
    <mergeCell ref="AA26:AD26"/>
    <mergeCell ref="AA29:AD29"/>
    <mergeCell ref="AA30:AD30"/>
    <mergeCell ref="AA31:AD31"/>
    <mergeCell ref="AA32:AD32"/>
    <mergeCell ref="AA21:AD21"/>
    <mergeCell ref="AA22:AD22"/>
    <mergeCell ref="AA23:AD23"/>
    <mergeCell ref="AA24:AD24"/>
    <mergeCell ref="AA25:AD25"/>
    <mergeCell ref="AA16:AD16"/>
    <mergeCell ref="AA17:AD17"/>
    <mergeCell ref="AA18:AD18"/>
    <mergeCell ref="AA19:AD19"/>
    <mergeCell ref="AA20:AD20"/>
    <mergeCell ref="AA11:AD11"/>
    <mergeCell ref="AA12:AD12"/>
    <mergeCell ref="AA13:AD13"/>
    <mergeCell ref="AA14:AD14"/>
    <mergeCell ref="AA15:AD15"/>
    <mergeCell ref="AB6:AC7"/>
    <mergeCell ref="AD6:AE7"/>
    <mergeCell ref="AF6:AG8"/>
    <mergeCell ref="AH6:AI8"/>
    <mergeCell ref="AB8:AC8"/>
    <mergeCell ref="AD8:AE8"/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M26">
    <cfRule type="expression" dxfId="44" priority="14">
      <formula>E12=""</formula>
    </cfRule>
  </conditionalFormatting>
  <conditionalFormatting sqref="E30:M44">
    <cfRule type="expression" dxfId="43" priority="4">
      <formula>E30=""</formula>
    </cfRule>
  </conditionalFormatting>
  <conditionalFormatting sqref="AA12:AI26">
    <cfRule type="expression" dxfId="42" priority="3">
      <formula>AA12=""</formula>
    </cfRule>
  </conditionalFormatting>
  <conditionalFormatting sqref="AA31:AI44">
    <cfRule type="expression" dxfId="41" priority="2">
      <formula>AA31=""</formula>
    </cfRule>
  </conditionalFormatting>
  <conditionalFormatting sqref="AA30:AI30">
    <cfRule type="expression" dxfId="40" priority="1">
      <formula>AA30=""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Q116"/>
  <sheetViews>
    <sheetView workbookViewId="0">
      <selection activeCell="I12" sqref="I12:M12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6" width="7.59765625" customWidth="1"/>
    <col min="7" max="7" width="8.296875" customWidth="1"/>
    <col min="8" max="8" width="7.59765625" customWidth="1"/>
    <col min="9" max="9" width="8.296875" customWidth="1"/>
    <col min="10" max="16" width="9.59765625" customWidth="1"/>
    <col min="17" max="17" width="8.09765625" hidden="1" customWidth="1"/>
    <col min="18" max="20" width="9" hidden="1" customWidth="1"/>
    <col min="21" max="22" width="9" customWidth="1"/>
    <col min="23" max="23" width="3" customWidth="1"/>
    <col min="24" max="24" width="3.69921875" customWidth="1"/>
    <col min="25" max="25" width="13" customWidth="1"/>
    <col min="26" max="26" width="19.296875" customWidth="1"/>
    <col min="27" max="125" width="9" customWidth="1"/>
    <col min="126" max="126" width="9.09765625" customWidth="1"/>
    <col min="127" max="142" width="9" customWidth="1"/>
    <col min="143" max="143" width="12.19921875" customWidth="1"/>
    <col min="144" max="225" width="9" customWidth="1"/>
  </cols>
  <sheetData>
    <row r="1" spans="1:173" ht="18" customHeight="1" x14ac:dyDescent="0.45"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</row>
    <row r="2" spans="1:173" ht="18" customHeight="1" x14ac:dyDescent="0.45">
      <c r="C2" s="2"/>
      <c r="D2" s="1" t="s">
        <v>50</v>
      </c>
      <c r="R2" s="11"/>
      <c r="S2" s="17"/>
      <c r="T2" s="11"/>
      <c r="U2" s="11"/>
      <c r="V2" s="11"/>
      <c r="W2" s="11"/>
      <c r="Y2" s="2"/>
      <c r="Z2" s="1" t="s">
        <v>50</v>
      </c>
      <c r="AM2" s="11"/>
      <c r="AN2" s="11"/>
    </row>
    <row r="3" spans="1:173" ht="18" customHeight="1" x14ac:dyDescent="0.45">
      <c r="C3" s="56"/>
      <c r="D3" s="1" t="s">
        <v>0</v>
      </c>
      <c r="Y3" s="56"/>
      <c r="Z3" s="1" t="s">
        <v>0</v>
      </c>
      <c r="AM3" s="48"/>
      <c r="AN3" s="12"/>
      <c r="FQ3" ph="1"/>
    </row>
    <row r="4" spans="1:173" ht="18" customHeight="1" x14ac:dyDescent="0.45">
      <c r="C4" s="170" t="s">
        <v>425</v>
      </c>
      <c r="D4" s="1"/>
      <c r="Y4" s="170" t="s">
        <v>425</v>
      </c>
      <c r="Z4" s="1"/>
      <c r="AM4" s="48"/>
      <c r="AN4" s="12"/>
      <c r="FQ4" ph="1"/>
    </row>
    <row r="5" spans="1:173" ht="18" customHeight="1" thickBot="1" x14ac:dyDescent="0.5">
      <c r="D5" s="1"/>
      <c r="F5" s="3" t="s">
        <v>47</v>
      </c>
      <c r="Z5" s="1"/>
      <c r="AB5" s="3" t="s">
        <v>47</v>
      </c>
      <c r="FQ5" ph="1"/>
    </row>
    <row r="6" spans="1:173" ht="18" customHeight="1" thickTop="1" x14ac:dyDescent="0.45">
      <c r="F6" s="388" t="s">
        <v>433</v>
      </c>
      <c r="G6" s="388"/>
      <c r="H6" s="388" t="s">
        <v>432</v>
      </c>
      <c r="I6" s="388"/>
      <c r="J6" s="389" t="s">
        <v>116</v>
      </c>
      <c r="K6" s="389"/>
      <c r="L6" s="390" t="str">
        <f>IF(F8&lt;H8,"可",IF(F8&gt;=H8,"不可",""))</f>
        <v>不可</v>
      </c>
      <c r="M6" s="390"/>
      <c r="R6" s="49"/>
      <c r="AB6" s="388" t="s">
        <v>433</v>
      </c>
      <c r="AC6" s="388"/>
      <c r="AD6" s="388" t="s">
        <v>432</v>
      </c>
      <c r="AE6" s="388"/>
      <c r="AF6" s="389" t="s">
        <v>116</v>
      </c>
      <c r="AG6" s="406"/>
      <c r="AH6" s="379" t="str">
        <f>IF(AB8&lt;AD8,"可",IF(AB8&gt;=AD8,"不可",""))</f>
        <v>可</v>
      </c>
      <c r="AI6" s="380"/>
      <c r="AN6" s="49"/>
      <c r="AO6" s="49"/>
      <c r="AP6" s="49"/>
      <c r="AQ6" s="49"/>
      <c r="AR6" s="49"/>
      <c r="AS6" s="49"/>
      <c r="AU6" s="49"/>
      <c r="AV6" s="49"/>
      <c r="AW6" s="49"/>
      <c r="AX6" s="49"/>
      <c r="AY6" s="49"/>
      <c r="AZ6" s="49"/>
      <c r="BA6" s="49"/>
      <c r="BB6" s="49"/>
      <c r="BC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FQ6" ph="1"/>
    </row>
    <row r="7" spans="1:173" ht="18" customHeight="1" x14ac:dyDescent="0.45">
      <c r="B7" s="3"/>
      <c r="F7" s="388"/>
      <c r="G7" s="388"/>
      <c r="H7" s="388"/>
      <c r="I7" s="388"/>
      <c r="J7" s="389"/>
      <c r="K7" s="389"/>
      <c r="L7" s="390"/>
      <c r="M7" s="390"/>
      <c r="R7" s="40" t="s">
        <v>39</v>
      </c>
      <c r="S7" s="41">
        <v>9.76</v>
      </c>
      <c r="T7" s="42" t="s">
        <v>40</v>
      </c>
      <c r="X7" s="3"/>
      <c r="AB7" s="388"/>
      <c r="AC7" s="388"/>
      <c r="AD7" s="388"/>
      <c r="AE7" s="388"/>
      <c r="AF7" s="389"/>
      <c r="AG7" s="406"/>
      <c r="AH7" s="381"/>
      <c r="AI7" s="382"/>
      <c r="FQ7" ph="1"/>
    </row>
    <row r="8" spans="1:173" ht="18" customHeight="1" thickBot="1" x14ac:dyDescent="0.5">
      <c r="B8" s="3"/>
      <c r="F8" s="385">
        <f>SUM(O12:O26)</f>
        <v>0</v>
      </c>
      <c r="G8" s="385"/>
      <c r="H8" s="385">
        <f>SUM(O30:O44)</f>
        <v>0</v>
      </c>
      <c r="I8" s="385"/>
      <c r="J8" s="389"/>
      <c r="K8" s="389"/>
      <c r="L8" s="390"/>
      <c r="M8" s="390"/>
      <c r="R8" s="40" t="s">
        <v>41</v>
      </c>
      <c r="S8" s="43">
        <v>2.58E-2</v>
      </c>
      <c r="T8" s="42" t="s">
        <v>42</v>
      </c>
      <c r="X8" s="3"/>
      <c r="AB8" s="385">
        <f>SUM(AK12:AK26)</f>
        <v>0.1007232</v>
      </c>
      <c r="AC8" s="385"/>
      <c r="AD8" s="385">
        <f>SUM(AK30:AK44)</f>
        <v>0.12086784</v>
      </c>
      <c r="AE8" s="385"/>
      <c r="AF8" s="389"/>
      <c r="AG8" s="406"/>
      <c r="AH8" s="383"/>
      <c r="AI8" s="384"/>
      <c r="FQ8" ph="1"/>
    </row>
    <row r="9" spans="1:173" ht="18" customHeight="1" thickTop="1" x14ac:dyDescent="0.45">
      <c r="C9" s="15"/>
      <c r="O9" s="16"/>
      <c r="P9" s="16"/>
      <c r="Q9" s="16"/>
      <c r="R9" s="9" t="s">
        <v>416</v>
      </c>
      <c r="S9" s="164">
        <v>0.48899999999999999</v>
      </c>
      <c r="T9" s="9" t="s">
        <v>269</v>
      </c>
      <c r="U9" s="7"/>
      <c r="V9" s="7"/>
      <c r="W9" s="7"/>
      <c r="Y9" s="15"/>
      <c r="AK9" s="16"/>
      <c r="AL9" s="16"/>
      <c r="FQ9" ph="1"/>
    </row>
    <row r="10" spans="1:173" ht="18" customHeight="1" x14ac:dyDescent="0.45">
      <c r="B10" s="3" t="s">
        <v>379</v>
      </c>
      <c r="R10" s="71"/>
      <c r="S10" s="71"/>
      <c r="T10" s="71"/>
      <c r="U10" s="71"/>
      <c r="V10" s="71"/>
      <c r="W10" s="71"/>
      <c r="X10" s="3" t="s">
        <v>379</v>
      </c>
      <c r="FQ10" ph="1"/>
    </row>
    <row r="11" spans="1:173" ht="50.1" customHeight="1" x14ac:dyDescent="0.45">
      <c r="A11" s="7"/>
      <c r="B11" s="62" t="s">
        <v>1</v>
      </c>
      <c r="C11" s="67" t="s">
        <v>427</v>
      </c>
      <c r="D11" s="68" t="s">
        <v>79</v>
      </c>
      <c r="E11" s="403" t="s">
        <v>109</v>
      </c>
      <c r="F11" s="404"/>
      <c r="G11" s="404"/>
      <c r="H11" s="405"/>
      <c r="I11" s="72" t="s">
        <v>119</v>
      </c>
      <c r="J11" s="45" t="s">
        <v>112</v>
      </c>
      <c r="K11" s="45" t="s">
        <v>3</v>
      </c>
      <c r="L11" s="8" t="s">
        <v>111</v>
      </c>
      <c r="M11" s="73" t="s">
        <v>115</v>
      </c>
      <c r="N11" s="45" t="s">
        <v>4</v>
      </c>
      <c r="O11" s="180" t="s">
        <v>431</v>
      </c>
      <c r="P11" s="8" t="s">
        <v>5</v>
      </c>
      <c r="Q11" s="5"/>
      <c r="X11" s="62" t="s">
        <v>1</v>
      </c>
      <c r="Y11" s="259" t="s">
        <v>427</v>
      </c>
      <c r="Z11" s="68" t="s">
        <v>79</v>
      </c>
      <c r="AA11" s="403" t="s">
        <v>109</v>
      </c>
      <c r="AB11" s="404"/>
      <c r="AC11" s="404"/>
      <c r="AD11" s="405"/>
      <c r="AE11" s="72" t="s">
        <v>119</v>
      </c>
      <c r="AF11" s="258" t="s">
        <v>112</v>
      </c>
      <c r="AG11" s="258" t="s">
        <v>3</v>
      </c>
      <c r="AH11" s="257" t="s">
        <v>111</v>
      </c>
      <c r="AI11" s="73" t="s">
        <v>115</v>
      </c>
      <c r="AJ11" s="258" t="s">
        <v>4</v>
      </c>
      <c r="AK11" s="180" t="s">
        <v>431</v>
      </c>
      <c r="AL11" s="257" t="s">
        <v>5</v>
      </c>
      <c r="FQ11" ph="1"/>
    </row>
    <row r="12" spans="1:173" ht="18" customHeight="1" x14ac:dyDescent="0.45">
      <c r="A12" s="7"/>
      <c r="B12" s="10">
        <v>1</v>
      </c>
      <c r="C12" s="176"/>
      <c r="D12" s="63"/>
      <c r="E12" s="420"/>
      <c r="F12" s="421"/>
      <c r="G12" s="421"/>
      <c r="H12" s="422"/>
      <c r="I12" s="175"/>
      <c r="J12" s="65"/>
      <c r="K12" s="19"/>
      <c r="L12" s="19"/>
      <c r="M12" s="64"/>
      <c r="N12" s="20" t="str">
        <f>IF((J12*K12*(L12*M12))=0,"",(J12*K12*(L12*M12)))</f>
        <v/>
      </c>
      <c r="O12" s="21" t="str">
        <f>IFERROR((N12*$S$7*$S$8)/1000,"")</f>
        <v/>
      </c>
      <c r="P12" s="166" t="str">
        <f>IFERROR((N12/1000)*$S$9,"")</f>
        <v/>
      </c>
      <c r="Q12" s="54"/>
      <c r="X12" s="10">
        <v>1</v>
      </c>
      <c r="Y12" s="266" t="s">
        <v>503</v>
      </c>
      <c r="Z12" s="218" t="s">
        <v>482</v>
      </c>
      <c r="AA12" s="423" t="s">
        <v>517</v>
      </c>
      <c r="AB12" s="424"/>
      <c r="AC12" s="424"/>
      <c r="AD12" s="425"/>
      <c r="AE12" s="267">
        <v>1.5E-3</v>
      </c>
      <c r="AF12" s="269">
        <v>0.2</v>
      </c>
      <c r="AG12" s="270">
        <v>1</v>
      </c>
      <c r="AH12" s="270">
        <v>10</v>
      </c>
      <c r="AI12" s="271">
        <v>200</v>
      </c>
      <c r="AJ12" s="222">
        <f>IF((AF12*AG12*(AH12*AI12))=0,"",(AF12*AG12*(AH12*AI12)))</f>
        <v>400</v>
      </c>
      <c r="AK12" s="279">
        <f>IFERROR((AJ12*$S$7*$S$8)/1000,"")</f>
        <v>0.1007232</v>
      </c>
      <c r="AL12" s="280">
        <f>IFERROR((AJ12/1000)*$S$9,"")</f>
        <v>0.1956</v>
      </c>
      <c r="DW12" s="7"/>
      <c r="DX12" s="7"/>
    </row>
    <row r="13" spans="1:173" ht="18" customHeight="1" x14ac:dyDescent="0.45">
      <c r="A13" s="7"/>
      <c r="B13" s="10">
        <v>2</v>
      </c>
      <c r="C13" s="176"/>
      <c r="D13" s="63"/>
      <c r="E13" s="420"/>
      <c r="F13" s="421"/>
      <c r="G13" s="421"/>
      <c r="H13" s="422"/>
      <c r="I13" s="175"/>
      <c r="J13" s="65"/>
      <c r="K13" s="19"/>
      <c r="L13" s="19"/>
      <c r="M13" s="64"/>
      <c r="N13" s="20" t="str">
        <f t="shared" ref="N13:N26" si="0">IF((J13*K13*(L13*M13))=0,"",(J13*K13*(L13*M13)))</f>
        <v/>
      </c>
      <c r="O13" s="21" t="str">
        <f t="shared" ref="O13:O26" si="1">IFERROR((N13*$S$7*$S$8)/1000,"")</f>
        <v/>
      </c>
      <c r="P13" s="166" t="str">
        <f>IFERROR((N13/1000)*$S$9,"")</f>
        <v/>
      </c>
      <c r="Q13" s="54"/>
      <c r="X13" s="10">
        <v>2</v>
      </c>
      <c r="Y13" s="176"/>
      <c r="Z13" s="63"/>
      <c r="AA13" s="420"/>
      <c r="AB13" s="421"/>
      <c r="AC13" s="421"/>
      <c r="AD13" s="422"/>
      <c r="AE13" s="262"/>
      <c r="AF13" s="65"/>
      <c r="AG13" s="19"/>
      <c r="AH13" s="19"/>
      <c r="AI13" s="64"/>
      <c r="AJ13" s="20" t="str">
        <f t="shared" ref="AJ13:AJ26" si="2">IF((AF13*AG13*(AH13*AI13))=0,"",(AF13*AG13*(AH13*AI13)))</f>
        <v/>
      </c>
      <c r="AK13" s="21" t="str">
        <f t="shared" ref="AK13:AK26" si="3">IFERROR((AJ13*$S$7*$S$8)/1000,"")</f>
        <v/>
      </c>
      <c r="AL13" s="166" t="str">
        <f>IFERROR((AJ13/1000)*$S$9,"")</f>
        <v/>
      </c>
      <c r="DW13" s="7"/>
      <c r="DX13" s="7"/>
    </row>
    <row r="14" spans="1:173" ht="18" customHeight="1" x14ac:dyDescent="0.45">
      <c r="A14" s="7"/>
      <c r="B14" s="10">
        <v>3</v>
      </c>
      <c r="C14" s="176"/>
      <c r="D14" s="63"/>
      <c r="E14" s="420"/>
      <c r="F14" s="421"/>
      <c r="G14" s="421"/>
      <c r="H14" s="422"/>
      <c r="I14" s="175"/>
      <c r="J14" s="65"/>
      <c r="K14" s="19"/>
      <c r="L14" s="19"/>
      <c r="M14" s="64"/>
      <c r="N14" s="20" t="str">
        <f t="shared" si="0"/>
        <v/>
      </c>
      <c r="O14" s="21" t="str">
        <f t="shared" si="1"/>
        <v/>
      </c>
      <c r="P14" s="166" t="str">
        <f>IFERROR((N14/1000)*$S$9,"")</f>
        <v/>
      </c>
      <c r="Q14" s="54"/>
      <c r="X14" s="10">
        <v>3</v>
      </c>
      <c r="Y14" s="176"/>
      <c r="Z14" s="63"/>
      <c r="AA14" s="420"/>
      <c r="AB14" s="421"/>
      <c r="AC14" s="421"/>
      <c r="AD14" s="422"/>
      <c r="AE14" s="262"/>
      <c r="AF14" s="65"/>
      <c r="AG14" s="19"/>
      <c r="AH14" s="19"/>
      <c r="AI14" s="64"/>
      <c r="AJ14" s="20" t="str">
        <f t="shared" si="2"/>
        <v/>
      </c>
      <c r="AK14" s="21" t="str">
        <f t="shared" si="3"/>
        <v/>
      </c>
      <c r="AL14" s="166" t="str">
        <f>IFERROR((AJ14/1000)*$S$9,"")</f>
        <v/>
      </c>
      <c r="DW14" s="7"/>
      <c r="DX14" s="7"/>
    </row>
    <row r="15" spans="1:173" ht="18" customHeight="1" x14ac:dyDescent="0.45">
      <c r="A15" s="7"/>
      <c r="B15" s="10">
        <v>4</v>
      </c>
      <c r="C15" s="176"/>
      <c r="D15" s="63"/>
      <c r="E15" s="420"/>
      <c r="F15" s="421"/>
      <c r="G15" s="421"/>
      <c r="H15" s="422"/>
      <c r="I15" s="175"/>
      <c r="J15" s="65"/>
      <c r="K15" s="19"/>
      <c r="L15" s="19"/>
      <c r="M15" s="64"/>
      <c r="N15" s="20" t="str">
        <f t="shared" si="0"/>
        <v/>
      </c>
      <c r="O15" s="21" t="str">
        <f t="shared" si="1"/>
        <v/>
      </c>
      <c r="P15" s="166" t="str">
        <f t="shared" ref="P15:P26" si="4">IFERROR((N15/1000)*$S$9,"")</f>
        <v/>
      </c>
      <c r="Q15" s="54"/>
      <c r="R15" s="7"/>
      <c r="S15" s="51"/>
      <c r="T15" s="6"/>
      <c r="U15" s="7"/>
      <c r="V15" s="51"/>
      <c r="W15" s="52"/>
      <c r="X15" s="10">
        <v>4</v>
      </c>
      <c r="Y15" s="176"/>
      <c r="Z15" s="63"/>
      <c r="AA15" s="420"/>
      <c r="AB15" s="421"/>
      <c r="AC15" s="421"/>
      <c r="AD15" s="422"/>
      <c r="AE15" s="262"/>
      <c r="AF15" s="65"/>
      <c r="AG15" s="19"/>
      <c r="AH15" s="19"/>
      <c r="AI15" s="64"/>
      <c r="AJ15" s="20" t="str">
        <f t="shared" si="2"/>
        <v/>
      </c>
      <c r="AK15" s="21" t="str">
        <f t="shared" si="3"/>
        <v/>
      </c>
      <c r="AL15" s="166" t="str">
        <f t="shared" ref="AL15:AL26" si="5">IFERROR((AJ15/1000)*$S$9,"")</f>
        <v/>
      </c>
      <c r="DW15" s="7"/>
      <c r="DX15" s="7"/>
    </row>
    <row r="16" spans="1:173" ht="18" customHeight="1" x14ac:dyDescent="0.45">
      <c r="A16" s="7"/>
      <c r="B16" s="10">
        <v>5</v>
      </c>
      <c r="C16" s="176"/>
      <c r="D16" s="63"/>
      <c r="E16" s="420"/>
      <c r="F16" s="421"/>
      <c r="G16" s="421"/>
      <c r="H16" s="422"/>
      <c r="I16" s="175"/>
      <c r="J16" s="65"/>
      <c r="K16" s="19"/>
      <c r="L16" s="19"/>
      <c r="M16" s="64"/>
      <c r="N16" s="20" t="str">
        <f t="shared" si="0"/>
        <v/>
      </c>
      <c r="O16" s="21" t="str">
        <f t="shared" si="1"/>
        <v/>
      </c>
      <c r="P16" s="166" t="str">
        <f t="shared" si="4"/>
        <v/>
      </c>
      <c r="Q16" s="54"/>
      <c r="R16" s="7"/>
      <c r="S16" s="51"/>
      <c r="T16" s="6"/>
      <c r="U16" s="7"/>
      <c r="V16" s="51"/>
      <c r="W16" s="52"/>
      <c r="X16" s="10">
        <v>5</v>
      </c>
      <c r="Y16" s="176"/>
      <c r="Z16" s="63"/>
      <c r="AA16" s="420"/>
      <c r="AB16" s="421"/>
      <c r="AC16" s="421"/>
      <c r="AD16" s="422"/>
      <c r="AE16" s="262"/>
      <c r="AF16" s="65"/>
      <c r="AG16" s="19"/>
      <c r="AH16" s="19"/>
      <c r="AI16" s="64"/>
      <c r="AJ16" s="20" t="str">
        <f t="shared" si="2"/>
        <v/>
      </c>
      <c r="AK16" s="21" t="str">
        <f t="shared" si="3"/>
        <v/>
      </c>
      <c r="AL16" s="166" t="str">
        <f t="shared" si="5"/>
        <v/>
      </c>
      <c r="DW16" s="7"/>
      <c r="DX16" s="7"/>
    </row>
    <row r="17" spans="1:173" ht="18" customHeight="1" x14ac:dyDescent="0.45">
      <c r="A17" s="7"/>
      <c r="B17" s="10">
        <v>6</v>
      </c>
      <c r="C17" s="176"/>
      <c r="D17" s="63"/>
      <c r="E17" s="420"/>
      <c r="F17" s="421"/>
      <c r="G17" s="421"/>
      <c r="H17" s="422"/>
      <c r="I17" s="175"/>
      <c r="J17" s="65"/>
      <c r="K17" s="19"/>
      <c r="L17" s="19"/>
      <c r="M17" s="64"/>
      <c r="N17" s="20" t="str">
        <f t="shared" si="0"/>
        <v/>
      </c>
      <c r="O17" s="21" t="str">
        <f t="shared" si="1"/>
        <v/>
      </c>
      <c r="P17" s="166" t="str">
        <f t="shared" si="4"/>
        <v/>
      </c>
      <c r="Q17" s="54"/>
      <c r="X17" s="10">
        <v>6</v>
      </c>
      <c r="Y17" s="176"/>
      <c r="Z17" s="63"/>
      <c r="AA17" s="420"/>
      <c r="AB17" s="421"/>
      <c r="AC17" s="421"/>
      <c r="AD17" s="422"/>
      <c r="AE17" s="262"/>
      <c r="AF17" s="65"/>
      <c r="AG17" s="19"/>
      <c r="AH17" s="19"/>
      <c r="AI17" s="64"/>
      <c r="AJ17" s="20" t="str">
        <f t="shared" si="2"/>
        <v/>
      </c>
      <c r="AK17" s="21" t="str">
        <f t="shared" si="3"/>
        <v/>
      </c>
      <c r="AL17" s="166" t="str">
        <f t="shared" si="5"/>
        <v/>
      </c>
      <c r="DW17" s="7"/>
      <c r="DX17" s="7"/>
    </row>
    <row r="18" spans="1:173" ht="18" customHeight="1" x14ac:dyDescent="0.45">
      <c r="A18" s="7"/>
      <c r="B18" s="10">
        <v>7</v>
      </c>
      <c r="C18" s="176"/>
      <c r="D18" s="63"/>
      <c r="E18" s="420"/>
      <c r="F18" s="421"/>
      <c r="G18" s="421"/>
      <c r="H18" s="422"/>
      <c r="I18" s="175"/>
      <c r="J18" s="65"/>
      <c r="K18" s="19"/>
      <c r="L18" s="19"/>
      <c r="M18" s="64"/>
      <c r="N18" s="20" t="str">
        <f t="shared" si="0"/>
        <v/>
      </c>
      <c r="O18" s="21" t="str">
        <f t="shared" si="1"/>
        <v/>
      </c>
      <c r="P18" s="166" t="str">
        <f t="shared" si="4"/>
        <v/>
      </c>
      <c r="Q18" s="54"/>
      <c r="X18" s="10">
        <v>7</v>
      </c>
      <c r="Y18" s="176"/>
      <c r="Z18" s="63"/>
      <c r="AA18" s="420"/>
      <c r="AB18" s="421"/>
      <c r="AC18" s="421"/>
      <c r="AD18" s="422"/>
      <c r="AE18" s="262"/>
      <c r="AF18" s="65"/>
      <c r="AG18" s="19"/>
      <c r="AH18" s="19"/>
      <c r="AI18" s="64"/>
      <c r="AJ18" s="20" t="str">
        <f t="shared" si="2"/>
        <v/>
      </c>
      <c r="AK18" s="21" t="str">
        <f t="shared" si="3"/>
        <v/>
      </c>
      <c r="AL18" s="166" t="str">
        <f t="shared" si="5"/>
        <v/>
      </c>
      <c r="DW18" s="7"/>
      <c r="DX18" s="7"/>
    </row>
    <row r="19" spans="1:173" ht="18" customHeight="1" x14ac:dyDescent="0.45">
      <c r="A19" s="7"/>
      <c r="B19" s="10">
        <v>8</v>
      </c>
      <c r="C19" s="176"/>
      <c r="D19" s="63"/>
      <c r="E19" s="420"/>
      <c r="F19" s="421"/>
      <c r="G19" s="421"/>
      <c r="H19" s="422"/>
      <c r="I19" s="175"/>
      <c r="J19" s="65"/>
      <c r="K19" s="19"/>
      <c r="L19" s="19"/>
      <c r="M19" s="64"/>
      <c r="N19" s="20" t="str">
        <f t="shared" si="0"/>
        <v/>
      </c>
      <c r="O19" s="21" t="str">
        <f t="shared" si="1"/>
        <v/>
      </c>
      <c r="P19" s="166" t="str">
        <f t="shared" si="4"/>
        <v/>
      </c>
      <c r="Q19" s="54"/>
      <c r="X19" s="10">
        <v>8</v>
      </c>
      <c r="Y19" s="176"/>
      <c r="Z19" s="63"/>
      <c r="AA19" s="420"/>
      <c r="AB19" s="421"/>
      <c r="AC19" s="421"/>
      <c r="AD19" s="422"/>
      <c r="AE19" s="262"/>
      <c r="AF19" s="65"/>
      <c r="AG19" s="19"/>
      <c r="AH19" s="19"/>
      <c r="AI19" s="64"/>
      <c r="AJ19" s="20" t="str">
        <f t="shared" si="2"/>
        <v/>
      </c>
      <c r="AK19" s="21" t="str">
        <f t="shared" si="3"/>
        <v/>
      </c>
      <c r="AL19" s="166" t="str">
        <f t="shared" si="5"/>
        <v/>
      </c>
      <c r="DW19" s="7"/>
      <c r="DX19" s="7"/>
    </row>
    <row r="20" spans="1:173" ht="18" customHeight="1" x14ac:dyDescent="0.45">
      <c r="A20" s="7"/>
      <c r="B20" s="10">
        <v>9</v>
      </c>
      <c r="C20" s="176"/>
      <c r="D20" s="63"/>
      <c r="E20" s="420"/>
      <c r="F20" s="421"/>
      <c r="G20" s="421"/>
      <c r="H20" s="422"/>
      <c r="I20" s="175"/>
      <c r="J20" s="65"/>
      <c r="K20" s="19"/>
      <c r="L20" s="19"/>
      <c r="M20" s="64"/>
      <c r="N20" s="20" t="str">
        <f t="shared" si="0"/>
        <v/>
      </c>
      <c r="O20" s="21" t="str">
        <f t="shared" si="1"/>
        <v/>
      </c>
      <c r="P20" s="166" t="str">
        <f t="shared" si="4"/>
        <v/>
      </c>
      <c r="Q20" s="54"/>
      <c r="X20" s="10">
        <v>9</v>
      </c>
      <c r="Y20" s="176"/>
      <c r="Z20" s="63"/>
      <c r="AA20" s="420"/>
      <c r="AB20" s="421"/>
      <c r="AC20" s="421"/>
      <c r="AD20" s="422"/>
      <c r="AE20" s="262"/>
      <c r="AF20" s="65"/>
      <c r="AG20" s="19"/>
      <c r="AH20" s="19"/>
      <c r="AI20" s="64"/>
      <c r="AJ20" s="20" t="str">
        <f t="shared" si="2"/>
        <v/>
      </c>
      <c r="AK20" s="21" t="str">
        <f t="shared" si="3"/>
        <v/>
      </c>
      <c r="AL20" s="166" t="str">
        <f t="shared" si="5"/>
        <v/>
      </c>
      <c r="DW20" s="7"/>
      <c r="DX20" s="7"/>
    </row>
    <row r="21" spans="1:173" ht="18" customHeight="1" x14ac:dyDescent="0.45">
      <c r="A21" s="7"/>
      <c r="B21" s="10">
        <v>10</v>
      </c>
      <c r="C21" s="176"/>
      <c r="D21" s="63"/>
      <c r="E21" s="420"/>
      <c r="F21" s="421"/>
      <c r="G21" s="421"/>
      <c r="H21" s="422"/>
      <c r="I21" s="175"/>
      <c r="J21" s="65"/>
      <c r="K21" s="19"/>
      <c r="L21" s="19"/>
      <c r="M21" s="64"/>
      <c r="N21" s="20" t="str">
        <f t="shared" si="0"/>
        <v/>
      </c>
      <c r="O21" s="21" t="str">
        <f t="shared" si="1"/>
        <v/>
      </c>
      <c r="P21" s="166" t="str">
        <f t="shared" si="4"/>
        <v/>
      </c>
      <c r="Q21" s="54"/>
      <c r="R21" s="7"/>
      <c r="S21" s="51"/>
      <c r="T21" s="6"/>
      <c r="U21" s="7"/>
      <c r="V21" s="51"/>
      <c r="W21" s="52"/>
      <c r="X21" s="10">
        <v>10</v>
      </c>
      <c r="Y21" s="176"/>
      <c r="Z21" s="63"/>
      <c r="AA21" s="420"/>
      <c r="AB21" s="421"/>
      <c r="AC21" s="421"/>
      <c r="AD21" s="422"/>
      <c r="AE21" s="262"/>
      <c r="AF21" s="65"/>
      <c r="AG21" s="19"/>
      <c r="AH21" s="19"/>
      <c r="AI21" s="64"/>
      <c r="AJ21" s="20" t="str">
        <f t="shared" si="2"/>
        <v/>
      </c>
      <c r="AK21" s="21" t="str">
        <f t="shared" si="3"/>
        <v/>
      </c>
      <c r="AL21" s="166" t="str">
        <f t="shared" si="5"/>
        <v/>
      </c>
      <c r="DW21" s="7"/>
      <c r="DX21" s="7"/>
    </row>
    <row r="22" spans="1:173" ht="18" customHeight="1" x14ac:dyDescent="0.45">
      <c r="A22" s="7"/>
      <c r="B22" s="10">
        <v>11</v>
      </c>
      <c r="C22" s="176"/>
      <c r="D22" s="63"/>
      <c r="E22" s="420"/>
      <c r="F22" s="421"/>
      <c r="G22" s="421"/>
      <c r="H22" s="422"/>
      <c r="I22" s="175"/>
      <c r="J22" s="65"/>
      <c r="K22" s="19"/>
      <c r="L22" s="19"/>
      <c r="M22" s="64"/>
      <c r="N22" s="20" t="str">
        <f t="shared" si="0"/>
        <v/>
      </c>
      <c r="O22" s="21" t="str">
        <f t="shared" si="1"/>
        <v/>
      </c>
      <c r="P22" s="166" t="str">
        <f t="shared" si="4"/>
        <v/>
      </c>
      <c r="Q22" s="54"/>
      <c r="R22" s="7"/>
      <c r="S22" s="51"/>
      <c r="T22" s="6"/>
      <c r="U22" s="7"/>
      <c r="V22" s="51"/>
      <c r="W22" s="52"/>
      <c r="X22" s="10">
        <v>11</v>
      </c>
      <c r="Y22" s="176"/>
      <c r="Z22" s="63"/>
      <c r="AA22" s="420"/>
      <c r="AB22" s="421"/>
      <c r="AC22" s="421"/>
      <c r="AD22" s="422"/>
      <c r="AE22" s="262"/>
      <c r="AF22" s="65"/>
      <c r="AG22" s="19"/>
      <c r="AH22" s="19"/>
      <c r="AI22" s="64"/>
      <c r="AJ22" s="20" t="str">
        <f t="shared" si="2"/>
        <v/>
      </c>
      <c r="AK22" s="21" t="str">
        <f t="shared" si="3"/>
        <v/>
      </c>
      <c r="AL22" s="166" t="str">
        <f t="shared" si="5"/>
        <v/>
      </c>
      <c r="DW22" s="7"/>
      <c r="DX22" s="7"/>
    </row>
    <row r="23" spans="1:173" ht="18" customHeight="1" x14ac:dyDescent="0.45">
      <c r="A23" s="7"/>
      <c r="B23" s="10">
        <v>12</v>
      </c>
      <c r="C23" s="176"/>
      <c r="D23" s="63"/>
      <c r="E23" s="420"/>
      <c r="F23" s="421"/>
      <c r="G23" s="421"/>
      <c r="H23" s="422"/>
      <c r="I23" s="175"/>
      <c r="J23" s="65"/>
      <c r="K23" s="19"/>
      <c r="L23" s="19"/>
      <c r="M23" s="64"/>
      <c r="N23" s="20" t="str">
        <f t="shared" si="0"/>
        <v/>
      </c>
      <c r="O23" s="21" t="str">
        <f t="shared" si="1"/>
        <v/>
      </c>
      <c r="P23" s="166" t="str">
        <f t="shared" si="4"/>
        <v/>
      </c>
      <c r="Q23" s="54"/>
      <c r="R23" s="7"/>
      <c r="S23" s="51"/>
      <c r="T23" s="6"/>
      <c r="U23" s="7"/>
      <c r="V23" s="51"/>
      <c r="W23" s="52"/>
      <c r="X23" s="10">
        <v>12</v>
      </c>
      <c r="Y23" s="176"/>
      <c r="Z23" s="63"/>
      <c r="AA23" s="420"/>
      <c r="AB23" s="421"/>
      <c r="AC23" s="421"/>
      <c r="AD23" s="422"/>
      <c r="AE23" s="262"/>
      <c r="AF23" s="65"/>
      <c r="AG23" s="19"/>
      <c r="AH23" s="19"/>
      <c r="AI23" s="64"/>
      <c r="AJ23" s="20" t="str">
        <f t="shared" si="2"/>
        <v/>
      </c>
      <c r="AK23" s="21" t="str">
        <f t="shared" si="3"/>
        <v/>
      </c>
      <c r="AL23" s="166" t="str">
        <f t="shared" si="5"/>
        <v/>
      </c>
      <c r="DW23" s="7"/>
      <c r="DX23" s="7"/>
    </row>
    <row r="24" spans="1:173" ht="18" customHeight="1" x14ac:dyDescent="0.45">
      <c r="A24" s="7"/>
      <c r="B24" s="10">
        <v>13</v>
      </c>
      <c r="C24" s="176"/>
      <c r="D24" s="63"/>
      <c r="E24" s="420"/>
      <c r="F24" s="421"/>
      <c r="G24" s="421"/>
      <c r="H24" s="422"/>
      <c r="I24" s="175"/>
      <c r="J24" s="65"/>
      <c r="K24" s="19"/>
      <c r="L24" s="19"/>
      <c r="M24" s="64"/>
      <c r="N24" s="20" t="str">
        <f t="shared" si="0"/>
        <v/>
      </c>
      <c r="O24" s="21" t="str">
        <f t="shared" si="1"/>
        <v/>
      </c>
      <c r="P24" s="166" t="str">
        <f t="shared" si="4"/>
        <v/>
      </c>
      <c r="Q24" s="54"/>
      <c r="R24" s="7"/>
      <c r="S24" s="51"/>
      <c r="T24" s="6"/>
      <c r="U24" s="7"/>
      <c r="V24" s="51"/>
      <c r="W24" s="52"/>
      <c r="X24" s="10">
        <v>13</v>
      </c>
      <c r="Y24" s="176"/>
      <c r="Z24" s="63"/>
      <c r="AA24" s="420"/>
      <c r="AB24" s="421"/>
      <c r="AC24" s="421"/>
      <c r="AD24" s="422"/>
      <c r="AE24" s="262"/>
      <c r="AF24" s="65"/>
      <c r="AG24" s="19"/>
      <c r="AH24" s="19"/>
      <c r="AI24" s="64"/>
      <c r="AJ24" s="20" t="str">
        <f t="shared" si="2"/>
        <v/>
      </c>
      <c r="AK24" s="21" t="str">
        <f t="shared" si="3"/>
        <v/>
      </c>
      <c r="AL24" s="166" t="str">
        <f t="shared" si="5"/>
        <v/>
      </c>
      <c r="DW24" s="7"/>
      <c r="DX24" s="7"/>
    </row>
    <row r="25" spans="1:173" ht="18" customHeight="1" x14ac:dyDescent="0.45">
      <c r="A25" s="7"/>
      <c r="B25" s="10">
        <v>14</v>
      </c>
      <c r="C25" s="176"/>
      <c r="D25" s="63"/>
      <c r="E25" s="420"/>
      <c r="F25" s="421"/>
      <c r="G25" s="421"/>
      <c r="H25" s="422"/>
      <c r="I25" s="175"/>
      <c r="J25" s="65"/>
      <c r="K25" s="19"/>
      <c r="L25" s="19"/>
      <c r="M25" s="64"/>
      <c r="N25" s="20" t="str">
        <f t="shared" si="0"/>
        <v/>
      </c>
      <c r="O25" s="21" t="str">
        <f t="shared" si="1"/>
        <v/>
      </c>
      <c r="P25" s="166" t="str">
        <f t="shared" si="4"/>
        <v/>
      </c>
      <c r="Q25" s="54"/>
      <c r="R25" s="7"/>
      <c r="S25" s="51"/>
      <c r="T25" s="6"/>
      <c r="U25" s="7"/>
      <c r="V25" s="51"/>
      <c r="W25" s="52"/>
      <c r="X25" s="10">
        <v>14</v>
      </c>
      <c r="Y25" s="176"/>
      <c r="Z25" s="63"/>
      <c r="AA25" s="420"/>
      <c r="AB25" s="421"/>
      <c r="AC25" s="421"/>
      <c r="AD25" s="422"/>
      <c r="AE25" s="262"/>
      <c r="AF25" s="65"/>
      <c r="AG25" s="19"/>
      <c r="AH25" s="19"/>
      <c r="AI25" s="64"/>
      <c r="AJ25" s="20" t="str">
        <f t="shared" si="2"/>
        <v/>
      </c>
      <c r="AK25" s="21" t="str">
        <f t="shared" si="3"/>
        <v/>
      </c>
      <c r="AL25" s="166" t="str">
        <f t="shared" si="5"/>
        <v/>
      </c>
      <c r="DW25" s="7"/>
      <c r="DX25" s="7"/>
    </row>
    <row r="26" spans="1:173" ht="18" customHeight="1" x14ac:dyDescent="0.45">
      <c r="A26" s="7"/>
      <c r="B26" s="10">
        <v>15</v>
      </c>
      <c r="C26" s="176"/>
      <c r="D26" s="63"/>
      <c r="E26" s="420"/>
      <c r="F26" s="421"/>
      <c r="G26" s="421"/>
      <c r="H26" s="422"/>
      <c r="I26" s="175"/>
      <c r="J26" s="65"/>
      <c r="K26" s="19"/>
      <c r="L26" s="19"/>
      <c r="M26" s="64"/>
      <c r="N26" s="20" t="str">
        <f t="shared" si="0"/>
        <v/>
      </c>
      <c r="O26" s="21" t="str">
        <f t="shared" si="1"/>
        <v/>
      </c>
      <c r="P26" s="166" t="str">
        <f t="shared" si="4"/>
        <v/>
      </c>
      <c r="Q26" s="54"/>
      <c r="R26" s="7"/>
      <c r="S26" s="51"/>
      <c r="T26" s="6"/>
      <c r="U26" s="7"/>
      <c r="V26" s="51"/>
      <c r="W26" s="52"/>
      <c r="X26" s="10">
        <v>15</v>
      </c>
      <c r="Y26" s="176"/>
      <c r="Z26" s="63"/>
      <c r="AA26" s="420"/>
      <c r="AB26" s="421"/>
      <c r="AC26" s="421"/>
      <c r="AD26" s="422"/>
      <c r="AE26" s="262"/>
      <c r="AF26" s="65"/>
      <c r="AG26" s="19"/>
      <c r="AH26" s="19"/>
      <c r="AI26" s="64"/>
      <c r="AJ26" s="20" t="str">
        <f t="shared" si="2"/>
        <v/>
      </c>
      <c r="AK26" s="21" t="str">
        <f t="shared" si="3"/>
        <v/>
      </c>
      <c r="AL26" s="166" t="str">
        <f t="shared" si="5"/>
        <v/>
      </c>
      <c r="DW26" s="7"/>
      <c r="DX26" s="7"/>
    </row>
    <row r="27" spans="1:173" ht="18" customHeight="1" x14ac:dyDescent="0.45"/>
    <row r="28" spans="1:173" ht="18" customHeight="1" x14ac:dyDescent="0.45">
      <c r="B28" s="3" t="s">
        <v>113</v>
      </c>
      <c r="X28" s="3" t="s">
        <v>113</v>
      </c>
    </row>
    <row r="29" spans="1:173" ht="50.1" customHeight="1" x14ac:dyDescent="0.45">
      <c r="A29" s="7"/>
      <c r="B29" s="62" t="s">
        <v>1</v>
      </c>
      <c r="C29" s="67" t="s">
        <v>427</v>
      </c>
      <c r="D29" s="68" t="s">
        <v>23</v>
      </c>
      <c r="E29" s="403" t="s">
        <v>109</v>
      </c>
      <c r="F29" s="404"/>
      <c r="G29" s="404"/>
      <c r="H29" s="405"/>
      <c r="I29" s="72" t="s">
        <v>119</v>
      </c>
      <c r="J29" s="45" t="s">
        <v>112</v>
      </c>
      <c r="K29" s="45" t="s">
        <v>3</v>
      </c>
      <c r="L29" s="8" t="s">
        <v>111</v>
      </c>
      <c r="M29" s="73" t="s">
        <v>115</v>
      </c>
      <c r="N29" s="45" t="s">
        <v>4</v>
      </c>
      <c r="O29" s="180" t="s">
        <v>431</v>
      </c>
      <c r="P29" s="8" t="s">
        <v>5</v>
      </c>
      <c r="Q29" s="5"/>
      <c r="R29" s="50"/>
      <c r="S29" s="50"/>
      <c r="T29" s="50"/>
      <c r="U29" s="50"/>
      <c r="V29" s="50"/>
      <c r="X29" s="62" t="s">
        <v>1</v>
      </c>
      <c r="Y29" s="259" t="s">
        <v>427</v>
      </c>
      <c r="Z29" s="68" t="s">
        <v>23</v>
      </c>
      <c r="AA29" s="403" t="s">
        <v>109</v>
      </c>
      <c r="AB29" s="404"/>
      <c r="AC29" s="404"/>
      <c r="AD29" s="405"/>
      <c r="AE29" s="72" t="s">
        <v>119</v>
      </c>
      <c r="AF29" s="258" t="s">
        <v>112</v>
      </c>
      <c r="AG29" s="258" t="s">
        <v>3</v>
      </c>
      <c r="AH29" s="257" t="s">
        <v>111</v>
      </c>
      <c r="AI29" s="73" t="s">
        <v>115</v>
      </c>
      <c r="AJ29" s="258" t="s">
        <v>4</v>
      </c>
      <c r="AK29" s="180" t="s">
        <v>431</v>
      </c>
      <c r="AL29" s="257" t="s">
        <v>5</v>
      </c>
      <c r="FQ29" ph="1"/>
    </row>
    <row r="30" spans="1:173" ht="18" customHeight="1" x14ac:dyDescent="0.45">
      <c r="A30" s="7"/>
      <c r="B30" s="10">
        <v>1</v>
      </c>
      <c r="C30" s="176"/>
      <c r="D30" s="63"/>
      <c r="E30" s="420"/>
      <c r="F30" s="421"/>
      <c r="G30" s="421"/>
      <c r="H30" s="422"/>
      <c r="I30" s="264"/>
      <c r="J30" s="65"/>
      <c r="K30" s="19"/>
      <c r="L30" s="19"/>
      <c r="M30" s="64"/>
      <c r="N30" s="20" t="str">
        <f>IF((J30*K30*(L30*M30))=0,"",(J30*K30*(L30*M30)))</f>
        <v/>
      </c>
      <c r="O30" s="21" t="str">
        <f>IFERROR((N30*$S$7*$S$8)/1000,"")</f>
        <v/>
      </c>
      <c r="P30" s="166" t="str">
        <f>IFERROR((N30/1000)*$S$9,"")</f>
        <v/>
      </c>
      <c r="Q30" s="54"/>
      <c r="R30" s="7"/>
      <c r="S30" s="51"/>
      <c r="T30" s="6"/>
      <c r="U30" s="7"/>
      <c r="V30" s="51"/>
      <c r="W30" s="52"/>
      <c r="X30" s="10">
        <v>1</v>
      </c>
      <c r="Y30" s="266" t="s">
        <v>475</v>
      </c>
      <c r="Z30" s="218" t="s">
        <v>482</v>
      </c>
      <c r="AA30" s="423" t="s">
        <v>518</v>
      </c>
      <c r="AB30" s="424"/>
      <c r="AC30" s="424"/>
      <c r="AD30" s="425"/>
      <c r="AE30" s="267">
        <v>1.4E-3</v>
      </c>
      <c r="AF30" s="269">
        <v>0.24</v>
      </c>
      <c r="AG30" s="270">
        <v>1</v>
      </c>
      <c r="AH30" s="270">
        <v>10</v>
      </c>
      <c r="AI30" s="271">
        <v>200</v>
      </c>
      <c r="AJ30" s="222">
        <f>IF((AF30*AG30*(AH30*AI30))=0,"",(AF30*AG30*(AH30*AI30)))</f>
        <v>480</v>
      </c>
      <c r="AK30" s="279">
        <f>IFERROR((AJ30*$S$7*$S$8)/1000,"")</f>
        <v>0.12086784</v>
      </c>
      <c r="AL30" s="280">
        <f>IFERROR((AJ30/1000)*$S$9,"")</f>
        <v>0.23471999999999998</v>
      </c>
      <c r="DW30" s="7"/>
      <c r="DX30" s="7"/>
    </row>
    <row r="31" spans="1:173" ht="18" customHeight="1" x14ac:dyDescent="0.45">
      <c r="A31" s="7"/>
      <c r="B31" s="10">
        <v>2</v>
      </c>
      <c r="C31" s="176"/>
      <c r="D31" s="63"/>
      <c r="E31" s="420"/>
      <c r="F31" s="421"/>
      <c r="G31" s="421"/>
      <c r="H31" s="422"/>
      <c r="I31" s="175"/>
      <c r="J31" s="65"/>
      <c r="K31" s="19"/>
      <c r="L31" s="19"/>
      <c r="M31" s="64"/>
      <c r="N31" s="20" t="str">
        <f t="shared" ref="N31:N44" si="6">IF((J31*K31*(L31*M31))=0,"",(J31*K31*(L31*M31)))</f>
        <v/>
      </c>
      <c r="O31" s="21" t="str">
        <f t="shared" ref="O31:O44" si="7">IFERROR((N31*$S$7*$S$8)/1000,"")</f>
        <v/>
      </c>
      <c r="P31" s="166" t="str">
        <f t="shared" ref="P31:P44" si="8">IFERROR((N31/1000)*$S$9,"")</f>
        <v/>
      </c>
      <c r="Q31" s="54"/>
      <c r="R31" s="7"/>
      <c r="S31" s="51"/>
      <c r="T31" s="6"/>
      <c r="U31" s="7"/>
      <c r="V31" s="51"/>
      <c r="W31" s="52"/>
      <c r="X31" s="10">
        <v>2</v>
      </c>
      <c r="Y31" s="176"/>
      <c r="Z31" s="63"/>
      <c r="AA31" s="420"/>
      <c r="AB31" s="421"/>
      <c r="AC31" s="421"/>
      <c r="AD31" s="422"/>
      <c r="AE31" s="262"/>
      <c r="AF31" s="65"/>
      <c r="AG31" s="19"/>
      <c r="AH31" s="19"/>
      <c r="AI31" s="64"/>
      <c r="AJ31" s="20" t="str">
        <f t="shared" ref="AJ31:AJ44" si="9">IF((AF31*AG31*(AH31*AI31))=0,"",(AF31*AG31*(AH31*AI31)))</f>
        <v/>
      </c>
      <c r="AK31" s="21" t="str">
        <f t="shared" ref="AK31:AK44" si="10">IFERROR((AJ31*$S$7*$S$8)/1000,"")</f>
        <v/>
      </c>
      <c r="AL31" s="166" t="str">
        <f t="shared" ref="AL31:AL44" si="11">IFERROR((AJ31/1000)*$S$9,"")</f>
        <v/>
      </c>
      <c r="DW31" s="7"/>
      <c r="DX31" s="7"/>
    </row>
    <row r="32" spans="1:173" ht="18" customHeight="1" x14ac:dyDescent="0.45">
      <c r="A32" s="7"/>
      <c r="B32" s="10">
        <v>3</v>
      </c>
      <c r="C32" s="55"/>
      <c r="D32" s="63"/>
      <c r="E32" s="426"/>
      <c r="F32" s="427"/>
      <c r="G32" s="427"/>
      <c r="H32" s="428"/>
      <c r="I32" s="69"/>
      <c r="J32" s="65"/>
      <c r="K32" s="19"/>
      <c r="L32" s="19"/>
      <c r="M32" s="64"/>
      <c r="N32" s="20" t="str">
        <f t="shared" si="6"/>
        <v/>
      </c>
      <c r="O32" s="21" t="str">
        <f t="shared" si="7"/>
        <v/>
      </c>
      <c r="P32" s="166" t="str">
        <f t="shared" si="8"/>
        <v/>
      </c>
      <c r="Q32" s="54"/>
      <c r="R32" s="7"/>
      <c r="S32" s="51"/>
      <c r="T32" s="6"/>
      <c r="U32" s="7"/>
      <c r="V32" s="51"/>
      <c r="W32" s="52"/>
      <c r="X32" s="10">
        <v>3</v>
      </c>
      <c r="Y32" s="55"/>
      <c r="Z32" s="63"/>
      <c r="AA32" s="426"/>
      <c r="AB32" s="427"/>
      <c r="AC32" s="427"/>
      <c r="AD32" s="428"/>
      <c r="AE32" s="263"/>
      <c r="AF32" s="65"/>
      <c r="AG32" s="19"/>
      <c r="AH32" s="19"/>
      <c r="AI32" s="64"/>
      <c r="AJ32" s="20" t="str">
        <f t="shared" si="9"/>
        <v/>
      </c>
      <c r="AK32" s="21" t="str">
        <f t="shared" si="10"/>
        <v/>
      </c>
      <c r="AL32" s="166" t="str">
        <f t="shared" si="11"/>
        <v/>
      </c>
      <c r="DW32" s="7"/>
      <c r="DX32" s="7"/>
    </row>
    <row r="33" spans="1:128" ht="18" customHeight="1" x14ac:dyDescent="0.45">
      <c r="A33" s="7"/>
      <c r="B33" s="10">
        <v>4</v>
      </c>
      <c r="C33" s="55"/>
      <c r="D33" s="63"/>
      <c r="E33" s="426"/>
      <c r="F33" s="427"/>
      <c r="G33" s="427"/>
      <c r="H33" s="428"/>
      <c r="I33" s="69"/>
      <c r="J33" s="65"/>
      <c r="K33" s="19"/>
      <c r="L33" s="19"/>
      <c r="M33" s="64"/>
      <c r="N33" s="20" t="str">
        <f t="shared" si="6"/>
        <v/>
      </c>
      <c r="O33" s="21" t="str">
        <f t="shared" si="7"/>
        <v/>
      </c>
      <c r="P33" s="166" t="str">
        <f t="shared" si="8"/>
        <v/>
      </c>
      <c r="Q33" s="54"/>
      <c r="R33" s="7"/>
      <c r="S33" s="51"/>
      <c r="T33" s="6"/>
      <c r="U33" s="7"/>
      <c r="V33" s="51"/>
      <c r="W33" s="52"/>
      <c r="X33" s="10">
        <v>4</v>
      </c>
      <c r="Y33" s="55"/>
      <c r="Z33" s="63"/>
      <c r="AA33" s="426"/>
      <c r="AB33" s="427"/>
      <c r="AC33" s="427"/>
      <c r="AD33" s="428"/>
      <c r="AE33" s="263"/>
      <c r="AF33" s="65"/>
      <c r="AG33" s="19"/>
      <c r="AH33" s="19"/>
      <c r="AI33" s="64"/>
      <c r="AJ33" s="20" t="str">
        <f t="shared" si="9"/>
        <v/>
      </c>
      <c r="AK33" s="21" t="str">
        <f t="shared" si="10"/>
        <v/>
      </c>
      <c r="AL33" s="166" t="str">
        <f t="shared" si="11"/>
        <v/>
      </c>
      <c r="DW33" s="7"/>
      <c r="DX33" s="7"/>
    </row>
    <row r="34" spans="1:128" ht="18" customHeight="1" x14ac:dyDescent="0.45">
      <c r="A34" s="7"/>
      <c r="B34" s="10">
        <v>5</v>
      </c>
      <c r="C34" s="55"/>
      <c r="D34" s="63"/>
      <c r="E34" s="426"/>
      <c r="F34" s="427"/>
      <c r="G34" s="427"/>
      <c r="H34" s="428"/>
      <c r="I34" s="69"/>
      <c r="J34" s="65"/>
      <c r="K34" s="19"/>
      <c r="L34" s="19"/>
      <c r="M34" s="64"/>
      <c r="N34" s="20" t="str">
        <f t="shared" si="6"/>
        <v/>
      </c>
      <c r="O34" s="21" t="str">
        <f t="shared" si="7"/>
        <v/>
      </c>
      <c r="P34" s="166" t="str">
        <f t="shared" si="8"/>
        <v/>
      </c>
      <c r="Q34" s="54"/>
      <c r="R34" s="7"/>
      <c r="S34" s="51"/>
      <c r="T34" s="6"/>
      <c r="U34" s="7"/>
      <c r="V34" s="51"/>
      <c r="W34" s="52"/>
      <c r="X34" s="10">
        <v>5</v>
      </c>
      <c r="Y34" s="55"/>
      <c r="Z34" s="63"/>
      <c r="AA34" s="426"/>
      <c r="AB34" s="427"/>
      <c r="AC34" s="427"/>
      <c r="AD34" s="428"/>
      <c r="AE34" s="263"/>
      <c r="AF34" s="65"/>
      <c r="AG34" s="19"/>
      <c r="AH34" s="19"/>
      <c r="AI34" s="64"/>
      <c r="AJ34" s="20" t="str">
        <f t="shared" si="9"/>
        <v/>
      </c>
      <c r="AK34" s="21" t="str">
        <f t="shared" si="10"/>
        <v/>
      </c>
      <c r="AL34" s="166" t="str">
        <f t="shared" si="11"/>
        <v/>
      </c>
      <c r="DW34" s="7"/>
      <c r="DX34" s="7"/>
    </row>
    <row r="35" spans="1:128" ht="18" customHeight="1" x14ac:dyDescent="0.45">
      <c r="A35" s="7"/>
      <c r="B35" s="10">
        <v>6</v>
      </c>
      <c r="C35" s="55"/>
      <c r="D35" s="63"/>
      <c r="E35" s="426"/>
      <c r="F35" s="427"/>
      <c r="G35" s="427"/>
      <c r="H35" s="428"/>
      <c r="I35" s="69"/>
      <c r="J35" s="65"/>
      <c r="K35" s="19"/>
      <c r="L35" s="19"/>
      <c r="M35" s="64"/>
      <c r="N35" s="20" t="str">
        <f t="shared" si="6"/>
        <v/>
      </c>
      <c r="O35" s="21" t="str">
        <f t="shared" si="7"/>
        <v/>
      </c>
      <c r="P35" s="166" t="str">
        <f t="shared" si="8"/>
        <v/>
      </c>
      <c r="Q35" s="54"/>
      <c r="X35" s="10">
        <v>6</v>
      </c>
      <c r="Y35" s="55"/>
      <c r="Z35" s="63"/>
      <c r="AA35" s="426"/>
      <c r="AB35" s="427"/>
      <c r="AC35" s="427"/>
      <c r="AD35" s="428"/>
      <c r="AE35" s="263"/>
      <c r="AF35" s="65"/>
      <c r="AG35" s="19"/>
      <c r="AH35" s="19"/>
      <c r="AI35" s="64"/>
      <c r="AJ35" s="20" t="str">
        <f t="shared" si="9"/>
        <v/>
      </c>
      <c r="AK35" s="21" t="str">
        <f t="shared" si="10"/>
        <v/>
      </c>
      <c r="AL35" s="166" t="str">
        <f t="shared" si="11"/>
        <v/>
      </c>
      <c r="DW35" s="7"/>
      <c r="DX35" s="7"/>
    </row>
    <row r="36" spans="1:128" ht="18" customHeight="1" x14ac:dyDescent="0.45">
      <c r="A36" s="7"/>
      <c r="B36" s="10">
        <v>7</v>
      </c>
      <c r="C36" s="55"/>
      <c r="D36" s="63"/>
      <c r="E36" s="426"/>
      <c r="F36" s="427"/>
      <c r="G36" s="427"/>
      <c r="H36" s="428"/>
      <c r="I36" s="69"/>
      <c r="J36" s="65"/>
      <c r="K36" s="19"/>
      <c r="L36" s="19"/>
      <c r="M36" s="64"/>
      <c r="N36" s="20" t="str">
        <f t="shared" si="6"/>
        <v/>
      </c>
      <c r="O36" s="21" t="str">
        <f t="shared" si="7"/>
        <v/>
      </c>
      <c r="P36" s="166" t="str">
        <f t="shared" si="8"/>
        <v/>
      </c>
      <c r="Q36" s="54"/>
      <c r="X36" s="10">
        <v>7</v>
      </c>
      <c r="Y36" s="55"/>
      <c r="Z36" s="63"/>
      <c r="AA36" s="426"/>
      <c r="AB36" s="427"/>
      <c r="AC36" s="427"/>
      <c r="AD36" s="428"/>
      <c r="AE36" s="263"/>
      <c r="AF36" s="65"/>
      <c r="AG36" s="19"/>
      <c r="AH36" s="19"/>
      <c r="AI36" s="64"/>
      <c r="AJ36" s="20" t="str">
        <f t="shared" si="9"/>
        <v/>
      </c>
      <c r="AK36" s="21" t="str">
        <f t="shared" si="10"/>
        <v/>
      </c>
      <c r="AL36" s="166" t="str">
        <f t="shared" si="11"/>
        <v/>
      </c>
      <c r="DW36" s="7"/>
      <c r="DX36" s="7"/>
    </row>
    <row r="37" spans="1:128" ht="18" customHeight="1" x14ac:dyDescent="0.45">
      <c r="A37" s="7"/>
      <c r="B37" s="10">
        <v>8</v>
      </c>
      <c r="C37" s="55"/>
      <c r="D37" s="63"/>
      <c r="E37" s="426"/>
      <c r="F37" s="427"/>
      <c r="G37" s="427"/>
      <c r="H37" s="428"/>
      <c r="I37" s="69"/>
      <c r="J37" s="65"/>
      <c r="K37" s="19"/>
      <c r="L37" s="19"/>
      <c r="M37" s="64"/>
      <c r="N37" s="20" t="str">
        <f t="shared" si="6"/>
        <v/>
      </c>
      <c r="O37" s="21" t="str">
        <f t="shared" si="7"/>
        <v/>
      </c>
      <c r="P37" s="166" t="str">
        <f t="shared" si="8"/>
        <v/>
      </c>
      <c r="Q37" s="54"/>
      <c r="X37" s="10">
        <v>8</v>
      </c>
      <c r="Y37" s="55"/>
      <c r="Z37" s="63"/>
      <c r="AA37" s="426"/>
      <c r="AB37" s="427"/>
      <c r="AC37" s="427"/>
      <c r="AD37" s="428"/>
      <c r="AE37" s="263"/>
      <c r="AF37" s="65"/>
      <c r="AG37" s="19"/>
      <c r="AH37" s="19"/>
      <c r="AI37" s="64"/>
      <c r="AJ37" s="20" t="str">
        <f t="shared" si="9"/>
        <v/>
      </c>
      <c r="AK37" s="21" t="str">
        <f t="shared" si="10"/>
        <v/>
      </c>
      <c r="AL37" s="166" t="str">
        <f t="shared" si="11"/>
        <v/>
      </c>
      <c r="DW37" s="7"/>
      <c r="DX37" s="7"/>
    </row>
    <row r="38" spans="1:128" ht="18" customHeight="1" x14ac:dyDescent="0.45">
      <c r="A38" s="7"/>
      <c r="B38" s="10">
        <v>9</v>
      </c>
      <c r="C38" s="55"/>
      <c r="D38" s="63"/>
      <c r="E38" s="426"/>
      <c r="F38" s="427"/>
      <c r="G38" s="427"/>
      <c r="H38" s="428"/>
      <c r="I38" s="69"/>
      <c r="J38" s="65"/>
      <c r="K38" s="19"/>
      <c r="L38" s="19"/>
      <c r="M38" s="64"/>
      <c r="N38" s="20" t="str">
        <f t="shared" si="6"/>
        <v/>
      </c>
      <c r="O38" s="21" t="str">
        <f t="shared" si="7"/>
        <v/>
      </c>
      <c r="P38" s="166" t="str">
        <f t="shared" si="8"/>
        <v/>
      </c>
      <c r="Q38" s="54"/>
      <c r="X38" s="10">
        <v>9</v>
      </c>
      <c r="Y38" s="55"/>
      <c r="Z38" s="63"/>
      <c r="AA38" s="426"/>
      <c r="AB38" s="427"/>
      <c r="AC38" s="427"/>
      <c r="AD38" s="428"/>
      <c r="AE38" s="263"/>
      <c r="AF38" s="65"/>
      <c r="AG38" s="19"/>
      <c r="AH38" s="19"/>
      <c r="AI38" s="64"/>
      <c r="AJ38" s="20" t="str">
        <f t="shared" si="9"/>
        <v/>
      </c>
      <c r="AK38" s="21" t="str">
        <f t="shared" si="10"/>
        <v/>
      </c>
      <c r="AL38" s="166" t="str">
        <f t="shared" si="11"/>
        <v/>
      </c>
      <c r="DW38" s="7"/>
      <c r="DX38" s="7"/>
    </row>
    <row r="39" spans="1:128" ht="18" customHeight="1" x14ac:dyDescent="0.45">
      <c r="A39" s="7"/>
      <c r="B39" s="10">
        <v>10</v>
      </c>
      <c r="C39" s="55"/>
      <c r="D39" s="63"/>
      <c r="E39" s="426"/>
      <c r="F39" s="427"/>
      <c r="G39" s="427"/>
      <c r="H39" s="428"/>
      <c r="I39" s="69"/>
      <c r="J39" s="65"/>
      <c r="K39" s="19"/>
      <c r="L39" s="19"/>
      <c r="M39" s="64"/>
      <c r="N39" s="20" t="str">
        <f t="shared" si="6"/>
        <v/>
      </c>
      <c r="O39" s="21" t="str">
        <f t="shared" si="7"/>
        <v/>
      </c>
      <c r="P39" s="166" t="str">
        <f t="shared" si="8"/>
        <v/>
      </c>
      <c r="Q39" s="54"/>
      <c r="R39" s="7"/>
      <c r="S39" s="51"/>
      <c r="T39" s="6"/>
      <c r="U39" s="7"/>
      <c r="V39" s="51"/>
      <c r="W39" s="52"/>
      <c r="X39" s="10">
        <v>10</v>
      </c>
      <c r="Y39" s="55"/>
      <c r="Z39" s="63"/>
      <c r="AA39" s="426"/>
      <c r="AB39" s="427"/>
      <c r="AC39" s="427"/>
      <c r="AD39" s="428"/>
      <c r="AE39" s="263"/>
      <c r="AF39" s="65"/>
      <c r="AG39" s="19"/>
      <c r="AH39" s="19"/>
      <c r="AI39" s="64"/>
      <c r="AJ39" s="20" t="str">
        <f t="shared" si="9"/>
        <v/>
      </c>
      <c r="AK39" s="21" t="str">
        <f t="shared" si="10"/>
        <v/>
      </c>
      <c r="AL39" s="166" t="str">
        <f t="shared" si="11"/>
        <v/>
      </c>
      <c r="DW39" s="7"/>
      <c r="DX39" s="7"/>
    </row>
    <row r="40" spans="1:128" ht="18" customHeight="1" x14ac:dyDescent="0.45">
      <c r="A40" s="7"/>
      <c r="B40" s="10">
        <v>11</v>
      </c>
      <c r="C40" s="55"/>
      <c r="D40" s="63"/>
      <c r="E40" s="426"/>
      <c r="F40" s="427"/>
      <c r="G40" s="427"/>
      <c r="H40" s="428"/>
      <c r="I40" s="69"/>
      <c r="J40" s="65"/>
      <c r="K40" s="19"/>
      <c r="L40" s="19"/>
      <c r="M40" s="64"/>
      <c r="N40" s="20" t="str">
        <f t="shared" si="6"/>
        <v/>
      </c>
      <c r="O40" s="21" t="str">
        <f t="shared" si="7"/>
        <v/>
      </c>
      <c r="P40" s="166" t="str">
        <f t="shared" si="8"/>
        <v/>
      </c>
      <c r="Q40" s="54"/>
      <c r="R40" s="7"/>
      <c r="S40" s="51"/>
      <c r="T40" s="6"/>
      <c r="U40" s="7"/>
      <c r="V40" s="51"/>
      <c r="W40" s="52"/>
      <c r="X40" s="10">
        <v>11</v>
      </c>
      <c r="Y40" s="55"/>
      <c r="Z40" s="63"/>
      <c r="AA40" s="426"/>
      <c r="AB40" s="427"/>
      <c r="AC40" s="427"/>
      <c r="AD40" s="428"/>
      <c r="AE40" s="263"/>
      <c r="AF40" s="65"/>
      <c r="AG40" s="19"/>
      <c r="AH40" s="19"/>
      <c r="AI40" s="64"/>
      <c r="AJ40" s="20" t="str">
        <f t="shared" si="9"/>
        <v/>
      </c>
      <c r="AK40" s="21" t="str">
        <f t="shared" si="10"/>
        <v/>
      </c>
      <c r="AL40" s="166" t="str">
        <f t="shared" si="11"/>
        <v/>
      </c>
      <c r="DW40" s="7"/>
      <c r="DX40" s="7"/>
    </row>
    <row r="41" spans="1:128" ht="18" customHeight="1" x14ac:dyDescent="0.45">
      <c r="A41" s="7"/>
      <c r="B41" s="10">
        <v>12</v>
      </c>
      <c r="C41" s="55"/>
      <c r="D41" s="63"/>
      <c r="E41" s="426"/>
      <c r="F41" s="427"/>
      <c r="G41" s="427"/>
      <c r="H41" s="428"/>
      <c r="I41" s="69"/>
      <c r="J41" s="65"/>
      <c r="K41" s="19"/>
      <c r="L41" s="19"/>
      <c r="M41" s="64"/>
      <c r="N41" s="20" t="str">
        <f t="shared" si="6"/>
        <v/>
      </c>
      <c r="O41" s="21" t="str">
        <f t="shared" si="7"/>
        <v/>
      </c>
      <c r="P41" s="166" t="str">
        <f t="shared" si="8"/>
        <v/>
      </c>
      <c r="Q41" s="54"/>
      <c r="R41" s="7"/>
      <c r="S41" s="51"/>
      <c r="T41" s="6"/>
      <c r="U41" s="7"/>
      <c r="V41" s="51"/>
      <c r="W41" s="52"/>
      <c r="X41" s="10">
        <v>12</v>
      </c>
      <c r="Y41" s="55"/>
      <c r="Z41" s="63"/>
      <c r="AA41" s="426"/>
      <c r="AB41" s="427"/>
      <c r="AC41" s="427"/>
      <c r="AD41" s="428"/>
      <c r="AE41" s="263"/>
      <c r="AF41" s="65"/>
      <c r="AG41" s="19"/>
      <c r="AH41" s="19"/>
      <c r="AI41" s="64"/>
      <c r="AJ41" s="20" t="str">
        <f t="shared" si="9"/>
        <v/>
      </c>
      <c r="AK41" s="21" t="str">
        <f t="shared" si="10"/>
        <v/>
      </c>
      <c r="AL41" s="166" t="str">
        <f t="shared" si="11"/>
        <v/>
      </c>
      <c r="DW41" s="7"/>
      <c r="DX41" s="7"/>
    </row>
    <row r="42" spans="1:128" ht="18" customHeight="1" x14ac:dyDescent="0.45">
      <c r="A42" s="7"/>
      <c r="B42" s="10">
        <v>13</v>
      </c>
      <c r="C42" s="55"/>
      <c r="D42" s="63"/>
      <c r="E42" s="426"/>
      <c r="F42" s="427"/>
      <c r="G42" s="427"/>
      <c r="H42" s="428"/>
      <c r="I42" s="69"/>
      <c r="J42" s="65"/>
      <c r="K42" s="19"/>
      <c r="L42" s="19"/>
      <c r="M42" s="64"/>
      <c r="N42" s="20" t="str">
        <f t="shared" si="6"/>
        <v/>
      </c>
      <c r="O42" s="21" t="str">
        <f t="shared" si="7"/>
        <v/>
      </c>
      <c r="P42" s="166" t="str">
        <f t="shared" si="8"/>
        <v/>
      </c>
      <c r="Q42" s="54"/>
      <c r="R42" s="7"/>
      <c r="S42" s="51"/>
      <c r="T42" s="6"/>
      <c r="U42" s="7"/>
      <c r="V42" s="51"/>
      <c r="W42" s="52"/>
      <c r="X42" s="10">
        <v>13</v>
      </c>
      <c r="Y42" s="55"/>
      <c r="Z42" s="63"/>
      <c r="AA42" s="426"/>
      <c r="AB42" s="427"/>
      <c r="AC42" s="427"/>
      <c r="AD42" s="428"/>
      <c r="AE42" s="263"/>
      <c r="AF42" s="65"/>
      <c r="AG42" s="19"/>
      <c r="AH42" s="19"/>
      <c r="AI42" s="64"/>
      <c r="AJ42" s="20" t="str">
        <f t="shared" si="9"/>
        <v/>
      </c>
      <c r="AK42" s="21" t="str">
        <f t="shared" si="10"/>
        <v/>
      </c>
      <c r="AL42" s="166" t="str">
        <f t="shared" si="11"/>
        <v/>
      </c>
      <c r="DW42" s="7"/>
      <c r="DX42" s="7"/>
    </row>
    <row r="43" spans="1:128" ht="18" customHeight="1" x14ac:dyDescent="0.45">
      <c r="A43" s="7"/>
      <c r="B43" s="10">
        <v>14</v>
      </c>
      <c r="C43" s="55"/>
      <c r="D43" s="63"/>
      <c r="E43" s="426"/>
      <c r="F43" s="427"/>
      <c r="G43" s="427"/>
      <c r="H43" s="428"/>
      <c r="I43" s="69"/>
      <c r="J43" s="65"/>
      <c r="K43" s="19"/>
      <c r="L43" s="19"/>
      <c r="M43" s="64"/>
      <c r="N43" s="20" t="str">
        <f t="shared" si="6"/>
        <v/>
      </c>
      <c r="O43" s="21" t="str">
        <f t="shared" si="7"/>
        <v/>
      </c>
      <c r="P43" s="166" t="str">
        <f t="shared" si="8"/>
        <v/>
      </c>
      <c r="Q43" s="54"/>
      <c r="R43" s="7"/>
      <c r="S43" s="51"/>
      <c r="T43" s="6"/>
      <c r="U43" s="7"/>
      <c r="V43" s="51"/>
      <c r="W43" s="52"/>
      <c r="X43" s="10">
        <v>14</v>
      </c>
      <c r="Y43" s="55"/>
      <c r="Z43" s="63"/>
      <c r="AA43" s="426"/>
      <c r="AB43" s="427"/>
      <c r="AC43" s="427"/>
      <c r="AD43" s="428"/>
      <c r="AE43" s="263"/>
      <c r="AF43" s="65"/>
      <c r="AG43" s="19"/>
      <c r="AH43" s="19"/>
      <c r="AI43" s="64"/>
      <c r="AJ43" s="20" t="str">
        <f t="shared" si="9"/>
        <v/>
      </c>
      <c r="AK43" s="21" t="str">
        <f t="shared" si="10"/>
        <v/>
      </c>
      <c r="AL43" s="166" t="str">
        <f t="shared" si="11"/>
        <v/>
      </c>
      <c r="DW43" s="7"/>
      <c r="DX43" s="7"/>
    </row>
    <row r="44" spans="1:128" ht="18" customHeight="1" x14ac:dyDescent="0.45">
      <c r="A44" s="7"/>
      <c r="B44" s="10">
        <v>15</v>
      </c>
      <c r="C44" s="55"/>
      <c r="D44" s="63"/>
      <c r="E44" s="426"/>
      <c r="F44" s="427"/>
      <c r="G44" s="427"/>
      <c r="H44" s="428"/>
      <c r="I44" s="69"/>
      <c r="J44" s="65"/>
      <c r="K44" s="19"/>
      <c r="L44" s="19"/>
      <c r="M44" s="64"/>
      <c r="N44" s="20" t="str">
        <f t="shared" si="6"/>
        <v/>
      </c>
      <c r="O44" s="21" t="str">
        <f t="shared" si="7"/>
        <v/>
      </c>
      <c r="P44" s="166" t="str">
        <f t="shared" si="8"/>
        <v/>
      </c>
      <c r="Q44" s="54"/>
      <c r="R44" s="7"/>
      <c r="S44" s="51"/>
      <c r="T44" s="6"/>
      <c r="U44" s="7"/>
      <c r="V44" s="51"/>
      <c r="W44" s="52"/>
      <c r="X44" s="10">
        <v>15</v>
      </c>
      <c r="Y44" s="55"/>
      <c r="Z44" s="63"/>
      <c r="AA44" s="426"/>
      <c r="AB44" s="427"/>
      <c r="AC44" s="427"/>
      <c r="AD44" s="428"/>
      <c r="AE44" s="263"/>
      <c r="AF44" s="65"/>
      <c r="AG44" s="19"/>
      <c r="AH44" s="19"/>
      <c r="AI44" s="64"/>
      <c r="AJ44" s="20" t="str">
        <f t="shared" si="9"/>
        <v/>
      </c>
      <c r="AK44" s="21" t="str">
        <f t="shared" si="10"/>
        <v/>
      </c>
      <c r="AL44" s="166" t="str">
        <f t="shared" si="11"/>
        <v/>
      </c>
      <c r="DW44" s="7"/>
      <c r="DX44" s="7"/>
    </row>
    <row r="45" spans="1:128" ht="18" customHeight="1" x14ac:dyDescent="0.45"/>
    <row r="46" spans="1:128" ht="18" customHeight="1" x14ac:dyDescent="0.45"/>
    <row r="47" spans="1:128" ht="18" customHeight="1" x14ac:dyDescent="0.45"/>
    <row r="48" spans="1:128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  <row r="71" ht="18" customHeight="1" x14ac:dyDescent="0.45"/>
    <row r="72" ht="18" customHeight="1" x14ac:dyDescent="0.45"/>
    <row r="73" ht="18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</sheetData>
  <sheetProtection algorithmName="SHA-512" hashValue="44Vb6WNfdUi2Z89o5rEyPdHWA2Haayry4TUXPHGLJAPmRMmzj16nTESWWDDQAdL3czqvEPgW8TlYPh2SfFvvTQ==" saltValue="hdrfb/VNTodMwNFQHCWXvw==" spinCount="100000" sheet="1" selectLockedCells="1"/>
  <dataConsolidate/>
  <mergeCells count="76">
    <mergeCell ref="AA43:AD43"/>
    <mergeCell ref="AA44:AD44"/>
    <mergeCell ref="AA38:AD38"/>
    <mergeCell ref="AA39:AD39"/>
    <mergeCell ref="AA40:AD40"/>
    <mergeCell ref="AA41:AD41"/>
    <mergeCell ref="AA42:AD42"/>
    <mergeCell ref="AA33:AD33"/>
    <mergeCell ref="AA34:AD34"/>
    <mergeCell ref="AA35:AD35"/>
    <mergeCell ref="AA36:AD36"/>
    <mergeCell ref="AA37:AD37"/>
    <mergeCell ref="AA26:AD26"/>
    <mergeCell ref="AA29:AD29"/>
    <mergeCell ref="AA30:AD30"/>
    <mergeCell ref="AA31:AD31"/>
    <mergeCell ref="AA32:AD32"/>
    <mergeCell ref="AA21:AD21"/>
    <mergeCell ref="AA22:AD22"/>
    <mergeCell ref="AA23:AD23"/>
    <mergeCell ref="AA24:AD24"/>
    <mergeCell ref="AA25:AD25"/>
    <mergeCell ref="AA16:AD16"/>
    <mergeCell ref="AA17:AD17"/>
    <mergeCell ref="AA18:AD18"/>
    <mergeCell ref="AA19:AD19"/>
    <mergeCell ref="AA20:AD20"/>
    <mergeCell ref="AA11:AD11"/>
    <mergeCell ref="AA12:AD12"/>
    <mergeCell ref="AA13:AD13"/>
    <mergeCell ref="AA14:AD14"/>
    <mergeCell ref="AA15:AD15"/>
    <mergeCell ref="AB6:AC7"/>
    <mergeCell ref="AD6:AE7"/>
    <mergeCell ref="AF6:AG8"/>
    <mergeCell ref="AH6:AI8"/>
    <mergeCell ref="AB8:AC8"/>
    <mergeCell ref="AD8:AE8"/>
    <mergeCell ref="F6:G7"/>
    <mergeCell ref="H6:I7"/>
    <mergeCell ref="J6:K8"/>
    <mergeCell ref="L6:M8"/>
    <mergeCell ref="F8:G8"/>
    <mergeCell ref="H8:I8"/>
    <mergeCell ref="E22:H22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36:H36"/>
    <mergeCell ref="E23:H23"/>
    <mergeCell ref="E24:H24"/>
    <mergeCell ref="E25:H25"/>
    <mergeCell ref="E26:H26"/>
    <mergeCell ref="E29:H29"/>
    <mergeCell ref="E30:H30"/>
    <mergeCell ref="E31:H31"/>
    <mergeCell ref="E32:H32"/>
    <mergeCell ref="E33:H33"/>
    <mergeCell ref="E34:H34"/>
    <mergeCell ref="E35:H35"/>
    <mergeCell ref="E43:H43"/>
    <mergeCell ref="E44:H44"/>
    <mergeCell ref="E37:H37"/>
    <mergeCell ref="E38:H38"/>
    <mergeCell ref="E39:H39"/>
    <mergeCell ref="E40:H40"/>
    <mergeCell ref="E41:H41"/>
    <mergeCell ref="E42:H42"/>
  </mergeCells>
  <phoneticPr fontId="6"/>
  <conditionalFormatting sqref="E12:M26">
    <cfRule type="expression" dxfId="39" priority="16">
      <formula>E12=""</formula>
    </cfRule>
  </conditionalFormatting>
  <conditionalFormatting sqref="E31:M44 E30:H30">
    <cfRule type="expression" dxfId="38" priority="6">
      <formula>E30=""</formula>
    </cfRule>
  </conditionalFormatting>
  <conditionalFormatting sqref="AA13:AI26 AA12:AD12">
    <cfRule type="expression" dxfId="37" priority="5">
      <formula>AA12=""</formula>
    </cfRule>
  </conditionalFormatting>
  <conditionalFormatting sqref="AA31:AI44 AA30:AD30">
    <cfRule type="expression" dxfId="36" priority="4">
      <formula>AA30=""</formula>
    </cfRule>
  </conditionalFormatting>
  <conditionalFormatting sqref="AE12:AI12">
    <cfRule type="expression" dxfId="35" priority="3">
      <formula>AE12=""</formula>
    </cfRule>
  </conditionalFormatting>
  <conditionalFormatting sqref="I30:M30">
    <cfRule type="expression" dxfId="34" priority="2">
      <formula>I30=""</formula>
    </cfRule>
  </conditionalFormatting>
  <conditionalFormatting sqref="AE30:AI30">
    <cfRule type="expression" dxfId="33" priority="1">
      <formula>AE30=""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2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FU186"/>
  <sheetViews>
    <sheetView topLeftCell="A4" workbookViewId="0">
      <selection activeCell="L14" sqref="L14"/>
    </sheetView>
  </sheetViews>
  <sheetFormatPr defaultRowHeight="18" x14ac:dyDescent="0.45"/>
  <cols>
    <col min="1" max="1" width="1.59765625" customWidth="1"/>
    <col min="2" max="2" width="3.09765625" customWidth="1"/>
    <col min="3" max="3" width="11.19921875" customWidth="1"/>
    <col min="4" max="4" width="20.59765625" customWidth="1"/>
    <col min="5" max="5" width="23.69921875" customWidth="1"/>
    <col min="6" max="7" width="7.59765625" customWidth="1"/>
    <col min="8" max="8" width="8" customWidth="1"/>
    <col min="9" max="9" width="7.59765625" customWidth="1"/>
    <col min="10" max="10" width="7.59765625" style="16" customWidth="1"/>
    <col min="11" max="11" width="8.8984375" customWidth="1"/>
    <col min="12" max="20" width="9.59765625" customWidth="1"/>
    <col min="21" max="21" width="8.09765625" hidden="1" customWidth="1"/>
    <col min="22" max="39" width="9" hidden="1" customWidth="1"/>
    <col min="40" max="41" width="9" customWidth="1"/>
    <col min="42" max="42" width="2.8984375" customWidth="1"/>
    <col min="43" max="43" width="4.296875" customWidth="1"/>
    <col min="44" max="45" width="9" customWidth="1"/>
    <col min="46" max="46" width="12.8984375" customWidth="1"/>
    <col min="47" max="129" width="9" customWidth="1"/>
    <col min="130" max="130" width="9.09765625" customWidth="1"/>
    <col min="131" max="146" width="9" customWidth="1"/>
    <col min="147" max="147" width="12.19921875" customWidth="1"/>
    <col min="148" max="229" width="9" customWidth="1"/>
  </cols>
  <sheetData>
    <row r="1" spans="1:177" ht="18" customHeight="1" x14ac:dyDescent="0.45"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</row>
    <row r="2" spans="1:177" ht="18" customHeight="1" x14ac:dyDescent="0.45">
      <c r="C2" s="2"/>
      <c r="D2" s="1" t="s">
        <v>50</v>
      </c>
      <c r="E2" s="1"/>
      <c r="M2" s="239"/>
      <c r="N2" s="239"/>
      <c r="O2" s="239"/>
      <c r="V2" s="11"/>
      <c r="W2" s="17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R2" s="2"/>
      <c r="AS2" s="1" t="s">
        <v>50</v>
      </c>
      <c r="AT2" s="1"/>
      <c r="AY2" s="16"/>
      <c r="BB2" s="239"/>
      <c r="BC2" s="239"/>
      <c r="BD2" s="239"/>
    </row>
    <row r="3" spans="1:177" ht="18" customHeight="1" x14ac:dyDescent="0.45">
      <c r="C3" s="56"/>
      <c r="D3" s="1" t="s">
        <v>0</v>
      </c>
      <c r="E3" s="1"/>
      <c r="M3" s="239"/>
      <c r="N3" s="239"/>
      <c r="O3" s="239"/>
      <c r="AG3" s="48"/>
      <c r="AH3" s="48"/>
      <c r="AI3" s="48"/>
      <c r="AJ3" s="48"/>
      <c r="AK3" s="48"/>
      <c r="AL3" s="48"/>
      <c r="AM3" s="48"/>
      <c r="AN3" s="48"/>
      <c r="AO3" s="48"/>
      <c r="AP3" s="48"/>
      <c r="AR3" s="56"/>
      <c r="AS3" s="1" t="s">
        <v>0</v>
      </c>
      <c r="AT3" s="1"/>
      <c r="AY3" s="16"/>
      <c r="BB3" s="239"/>
      <c r="BC3" s="239"/>
      <c r="BD3" s="239"/>
      <c r="FU3" ph="1"/>
    </row>
    <row r="4" spans="1:177" ht="18" customHeight="1" x14ac:dyDescent="0.45">
      <c r="C4" s="170" t="s">
        <v>425</v>
      </c>
      <c r="D4" s="1"/>
      <c r="E4" s="1"/>
      <c r="M4" s="240"/>
      <c r="N4" s="240"/>
      <c r="O4" s="240"/>
      <c r="V4" s="238" t="s">
        <v>488</v>
      </c>
      <c r="W4" s="238"/>
      <c r="AG4" s="48"/>
      <c r="AH4" s="48"/>
      <c r="AI4" s="48"/>
      <c r="AJ4" s="48"/>
      <c r="AK4" s="48"/>
      <c r="AL4" s="48"/>
      <c r="AM4" s="48"/>
      <c r="AN4" s="48"/>
      <c r="AO4" s="48"/>
      <c r="AP4" s="48"/>
      <c r="AR4" s="170" t="s">
        <v>425</v>
      </c>
      <c r="AS4" s="1"/>
      <c r="AT4" s="1"/>
      <c r="AY4" s="16"/>
      <c r="BB4" s="240"/>
      <c r="BC4" s="240"/>
      <c r="BD4" s="240"/>
      <c r="FU4" ph="1"/>
    </row>
    <row r="5" spans="1:177" ht="18" customHeight="1" thickBot="1" x14ac:dyDescent="0.5">
      <c r="D5" s="1"/>
      <c r="E5" s="1"/>
      <c r="G5" s="3" t="s">
        <v>47</v>
      </c>
      <c r="AS5" s="1"/>
      <c r="AT5" s="1"/>
      <c r="AV5" s="3" t="s">
        <v>47</v>
      </c>
      <c r="AY5" s="16"/>
      <c r="FU5" ph="1"/>
    </row>
    <row r="6" spans="1:177" ht="18" customHeight="1" thickTop="1" x14ac:dyDescent="0.45">
      <c r="G6" s="438" t="s">
        <v>433</v>
      </c>
      <c r="H6" s="439"/>
      <c r="I6" s="439"/>
      <c r="J6" s="438" t="s">
        <v>432</v>
      </c>
      <c r="K6" s="439"/>
      <c r="L6" s="445"/>
      <c r="M6" s="447" t="s">
        <v>116</v>
      </c>
      <c r="N6" s="448"/>
      <c r="O6" s="429" t="str">
        <f>IF(G8&lt;J8,"可",IF(G8&gt;=J8,"不可",IF(COUNTIF(O12:O61,"×"),"不可")))</f>
        <v>不可</v>
      </c>
      <c r="P6" s="430"/>
      <c r="Q6" s="431"/>
      <c r="V6" s="40" t="s">
        <v>39</v>
      </c>
      <c r="W6" s="41">
        <v>9.76</v>
      </c>
      <c r="X6" s="42" t="s">
        <v>40</v>
      </c>
      <c r="AG6" s="49"/>
      <c r="AH6" s="49"/>
      <c r="AI6" s="49"/>
      <c r="AJ6" s="49"/>
      <c r="AK6" s="49"/>
      <c r="AL6" s="49"/>
      <c r="AM6" s="49"/>
      <c r="AN6" s="49"/>
      <c r="AO6" s="49"/>
      <c r="AP6" s="49"/>
      <c r="AV6" s="438" t="s">
        <v>433</v>
      </c>
      <c r="AW6" s="439"/>
      <c r="AX6" s="439"/>
      <c r="AY6" s="438" t="s">
        <v>432</v>
      </c>
      <c r="AZ6" s="439"/>
      <c r="BA6" s="445"/>
      <c r="BB6" s="447" t="s">
        <v>116</v>
      </c>
      <c r="BC6" s="453"/>
      <c r="BD6" s="456" t="str">
        <f>IF(AV8&lt;AY8,"可",IF(AV8&gt;=AY8,"不可",IF(COUNTIF(BD12:BD61,"×"),"不可")))</f>
        <v>可</v>
      </c>
      <c r="BE6" s="457"/>
      <c r="BF6" s="458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FU6" ph="1"/>
    </row>
    <row r="7" spans="1:177" ht="18" customHeight="1" x14ac:dyDescent="0.45">
      <c r="B7" s="3"/>
      <c r="G7" s="440"/>
      <c r="H7" s="441"/>
      <c r="I7" s="441"/>
      <c r="J7" s="440"/>
      <c r="K7" s="441"/>
      <c r="L7" s="446"/>
      <c r="M7" s="449"/>
      <c r="N7" s="450"/>
      <c r="O7" s="432"/>
      <c r="P7" s="433"/>
      <c r="Q7" s="434"/>
      <c r="V7" s="40" t="s">
        <v>41</v>
      </c>
      <c r="W7" s="43">
        <v>2.58E-2</v>
      </c>
      <c r="X7" s="42" t="s">
        <v>42</v>
      </c>
      <c r="AQ7" s="3"/>
      <c r="AV7" s="440"/>
      <c r="AW7" s="441"/>
      <c r="AX7" s="441"/>
      <c r="AY7" s="440"/>
      <c r="AZ7" s="441"/>
      <c r="BA7" s="446"/>
      <c r="BB7" s="449"/>
      <c r="BC7" s="454"/>
      <c r="BD7" s="459"/>
      <c r="BE7" s="460"/>
      <c r="BF7" s="461"/>
      <c r="FU7" ph="1"/>
    </row>
    <row r="8" spans="1:177" ht="18" customHeight="1" thickBot="1" x14ac:dyDescent="0.5">
      <c r="B8" s="3"/>
      <c r="G8" s="442">
        <f>SUM(S12:S61)</f>
        <v>0</v>
      </c>
      <c r="H8" s="443"/>
      <c r="I8" s="444"/>
      <c r="J8" s="385">
        <f>SUM(S65:S114)</f>
        <v>0</v>
      </c>
      <c r="K8" s="385"/>
      <c r="L8" s="385"/>
      <c r="M8" s="451"/>
      <c r="N8" s="452"/>
      <c r="O8" s="435"/>
      <c r="P8" s="436"/>
      <c r="Q8" s="437"/>
      <c r="V8" s="9" t="s">
        <v>416</v>
      </c>
      <c r="W8" s="164">
        <v>0.48899999999999999</v>
      </c>
      <c r="X8" s="9" t="s">
        <v>269</v>
      </c>
      <c r="AQ8" s="3"/>
      <c r="AV8" s="442">
        <f>SUM(BH12:BH61)</f>
        <v>1.619629056E-2</v>
      </c>
      <c r="AW8" s="443"/>
      <c r="AX8" s="444"/>
      <c r="AY8" s="385">
        <f>SUM(BH65:BH114)</f>
        <v>0.22288029696</v>
      </c>
      <c r="AZ8" s="385"/>
      <c r="BA8" s="385"/>
      <c r="BB8" s="451"/>
      <c r="BC8" s="455"/>
      <c r="BD8" s="462"/>
      <c r="BE8" s="463"/>
      <c r="BF8" s="464"/>
      <c r="FU8" ph="1"/>
    </row>
    <row r="9" spans="1:177" ht="18" customHeight="1" thickTop="1" x14ac:dyDescent="0.45">
      <c r="C9" s="15"/>
      <c r="R9" s="16"/>
      <c r="S9" s="16"/>
      <c r="T9" s="16"/>
      <c r="U9" s="1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R9" s="15"/>
      <c r="AY9" s="16"/>
      <c r="BG9" s="16"/>
      <c r="BH9" s="16"/>
      <c r="BI9" s="16"/>
      <c r="FU9" ph="1"/>
    </row>
    <row r="10" spans="1:177" ht="18" customHeight="1" x14ac:dyDescent="0.45">
      <c r="B10" s="3" t="s">
        <v>383</v>
      </c>
      <c r="V10" s="14" t="s">
        <v>21</v>
      </c>
      <c r="W10" s="14" t="s">
        <v>6</v>
      </c>
      <c r="X10" s="14" t="s">
        <v>7</v>
      </c>
      <c r="Y10" s="14" t="s">
        <v>8</v>
      </c>
      <c r="Z10" s="14" t="s">
        <v>9</v>
      </c>
      <c r="AA10" s="14" t="s">
        <v>10</v>
      </c>
      <c r="AB10" s="14" t="s">
        <v>11</v>
      </c>
      <c r="AC10" s="14" t="s">
        <v>12</v>
      </c>
      <c r="AD10" s="14" t="s">
        <v>13</v>
      </c>
      <c r="AE10" s="14" t="s">
        <v>14</v>
      </c>
      <c r="AF10" s="14" t="s">
        <v>15</v>
      </c>
      <c r="AG10" s="14" t="s">
        <v>16</v>
      </c>
      <c r="AH10" s="9" t="s">
        <v>17</v>
      </c>
      <c r="AI10" s="9" t="s">
        <v>18</v>
      </c>
      <c r="AJ10" s="9" t="s">
        <v>19</v>
      </c>
      <c r="AK10" s="9" t="s">
        <v>20</v>
      </c>
      <c r="AQ10" s="3" t="s">
        <v>383</v>
      </c>
      <c r="AY10" s="16"/>
      <c r="FU10" ph="1"/>
    </row>
    <row r="11" spans="1:177" ht="50.1" customHeight="1" x14ac:dyDescent="0.45">
      <c r="A11" s="7"/>
      <c r="B11" s="62" t="s">
        <v>1</v>
      </c>
      <c r="C11" s="67" t="s">
        <v>22</v>
      </c>
      <c r="D11" s="68" t="s">
        <v>23</v>
      </c>
      <c r="E11" s="68" t="s">
        <v>485</v>
      </c>
      <c r="F11" s="403" t="s">
        <v>24</v>
      </c>
      <c r="G11" s="404"/>
      <c r="H11" s="404"/>
      <c r="I11" s="405"/>
      <c r="J11" s="237" t="s">
        <v>487</v>
      </c>
      <c r="K11" s="45" t="s">
        <v>25</v>
      </c>
      <c r="L11" s="45" t="s">
        <v>489</v>
      </c>
      <c r="M11" s="45" t="s">
        <v>26</v>
      </c>
      <c r="N11" s="45" t="s">
        <v>3</v>
      </c>
      <c r="O11" s="45" t="s">
        <v>490</v>
      </c>
      <c r="P11" s="8" t="s">
        <v>48</v>
      </c>
      <c r="Q11" s="73" t="s">
        <v>49</v>
      </c>
      <c r="R11" s="45" t="s">
        <v>4</v>
      </c>
      <c r="S11" s="180" t="s">
        <v>431</v>
      </c>
      <c r="T11" s="8" t="s">
        <v>5</v>
      </c>
      <c r="U11" s="5"/>
      <c r="V11" s="241"/>
      <c r="W11" s="242"/>
      <c r="X11" s="242"/>
      <c r="Y11" s="50"/>
      <c r="Z11" s="50"/>
      <c r="AB11" s="17"/>
      <c r="AC11" s="17"/>
      <c r="AD11" s="17"/>
      <c r="AE11" s="17"/>
      <c r="AF11" s="17"/>
      <c r="AQ11" s="62" t="s">
        <v>1</v>
      </c>
      <c r="AR11" s="259" t="s">
        <v>22</v>
      </c>
      <c r="AS11" s="68" t="s">
        <v>23</v>
      </c>
      <c r="AT11" s="68" t="s">
        <v>485</v>
      </c>
      <c r="AU11" s="403" t="s">
        <v>24</v>
      </c>
      <c r="AV11" s="404"/>
      <c r="AW11" s="404"/>
      <c r="AX11" s="405"/>
      <c r="AY11" s="237" t="s">
        <v>487</v>
      </c>
      <c r="AZ11" s="258" t="s">
        <v>25</v>
      </c>
      <c r="BA11" s="258" t="s">
        <v>489</v>
      </c>
      <c r="BB11" s="258" t="s">
        <v>26</v>
      </c>
      <c r="BC11" s="258" t="s">
        <v>3</v>
      </c>
      <c r="BD11" s="258" t="s">
        <v>490</v>
      </c>
      <c r="BE11" s="257" t="s">
        <v>48</v>
      </c>
      <c r="BF11" s="73" t="s">
        <v>49</v>
      </c>
      <c r="BG11" s="258" t="s">
        <v>4</v>
      </c>
      <c r="BH11" s="180" t="s">
        <v>431</v>
      </c>
      <c r="BI11" s="257" t="s">
        <v>5</v>
      </c>
      <c r="FU11" ph="1"/>
    </row>
    <row r="12" spans="1:177" ht="18" customHeight="1" x14ac:dyDescent="0.45">
      <c r="A12" s="7"/>
      <c r="B12" s="10">
        <v>1</v>
      </c>
      <c r="C12" s="176"/>
      <c r="D12" s="63"/>
      <c r="E12" s="63"/>
      <c r="F12" s="420"/>
      <c r="G12" s="421"/>
      <c r="H12" s="421"/>
      <c r="I12" s="422"/>
      <c r="J12" s="265"/>
      <c r="K12" s="19"/>
      <c r="L12" s="19"/>
      <c r="M12" s="65"/>
      <c r="N12" s="19"/>
      <c r="O12" s="252" t="str">
        <f>IF($J12="〇",IF($L12/$M12&gt;=60,"〇","×"),IF(AND($L12&gt;0,$L12&lt;600),"〇",IF(AND($L12&gt;0,$L12&gt;=600,$L12&lt;2200),IF($L12/$M12&gt;=45,"〇","×"),IF(AND($L12&gt;0,$L12&gt;=2200),IF($L12/$M12&gt;60,"〇","×"),""))))</f>
        <v/>
      </c>
      <c r="P12" s="19"/>
      <c r="Q12" s="64"/>
      <c r="R12" s="20" t="str">
        <f t="shared" ref="R12:R43" si="0">IF((M12*N12*(P12*Q12)/1000)&lt;&gt;0,(M12*N12*(P12*Q12)/1000),"")</f>
        <v/>
      </c>
      <c r="S12" s="177" t="str">
        <f t="shared" ref="S12:S26" si="1">IFERROR(R12/1000*$W$6*$W$7,"")</f>
        <v/>
      </c>
      <c r="T12" s="177" t="str">
        <f>IFERROR((R12/1000)*$W$8,"")</f>
        <v/>
      </c>
      <c r="U12" s="54"/>
      <c r="V12" s="7"/>
      <c r="W12" s="51"/>
      <c r="X12" s="6"/>
      <c r="Y12" s="7"/>
      <c r="Z12" s="51"/>
      <c r="AA12" s="52"/>
      <c r="AB12" s="53"/>
      <c r="AC12" s="53"/>
      <c r="AQ12" s="10">
        <v>1</v>
      </c>
      <c r="AR12" s="266" t="s">
        <v>519</v>
      </c>
      <c r="AS12" s="281" t="s">
        <v>520</v>
      </c>
      <c r="AT12" s="281" t="s">
        <v>521</v>
      </c>
      <c r="AU12" s="423" t="s">
        <v>21</v>
      </c>
      <c r="AV12" s="424"/>
      <c r="AW12" s="424"/>
      <c r="AX12" s="425"/>
      <c r="AY12" s="282" t="s">
        <v>522</v>
      </c>
      <c r="AZ12" s="270">
        <v>1</v>
      </c>
      <c r="BA12" s="270">
        <v>1520</v>
      </c>
      <c r="BB12" s="269">
        <v>1.2</v>
      </c>
      <c r="BC12" s="270">
        <v>10</v>
      </c>
      <c r="BD12" s="283" t="str">
        <f>IF($J12="〇",IF($L12/$M12&gt;=60,"〇","×"),IF(AND($L12&gt;0,$L12&lt;600),"〇",IF(AND($L12&gt;0,$L12&gt;=600,$L12&lt;2200),IF($L12/$M12&gt;=45,"〇","×"),IF(AND($L12&gt;0,$L12&gt;=2200),IF($L12/$M12&gt;60,"〇","×"),""))))</f>
        <v/>
      </c>
      <c r="BE12" s="270">
        <v>15</v>
      </c>
      <c r="BF12" s="271">
        <v>260</v>
      </c>
      <c r="BG12" s="222">
        <f t="shared" ref="BG12:BG61" si="2">IF((BB12*BC12*(BE12*BF12)/1000)&lt;&gt;0,(BB12*BC12*(BE12*BF12)/1000),"")</f>
        <v>46.8</v>
      </c>
      <c r="BH12" s="284">
        <f t="shared" ref="BH12:BH61" si="3">IFERROR(BG12/1000*$W$6*$W$7,"")</f>
        <v>1.1784614399999999E-2</v>
      </c>
      <c r="BI12" s="284">
        <f>IFERROR((BG12/1000)*$W$8,"")</f>
        <v>2.2885199999999998E-2</v>
      </c>
      <c r="EA12" s="7"/>
      <c r="EB12" s="7"/>
    </row>
    <row r="13" spans="1:177" ht="18" customHeight="1" x14ac:dyDescent="0.45">
      <c r="A13" s="7"/>
      <c r="B13" s="10">
        <v>2</v>
      </c>
      <c r="C13" s="176"/>
      <c r="D13" s="63"/>
      <c r="E13" s="63"/>
      <c r="F13" s="420"/>
      <c r="G13" s="421"/>
      <c r="H13" s="421"/>
      <c r="I13" s="422"/>
      <c r="J13" s="69"/>
      <c r="K13" s="19"/>
      <c r="L13" s="19"/>
      <c r="M13" s="65"/>
      <c r="N13" s="19"/>
      <c r="O13" s="252" t="str">
        <f>IF($J13="〇",IF($L13/$M13&gt;=60,"〇","×"),IF(AND($L13&gt;0,$L13&lt;600),"〇",IF(AND($L13&gt;0,$L13&gt;=600,$L13&lt;2200),IF($L13/$M13&gt;=45,"〇","×"),IF(AND($L13&gt;0,$L13&gt;=2200),IF($L13/$M13&gt;60,"〇","×"),""))))</f>
        <v/>
      </c>
      <c r="P13" s="19"/>
      <c r="Q13" s="64"/>
      <c r="R13" s="20" t="str">
        <f t="shared" si="0"/>
        <v/>
      </c>
      <c r="S13" s="177" t="str">
        <f t="shared" si="1"/>
        <v/>
      </c>
      <c r="T13" s="177" t="str">
        <f t="shared" ref="T13:T26" si="4">IFERROR((R13/1000)*$W$8,"")</f>
        <v/>
      </c>
      <c r="U13" s="54"/>
      <c r="V13" s="7"/>
      <c r="W13" s="51"/>
      <c r="X13" s="6"/>
      <c r="Y13" s="7"/>
      <c r="Z13" s="51"/>
      <c r="AA13" s="52"/>
      <c r="AB13" s="53"/>
      <c r="AC13" s="53"/>
      <c r="AQ13" s="10">
        <v>2</v>
      </c>
      <c r="AR13" s="266" t="s">
        <v>529</v>
      </c>
      <c r="AS13" s="281" t="s">
        <v>527</v>
      </c>
      <c r="AT13" s="281" t="s">
        <v>528</v>
      </c>
      <c r="AU13" s="423" t="s">
        <v>10</v>
      </c>
      <c r="AV13" s="424"/>
      <c r="AW13" s="424"/>
      <c r="AX13" s="425"/>
      <c r="AY13" s="282"/>
      <c r="AZ13" s="270">
        <v>1</v>
      </c>
      <c r="BA13" s="270"/>
      <c r="BB13" s="269">
        <v>2</v>
      </c>
      <c r="BC13" s="270">
        <v>1</v>
      </c>
      <c r="BD13" s="283" t="str">
        <f>IF($J13="〇",IF($L13/$M13&gt;=60,"〇","×"),IF(AND($L13&gt;0,$L13&lt;600),"〇",IF(AND($L13&gt;0,$L13&gt;=600,$L13&lt;2200),IF($L13/$M13&gt;=45,"〇","×"),IF(AND($L13&gt;0,$L13&gt;=2200),IF($L13/$M13&gt;60,"〇","×"),""))))</f>
        <v/>
      </c>
      <c r="BE13" s="270">
        <v>24</v>
      </c>
      <c r="BF13" s="271">
        <v>365</v>
      </c>
      <c r="BG13" s="222">
        <f t="shared" si="2"/>
        <v>17.52</v>
      </c>
      <c r="BH13" s="284">
        <f t="shared" si="3"/>
        <v>4.41167616E-3</v>
      </c>
      <c r="BI13" s="284">
        <f t="shared" ref="BI13:BI26" si="5">IFERROR((BG13/1000)*$W$8,"")</f>
        <v>8.56728E-3</v>
      </c>
      <c r="EA13" s="7"/>
      <c r="EB13" s="7"/>
    </row>
    <row r="14" spans="1:177" ht="18" customHeight="1" x14ac:dyDescent="0.45">
      <c r="A14" s="7"/>
      <c r="B14" s="10">
        <v>3</v>
      </c>
      <c r="C14" s="176"/>
      <c r="D14" s="63"/>
      <c r="E14" s="63"/>
      <c r="F14" s="420"/>
      <c r="G14" s="421"/>
      <c r="H14" s="421"/>
      <c r="I14" s="422"/>
      <c r="J14" s="69"/>
      <c r="K14" s="19"/>
      <c r="L14" s="19"/>
      <c r="M14" s="65"/>
      <c r="N14" s="19"/>
      <c r="O14" s="252" t="str">
        <f t="shared" ref="O14:O61" si="6">IF($J14="〇",IF($L14/$M14&gt;=60,"〇","×"),IF(AND($L14&gt;0,$L14&lt;600),"〇",IF(AND($L14&gt;0,$L14&gt;=600,$L14&lt;2200),IF($L14/$M14&gt;=45,"〇","×"),IF(AND($L14&gt;0,$L14&gt;=2200),IF($L14/$M14&gt;60,"〇","×"),""))))</f>
        <v/>
      </c>
      <c r="P14" s="19"/>
      <c r="Q14" s="64"/>
      <c r="R14" s="20" t="str">
        <f t="shared" si="0"/>
        <v/>
      </c>
      <c r="S14" s="177" t="str">
        <f t="shared" si="1"/>
        <v/>
      </c>
      <c r="T14" s="177" t="str">
        <f t="shared" si="4"/>
        <v/>
      </c>
      <c r="U14" s="54"/>
      <c r="V14" s="7"/>
      <c r="W14" s="51"/>
      <c r="X14" s="6"/>
      <c r="Y14" s="7"/>
      <c r="Z14" s="51"/>
      <c r="AA14" s="52"/>
      <c r="AB14" s="53"/>
      <c r="AC14" s="53"/>
      <c r="AQ14" s="10">
        <v>3</v>
      </c>
      <c r="AR14" s="176"/>
      <c r="AS14" s="63"/>
      <c r="AT14" s="63"/>
      <c r="AU14" s="420"/>
      <c r="AV14" s="421"/>
      <c r="AW14" s="421"/>
      <c r="AX14" s="422"/>
      <c r="AY14" s="263"/>
      <c r="AZ14" s="19"/>
      <c r="BA14" s="19"/>
      <c r="BB14" s="65"/>
      <c r="BC14" s="19"/>
      <c r="BD14" s="252" t="str">
        <f t="shared" ref="BD14:BD61" si="7">IF($J14="〇",IF($L14/$M14&gt;=60,"〇","×"),IF(AND($L14&gt;0,$L14&lt;600),"〇",IF(AND($L14&gt;0,$L14&gt;=600,$L14&lt;2200),IF($L14/$M14&gt;=45,"〇","×"),IF(AND($L14&gt;0,$L14&gt;=2200),IF($L14/$M14&gt;60,"〇","×"),""))))</f>
        <v/>
      </c>
      <c r="BE14" s="19"/>
      <c r="BF14" s="64"/>
      <c r="BG14" s="20" t="str">
        <f t="shared" si="2"/>
        <v/>
      </c>
      <c r="BH14" s="177" t="str">
        <f t="shared" si="3"/>
        <v/>
      </c>
      <c r="BI14" s="177" t="str">
        <f t="shared" si="5"/>
        <v/>
      </c>
      <c r="EA14" s="7"/>
      <c r="EB14" s="7"/>
    </row>
    <row r="15" spans="1:177" ht="18" customHeight="1" x14ac:dyDescent="0.45">
      <c r="A15" s="7"/>
      <c r="B15" s="10">
        <v>4</v>
      </c>
      <c r="C15" s="176"/>
      <c r="D15" s="63"/>
      <c r="E15" s="63"/>
      <c r="F15" s="420"/>
      <c r="G15" s="421"/>
      <c r="H15" s="421"/>
      <c r="I15" s="422"/>
      <c r="J15" s="69"/>
      <c r="K15" s="19"/>
      <c r="L15" s="19"/>
      <c r="M15" s="65"/>
      <c r="N15" s="19"/>
      <c r="O15" s="252" t="str">
        <f t="shared" si="6"/>
        <v/>
      </c>
      <c r="P15" s="19"/>
      <c r="Q15" s="64"/>
      <c r="R15" s="20" t="str">
        <f t="shared" si="0"/>
        <v/>
      </c>
      <c r="S15" s="177" t="str">
        <f t="shared" si="1"/>
        <v/>
      </c>
      <c r="T15" s="177" t="str">
        <f t="shared" si="4"/>
        <v/>
      </c>
      <c r="U15" s="54"/>
      <c r="V15" s="7"/>
      <c r="W15" s="51"/>
      <c r="X15" s="6"/>
      <c r="Y15" s="7"/>
      <c r="Z15" s="51"/>
      <c r="AA15" s="52"/>
      <c r="AB15" s="53"/>
      <c r="AC15" s="53"/>
      <c r="AQ15" s="10">
        <v>4</v>
      </c>
      <c r="AR15" s="176"/>
      <c r="AS15" s="63"/>
      <c r="AT15" s="63"/>
      <c r="AU15" s="420"/>
      <c r="AV15" s="421"/>
      <c r="AW15" s="421"/>
      <c r="AX15" s="422"/>
      <c r="AY15" s="263"/>
      <c r="AZ15" s="19"/>
      <c r="BA15" s="19"/>
      <c r="BB15" s="65"/>
      <c r="BC15" s="19"/>
      <c r="BD15" s="252" t="str">
        <f t="shared" si="7"/>
        <v/>
      </c>
      <c r="BE15" s="19"/>
      <c r="BF15" s="64"/>
      <c r="BG15" s="20" t="str">
        <f t="shared" si="2"/>
        <v/>
      </c>
      <c r="BH15" s="177" t="str">
        <f t="shared" si="3"/>
        <v/>
      </c>
      <c r="BI15" s="177" t="str">
        <f t="shared" si="5"/>
        <v/>
      </c>
      <c r="EA15" s="7"/>
      <c r="EB15" s="7"/>
    </row>
    <row r="16" spans="1:177" ht="18" customHeight="1" x14ac:dyDescent="0.45">
      <c r="A16" s="7"/>
      <c r="B16" s="10">
        <v>5</v>
      </c>
      <c r="C16" s="176"/>
      <c r="D16" s="63"/>
      <c r="E16" s="63"/>
      <c r="F16" s="420"/>
      <c r="G16" s="421"/>
      <c r="H16" s="421"/>
      <c r="I16" s="422"/>
      <c r="J16" s="69"/>
      <c r="K16" s="19"/>
      <c r="L16" s="19"/>
      <c r="M16" s="65"/>
      <c r="N16" s="19"/>
      <c r="O16" s="252" t="str">
        <f t="shared" si="6"/>
        <v/>
      </c>
      <c r="P16" s="19"/>
      <c r="Q16" s="64"/>
      <c r="R16" s="20" t="str">
        <f t="shared" si="0"/>
        <v/>
      </c>
      <c r="S16" s="177" t="str">
        <f t="shared" si="1"/>
        <v/>
      </c>
      <c r="T16" s="177" t="str">
        <f t="shared" si="4"/>
        <v/>
      </c>
      <c r="U16" s="54"/>
      <c r="V16" s="7"/>
      <c r="W16" s="51"/>
      <c r="AQ16" s="10">
        <v>5</v>
      </c>
      <c r="AR16" s="176"/>
      <c r="AS16" s="63"/>
      <c r="AT16" s="63"/>
      <c r="AU16" s="420"/>
      <c r="AV16" s="421"/>
      <c r="AW16" s="421"/>
      <c r="AX16" s="422"/>
      <c r="AY16" s="263"/>
      <c r="AZ16" s="19"/>
      <c r="BA16" s="19"/>
      <c r="BB16" s="65"/>
      <c r="BC16" s="19"/>
      <c r="BD16" s="252" t="str">
        <f t="shared" si="7"/>
        <v/>
      </c>
      <c r="BE16" s="19"/>
      <c r="BF16" s="64"/>
      <c r="BG16" s="20" t="str">
        <f t="shared" si="2"/>
        <v/>
      </c>
      <c r="BH16" s="177" t="str">
        <f t="shared" si="3"/>
        <v/>
      </c>
      <c r="BI16" s="177" t="str">
        <f t="shared" si="5"/>
        <v/>
      </c>
      <c r="EA16" s="7"/>
      <c r="EB16" s="7"/>
    </row>
    <row r="17" spans="1:132" ht="18" customHeight="1" x14ac:dyDescent="0.45">
      <c r="A17" s="7"/>
      <c r="B17" s="10">
        <v>6</v>
      </c>
      <c r="C17" s="176"/>
      <c r="D17" s="63"/>
      <c r="E17" s="63"/>
      <c r="F17" s="420"/>
      <c r="G17" s="421"/>
      <c r="H17" s="421"/>
      <c r="I17" s="422"/>
      <c r="J17" s="69"/>
      <c r="K17" s="19"/>
      <c r="L17" s="19"/>
      <c r="M17" s="65"/>
      <c r="N17" s="19"/>
      <c r="O17" s="252" t="str">
        <f t="shared" si="6"/>
        <v/>
      </c>
      <c r="P17" s="19"/>
      <c r="Q17" s="64"/>
      <c r="R17" s="20" t="str">
        <f t="shared" si="0"/>
        <v/>
      </c>
      <c r="S17" s="177" t="str">
        <f t="shared" si="1"/>
        <v/>
      </c>
      <c r="T17" s="177" t="str">
        <f t="shared" si="4"/>
        <v/>
      </c>
      <c r="U17" s="54"/>
      <c r="AQ17" s="10">
        <v>6</v>
      </c>
      <c r="AR17" s="176"/>
      <c r="AS17" s="63"/>
      <c r="AT17" s="63"/>
      <c r="AU17" s="420"/>
      <c r="AV17" s="421"/>
      <c r="AW17" s="421"/>
      <c r="AX17" s="422"/>
      <c r="AY17" s="263"/>
      <c r="AZ17" s="19"/>
      <c r="BA17" s="19"/>
      <c r="BB17" s="65"/>
      <c r="BC17" s="19"/>
      <c r="BD17" s="252" t="str">
        <f t="shared" si="7"/>
        <v/>
      </c>
      <c r="BE17" s="19"/>
      <c r="BF17" s="64"/>
      <c r="BG17" s="20" t="str">
        <f t="shared" si="2"/>
        <v/>
      </c>
      <c r="BH17" s="177" t="str">
        <f t="shared" si="3"/>
        <v/>
      </c>
      <c r="BI17" s="177" t="str">
        <f t="shared" si="5"/>
        <v/>
      </c>
      <c r="EA17" s="7"/>
      <c r="EB17" s="7"/>
    </row>
    <row r="18" spans="1:132" ht="18" customHeight="1" x14ac:dyDescent="0.45">
      <c r="A18" s="7"/>
      <c r="B18" s="10">
        <v>7</v>
      </c>
      <c r="C18" s="176"/>
      <c r="D18" s="63"/>
      <c r="E18" s="63"/>
      <c r="F18" s="420"/>
      <c r="G18" s="421"/>
      <c r="H18" s="421"/>
      <c r="I18" s="422"/>
      <c r="J18" s="69"/>
      <c r="K18" s="19"/>
      <c r="L18" s="19"/>
      <c r="M18" s="65"/>
      <c r="N18" s="19"/>
      <c r="O18" s="252" t="str">
        <f t="shared" si="6"/>
        <v/>
      </c>
      <c r="P18" s="19"/>
      <c r="Q18" s="64"/>
      <c r="R18" s="20" t="str">
        <f t="shared" si="0"/>
        <v/>
      </c>
      <c r="S18" s="177" t="str">
        <f t="shared" si="1"/>
        <v/>
      </c>
      <c r="T18" s="177" t="str">
        <f t="shared" si="4"/>
        <v/>
      </c>
      <c r="U18" s="54"/>
      <c r="AQ18" s="10">
        <v>7</v>
      </c>
      <c r="AR18" s="176"/>
      <c r="AS18" s="63"/>
      <c r="AT18" s="63"/>
      <c r="AU18" s="420"/>
      <c r="AV18" s="421"/>
      <c r="AW18" s="421"/>
      <c r="AX18" s="422"/>
      <c r="AY18" s="263"/>
      <c r="AZ18" s="19"/>
      <c r="BA18" s="19"/>
      <c r="BB18" s="65"/>
      <c r="BC18" s="19"/>
      <c r="BD18" s="252" t="str">
        <f t="shared" si="7"/>
        <v/>
      </c>
      <c r="BE18" s="19"/>
      <c r="BF18" s="64"/>
      <c r="BG18" s="20" t="str">
        <f t="shared" si="2"/>
        <v/>
      </c>
      <c r="BH18" s="177" t="str">
        <f t="shared" si="3"/>
        <v/>
      </c>
      <c r="BI18" s="177" t="str">
        <f t="shared" si="5"/>
        <v/>
      </c>
      <c r="EA18" s="7"/>
      <c r="EB18" s="7"/>
    </row>
    <row r="19" spans="1:132" ht="18" customHeight="1" x14ac:dyDescent="0.45">
      <c r="A19" s="7"/>
      <c r="B19" s="10">
        <v>8</v>
      </c>
      <c r="C19" s="176"/>
      <c r="D19" s="63"/>
      <c r="E19" s="63"/>
      <c r="F19" s="420"/>
      <c r="G19" s="421"/>
      <c r="H19" s="421"/>
      <c r="I19" s="422"/>
      <c r="J19" s="69"/>
      <c r="K19" s="19"/>
      <c r="L19" s="19"/>
      <c r="M19" s="65"/>
      <c r="N19" s="19"/>
      <c r="O19" s="252" t="str">
        <f t="shared" si="6"/>
        <v/>
      </c>
      <c r="P19" s="19"/>
      <c r="Q19" s="64"/>
      <c r="R19" s="20" t="str">
        <f t="shared" si="0"/>
        <v/>
      </c>
      <c r="S19" s="177" t="str">
        <f t="shared" si="1"/>
        <v/>
      </c>
      <c r="T19" s="177" t="str">
        <f t="shared" si="4"/>
        <v/>
      </c>
      <c r="U19" s="54"/>
      <c r="AQ19" s="10">
        <v>8</v>
      </c>
      <c r="AR19" s="176"/>
      <c r="AS19" s="63"/>
      <c r="AT19" s="63"/>
      <c r="AU19" s="420"/>
      <c r="AV19" s="421"/>
      <c r="AW19" s="421"/>
      <c r="AX19" s="422"/>
      <c r="AY19" s="263"/>
      <c r="AZ19" s="19"/>
      <c r="BA19" s="19"/>
      <c r="BB19" s="65"/>
      <c r="BC19" s="19"/>
      <c r="BD19" s="252" t="str">
        <f t="shared" si="7"/>
        <v/>
      </c>
      <c r="BE19" s="19"/>
      <c r="BF19" s="64"/>
      <c r="BG19" s="20" t="str">
        <f t="shared" si="2"/>
        <v/>
      </c>
      <c r="BH19" s="177" t="str">
        <f t="shared" si="3"/>
        <v/>
      </c>
      <c r="BI19" s="177" t="str">
        <f t="shared" si="5"/>
        <v/>
      </c>
      <c r="EA19" s="7"/>
      <c r="EB19" s="7"/>
    </row>
    <row r="20" spans="1:132" ht="18" customHeight="1" x14ac:dyDescent="0.45">
      <c r="A20" s="7"/>
      <c r="B20" s="10">
        <v>9</v>
      </c>
      <c r="C20" s="176"/>
      <c r="D20" s="63"/>
      <c r="E20" s="63"/>
      <c r="F20" s="420"/>
      <c r="G20" s="421"/>
      <c r="H20" s="421"/>
      <c r="I20" s="422"/>
      <c r="J20" s="69"/>
      <c r="K20" s="19"/>
      <c r="L20" s="19"/>
      <c r="M20" s="65"/>
      <c r="N20" s="19"/>
      <c r="O20" s="252" t="str">
        <f t="shared" si="6"/>
        <v/>
      </c>
      <c r="P20" s="19"/>
      <c r="Q20" s="64"/>
      <c r="R20" s="20" t="str">
        <f t="shared" si="0"/>
        <v/>
      </c>
      <c r="S20" s="177" t="str">
        <f t="shared" si="1"/>
        <v/>
      </c>
      <c r="T20" s="177" t="str">
        <f t="shared" si="4"/>
        <v/>
      </c>
      <c r="U20" s="54"/>
      <c r="AQ20" s="10">
        <v>9</v>
      </c>
      <c r="AR20" s="176"/>
      <c r="AS20" s="63"/>
      <c r="AT20" s="63"/>
      <c r="AU20" s="420"/>
      <c r="AV20" s="421"/>
      <c r="AW20" s="421"/>
      <c r="AX20" s="422"/>
      <c r="AY20" s="263"/>
      <c r="AZ20" s="19"/>
      <c r="BA20" s="19"/>
      <c r="BB20" s="65"/>
      <c r="BC20" s="19"/>
      <c r="BD20" s="252" t="str">
        <f t="shared" si="7"/>
        <v/>
      </c>
      <c r="BE20" s="19"/>
      <c r="BF20" s="64"/>
      <c r="BG20" s="20" t="str">
        <f t="shared" si="2"/>
        <v/>
      </c>
      <c r="BH20" s="177" t="str">
        <f t="shared" si="3"/>
        <v/>
      </c>
      <c r="BI20" s="177" t="str">
        <f t="shared" si="5"/>
        <v/>
      </c>
      <c r="EA20" s="7"/>
      <c r="EB20" s="7"/>
    </row>
    <row r="21" spans="1:132" ht="18" customHeight="1" x14ac:dyDescent="0.45">
      <c r="A21" s="7"/>
      <c r="B21" s="10">
        <v>10</v>
      </c>
      <c r="C21" s="176"/>
      <c r="D21" s="63"/>
      <c r="E21" s="63"/>
      <c r="F21" s="420"/>
      <c r="G21" s="421"/>
      <c r="H21" s="421"/>
      <c r="I21" s="422"/>
      <c r="J21" s="69"/>
      <c r="K21" s="19"/>
      <c r="L21" s="19"/>
      <c r="M21" s="65"/>
      <c r="N21" s="19"/>
      <c r="O21" s="252" t="str">
        <f t="shared" si="6"/>
        <v/>
      </c>
      <c r="P21" s="19"/>
      <c r="Q21" s="64"/>
      <c r="R21" s="20" t="str">
        <f t="shared" si="0"/>
        <v/>
      </c>
      <c r="S21" s="177" t="str">
        <f t="shared" si="1"/>
        <v/>
      </c>
      <c r="T21" s="177" t="str">
        <f t="shared" si="4"/>
        <v/>
      </c>
      <c r="U21" s="54"/>
      <c r="V21" s="7"/>
      <c r="W21" s="51"/>
      <c r="X21" s="6"/>
      <c r="Y21" s="7"/>
      <c r="Z21" s="51"/>
      <c r="AA21" s="52"/>
      <c r="AB21" s="53"/>
      <c r="AC21" s="53"/>
      <c r="AQ21" s="10">
        <v>10</v>
      </c>
      <c r="AR21" s="176"/>
      <c r="AS21" s="63"/>
      <c r="AT21" s="63"/>
      <c r="AU21" s="420"/>
      <c r="AV21" s="421"/>
      <c r="AW21" s="421"/>
      <c r="AX21" s="422"/>
      <c r="AY21" s="263"/>
      <c r="AZ21" s="19"/>
      <c r="BA21" s="19"/>
      <c r="BB21" s="65"/>
      <c r="BC21" s="19"/>
      <c r="BD21" s="252" t="str">
        <f t="shared" si="7"/>
        <v/>
      </c>
      <c r="BE21" s="19"/>
      <c r="BF21" s="64"/>
      <c r="BG21" s="20" t="str">
        <f t="shared" si="2"/>
        <v/>
      </c>
      <c r="BH21" s="177" t="str">
        <f t="shared" si="3"/>
        <v/>
      </c>
      <c r="BI21" s="177" t="str">
        <f t="shared" si="5"/>
        <v/>
      </c>
      <c r="EA21" s="7"/>
      <c r="EB21" s="7"/>
    </row>
    <row r="22" spans="1:132" ht="18" customHeight="1" x14ac:dyDescent="0.45">
      <c r="A22" s="7"/>
      <c r="B22" s="10">
        <v>11</v>
      </c>
      <c r="C22" s="176"/>
      <c r="D22" s="63"/>
      <c r="E22" s="63"/>
      <c r="F22" s="420"/>
      <c r="G22" s="421"/>
      <c r="H22" s="421"/>
      <c r="I22" s="422"/>
      <c r="J22" s="69"/>
      <c r="K22" s="19"/>
      <c r="L22" s="19"/>
      <c r="M22" s="65"/>
      <c r="N22" s="19"/>
      <c r="O22" s="252" t="str">
        <f t="shared" si="6"/>
        <v/>
      </c>
      <c r="P22" s="19"/>
      <c r="Q22" s="64"/>
      <c r="R22" s="20" t="str">
        <f t="shared" si="0"/>
        <v/>
      </c>
      <c r="S22" s="177" t="str">
        <f t="shared" si="1"/>
        <v/>
      </c>
      <c r="T22" s="177" t="str">
        <f t="shared" si="4"/>
        <v/>
      </c>
      <c r="U22" s="54"/>
      <c r="V22" s="7"/>
      <c r="W22" s="51"/>
      <c r="X22" s="6"/>
      <c r="Y22" s="7"/>
      <c r="Z22" s="51"/>
      <c r="AA22" s="52"/>
      <c r="AB22" s="53"/>
      <c r="AC22" s="53"/>
      <c r="AQ22" s="10">
        <v>11</v>
      </c>
      <c r="AR22" s="176"/>
      <c r="AS22" s="63"/>
      <c r="AT22" s="63"/>
      <c r="AU22" s="420"/>
      <c r="AV22" s="421"/>
      <c r="AW22" s="421"/>
      <c r="AX22" s="422"/>
      <c r="AY22" s="263"/>
      <c r="AZ22" s="19"/>
      <c r="BA22" s="19"/>
      <c r="BB22" s="65"/>
      <c r="BC22" s="19"/>
      <c r="BD22" s="252" t="str">
        <f t="shared" si="7"/>
        <v/>
      </c>
      <c r="BE22" s="19"/>
      <c r="BF22" s="64"/>
      <c r="BG22" s="20" t="str">
        <f t="shared" si="2"/>
        <v/>
      </c>
      <c r="BH22" s="177" t="str">
        <f t="shared" si="3"/>
        <v/>
      </c>
      <c r="BI22" s="177" t="str">
        <f t="shared" si="5"/>
        <v/>
      </c>
      <c r="EA22" s="7"/>
      <c r="EB22" s="7"/>
    </row>
    <row r="23" spans="1:132" ht="18" customHeight="1" x14ac:dyDescent="0.45">
      <c r="A23" s="7"/>
      <c r="B23" s="10">
        <v>12</v>
      </c>
      <c r="C23" s="176"/>
      <c r="D23" s="63"/>
      <c r="E23" s="63"/>
      <c r="F23" s="420"/>
      <c r="G23" s="421"/>
      <c r="H23" s="421"/>
      <c r="I23" s="422"/>
      <c r="J23" s="69"/>
      <c r="K23" s="19"/>
      <c r="L23" s="19"/>
      <c r="M23" s="65"/>
      <c r="N23" s="19"/>
      <c r="O23" s="252" t="str">
        <f>IF($J23="〇",IF($L23/$M23&gt;=60,"〇","×"),IF(AND($L23&gt;0,$L23&lt;600),"〇",IF(AND($L23&gt;0,$L23&gt;=600,$L23&lt;2200),IF($L23/$M23&gt;=45,"〇","×"),IF(AND($L23&gt;0,$L23&gt;=2200),IF($L23/$M23&gt;60,"〇","×"),""))))</f>
        <v/>
      </c>
      <c r="P23" s="19"/>
      <c r="Q23" s="64"/>
      <c r="R23" s="20" t="str">
        <f t="shared" si="0"/>
        <v/>
      </c>
      <c r="S23" s="177" t="str">
        <f t="shared" si="1"/>
        <v/>
      </c>
      <c r="T23" s="177" t="str">
        <f t="shared" si="4"/>
        <v/>
      </c>
      <c r="U23" s="54"/>
      <c r="V23" s="7"/>
      <c r="W23" s="51"/>
      <c r="X23" s="6"/>
      <c r="Y23" s="7"/>
      <c r="Z23" s="51"/>
      <c r="AA23" s="52"/>
      <c r="AB23" s="53"/>
      <c r="AC23" s="53"/>
      <c r="AQ23" s="10">
        <v>12</v>
      </c>
      <c r="AR23" s="176"/>
      <c r="AS23" s="63"/>
      <c r="AT23" s="63"/>
      <c r="AU23" s="420"/>
      <c r="AV23" s="421"/>
      <c r="AW23" s="421"/>
      <c r="AX23" s="422"/>
      <c r="AY23" s="263"/>
      <c r="AZ23" s="19"/>
      <c r="BA23" s="19"/>
      <c r="BB23" s="65"/>
      <c r="BC23" s="19"/>
      <c r="BD23" s="252" t="str">
        <f>IF($J23="〇",IF($L23/$M23&gt;=60,"〇","×"),IF(AND($L23&gt;0,$L23&lt;600),"〇",IF(AND($L23&gt;0,$L23&gt;=600,$L23&lt;2200),IF($L23/$M23&gt;=45,"〇","×"),IF(AND($L23&gt;0,$L23&gt;=2200),IF($L23/$M23&gt;60,"〇","×"),""))))</f>
        <v/>
      </c>
      <c r="BE23" s="19"/>
      <c r="BF23" s="64"/>
      <c r="BG23" s="20" t="str">
        <f t="shared" si="2"/>
        <v/>
      </c>
      <c r="BH23" s="177" t="str">
        <f t="shared" si="3"/>
        <v/>
      </c>
      <c r="BI23" s="177" t="str">
        <f t="shared" si="5"/>
        <v/>
      </c>
      <c r="EA23" s="7"/>
      <c r="EB23" s="7"/>
    </row>
    <row r="24" spans="1:132" ht="18" customHeight="1" x14ac:dyDescent="0.45">
      <c r="A24" s="7"/>
      <c r="B24" s="10">
        <v>13</v>
      </c>
      <c r="C24" s="176"/>
      <c r="D24" s="63"/>
      <c r="E24" s="63"/>
      <c r="F24" s="420"/>
      <c r="G24" s="421"/>
      <c r="H24" s="421"/>
      <c r="I24" s="422"/>
      <c r="J24" s="69"/>
      <c r="K24" s="19"/>
      <c r="L24" s="19"/>
      <c r="M24" s="65"/>
      <c r="N24" s="19"/>
      <c r="O24" s="252" t="str">
        <f t="shared" si="6"/>
        <v/>
      </c>
      <c r="P24" s="19"/>
      <c r="Q24" s="64"/>
      <c r="R24" s="20" t="str">
        <f t="shared" si="0"/>
        <v/>
      </c>
      <c r="S24" s="177" t="str">
        <f t="shared" si="1"/>
        <v/>
      </c>
      <c r="T24" s="177" t="str">
        <f t="shared" si="4"/>
        <v/>
      </c>
      <c r="U24" s="54"/>
      <c r="V24" s="7"/>
      <c r="W24" s="51"/>
      <c r="X24" s="6"/>
      <c r="Y24" s="7"/>
      <c r="Z24" s="51"/>
      <c r="AA24" s="52"/>
      <c r="AB24" s="53"/>
      <c r="AC24" s="53"/>
      <c r="AQ24" s="10">
        <v>13</v>
      </c>
      <c r="AR24" s="176"/>
      <c r="AS24" s="63"/>
      <c r="AT24" s="63"/>
      <c r="AU24" s="420"/>
      <c r="AV24" s="421"/>
      <c r="AW24" s="421"/>
      <c r="AX24" s="422"/>
      <c r="AY24" s="263"/>
      <c r="AZ24" s="19"/>
      <c r="BA24" s="19"/>
      <c r="BB24" s="65"/>
      <c r="BC24" s="19"/>
      <c r="BD24" s="252" t="str">
        <f t="shared" si="7"/>
        <v/>
      </c>
      <c r="BE24" s="19"/>
      <c r="BF24" s="64"/>
      <c r="BG24" s="20" t="str">
        <f t="shared" si="2"/>
        <v/>
      </c>
      <c r="BH24" s="177" t="str">
        <f t="shared" si="3"/>
        <v/>
      </c>
      <c r="BI24" s="177" t="str">
        <f t="shared" si="5"/>
        <v/>
      </c>
      <c r="EA24" s="7"/>
      <c r="EB24" s="7"/>
    </row>
    <row r="25" spans="1:132" ht="18" customHeight="1" x14ac:dyDescent="0.45">
      <c r="A25" s="7"/>
      <c r="B25" s="10">
        <v>14</v>
      </c>
      <c r="C25" s="176"/>
      <c r="D25" s="63"/>
      <c r="E25" s="63"/>
      <c r="F25" s="420"/>
      <c r="G25" s="421"/>
      <c r="H25" s="421"/>
      <c r="I25" s="422"/>
      <c r="J25" s="69"/>
      <c r="K25" s="19"/>
      <c r="L25" s="19"/>
      <c r="M25" s="65"/>
      <c r="N25" s="19"/>
      <c r="O25" s="252" t="str">
        <f t="shared" si="6"/>
        <v/>
      </c>
      <c r="P25" s="19"/>
      <c r="Q25" s="64"/>
      <c r="R25" s="20" t="str">
        <f t="shared" si="0"/>
        <v/>
      </c>
      <c r="S25" s="177" t="str">
        <f t="shared" si="1"/>
        <v/>
      </c>
      <c r="T25" s="177" t="str">
        <f t="shared" si="4"/>
        <v/>
      </c>
      <c r="U25" s="54"/>
      <c r="V25" s="7"/>
      <c r="W25" s="51"/>
      <c r="X25" s="6"/>
      <c r="Y25" s="7"/>
      <c r="Z25" s="51"/>
      <c r="AA25" s="52"/>
      <c r="AB25" s="53"/>
      <c r="AC25" s="53"/>
      <c r="AQ25" s="10">
        <v>14</v>
      </c>
      <c r="AR25" s="176"/>
      <c r="AS25" s="63"/>
      <c r="AT25" s="63"/>
      <c r="AU25" s="420"/>
      <c r="AV25" s="421"/>
      <c r="AW25" s="421"/>
      <c r="AX25" s="422"/>
      <c r="AY25" s="263"/>
      <c r="AZ25" s="19"/>
      <c r="BA25" s="19"/>
      <c r="BB25" s="65"/>
      <c r="BC25" s="19"/>
      <c r="BD25" s="252" t="str">
        <f t="shared" si="7"/>
        <v/>
      </c>
      <c r="BE25" s="19"/>
      <c r="BF25" s="64"/>
      <c r="BG25" s="20" t="str">
        <f t="shared" si="2"/>
        <v/>
      </c>
      <c r="BH25" s="177" t="str">
        <f t="shared" si="3"/>
        <v/>
      </c>
      <c r="BI25" s="177" t="str">
        <f t="shared" si="5"/>
        <v/>
      </c>
      <c r="EA25" s="7"/>
      <c r="EB25" s="7"/>
    </row>
    <row r="26" spans="1:132" ht="18" customHeight="1" x14ac:dyDescent="0.45">
      <c r="A26" s="7"/>
      <c r="B26" s="10">
        <v>15</v>
      </c>
      <c r="C26" s="176"/>
      <c r="D26" s="63"/>
      <c r="E26" s="63"/>
      <c r="F26" s="420"/>
      <c r="G26" s="421"/>
      <c r="H26" s="421"/>
      <c r="I26" s="422"/>
      <c r="J26" s="69"/>
      <c r="K26" s="19"/>
      <c r="L26" s="19"/>
      <c r="M26" s="65"/>
      <c r="N26" s="19"/>
      <c r="O26" s="252" t="str">
        <f t="shared" si="6"/>
        <v/>
      </c>
      <c r="P26" s="19"/>
      <c r="Q26" s="64"/>
      <c r="R26" s="20" t="str">
        <f t="shared" si="0"/>
        <v/>
      </c>
      <c r="S26" s="177" t="str">
        <f t="shared" si="1"/>
        <v/>
      </c>
      <c r="T26" s="177" t="str">
        <f t="shared" si="4"/>
        <v/>
      </c>
      <c r="U26" s="54"/>
      <c r="V26" s="7"/>
      <c r="W26" s="51"/>
      <c r="X26" s="6"/>
      <c r="Y26" s="7"/>
      <c r="Z26" s="51"/>
      <c r="AA26" s="52"/>
      <c r="AB26" s="53"/>
      <c r="AC26" s="53"/>
      <c r="AQ26" s="10">
        <v>15</v>
      </c>
      <c r="AR26" s="176"/>
      <c r="AS26" s="63"/>
      <c r="AT26" s="63"/>
      <c r="AU26" s="420"/>
      <c r="AV26" s="421"/>
      <c r="AW26" s="421"/>
      <c r="AX26" s="422"/>
      <c r="AY26" s="263"/>
      <c r="AZ26" s="19"/>
      <c r="BA26" s="19"/>
      <c r="BB26" s="65"/>
      <c r="BC26" s="19"/>
      <c r="BD26" s="252" t="str">
        <f t="shared" si="7"/>
        <v/>
      </c>
      <c r="BE26" s="19"/>
      <c r="BF26" s="64"/>
      <c r="BG26" s="20" t="str">
        <f t="shared" si="2"/>
        <v/>
      </c>
      <c r="BH26" s="177" t="str">
        <f t="shared" si="3"/>
        <v/>
      </c>
      <c r="BI26" s="177" t="str">
        <f t="shared" si="5"/>
        <v/>
      </c>
      <c r="EA26" s="7"/>
      <c r="EB26" s="7"/>
    </row>
    <row r="27" spans="1:132" ht="18" customHeight="1" x14ac:dyDescent="0.45">
      <c r="A27" s="7"/>
      <c r="B27" s="10">
        <v>16</v>
      </c>
      <c r="C27" s="176"/>
      <c r="D27" s="63"/>
      <c r="E27" s="63"/>
      <c r="F27" s="420"/>
      <c r="G27" s="421"/>
      <c r="H27" s="421"/>
      <c r="I27" s="422"/>
      <c r="J27" s="69"/>
      <c r="K27" s="19"/>
      <c r="L27" s="19"/>
      <c r="M27" s="65"/>
      <c r="N27" s="19"/>
      <c r="O27" s="252" t="str">
        <f t="shared" si="6"/>
        <v/>
      </c>
      <c r="P27" s="19"/>
      <c r="Q27" s="64"/>
      <c r="R27" s="20" t="str">
        <f t="shared" si="0"/>
        <v/>
      </c>
      <c r="S27" s="177" t="str">
        <f t="shared" ref="S27:S56" si="8">IFERROR(R27/1000*$W$6*$W$7,"")</f>
        <v/>
      </c>
      <c r="T27" s="177" t="str">
        <f>IFERROR((R27/1000)*$W$8,"")</f>
        <v/>
      </c>
      <c r="U27" s="54"/>
      <c r="V27" s="7"/>
      <c r="W27" s="51"/>
      <c r="X27" s="6"/>
      <c r="Y27" s="7"/>
      <c r="Z27" s="51"/>
      <c r="AA27" s="52"/>
      <c r="AB27" s="53"/>
      <c r="AC27" s="53"/>
      <c r="AQ27" s="10">
        <v>16</v>
      </c>
      <c r="AR27" s="176"/>
      <c r="AS27" s="63"/>
      <c r="AT27" s="63"/>
      <c r="AU27" s="420"/>
      <c r="AV27" s="421"/>
      <c r="AW27" s="421"/>
      <c r="AX27" s="422"/>
      <c r="AY27" s="263"/>
      <c r="AZ27" s="19"/>
      <c r="BA27" s="19"/>
      <c r="BB27" s="65"/>
      <c r="BC27" s="19"/>
      <c r="BD27" s="252" t="str">
        <f t="shared" si="7"/>
        <v/>
      </c>
      <c r="BE27" s="19"/>
      <c r="BF27" s="64"/>
      <c r="BG27" s="20" t="str">
        <f t="shared" si="2"/>
        <v/>
      </c>
      <c r="BH27" s="177" t="str">
        <f t="shared" si="3"/>
        <v/>
      </c>
      <c r="BI27" s="177" t="str">
        <f>IFERROR((BG27/1000)*$W$8,"")</f>
        <v/>
      </c>
      <c r="EA27" s="7"/>
      <c r="EB27" s="7"/>
    </row>
    <row r="28" spans="1:132" ht="18" customHeight="1" x14ac:dyDescent="0.45">
      <c r="A28" s="7"/>
      <c r="B28" s="10">
        <v>17</v>
      </c>
      <c r="C28" s="176"/>
      <c r="D28" s="63"/>
      <c r="E28" s="63"/>
      <c r="F28" s="420"/>
      <c r="G28" s="421"/>
      <c r="H28" s="421"/>
      <c r="I28" s="422"/>
      <c r="J28" s="69"/>
      <c r="K28" s="19"/>
      <c r="L28" s="19"/>
      <c r="M28" s="65"/>
      <c r="N28" s="19"/>
      <c r="O28" s="252" t="str">
        <f t="shared" si="6"/>
        <v/>
      </c>
      <c r="P28" s="19"/>
      <c r="Q28" s="64"/>
      <c r="R28" s="20" t="str">
        <f t="shared" si="0"/>
        <v/>
      </c>
      <c r="S28" s="177" t="str">
        <f t="shared" si="8"/>
        <v/>
      </c>
      <c r="T28" s="177" t="str">
        <f t="shared" ref="T28:T41" si="9">IFERROR((R28/1000)*$W$8,"")</f>
        <v/>
      </c>
      <c r="U28" s="54"/>
      <c r="V28" s="7"/>
      <c r="W28" s="51"/>
      <c r="X28" s="6"/>
      <c r="Y28" s="7"/>
      <c r="Z28" s="51"/>
      <c r="AA28" s="52"/>
      <c r="AB28" s="53"/>
      <c r="AC28" s="53"/>
      <c r="AQ28" s="10">
        <v>17</v>
      </c>
      <c r="AR28" s="176"/>
      <c r="AS28" s="63"/>
      <c r="AT28" s="63"/>
      <c r="AU28" s="420"/>
      <c r="AV28" s="421"/>
      <c r="AW28" s="421"/>
      <c r="AX28" s="422"/>
      <c r="AY28" s="263"/>
      <c r="AZ28" s="19"/>
      <c r="BA28" s="19"/>
      <c r="BB28" s="65"/>
      <c r="BC28" s="19"/>
      <c r="BD28" s="252" t="str">
        <f t="shared" si="7"/>
        <v/>
      </c>
      <c r="BE28" s="19"/>
      <c r="BF28" s="64"/>
      <c r="BG28" s="20" t="str">
        <f t="shared" si="2"/>
        <v/>
      </c>
      <c r="BH28" s="177" t="str">
        <f t="shared" si="3"/>
        <v/>
      </c>
      <c r="BI28" s="177" t="str">
        <f t="shared" ref="BI28:BI41" si="10">IFERROR((BG28/1000)*$W$8,"")</f>
        <v/>
      </c>
      <c r="EA28" s="7"/>
      <c r="EB28" s="7"/>
    </row>
    <row r="29" spans="1:132" ht="18" customHeight="1" x14ac:dyDescent="0.45">
      <c r="A29" s="7"/>
      <c r="B29" s="10">
        <v>18</v>
      </c>
      <c r="C29" s="176"/>
      <c r="D29" s="63"/>
      <c r="E29" s="63"/>
      <c r="F29" s="420"/>
      <c r="G29" s="421"/>
      <c r="H29" s="421"/>
      <c r="I29" s="422"/>
      <c r="J29" s="69"/>
      <c r="K29" s="19"/>
      <c r="L29" s="19"/>
      <c r="M29" s="65"/>
      <c r="N29" s="19"/>
      <c r="O29" s="252" t="str">
        <f t="shared" si="6"/>
        <v/>
      </c>
      <c r="P29" s="19"/>
      <c r="Q29" s="64"/>
      <c r="R29" s="20" t="str">
        <f t="shared" si="0"/>
        <v/>
      </c>
      <c r="S29" s="177" t="str">
        <f t="shared" si="8"/>
        <v/>
      </c>
      <c r="T29" s="177" t="str">
        <f t="shared" si="9"/>
        <v/>
      </c>
      <c r="U29" s="54"/>
      <c r="V29" s="7"/>
      <c r="W29" s="51"/>
      <c r="X29" s="6"/>
      <c r="Y29" s="7"/>
      <c r="Z29" s="51"/>
      <c r="AA29" s="52"/>
      <c r="AB29" s="53"/>
      <c r="AC29" s="53"/>
      <c r="AQ29" s="10">
        <v>18</v>
      </c>
      <c r="AR29" s="176"/>
      <c r="AS29" s="63"/>
      <c r="AT29" s="63"/>
      <c r="AU29" s="420"/>
      <c r="AV29" s="421"/>
      <c r="AW29" s="421"/>
      <c r="AX29" s="422"/>
      <c r="AY29" s="263"/>
      <c r="AZ29" s="19"/>
      <c r="BA29" s="19"/>
      <c r="BB29" s="65"/>
      <c r="BC29" s="19"/>
      <c r="BD29" s="252" t="str">
        <f t="shared" si="7"/>
        <v/>
      </c>
      <c r="BE29" s="19"/>
      <c r="BF29" s="64"/>
      <c r="BG29" s="20" t="str">
        <f t="shared" si="2"/>
        <v/>
      </c>
      <c r="BH29" s="177" t="str">
        <f t="shared" si="3"/>
        <v/>
      </c>
      <c r="BI29" s="177" t="str">
        <f t="shared" si="10"/>
        <v/>
      </c>
      <c r="EA29" s="7"/>
      <c r="EB29" s="7"/>
    </row>
    <row r="30" spans="1:132" ht="18" customHeight="1" x14ac:dyDescent="0.45">
      <c r="A30" s="7"/>
      <c r="B30" s="10">
        <v>19</v>
      </c>
      <c r="C30" s="176"/>
      <c r="D30" s="63"/>
      <c r="E30" s="63"/>
      <c r="F30" s="420"/>
      <c r="G30" s="421"/>
      <c r="H30" s="421"/>
      <c r="I30" s="422"/>
      <c r="J30" s="69"/>
      <c r="K30" s="19"/>
      <c r="L30" s="19"/>
      <c r="M30" s="65"/>
      <c r="N30" s="19"/>
      <c r="O30" s="252" t="str">
        <f t="shared" si="6"/>
        <v/>
      </c>
      <c r="P30" s="19"/>
      <c r="Q30" s="64"/>
      <c r="R30" s="20" t="str">
        <f t="shared" si="0"/>
        <v/>
      </c>
      <c r="S30" s="177" t="str">
        <f t="shared" si="8"/>
        <v/>
      </c>
      <c r="T30" s="177" t="str">
        <f t="shared" si="9"/>
        <v/>
      </c>
      <c r="U30" s="54"/>
      <c r="V30" s="7"/>
      <c r="W30" s="51"/>
      <c r="X30" s="6"/>
      <c r="Y30" s="7"/>
      <c r="Z30" s="51"/>
      <c r="AA30" s="52"/>
      <c r="AB30" s="53"/>
      <c r="AC30" s="53"/>
      <c r="AQ30" s="10">
        <v>19</v>
      </c>
      <c r="AR30" s="176"/>
      <c r="AS30" s="63"/>
      <c r="AT30" s="63"/>
      <c r="AU30" s="420"/>
      <c r="AV30" s="421"/>
      <c r="AW30" s="421"/>
      <c r="AX30" s="422"/>
      <c r="AY30" s="263"/>
      <c r="AZ30" s="19"/>
      <c r="BA30" s="19"/>
      <c r="BB30" s="65"/>
      <c r="BC30" s="19"/>
      <c r="BD30" s="252" t="str">
        <f t="shared" si="7"/>
        <v/>
      </c>
      <c r="BE30" s="19"/>
      <c r="BF30" s="64"/>
      <c r="BG30" s="20" t="str">
        <f t="shared" si="2"/>
        <v/>
      </c>
      <c r="BH30" s="177" t="str">
        <f t="shared" si="3"/>
        <v/>
      </c>
      <c r="BI30" s="177" t="str">
        <f t="shared" si="10"/>
        <v/>
      </c>
      <c r="EA30" s="7"/>
      <c r="EB30" s="7"/>
    </row>
    <row r="31" spans="1:132" ht="18" customHeight="1" x14ac:dyDescent="0.45">
      <c r="A31" s="7"/>
      <c r="B31" s="10">
        <v>20</v>
      </c>
      <c r="C31" s="176"/>
      <c r="D31" s="63"/>
      <c r="E31" s="63"/>
      <c r="F31" s="420"/>
      <c r="G31" s="421"/>
      <c r="H31" s="421"/>
      <c r="I31" s="422"/>
      <c r="J31" s="69"/>
      <c r="K31" s="19"/>
      <c r="L31" s="19"/>
      <c r="M31" s="65"/>
      <c r="N31" s="19"/>
      <c r="O31" s="252" t="str">
        <f t="shared" si="6"/>
        <v/>
      </c>
      <c r="P31" s="19"/>
      <c r="Q31" s="64"/>
      <c r="R31" s="20" t="str">
        <f t="shared" si="0"/>
        <v/>
      </c>
      <c r="S31" s="177" t="str">
        <f t="shared" si="8"/>
        <v/>
      </c>
      <c r="T31" s="177" t="str">
        <f t="shared" si="9"/>
        <v/>
      </c>
      <c r="U31" s="54"/>
      <c r="V31" s="7"/>
      <c r="W31" s="51"/>
      <c r="AQ31" s="10">
        <v>20</v>
      </c>
      <c r="AR31" s="176"/>
      <c r="AS31" s="63"/>
      <c r="AT31" s="63"/>
      <c r="AU31" s="420"/>
      <c r="AV31" s="421"/>
      <c r="AW31" s="421"/>
      <c r="AX31" s="422"/>
      <c r="AY31" s="263"/>
      <c r="AZ31" s="19"/>
      <c r="BA31" s="19"/>
      <c r="BB31" s="65"/>
      <c r="BC31" s="19"/>
      <c r="BD31" s="252" t="str">
        <f t="shared" si="7"/>
        <v/>
      </c>
      <c r="BE31" s="19"/>
      <c r="BF31" s="64"/>
      <c r="BG31" s="20" t="str">
        <f t="shared" si="2"/>
        <v/>
      </c>
      <c r="BH31" s="177" t="str">
        <f t="shared" si="3"/>
        <v/>
      </c>
      <c r="BI31" s="177" t="str">
        <f t="shared" si="10"/>
        <v/>
      </c>
      <c r="EA31" s="7"/>
      <c r="EB31" s="7"/>
    </row>
    <row r="32" spans="1:132" ht="18" customHeight="1" x14ac:dyDescent="0.45">
      <c r="A32" s="7"/>
      <c r="B32" s="10">
        <v>21</v>
      </c>
      <c r="C32" s="176"/>
      <c r="D32" s="63"/>
      <c r="E32" s="63"/>
      <c r="F32" s="420"/>
      <c r="G32" s="421"/>
      <c r="H32" s="421"/>
      <c r="I32" s="422"/>
      <c r="J32" s="69"/>
      <c r="K32" s="19"/>
      <c r="L32" s="19"/>
      <c r="M32" s="65"/>
      <c r="N32" s="19"/>
      <c r="O32" s="252" t="str">
        <f t="shared" si="6"/>
        <v/>
      </c>
      <c r="P32" s="19"/>
      <c r="Q32" s="64"/>
      <c r="R32" s="20" t="str">
        <f t="shared" si="0"/>
        <v/>
      </c>
      <c r="S32" s="177" t="str">
        <f t="shared" si="8"/>
        <v/>
      </c>
      <c r="T32" s="177" t="str">
        <f t="shared" si="9"/>
        <v/>
      </c>
      <c r="U32" s="54"/>
      <c r="AQ32" s="10">
        <v>21</v>
      </c>
      <c r="AR32" s="176"/>
      <c r="AS32" s="63"/>
      <c r="AT32" s="63"/>
      <c r="AU32" s="420"/>
      <c r="AV32" s="421"/>
      <c r="AW32" s="421"/>
      <c r="AX32" s="422"/>
      <c r="AY32" s="263"/>
      <c r="AZ32" s="19"/>
      <c r="BA32" s="19"/>
      <c r="BB32" s="65"/>
      <c r="BC32" s="19"/>
      <c r="BD32" s="252" t="str">
        <f t="shared" si="7"/>
        <v/>
      </c>
      <c r="BE32" s="19"/>
      <c r="BF32" s="64"/>
      <c r="BG32" s="20" t="str">
        <f t="shared" si="2"/>
        <v/>
      </c>
      <c r="BH32" s="177" t="str">
        <f t="shared" si="3"/>
        <v/>
      </c>
      <c r="BI32" s="177" t="str">
        <f t="shared" si="10"/>
        <v/>
      </c>
      <c r="EA32" s="7"/>
      <c r="EB32" s="7"/>
    </row>
    <row r="33" spans="1:132" ht="18" customHeight="1" x14ac:dyDescent="0.45">
      <c r="A33" s="7"/>
      <c r="B33" s="10">
        <v>22</v>
      </c>
      <c r="C33" s="176"/>
      <c r="D33" s="63"/>
      <c r="E33" s="63"/>
      <c r="F33" s="420"/>
      <c r="G33" s="421"/>
      <c r="H33" s="421"/>
      <c r="I33" s="422"/>
      <c r="J33" s="69"/>
      <c r="K33" s="19"/>
      <c r="L33" s="19"/>
      <c r="M33" s="65"/>
      <c r="N33" s="19"/>
      <c r="O33" s="252" t="str">
        <f t="shared" si="6"/>
        <v/>
      </c>
      <c r="P33" s="19"/>
      <c r="Q33" s="64"/>
      <c r="R33" s="20" t="str">
        <f t="shared" si="0"/>
        <v/>
      </c>
      <c r="S33" s="177" t="str">
        <f t="shared" si="8"/>
        <v/>
      </c>
      <c r="T33" s="177" t="str">
        <f t="shared" si="9"/>
        <v/>
      </c>
      <c r="U33" s="54"/>
      <c r="AQ33" s="10">
        <v>22</v>
      </c>
      <c r="AR33" s="176"/>
      <c r="AS33" s="63"/>
      <c r="AT33" s="63"/>
      <c r="AU33" s="420"/>
      <c r="AV33" s="421"/>
      <c r="AW33" s="421"/>
      <c r="AX33" s="422"/>
      <c r="AY33" s="263"/>
      <c r="AZ33" s="19"/>
      <c r="BA33" s="19"/>
      <c r="BB33" s="65"/>
      <c r="BC33" s="19"/>
      <c r="BD33" s="252" t="str">
        <f t="shared" si="7"/>
        <v/>
      </c>
      <c r="BE33" s="19"/>
      <c r="BF33" s="64"/>
      <c r="BG33" s="20" t="str">
        <f t="shared" si="2"/>
        <v/>
      </c>
      <c r="BH33" s="177" t="str">
        <f t="shared" si="3"/>
        <v/>
      </c>
      <c r="BI33" s="177" t="str">
        <f t="shared" si="10"/>
        <v/>
      </c>
      <c r="EA33" s="7"/>
      <c r="EB33" s="7"/>
    </row>
    <row r="34" spans="1:132" ht="18" customHeight="1" x14ac:dyDescent="0.45">
      <c r="A34" s="7"/>
      <c r="B34" s="10">
        <v>23</v>
      </c>
      <c r="C34" s="176"/>
      <c r="D34" s="63"/>
      <c r="E34" s="63"/>
      <c r="F34" s="420"/>
      <c r="G34" s="421"/>
      <c r="H34" s="421"/>
      <c r="I34" s="422"/>
      <c r="J34" s="69"/>
      <c r="K34" s="19"/>
      <c r="L34" s="19"/>
      <c r="M34" s="65"/>
      <c r="N34" s="19"/>
      <c r="O34" s="252" t="str">
        <f t="shared" si="6"/>
        <v/>
      </c>
      <c r="P34" s="19"/>
      <c r="Q34" s="64"/>
      <c r="R34" s="20" t="str">
        <f t="shared" si="0"/>
        <v/>
      </c>
      <c r="S34" s="177" t="str">
        <f t="shared" si="8"/>
        <v/>
      </c>
      <c r="T34" s="177" t="str">
        <f t="shared" si="9"/>
        <v/>
      </c>
      <c r="U34" s="54"/>
      <c r="AQ34" s="10">
        <v>23</v>
      </c>
      <c r="AR34" s="176"/>
      <c r="AS34" s="63"/>
      <c r="AT34" s="63"/>
      <c r="AU34" s="420"/>
      <c r="AV34" s="421"/>
      <c r="AW34" s="421"/>
      <c r="AX34" s="422"/>
      <c r="AY34" s="263"/>
      <c r="AZ34" s="19"/>
      <c r="BA34" s="19"/>
      <c r="BB34" s="65"/>
      <c r="BC34" s="19"/>
      <c r="BD34" s="252" t="str">
        <f t="shared" si="7"/>
        <v/>
      </c>
      <c r="BE34" s="19"/>
      <c r="BF34" s="64"/>
      <c r="BG34" s="20" t="str">
        <f t="shared" si="2"/>
        <v/>
      </c>
      <c r="BH34" s="177" t="str">
        <f t="shared" si="3"/>
        <v/>
      </c>
      <c r="BI34" s="177" t="str">
        <f t="shared" si="10"/>
        <v/>
      </c>
      <c r="EA34" s="7"/>
      <c r="EB34" s="7"/>
    </row>
    <row r="35" spans="1:132" ht="18" customHeight="1" x14ac:dyDescent="0.45">
      <c r="A35" s="7"/>
      <c r="B35" s="10">
        <v>24</v>
      </c>
      <c r="C35" s="176"/>
      <c r="D35" s="63"/>
      <c r="E35" s="63"/>
      <c r="F35" s="420"/>
      <c r="G35" s="421"/>
      <c r="H35" s="421"/>
      <c r="I35" s="422"/>
      <c r="J35" s="69"/>
      <c r="K35" s="19"/>
      <c r="L35" s="19"/>
      <c r="M35" s="65"/>
      <c r="N35" s="19"/>
      <c r="O35" s="252" t="str">
        <f t="shared" si="6"/>
        <v/>
      </c>
      <c r="P35" s="19"/>
      <c r="Q35" s="64"/>
      <c r="R35" s="20" t="str">
        <f t="shared" si="0"/>
        <v/>
      </c>
      <c r="S35" s="177" t="str">
        <f t="shared" si="8"/>
        <v/>
      </c>
      <c r="T35" s="177" t="str">
        <f t="shared" si="9"/>
        <v/>
      </c>
      <c r="U35" s="54"/>
      <c r="AQ35" s="10">
        <v>24</v>
      </c>
      <c r="AR35" s="176"/>
      <c r="AS35" s="63"/>
      <c r="AT35" s="63"/>
      <c r="AU35" s="420"/>
      <c r="AV35" s="421"/>
      <c r="AW35" s="421"/>
      <c r="AX35" s="422"/>
      <c r="AY35" s="263"/>
      <c r="AZ35" s="19"/>
      <c r="BA35" s="19"/>
      <c r="BB35" s="65"/>
      <c r="BC35" s="19"/>
      <c r="BD35" s="252" t="str">
        <f t="shared" si="7"/>
        <v/>
      </c>
      <c r="BE35" s="19"/>
      <c r="BF35" s="64"/>
      <c r="BG35" s="20" t="str">
        <f t="shared" si="2"/>
        <v/>
      </c>
      <c r="BH35" s="177" t="str">
        <f t="shared" si="3"/>
        <v/>
      </c>
      <c r="BI35" s="177" t="str">
        <f t="shared" si="10"/>
        <v/>
      </c>
      <c r="EA35" s="7"/>
      <c r="EB35" s="7"/>
    </row>
    <row r="36" spans="1:132" ht="18" customHeight="1" x14ac:dyDescent="0.45">
      <c r="A36" s="7"/>
      <c r="B36" s="10">
        <v>25</v>
      </c>
      <c r="C36" s="176"/>
      <c r="D36" s="63"/>
      <c r="E36" s="63"/>
      <c r="F36" s="420"/>
      <c r="G36" s="421"/>
      <c r="H36" s="421"/>
      <c r="I36" s="422"/>
      <c r="J36" s="69"/>
      <c r="K36" s="19"/>
      <c r="L36" s="19"/>
      <c r="M36" s="65"/>
      <c r="N36" s="19"/>
      <c r="O36" s="252" t="str">
        <f t="shared" si="6"/>
        <v/>
      </c>
      <c r="P36" s="19"/>
      <c r="Q36" s="64"/>
      <c r="R36" s="20" t="str">
        <f t="shared" si="0"/>
        <v/>
      </c>
      <c r="S36" s="177" t="str">
        <f t="shared" si="8"/>
        <v/>
      </c>
      <c r="T36" s="177" t="str">
        <f t="shared" si="9"/>
        <v/>
      </c>
      <c r="U36" s="54"/>
      <c r="V36" s="7"/>
      <c r="W36" s="51"/>
      <c r="X36" s="6"/>
      <c r="Y36" s="7"/>
      <c r="Z36" s="51"/>
      <c r="AA36" s="52"/>
      <c r="AB36" s="53"/>
      <c r="AC36" s="53"/>
      <c r="AQ36" s="10">
        <v>25</v>
      </c>
      <c r="AR36" s="176"/>
      <c r="AS36" s="63"/>
      <c r="AT36" s="63"/>
      <c r="AU36" s="420"/>
      <c r="AV36" s="421"/>
      <c r="AW36" s="421"/>
      <c r="AX36" s="422"/>
      <c r="AY36" s="263"/>
      <c r="AZ36" s="19"/>
      <c r="BA36" s="19"/>
      <c r="BB36" s="65"/>
      <c r="BC36" s="19"/>
      <c r="BD36" s="252" t="str">
        <f t="shared" si="7"/>
        <v/>
      </c>
      <c r="BE36" s="19"/>
      <c r="BF36" s="64"/>
      <c r="BG36" s="20" t="str">
        <f t="shared" si="2"/>
        <v/>
      </c>
      <c r="BH36" s="177" t="str">
        <f t="shared" si="3"/>
        <v/>
      </c>
      <c r="BI36" s="177" t="str">
        <f t="shared" si="10"/>
        <v/>
      </c>
      <c r="EA36" s="7"/>
      <c r="EB36" s="7"/>
    </row>
    <row r="37" spans="1:132" ht="18" customHeight="1" x14ac:dyDescent="0.45">
      <c r="A37" s="7"/>
      <c r="B37" s="10">
        <v>26</v>
      </c>
      <c r="C37" s="176"/>
      <c r="D37" s="63"/>
      <c r="E37" s="63"/>
      <c r="F37" s="420"/>
      <c r="G37" s="421"/>
      <c r="H37" s="421"/>
      <c r="I37" s="422"/>
      <c r="J37" s="69"/>
      <c r="K37" s="19"/>
      <c r="L37" s="19"/>
      <c r="M37" s="65"/>
      <c r="N37" s="19"/>
      <c r="O37" s="252" t="str">
        <f t="shared" si="6"/>
        <v/>
      </c>
      <c r="P37" s="19"/>
      <c r="Q37" s="64"/>
      <c r="R37" s="20" t="str">
        <f t="shared" si="0"/>
        <v/>
      </c>
      <c r="S37" s="177" t="str">
        <f t="shared" si="8"/>
        <v/>
      </c>
      <c r="T37" s="177" t="str">
        <f t="shared" si="9"/>
        <v/>
      </c>
      <c r="U37" s="54"/>
      <c r="V37" s="7"/>
      <c r="W37" s="51"/>
      <c r="X37" s="6"/>
      <c r="Y37" s="7"/>
      <c r="Z37" s="51"/>
      <c r="AA37" s="52"/>
      <c r="AB37" s="53"/>
      <c r="AC37" s="53"/>
      <c r="AQ37" s="10">
        <v>26</v>
      </c>
      <c r="AR37" s="176"/>
      <c r="AS37" s="63"/>
      <c r="AT37" s="63"/>
      <c r="AU37" s="420"/>
      <c r="AV37" s="421"/>
      <c r="AW37" s="421"/>
      <c r="AX37" s="422"/>
      <c r="AY37" s="263"/>
      <c r="AZ37" s="19"/>
      <c r="BA37" s="19"/>
      <c r="BB37" s="65"/>
      <c r="BC37" s="19"/>
      <c r="BD37" s="252" t="str">
        <f t="shared" si="7"/>
        <v/>
      </c>
      <c r="BE37" s="19"/>
      <c r="BF37" s="64"/>
      <c r="BG37" s="20" t="str">
        <f t="shared" si="2"/>
        <v/>
      </c>
      <c r="BH37" s="177" t="str">
        <f t="shared" si="3"/>
        <v/>
      </c>
      <c r="BI37" s="177" t="str">
        <f t="shared" si="10"/>
        <v/>
      </c>
      <c r="EA37" s="7"/>
      <c r="EB37" s="7"/>
    </row>
    <row r="38" spans="1:132" ht="18" customHeight="1" x14ac:dyDescent="0.45">
      <c r="A38" s="7"/>
      <c r="B38" s="10">
        <v>27</v>
      </c>
      <c r="C38" s="176"/>
      <c r="D38" s="63"/>
      <c r="E38" s="63"/>
      <c r="F38" s="420"/>
      <c r="G38" s="421"/>
      <c r="H38" s="421"/>
      <c r="I38" s="422"/>
      <c r="J38" s="69"/>
      <c r="K38" s="19"/>
      <c r="L38" s="19"/>
      <c r="M38" s="65"/>
      <c r="N38" s="19"/>
      <c r="O38" s="252" t="str">
        <f t="shared" si="6"/>
        <v/>
      </c>
      <c r="P38" s="19"/>
      <c r="Q38" s="64"/>
      <c r="R38" s="20" t="str">
        <f t="shared" si="0"/>
        <v/>
      </c>
      <c r="S38" s="177" t="str">
        <f t="shared" si="8"/>
        <v/>
      </c>
      <c r="T38" s="177" t="str">
        <f t="shared" si="9"/>
        <v/>
      </c>
      <c r="U38" s="54"/>
      <c r="V38" s="7"/>
      <c r="W38" s="51"/>
      <c r="X38" s="6"/>
      <c r="Y38" s="7"/>
      <c r="Z38" s="51"/>
      <c r="AA38" s="52"/>
      <c r="AB38" s="53"/>
      <c r="AC38" s="53"/>
      <c r="AQ38" s="10">
        <v>27</v>
      </c>
      <c r="AR38" s="176"/>
      <c r="AS38" s="63"/>
      <c r="AT38" s="63"/>
      <c r="AU38" s="420"/>
      <c r="AV38" s="421"/>
      <c r="AW38" s="421"/>
      <c r="AX38" s="422"/>
      <c r="AY38" s="263"/>
      <c r="AZ38" s="19"/>
      <c r="BA38" s="19"/>
      <c r="BB38" s="65"/>
      <c r="BC38" s="19"/>
      <c r="BD38" s="252" t="str">
        <f t="shared" si="7"/>
        <v/>
      </c>
      <c r="BE38" s="19"/>
      <c r="BF38" s="64"/>
      <c r="BG38" s="20" t="str">
        <f t="shared" si="2"/>
        <v/>
      </c>
      <c r="BH38" s="177" t="str">
        <f t="shared" si="3"/>
        <v/>
      </c>
      <c r="BI38" s="177" t="str">
        <f t="shared" si="10"/>
        <v/>
      </c>
      <c r="EA38" s="7"/>
      <c r="EB38" s="7"/>
    </row>
    <row r="39" spans="1:132" ht="18" customHeight="1" x14ac:dyDescent="0.45">
      <c r="A39" s="7"/>
      <c r="B39" s="10">
        <v>28</v>
      </c>
      <c r="C39" s="176"/>
      <c r="D39" s="63"/>
      <c r="E39" s="63"/>
      <c r="F39" s="420"/>
      <c r="G39" s="421"/>
      <c r="H39" s="421"/>
      <c r="I39" s="422"/>
      <c r="J39" s="69"/>
      <c r="K39" s="19"/>
      <c r="L39" s="19"/>
      <c r="M39" s="65"/>
      <c r="N39" s="19"/>
      <c r="O39" s="252" t="str">
        <f t="shared" si="6"/>
        <v/>
      </c>
      <c r="P39" s="19"/>
      <c r="Q39" s="64"/>
      <c r="R39" s="20" t="str">
        <f t="shared" si="0"/>
        <v/>
      </c>
      <c r="S39" s="177" t="str">
        <f t="shared" si="8"/>
        <v/>
      </c>
      <c r="T39" s="177" t="str">
        <f t="shared" si="9"/>
        <v/>
      </c>
      <c r="U39" s="54"/>
      <c r="V39" s="7"/>
      <c r="W39" s="51"/>
      <c r="X39" s="6"/>
      <c r="Y39" s="7"/>
      <c r="Z39" s="51"/>
      <c r="AA39" s="52"/>
      <c r="AB39" s="53"/>
      <c r="AC39" s="53"/>
      <c r="AQ39" s="10">
        <v>28</v>
      </c>
      <c r="AR39" s="176"/>
      <c r="AS39" s="63"/>
      <c r="AT39" s="63"/>
      <c r="AU39" s="420"/>
      <c r="AV39" s="421"/>
      <c r="AW39" s="421"/>
      <c r="AX39" s="422"/>
      <c r="AY39" s="263"/>
      <c r="AZ39" s="19"/>
      <c r="BA39" s="19"/>
      <c r="BB39" s="65"/>
      <c r="BC39" s="19"/>
      <c r="BD39" s="252" t="str">
        <f t="shared" si="7"/>
        <v/>
      </c>
      <c r="BE39" s="19"/>
      <c r="BF39" s="64"/>
      <c r="BG39" s="20" t="str">
        <f t="shared" si="2"/>
        <v/>
      </c>
      <c r="BH39" s="177" t="str">
        <f t="shared" si="3"/>
        <v/>
      </c>
      <c r="BI39" s="177" t="str">
        <f t="shared" si="10"/>
        <v/>
      </c>
      <c r="EA39" s="7"/>
      <c r="EB39" s="7"/>
    </row>
    <row r="40" spans="1:132" ht="18" customHeight="1" x14ac:dyDescent="0.45">
      <c r="A40" s="7"/>
      <c r="B40" s="10">
        <v>29</v>
      </c>
      <c r="C40" s="176"/>
      <c r="D40" s="63"/>
      <c r="E40" s="63"/>
      <c r="F40" s="420"/>
      <c r="G40" s="421"/>
      <c r="H40" s="421"/>
      <c r="I40" s="422"/>
      <c r="J40" s="69"/>
      <c r="K40" s="19"/>
      <c r="L40" s="19"/>
      <c r="M40" s="65"/>
      <c r="N40" s="19"/>
      <c r="O40" s="252" t="str">
        <f t="shared" si="6"/>
        <v/>
      </c>
      <c r="P40" s="19"/>
      <c r="Q40" s="64"/>
      <c r="R40" s="20" t="str">
        <f t="shared" si="0"/>
        <v/>
      </c>
      <c r="S40" s="177" t="str">
        <f t="shared" si="8"/>
        <v/>
      </c>
      <c r="T40" s="177" t="str">
        <f t="shared" si="9"/>
        <v/>
      </c>
      <c r="U40" s="54"/>
      <c r="V40" s="7"/>
      <c r="W40" s="51"/>
      <c r="X40" s="6"/>
      <c r="Y40" s="7"/>
      <c r="Z40" s="51"/>
      <c r="AA40" s="52"/>
      <c r="AB40" s="53"/>
      <c r="AC40" s="53"/>
      <c r="AQ40" s="10">
        <v>29</v>
      </c>
      <c r="AR40" s="176"/>
      <c r="AS40" s="63"/>
      <c r="AT40" s="63"/>
      <c r="AU40" s="420"/>
      <c r="AV40" s="421"/>
      <c r="AW40" s="421"/>
      <c r="AX40" s="422"/>
      <c r="AY40" s="263"/>
      <c r="AZ40" s="19"/>
      <c r="BA40" s="19"/>
      <c r="BB40" s="65"/>
      <c r="BC40" s="19"/>
      <c r="BD40" s="252" t="str">
        <f t="shared" si="7"/>
        <v/>
      </c>
      <c r="BE40" s="19"/>
      <c r="BF40" s="64"/>
      <c r="BG40" s="20" t="str">
        <f t="shared" si="2"/>
        <v/>
      </c>
      <c r="BH40" s="177" t="str">
        <f t="shared" si="3"/>
        <v/>
      </c>
      <c r="BI40" s="177" t="str">
        <f t="shared" si="10"/>
        <v/>
      </c>
      <c r="EA40" s="7"/>
      <c r="EB40" s="7"/>
    </row>
    <row r="41" spans="1:132" ht="18" customHeight="1" x14ac:dyDescent="0.45">
      <c r="A41" s="7"/>
      <c r="B41" s="10">
        <v>30</v>
      </c>
      <c r="C41" s="176"/>
      <c r="D41" s="63"/>
      <c r="E41" s="63"/>
      <c r="F41" s="420"/>
      <c r="G41" s="421"/>
      <c r="H41" s="421"/>
      <c r="I41" s="422"/>
      <c r="J41" s="69"/>
      <c r="K41" s="19"/>
      <c r="L41" s="19"/>
      <c r="M41" s="65"/>
      <c r="N41" s="19"/>
      <c r="O41" s="252" t="str">
        <f t="shared" si="6"/>
        <v/>
      </c>
      <c r="P41" s="19"/>
      <c r="Q41" s="64"/>
      <c r="R41" s="20" t="str">
        <f t="shared" si="0"/>
        <v/>
      </c>
      <c r="S41" s="177" t="str">
        <f t="shared" si="8"/>
        <v/>
      </c>
      <c r="T41" s="177" t="str">
        <f t="shared" si="9"/>
        <v/>
      </c>
      <c r="U41" s="54"/>
      <c r="V41" s="7"/>
      <c r="W41" s="51"/>
      <c r="X41" s="6"/>
      <c r="Y41" s="7"/>
      <c r="Z41" s="51"/>
      <c r="AA41" s="52"/>
      <c r="AB41" s="53"/>
      <c r="AC41" s="53"/>
      <c r="AQ41" s="10">
        <v>30</v>
      </c>
      <c r="AR41" s="176"/>
      <c r="AS41" s="63"/>
      <c r="AT41" s="63"/>
      <c r="AU41" s="420"/>
      <c r="AV41" s="421"/>
      <c r="AW41" s="421"/>
      <c r="AX41" s="422"/>
      <c r="AY41" s="263"/>
      <c r="AZ41" s="19"/>
      <c r="BA41" s="19"/>
      <c r="BB41" s="65"/>
      <c r="BC41" s="19"/>
      <c r="BD41" s="252" t="str">
        <f t="shared" si="7"/>
        <v/>
      </c>
      <c r="BE41" s="19"/>
      <c r="BF41" s="64"/>
      <c r="BG41" s="20" t="str">
        <f t="shared" si="2"/>
        <v/>
      </c>
      <c r="BH41" s="177" t="str">
        <f t="shared" si="3"/>
        <v/>
      </c>
      <c r="BI41" s="177" t="str">
        <f t="shared" si="10"/>
        <v/>
      </c>
      <c r="EA41" s="7"/>
      <c r="EB41" s="7"/>
    </row>
    <row r="42" spans="1:132" ht="18" customHeight="1" x14ac:dyDescent="0.45">
      <c r="A42" s="7"/>
      <c r="B42" s="10">
        <v>31</v>
      </c>
      <c r="C42" s="176"/>
      <c r="D42" s="63"/>
      <c r="E42" s="63"/>
      <c r="F42" s="420"/>
      <c r="G42" s="421"/>
      <c r="H42" s="421"/>
      <c r="I42" s="422"/>
      <c r="J42" s="69"/>
      <c r="K42" s="19"/>
      <c r="L42" s="19"/>
      <c r="M42" s="65"/>
      <c r="N42" s="19"/>
      <c r="O42" s="252" t="str">
        <f t="shared" si="6"/>
        <v/>
      </c>
      <c r="P42" s="19"/>
      <c r="Q42" s="64"/>
      <c r="R42" s="20" t="str">
        <f t="shared" si="0"/>
        <v/>
      </c>
      <c r="S42" s="177" t="str">
        <f t="shared" si="8"/>
        <v/>
      </c>
      <c r="T42" s="177" t="str">
        <f>IFERROR((R42/1000)*$W$8,"")</f>
        <v/>
      </c>
      <c r="U42" s="54"/>
      <c r="V42" s="7"/>
      <c r="W42" s="51"/>
      <c r="X42" s="6"/>
      <c r="Y42" s="7"/>
      <c r="Z42" s="51"/>
      <c r="AA42" s="52"/>
      <c r="AB42" s="53"/>
      <c r="AC42" s="53"/>
      <c r="AQ42" s="10">
        <v>31</v>
      </c>
      <c r="AR42" s="176"/>
      <c r="AS42" s="63"/>
      <c r="AT42" s="63"/>
      <c r="AU42" s="420"/>
      <c r="AV42" s="421"/>
      <c r="AW42" s="421"/>
      <c r="AX42" s="422"/>
      <c r="AY42" s="263"/>
      <c r="AZ42" s="19"/>
      <c r="BA42" s="19"/>
      <c r="BB42" s="65"/>
      <c r="BC42" s="19"/>
      <c r="BD42" s="252" t="str">
        <f t="shared" si="7"/>
        <v/>
      </c>
      <c r="BE42" s="19"/>
      <c r="BF42" s="64"/>
      <c r="BG42" s="20" t="str">
        <f t="shared" si="2"/>
        <v/>
      </c>
      <c r="BH42" s="177" t="str">
        <f t="shared" si="3"/>
        <v/>
      </c>
      <c r="BI42" s="177" t="str">
        <f>IFERROR((BG42/1000)*$W$8,"")</f>
        <v/>
      </c>
      <c r="EA42" s="7"/>
      <c r="EB42" s="7"/>
    </row>
    <row r="43" spans="1:132" ht="18" customHeight="1" x14ac:dyDescent="0.45">
      <c r="A43" s="7"/>
      <c r="B43" s="10">
        <v>32</v>
      </c>
      <c r="C43" s="176"/>
      <c r="D43" s="63"/>
      <c r="E43" s="63"/>
      <c r="F43" s="420"/>
      <c r="G43" s="421"/>
      <c r="H43" s="421"/>
      <c r="I43" s="422"/>
      <c r="J43" s="69"/>
      <c r="K43" s="19"/>
      <c r="L43" s="19"/>
      <c r="M43" s="65"/>
      <c r="N43" s="19"/>
      <c r="O43" s="252" t="str">
        <f t="shared" si="6"/>
        <v/>
      </c>
      <c r="P43" s="19"/>
      <c r="Q43" s="64"/>
      <c r="R43" s="20" t="str">
        <f t="shared" si="0"/>
        <v/>
      </c>
      <c r="S43" s="177" t="str">
        <f t="shared" si="8"/>
        <v/>
      </c>
      <c r="T43" s="177" t="str">
        <f t="shared" ref="T43:T56" si="11">IFERROR((R43/1000)*$W$8,"")</f>
        <v/>
      </c>
      <c r="U43" s="54"/>
      <c r="V43" s="7"/>
      <c r="W43" s="51"/>
      <c r="X43" s="6"/>
      <c r="Y43" s="7"/>
      <c r="Z43" s="51"/>
      <c r="AA43" s="52"/>
      <c r="AB43" s="53"/>
      <c r="AC43" s="53"/>
      <c r="AQ43" s="10">
        <v>32</v>
      </c>
      <c r="AR43" s="176"/>
      <c r="AS43" s="63"/>
      <c r="AT43" s="63"/>
      <c r="AU43" s="420"/>
      <c r="AV43" s="421"/>
      <c r="AW43" s="421"/>
      <c r="AX43" s="422"/>
      <c r="AY43" s="263"/>
      <c r="AZ43" s="19"/>
      <c r="BA43" s="19"/>
      <c r="BB43" s="65"/>
      <c r="BC43" s="19"/>
      <c r="BD43" s="252" t="str">
        <f t="shared" si="7"/>
        <v/>
      </c>
      <c r="BE43" s="19"/>
      <c r="BF43" s="64"/>
      <c r="BG43" s="20" t="str">
        <f t="shared" si="2"/>
        <v/>
      </c>
      <c r="BH43" s="177" t="str">
        <f t="shared" si="3"/>
        <v/>
      </c>
      <c r="BI43" s="177" t="str">
        <f t="shared" ref="BI43:BI56" si="12">IFERROR((BG43/1000)*$W$8,"")</f>
        <v/>
      </c>
      <c r="EA43" s="7"/>
      <c r="EB43" s="7"/>
    </row>
    <row r="44" spans="1:132" ht="18" customHeight="1" x14ac:dyDescent="0.45">
      <c r="A44" s="7"/>
      <c r="B44" s="10">
        <v>33</v>
      </c>
      <c r="C44" s="176"/>
      <c r="D44" s="63"/>
      <c r="E44" s="63"/>
      <c r="F44" s="420"/>
      <c r="G44" s="421"/>
      <c r="H44" s="421"/>
      <c r="I44" s="422"/>
      <c r="J44" s="69"/>
      <c r="K44" s="19"/>
      <c r="L44" s="19"/>
      <c r="M44" s="65"/>
      <c r="N44" s="19"/>
      <c r="O44" s="252" t="str">
        <f t="shared" si="6"/>
        <v/>
      </c>
      <c r="P44" s="19"/>
      <c r="Q44" s="64"/>
      <c r="R44" s="20" t="str">
        <f t="shared" ref="R44:R61" si="13">IF((M44*N44*(P44*Q44)/1000)&lt;&gt;0,(M44*N44*(P44*Q44)/1000),"")</f>
        <v/>
      </c>
      <c r="S44" s="177" t="str">
        <f t="shared" si="8"/>
        <v/>
      </c>
      <c r="T44" s="177" t="str">
        <f t="shared" si="11"/>
        <v/>
      </c>
      <c r="U44" s="54"/>
      <c r="V44" s="7"/>
      <c r="W44" s="51"/>
      <c r="X44" s="6"/>
      <c r="Y44" s="7"/>
      <c r="Z44" s="51"/>
      <c r="AA44" s="52"/>
      <c r="AB44" s="53"/>
      <c r="AC44" s="53"/>
      <c r="AQ44" s="10">
        <v>33</v>
      </c>
      <c r="AR44" s="176"/>
      <c r="AS44" s="63"/>
      <c r="AT44" s="63"/>
      <c r="AU44" s="420"/>
      <c r="AV44" s="421"/>
      <c r="AW44" s="421"/>
      <c r="AX44" s="422"/>
      <c r="AY44" s="263"/>
      <c r="AZ44" s="19"/>
      <c r="BA44" s="19"/>
      <c r="BB44" s="65"/>
      <c r="BC44" s="19"/>
      <c r="BD44" s="252" t="str">
        <f t="shared" si="7"/>
        <v/>
      </c>
      <c r="BE44" s="19"/>
      <c r="BF44" s="64"/>
      <c r="BG44" s="20" t="str">
        <f t="shared" si="2"/>
        <v/>
      </c>
      <c r="BH44" s="177" t="str">
        <f t="shared" si="3"/>
        <v/>
      </c>
      <c r="BI44" s="177" t="str">
        <f t="shared" si="12"/>
        <v/>
      </c>
      <c r="EA44" s="7"/>
      <c r="EB44" s="7"/>
    </row>
    <row r="45" spans="1:132" ht="18" customHeight="1" x14ac:dyDescent="0.45">
      <c r="A45" s="7"/>
      <c r="B45" s="10">
        <v>34</v>
      </c>
      <c r="C45" s="176"/>
      <c r="D45" s="63"/>
      <c r="E45" s="63"/>
      <c r="F45" s="420"/>
      <c r="G45" s="421"/>
      <c r="H45" s="421"/>
      <c r="I45" s="422"/>
      <c r="J45" s="69"/>
      <c r="K45" s="19"/>
      <c r="L45" s="19"/>
      <c r="M45" s="65"/>
      <c r="N45" s="19"/>
      <c r="O45" s="252" t="str">
        <f t="shared" si="6"/>
        <v/>
      </c>
      <c r="P45" s="19"/>
      <c r="Q45" s="64"/>
      <c r="R45" s="20" t="str">
        <f t="shared" si="13"/>
        <v/>
      </c>
      <c r="S45" s="177" t="str">
        <f t="shared" si="8"/>
        <v/>
      </c>
      <c r="T45" s="177" t="str">
        <f t="shared" si="11"/>
        <v/>
      </c>
      <c r="U45" s="54"/>
      <c r="V45" s="7"/>
      <c r="W45" s="51"/>
      <c r="X45" s="6"/>
      <c r="Y45" s="7"/>
      <c r="Z45" s="51"/>
      <c r="AA45" s="52"/>
      <c r="AB45" s="53"/>
      <c r="AC45" s="53"/>
      <c r="AQ45" s="10">
        <v>34</v>
      </c>
      <c r="AR45" s="176"/>
      <c r="AS45" s="63"/>
      <c r="AT45" s="63"/>
      <c r="AU45" s="420"/>
      <c r="AV45" s="421"/>
      <c r="AW45" s="421"/>
      <c r="AX45" s="422"/>
      <c r="AY45" s="263"/>
      <c r="AZ45" s="19"/>
      <c r="BA45" s="19"/>
      <c r="BB45" s="65"/>
      <c r="BC45" s="19"/>
      <c r="BD45" s="252" t="str">
        <f t="shared" si="7"/>
        <v/>
      </c>
      <c r="BE45" s="19"/>
      <c r="BF45" s="64"/>
      <c r="BG45" s="20" t="str">
        <f t="shared" si="2"/>
        <v/>
      </c>
      <c r="BH45" s="177" t="str">
        <f t="shared" si="3"/>
        <v/>
      </c>
      <c r="BI45" s="177" t="str">
        <f t="shared" si="12"/>
        <v/>
      </c>
      <c r="EA45" s="7"/>
      <c r="EB45" s="7"/>
    </row>
    <row r="46" spans="1:132" ht="18" customHeight="1" x14ac:dyDescent="0.45">
      <c r="A46" s="7"/>
      <c r="B46" s="10">
        <v>35</v>
      </c>
      <c r="C46" s="176"/>
      <c r="D46" s="63"/>
      <c r="E46" s="63"/>
      <c r="F46" s="420"/>
      <c r="G46" s="421"/>
      <c r="H46" s="421"/>
      <c r="I46" s="422"/>
      <c r="J46" s="69"/>
      <c r="K46" s="19"/>
      <c r="L46" s="19"/>
      <c r="M46" s="65"/>
      <c r="N46" s="19"/>
      <c r="O46" s="252" t="str">
        <f t="shared" si="6"/>
        <v/>
      </c>
      <c r="P46" s="19"/>
      <c r="Q46" s="64"/>
      <c r="R46" s="20" t="str">
        <f t="shared" si="13"/>
        <v/>
      </c>
      <c r="S46" s="177" t="str">
        <f t="shared" si="8"/>
        <v/>
      </c>
      <c r="T46" s="177" t="str">
        <f t="shared" si="11"/>
        <v/>
      </c>
      <c r="U46" s="54"/>
      <c r="V46" s="7"/>
      <c r="W46" s="51"/>
      <c r="AQ46" s="10">
        <v>35</v>
      </c>
      <c r="AR46" s="176"/>
      <c r="AS46" s="63"/>
      <c r="AT46" s="63"/>
      <c r="AU46" s="420"/>
      <c r="AV46" s="421"/>
      <c r="AW46" s="421"/>
      <c r="AX46" s="422"/>
      <c r="AY46" s="263"/>
      <c r="AZ46" s="19"/>
      <c r="BA46" s="19"/>
      <c r="BB46" s="65"/>
      <c r="BC46" s="19"/>
      <c r="BD46" s="252" t="str">
        <f t="shared" si="7"/>
        <v/>
      </c>
      <c r="BE46" s="19"/>
      <c r="BF46" s="64"/>
      <c r="BG46" s="20" t="str">
        <f t="shared" si="2"/>
        <v/>
      </c>
      <c r="BH46" s="177" t="str">
        <f t="shared" si="3"/>
        <v/>
      </c>
      <c r="BI46" s="177" t="str">
        <f t="shared" si="12"/>
        <v/>
      </c>
      <c r="EA46" s="7"/>
      <c r="EB46" s="7"/>
    </row>
    <row r="47" spans="1:132" ht="18" customHeight="1" x14ac:dyDescent="0.45">
      <c r="A47" s="7"/>
      <c r="B47" s="10">
        <v>36</v>
      </c>
      <c r="C47" s="176"/>
      <c r="D47" s="63"/>
      <c r="E47" s="63"/>
      <c r="F47" s="420"/>
      <c r="G47" s="421"/>
      <c r="H47" s="421"/>
      <c r="I47" s="422"/>
      <c r="J47" s="69"/>
      <c r="K47" s="19"/>
      <c r="L47" s="19"/>
      <c r="M47" s="65"/>
      <c r="N47" s="19"/>
      <c r="O47" s="252" t="str">
        <f t="shared" si="6"/>
        <v/>
      </c>
      <c r="P47" s="19"/>
      <c r="Q47" s="64"/>
      <c r="R47" s="20" t="str">
        <f t="shared" si="13"/>
        <v/>
      </c>
      <c r="S47" s="177" t="str">
        <f t="shared" si="8"/>
        <v/>
      </c>
      <c r="T47" s="177" t="str">
        <f t="shared" si="11"/>
        <v/>
      </c>
      <c r="U47" s="54"/>
      <c r="AQ47" s="10">
        <v>36</v>
      </c>
      <c r="AR47" s="176"/>
      <c r="AS47" s="63"/>
      <c r="AT47" s="63"/>
      <c r="AU47" s="420"/>
      <c r="AV47" s="421"/>
      <c r="AW47" s="421"/>
      <c r="AX47" s="422"/>
      <c r="AY47" s="263"/>
      <c r="AZ47" s="19"/>
      <c r="BA47" s="19"/>
      <c r="BB47" s="65"/>
      <c r="BC47" s="19"/>
      <c r="BD47" s="252" t="str">
        <f t="shared" si="7"/>
        <v/>
      </c>
      <c r="BE47" s="19"/>
      <c r="BF47" s="64"/>
      <c r="BG47" s="20" t="str">
        <f t="shared" si="2"/>
        <v/>
      </c>
      <c r="BH47" s="177" t="str">
        <f t="shared" si="3"/>
        <v/>
      </c>
      <c r="BI47" s="177" t="str">
        <f t="shared" si="12"/>
        <v/>
      </c>
      <c r="EA47" s="7"/>
      <c r="EB47" s="7"/>
    </row>
    <row r="48" spans="1:132" ht="18" customHeight="1" x14ac:dyDescent="0.45">
      <c r="A48" s="7"/>
      <c r="B48" s="10">
        <v>37</v>
      </c>
      <c r="C48" s="176"/>
      <c r="D48" s="63"/>
      <c r="E48" s="63"/>
      <c r="F48" s="420"/>
      <c r="G48" s="421"/>
      <c r="H48" s="421"/>
      <c r="I48" s="422"/>
      <c r="J48" s="69"/>
      <c r="K48" s="19"/>
      <c r="L48" s="19"/>
      <c r="M48" s="65"/>
      <c r="N48" s="19"/>
      <c r="O48" s="252" t="str">
        <f t="shared" si="6"/>
        <v/>
      </c>
      <c r="P48" s="19"/>
      <c r="Q48" s="64"/>
      <c r="R48" s="20" t="str">
        <f t="shared" si="13"/>
        <v/>
      </c>
      <c r="S48" s="177" t="str">
        <f t="shared" si="8"/>
        <v/>
      </c>
      <c r="T48" s="177" t="str">
        <f t="shared" si="11"/>
        <v/>
      </c>
      <c r="U48" s="54"/>
      <c r="AQ48" s="10">
        <v>37</v>
      </c>
      <c r="AR48" s="176"/>
      <c r="AS48" s="63"/>
      <c r="AT48" s="63"/>
      <c r="AU48" s="420"/>
      <c r="AV48" s="421"/>
      <c r="AW48" s="421"/>
      <c r="AX48" s="422"/>
      <c r="AY48" s="263"/>
      <c r="AZ48" s="19"/>
      <c r="BA48" s="19"/>
      <c r="BB48" s="65"/>
      <c r="BC48" s="19"/>
      <c r="BD48" s="252" t="str">
        <f t="shared" si="7"/>
        <v/>
      </c>
      <c r="BE48" s="19"/>
      <c r="BF48" s="64"/>
      <c r="BG48" s="20" t="str">
        <f t="shared" si="2"/>
        <v/>
      </c>
      <c r="BH48" s="177" t="str">
        <f t="shared" si="3"/>
        <v/>
      </c>
      <c r="BI48" s="177" t="str">
        <f t="shared" si="12"/>
        <v/>
      </c>
      <c r="EA48" s="7"/>
      <c r="EB48" s="7"/>
    </row>
    <row r="49" spans="1:177" ht="18" customHeight="1" x14ac:dyDescent="0.45">
      <c r="A49" s="7"/>
      <c r="B49" s="10">
        <v>38</v>
      </c>
      <c r="C49" s="176"/>
      <c r="D49" s="63"/>
      <c r="E49" s="63"/>
      <c r="F49" s="420"/>
      <c r="G49" s="421"/>
      <c r="H49" s="421"/>
      <c r="I49" s="422"/>
      <c r="J49" s="69"/>
      <c r="K49" s="19"/>
      <c r="L49" s="19"/>
      <c r="M49" s="65"/>
      <c r="N49" s="19"/>
      <c r="O49" s="252" t="str">
        <f t="shared" si="6"/>
        <v/>
      </c>
      <c r="P49" s="19"/>
      <c r="Q49" s="64"/>
      <c r="R49" s="20" t="str">
        <f t="shared" si="13"/>
        <v/>
      </c>
      <c r="S49" s="177" t="str">
        <f t="shared" si="8"/>
        <v/>
      </c>
      <c r="T49" s="177" t="str">
        <f t="shared" si="11"/>
        <v/>
      </c>
      <c r="U49" s="54"/>
      <c r="AQ49" s="10">
        <v>38</v>
      </c>
      <c r="AR49" s="176"/>
      <c r="AS49" s="63"/>
      <c r="AT49" s="63"/>
      <c r="AU49" s="420"/>
      <c r="AV49" s="421"/>
      <c r="AW49" s="421"/>
      <c r="AX49" s="422"/>
      <c r="AY49" s="263"/>
      <c r="AZ49" s="19"/>
      <c r="BA49" s="19"/>
      <c r="BB49" s="65"/>
      <c r="BC49" s="19"/>
      <c r="BD49" s="252" t="str">
        <f t="shared" si="7"/>
        <v/>
      </c>
      <c r="BE49" s="19"/>
      <c r="BF49" s="64"/>
      <c r="BG49" s="20" t="str">
        <f t="shared" si="2"/>
        <v/>
      </c>
      <c r="BH49" s="177" t="str">
        <f t="shared" si="3"/>
        <v/>
      </c>
      <c r="BI49" s="177" t="str">
        <f t="shared" si="12"/>
        <v/>
      </c>
      <c r="EA49" s="7"/>
      <c r="EB49" s="7"/>
    </row>
    <row r="50" spans="1:177" ht="18" customHeight="1" x14ac:dyDescent="0.45">
      <c r="A50" s="7"/>
      <c r="B50" s="10">
        <v>39</v>
      </c>
      <c r="C50" s="176"/>
      <c r="D50" s="63"/>
      <c r="E50" s="63"/>
      <c r="F50" s="420"/>
      <c r="G50" s="421"/>
      <c r="H50" s="421"/>
      <c r="I50" s="422"/>
      <c r="J50" s="69"/>
      <c r="K50" s="19"/>
      <c r="L50" s="19"/>
      <c r="M50" s="65"/>
      <c r="N50" s="19"/>
      <c r="O50" s="252" t="str">
        <f t="shared" si="6"/>
        <v/>
      </c>
      <c r="P50" s="19"/>
      <c r="Q50" s="64"/>
      <c r="R50" s="20" t="str">
        <f t="shared" si="13"/>
        <v/>
      </c>
      <c r="S50" s="177" t="str">
        <f t="shared" si="8"/>
        <v/>
      </c>
      <c r="T50" s="177" t="str">
        <f t="shared" si="11"/>
        <v/>
      </c>
      <c r="U50" s="54"/>
      <c r="AQ50" s="10">
        <v>39</v>
      </c>
      <c r="AR50" s="176"/>
      <c r="AS50" s="63"/>
      <c r="AT50" s="63"/>
      <c r="AU50" s="420"/>
      <c r="AV50" s="421"/>
      <c r="AW50" s="421"/>
      <c r="AX50" s="422"/>
      <c r="AY50" s="263"/>
      <c r="AZ50" s="19"/>
      <c r="BA50" s="19"/>
      <c r="BB50" s="65"/>
      <c r="BC50" s="19"/>
      <c r="BD50" s="252" t="str">
        <f t="shared" si="7"/>
        <v/>
      </c>
      <c r="BE50" s="19"/>
      <c r="BF50" s="64"/>
      <c r="BG50" s="20" t="str">
        <f t="shared" si="2"/>
        <v/>
      </c>
      <c r="BH50" s="177" t="str">
        <f t="shared" si="3"/>
        <v/>
      </c>
      <c r="BI50" s="177" t="str">
        <f t="shared" si="12"/>
        <v/>
      </c>
      <c r="EA50" s="7"/>
      <c r="EB50" s="7"/>
    </row>
    <row r="51" spans="1:177" ht="18" customHeight="1" x14ac:dyDescent="0.45">
      <c r="A51" s="7"/>
      <c r="B51" s="10">
        <v>40</v>
      </c>
      <c r="C51" s="176"/>
      <c r="D51" s="63"/>
      <c r="E51" s="63"/>
      <c r="F51" s="420"/>
      <c r="G51" s="421"/>
      <c r="H51" s="421"/>
      <c r="I51" s="422"/>
      <c r="J51" s="69"/>
      <c r="K51" s="19"/>
      <c r="L51" s="19"/>
      <c r="M51" s="65"/>
      <c r="N51" s="19"/>
      <c r="O51" s="252" t="str">
        <f t="shared" si="6"/>
        <v/>
      </c>
      <c r="P51" s="19"/>
      <c r="Q51" s="64"/>
      <c r="R51" s="20" t="str">
        <f t="shared" si="13"/>
        <v/>
      </c>
      <c r="S51" s="177" t="str">
        <f t="shared" si="8"/>
        <v/>
      </c>
      <c r="T51" s="177" t="str">
        <f t="shared" si="11"/>
        <v/>
      </c>
      <c r="U51" s="54"/>
      <c r="V51" s="7"/>
      <c r="W51" s="51"/>
      <c r="X51" s="6"/>
      <c r="Y51" s="7"/>
      <c r="Z51" s="51"/>
      <c r="AA51" s="52"/>
      <c r="AB51" s="53"/>
      <c r="AC51" s="53"/>
      <c r="AQ51" s="10">
        <v>40</v>
      </c>
      <c r="AR51" s="176"/>
      <c r="AS51" s="63"/>
      <c r="AT51" s="63"/>
      <c r="AU51" s="420"/>
      <c r="AV51" s="421"/>
      <c r="AW51" s="421"/>
      <c r="AX51" s="422"/>
      <c r="AY51" s="263"/>
      <c r="AZ51" s="19"/>
      <c r="BA51" s="19"/>
      <c r="BB51" s="65"/>
      <c r="BC51" s="19"/>
      <c r="BD51" s="252" t="str">
        <f t="shared" si="7"/>
        <v/>
      </c>
      <c r="BE51" s="19"/>
      <c r="BF51" s="64"/>
      <c r="BG51" s="20" t="str">
        <f t="shared" si="2"/>
        <v/>
      </c>
      <c r="BH51" s="177" t="str">
        <f t="shared" si="3"/>
        <v/>
      </c>
      <c r="BI51" s="177" t="str">
        <f t="shared" si="12"/>
        <v/>
      </c>
      <c r="EA51" s="7"/>
      <c r="EB51" s="7"/>
    </row>
    <row r="52" spans="1:177" ht="18" customHeight="1" x14ac:dyDescent="0.45">
      <c r="A52" s="7"/>
      <c r="B52" s="10">
        <v>41</v>
      </c>
      <c r="C52" s="176"/>
      <c r="D52" s="63"/>
      <c r="E52" s="63"/>
      <c r="F52" s="420"/>
      <c r="G52" s="421"/>
      <c r="H52" s="421"/>
      <c r="I52" s="422"/>
      <c r="J52" s="69"/>
      <c r="K52" s="19"/>
      <c r="L52" s="19"/>
      <c r="M52" s="65"/>
      <c r="N52" s="19"/>
      <c r="O52" s="252" t="str">
        <f t="shared" si="6"/>
        <v/>
      </c>
      <c r="P52" s="19"/>
      <c r="Q52" s="64"/>
      <c r="R52" s="20" t="str">
        <f t="shared" si="13"/>
        <v/>
      </c>
      <c r="S52" s="177" t="str">
        <f t="shared" si="8"/>
        <v/>
      </c>
      <c r="T52" s="177" t="str">
        <f t="shared" si="11"/>
        <v/>
      </c>
      <c r="U52" s="54"/>
      <c r="V52" s="7"/>
      <c r="W52" s="51"/>
      <c r="X52" s="6"/>
      <c r="Y52" s="7"/>
      <c r="Z52" s="51"/>
      <c r="AA52" s="52"/>
      <c r="AB52" s="53"/>
      <c r="AC52" s="53"/>
      <c r="AQ52" s="10">
        <v>41</v>
      </c>
      <c r="AR52" s="176"/>
      <c r="AS52" s="63"/>
      <c r="AT52" s="63"/>
      <c r="AU52" s="420"/>
      <c r="AV52" s="421"/>
      <c r="AW52" s="421"/>
      <c r="AX52" s="422"/>
      <c r="AY52" s="263"/>
      <c r="AZ52" s="19"/>
      <c r="BA52" s="19"/>
      <c r="BB52" s="65"/>
      <c r="BC52" s="19"/>
      <c r="BD52" s="252" t="str">
        <f t="shared" si="7"/>
        <v/>
      </c>
      <c r="BE52" s="19"/>
      <c r="BF52" s="64"/>
      <c r="BG52" s="20" t="str">
        <f t="shared" si="2"/>
        <v/>
      </c>
      <c r="BH52" s="177" t="str">
        <f t="shared" si="3"/>
        <v/>
      </c>
      <c r="BI52" s="177" t="str">
        <f t="shared" si="12"/>
        <v/>
      </c>
      <c r="EA52" s="7"/>
      <c r="EB52" s="7"/>
    </row>
    <row r="53" spans="1:177" ht="18" customHeight="1" x14ac:dyDescent="0.45">
      <c r="A53" s="7"/>
      <c r="B53" s="10">
        <v>42</v>
      </c>
      <c r="C53" s="176"/>
      <c r="D53" s="63"/>
      <c r="E53" s="63"/>
      <c r="F53" s="420"/>
      <c r="G53" s="421"/>
      <c r="H53" s="421"/>
      <c r="I53" s="422"/>
      <c r="J53" s="69"/>
      <c r="K53" s="19"/>
      <c r="L53" s="19"/>
      <c r="M53" s="65"/>
      <c r="N53" s="19"/>
      <c r="O53" s="252" t="str">
        <f t="shared" si="6"/>
        <v/>
      </c>
      <c r="P53" s="19"/>
      <c r="Q53" s="64"/>
      <c r="R53" s="20" t="str">
        <f t="shared" si="13"/>
        <v/>
      </c>
      <c r="S53" s="177" t="str">
        <f t="shared" si="8"/>
        <v/>
      </c>
      <c r="T53" s="177" t="str">
        <f t="shared" si="11"/>
        <v/>
      </c>
      <c r="U53" s="54"/>
      <c r="V53" s="7"/>
      <c r="W53" s="51"/>
      <c r="X53" s="6"/>
      <c r="Y53" s="7"/>
      <c r="Z53" s="51"/>
      <c r="AA53" s="52"/>
      <c r="AB53" s="53"/>
      <c r="AC53" s="53"/>
      <c r="AQ53" s="10">
        <v>42</v>
      </c>
      <c r="AR53" s="176"/>
      <c r="AS53" s="63"/>
      <c r="AT53" s="63"/>
      <c r="AU53" s="420"/>
      <c r="AV53" s="421"/>
      <c r="AW53" s="421"/>
      <c r="AX53" s="422"/>
      <c r="AY53" s="263"/>
      <c r="AZ53" s="19"/>
      <c r="BA53" s="19"/>
      <c r="BB53" s="65"/>
      <c r="BC53" s="19"/>
      <c r="BD53" s="252" t="str">
        <f t="shared" si="7"/>
        <v/>
      </c>
      <c r="BE53" s="19"/>
      <c r="BF53" s="64"/>
      <c r="BG53" s="20" t="str">
        <f t="shared" si="2"/>
        <v/>
      </c>
      <c r="BH53" s="177" t="str">
        <f t="shared" si="3"/>
        <v/>
      </c>
      <c r="BI53" s="177" t="str">
        <f t="shared" si="12"/>
        <v/>
      </c>
      <c r="EA53" s="7"/>
      <c r="EB53" s="7"/>
    </row>
    <row r="54" spans="1:177" ht="18" customHeight="1" x14ac:dyDescent="0.45">
      <c r="A54" s="7"/>
      <c r="B54" s="10">
        <v>43</v>
      </c>
      <c r="C54" s="176"/>
      <c r="D54" s="63"/>
      <c r="E54" s="63"/>
      <c r="F54" s="420"/>
      <c r="G54" s="421"/>
      <c r="H54" s="421"/>
      <c r="I54" s="422"/>
      <c r="J54" s="69"/>
      <c r="K54" s="19"/>
      <c r="L54" s="19"/>
      <c r="M54" s="65"/>
      <c r="N54" s="19"/>
      <c r="O54" s="252" t="str">
        <f t="shared" si="6"/>
        <v/>
      </c>
      <c r="P54" s="19"/>
      <c r="Q54" s="64"/>
      <c r="R54" s="20" t="str">
        <f t="shared" si="13"/>
        <v/>
      </c>
      <c r="S54" s="177" t="str">
        <f t="shared" si="8"/>
        <v/>
      </c>
      <c r="T54" s="177" t="str">
        <f t="shared" si="11"/>
        <v/>
      </c>
      <c r="U54" s="54"/>
      <c r="V54" s="7"/>
      <c r="W54" s="51"/>
      <c r="X54" s="6"/>
      <c r="Y54" s="7"/>
      <c r="Z54" s="51"/>
      <c r="AA54" s="52"/>
      <c r="AB54" s="53"/>
      <c r="AC54" s="53"/>
      <c r="AQ54" s="10">
        <v>43</v>
      </c>
      <c r="AR54" s="176"/>
      <c r="AS54" s="63"/>
      <c r="AT54" s="63"/>
      <c r="AU54" s="420"/>
      <c r="AV54" s="421"/>
      <c r="AW54" s="421"/>
      <c r="AX54" s="422"/>
      <c r="AY54" s="263"/>
      <c r="AZ54" s="19"/>
      <c r="BA54" s="19"/>
      <c r="BB54" s="65"/>
      <c r="BC54" s="19"/>
      <c r="BD54" s="252" t="str">
        <f t="shared" si="7"/>
        <v/>
      </c>
      <c r="BE54" s="19"/>
      <c r="BF54" s="64"/>
      <c r="BG54" s="20" t="str">
        <f t="shared" si="2"/>
        <v/>
      </c>
      <c r="BH54" s="177" t="str">
        <f t="shared" si="3"/>
        <v/>
      </c>
      <c r="BI54" s="177" t="str">
        <f t="shared" si="12"/>
        <v/>
      </c>
      <c r="EA54" s="7"/>
      <c r="EB54" s="7"/>
    </row>
    <row r="55" spans="1:177" ht="18" customHeight="1" x14ac:dyDescent="0.45">
      <c r="A55" s="7"/>
      <c r="B55" s="10">
        <v>44</v>
      </c>
      <c r="C55" s="176"/>
      <c r="D55" s="63"/>
      <c r="E55" s="63"/>
      <c r="F55" s="420"/>
      <c r="G55" s="421"/>
      <c r="H55" s="421"/>
      <c r="I55" s="422"/>
      <c r="J55" s="69"/>
      <c r="K55" s="19"/>
      <c r="L55" s="19"/>
      <c r="M55" s="65"/>
      <c r="N55" s="19"/>
      <c r="O55" s="252" t="str">
        <f t="shared" si="6"/>
        <v/>
      </c>
      <c r="P55" s="19"/>
      <c r="Q55" s="64"/>
      <c r="R55" s="20" t="str">
        <f t="shared" si="13"/>
        <v/>
      </c>
      <c r="S55" s="177" t="str">
        <f t="shared" si="8"/>
        <v/>
      </c>
      <c r="T55" s="177" t="str">
        <f t="shared" si="11"/>
        <v/>
      </c>
      <c r="U55" s="54"/>
      <c r="V55" s="7"/>
      <c r="W55" s="51"/>
      <c r="X55" s="6"/>
      <c r="Y55" s="7"/>
      <c r="Z55" s="51"/>
      <c r="AA55" s="52"/>
      <c r="AB55" s="53"/>
      <c r="AC55" s="53"/>
      <c r="AQ55" s="10">
        <v>44</v>
      </c>
      <c r="AR55" s="176"/>
      <c r="AS55" s="63"/>
      <c r="AT55" s="63"/>
      <c r="AU55" s="420"/>
      <c r="AV55" s="421"/>
      <c r="AW55" s="421"/>
      <c r="AX55" s="422"/>
      <c r="AY55" s="263"/>
      <c r="AZ55" s="19"/>
      <c r="BA55" s="19"/>
      <c r="BB55" s="65"/>
      <c r="BC55" s="19"/>
      <c r="BD55" s="252" t="str">
        <f t="shared" si="7"/>
        <v/>
      </c>
      <c r="BE55" s="19"/>
      <c r="BF55" s="64"/>
      <c r="BG55" s="20" t="str">
        <f t="shared" si="2"/>
        <v/>
      </c>
      <c r="BH55" s="177" t="str">
        <f t="shared" si="3"/>
        <v/>
      </c>
      <c r="BI55" s="177" t="str">
        <f t="shared" si="12"/>
        <v/>
      </c>
      <c r="EA55" s="7"/>
      <c r="EB55" s="7"/>
    </row>
    <row r="56" spans="1:177" ht="18" customHeight="1" x14ac:dyDescent="0.45">
      <c r="A56" s="7"/>
      <c r="B56" s="10">
        <v>45</v>
      </c>
      <c r="C56" s="176"/>
      <c r="D56" s="63"/>
      <c r="E56" s="63"/>
      <c r="F56" s="420"/>
      <c r="G56" s="421"/>
      <c r="H56" s="421"/>
      <c r="I56" s="422"/>
      <c r="J56" s="69"/>
      <c r="K56" s="19"/>
      <c r="L56" s="19"/>
      <c r="M56" s="65"/>
      <c r="N56" s="19"/>
      <c r="O56" s="252" t="str">
        <f t="shared" si="6"/>
        <v/>
      </c>
      <c r="P56" s="19"/>
      <c r="Q56" s="64"/>
      <c r="R56" s="20" t="str">
        <f t="shared" si="13"/>
        <v/>
      </c>
      <c r="S56" s="177" t="str">
        <f t="shared" si="8"/>
        <v/>
      </c>
      <c r="T56" s="177" t="str">
        <f t="shared" si="11"/>
        <v/>
      </c>
      <c r="U56" s="54"/>
      <c r="V56" s="7"/>
      <c r="W56" s="51"/>
      <c r="X56" s="6"/>
      <c r="Y56" s="7"/>
      <c r="Z56" s="51"/>
      <c r="AA56" s="52"/>
      <c r="AB56" s="53"/>
      <c r="AC56" s="53"/>
      <c r="AQ56" s="10">
        <v>45</v>
      </c>
      <c r="AR56" s="176"/>
      <c r="AS56" s="63"/>
      <c r="AT56" s="63"/>
      <c r="AU56" s="420"/>
      <c r="AV56" s="421"/>
      <c r="AW56" s="421"/>
      <c r="AX56" s="422"/>
      <c r="AY56" s="263"/>
      <c r="AZ56" s="19"/>
      <c r="BA56" s="19"/>
      <c r="BB56" s="65"/>
      <c r="BC56" s="19"/>
      <c r="BD56" s="252" t="str">
        <f t="shared" si="7"/>
        <v/>
      </c>
      <c r="BE56" s="19"/>
      <c r="BF56" s="64"/>
      <c r="BG56" s="20" t="str">
        <f t="shared" si="2"/>
        <v/>
      </c>
      <c r="BH56" s="177" t="str">
        <f t="shared" si="3"/>
        <v/>
      </c>
      <c r="BI56" s="177" t="str">
        <f t="shared" si="12"/>
        <v/>
      </c>
      <c r="EA56" s="7"/>
      <c r="EB56" s="7"/>
    </row>
    <row r="57" spans="1:177" ht="18" customHeight="1" x14ac:dyDescent="0.45">
      <c r="A57" s="7"/>
      <c r="B57" s="10">
        <v>46</v>
      </c>
      <c r="C57" s="176"/>
      <c r="D57" s="63"/>
      <c r="E57" s="63"/>
      <c r="F57" s="420"/>
      <c r="G57" s="421"/>
      <c r="H57" s="421"/>
      <c r="I57" s="422"/>
      <c r="J57" s="69"/>
      <c r="K57" s="19"/>
      <c r="L57" s="19"/>
      <c r="M57" s="65"/>
      <c r="N57" s="19"/>
      <c r="O57" s="252" t="str">
        <f t="shared" si="6"/>
        <v/>
      </c>
      <c r="P57" s="19"/>
      <c r="Q57" s="64"/>
      <c r="R57" s="20" t="str">
        <f t="shared" si="13"/>
        <v/>
      </c>
      <c r="S57" s="177" t="str">
        <f t="shared" ref="S57:S61" si="14">IFERROR(R57/1000*$W$6*$W$7,"")</f>
        <v/>
      </c>
      <c r="T57" s="177" t="str">
        <f>IFERROR((R57/1000)*$W$8,"")</f>
        <v/>
      </c>
      <c r="U57" s="54"/>
      <c r="V57" s="7"/>
      <c r="W57" s="51"/>
      <c r="X57" s="6"/>
      <c r="Y57" s="7"/>
      <c r="Z57" s="51"/>
      <c r="AA57" s="52"/>
      <c r="AB57" s="53"/>
      <c r="AC57" s="53"/>
      <c r="AQ57" s="10">
        <v>46</v>
      </c>
      <c r="AR57" s="176"/>
      <c r="AS57" s="63"/>
      <c r="AT57" s="63"/>
      <c r="AU57" s="420"/>
      <c r="AV57" s="421"/>
      <c r="AW57" s="421"/>
      <c r="AX57" s="422"/>
      <c r="AY57" s="263"/>
      <c r="AZ57" s="19"/>
      <c r="BA57" s="19"/>
      <c r="BB57" s="65"/>
      <c r="BC57" s="19"/>
      <c r="BD57" s="252" t="str">
        <f t="shared" si="7"/>
        <v/>
      </c>
      <c r="BE57" s="19"/>
      <c r="BF57" s="64"/>
      <c r="BG57" s="20" t="str">
        <f t="shared" si="2"/>
        <v/>
      </c>
      <c r="BH57" s="177" t="str">
        <f t="shared" si="3"/>
        <v/>
      </c>
      <c r="BI57" s="177" t="str">
        <f>IFERROR((BG57/1000)*$W$8,"")</f>
        <v/>
      </c>
      <c r="EA57" s="7"/>
      <c r="EB57" s="7"/>
    </row>
    <row r="58" spans="1:177" ht="18" customHeight="1" x14ac:dyDescent="0.45">
      <c r="A58" s="7"/>
      <c r="B58" s="10">
        <v>47</v>
      </c>
      <c r="C58" s="176"/>
      <c r="D58" s="63"/>
      <c r="E58" s="63"/>
      <c r="F58" s="420"/>
      <c r="G58" s="421"/>
      <c r="H58" s="421"/>
      <c r="I58" s="422"/>
      <c r="J58" s="69"/>
      <c r="K58" s="19"/>
      <c r="L58" s="19"/>
      <c r="M58" s="65"/>
      <c r="N58" s="19"/>
      <c r="O58" s="252" t="str">
        <f t="shared" si="6"/>
        <v/>
      </c>
      <c r="P58" s="19"/>
      <c r="Q58" s="64"/>
      <c r="R58" s="20" t="str">
        <f t="shared" si="13"/>
        <v/>
      </c>
      <c r="S58" s="177" t="str">
        <f t="shared" si="14"/>
        <v/>
      </c>
      <c r="T58" s="177" t="str">
        <f t="shared" ref="T58:T61" si="15">IFERROR((R58/1000)*$W$8,"")</f>
        <v/>
      </c>
      <c r="U58" s="54"/>
      <c r="V58" s="7"/>
      <c r="W58" s="51"/>
      <c r="X58" s="6"/>
      <c r="Y58" s="7"/>
      <c r="Z58" s="51"/>
      <c r="AA58" s="52"/>
      <c r="AB58" s="53"/>
      <c r="AC58" s="53"/>
      <c r="AQ58" s="10">
        <v>47</v>
      </c>
      <c r="AR58" s="176"/>
      <c r="AS58" s="63"/>
      <c r="AT58" s="63"/>
      <c r="AU58" s="420"/>
      <c r="AV58" s="421"/>
      <c r="AW58" s="421"/>
      <c r="AX58" s="422"/>
      <c r="AY58" s="263"/>
      <c r="AZ58" s="19"/>
      <c r="BA58" s="19"/>
      <c r="BB58" s="65"/>
      <c r="BC58" s="19"/>
      <c r="BD58" s="252" t="str">
        <f t="shared" si="7"/>
        <v/>
      </c>
      <c r="BE58" s="19"/>
      <c r="BF58" s="64"/>
      <c r="BG58" s="20" t="str">
        <f t="shared" si="2"/>
        <v/>
      </c>
      <c r="BH58" s="177" t="str">
        <f t="shared" si="3"/>
        <v/>
      </c>
      <c r="BI58" s="177" t="str">
        <f t="shared" ref="BI58:BI61" si="16">IFERROR((BG58/1000)*$W$8,"")</f>
        <v/>
      </c>
      <c r="EA58" s="7"/>
      <c r="EB58" s="7"/>
    </row>
    <row r="59" spans="1:177" ht="18" customHeight="1" x14ac:dyDescent="0.45">
      <c r="A59" s="7"/>
      <c r="B59" s="10">
        <v>48</v>
      </c>
      <c r="C59" s="176"/>
      <c r="D59" s="63"/>
      <c r="E59" s="63"/>
      <c r="F59" s="420"/>
      <c r="G59" s="421"/>
      <c r="H59" s="421"/>
      <c r="I59" s="422"/>
      <c r="J59" s="69"/>
      <c r="K59" s="19"/>
      <c r="L59" s="19"/>
      <c r="M59" s="65"/>
      <c r="N59" s="19"/>
      <c r="O59" s="252" t="str">
        <f t="shared" si="6"/>
        <v/>
      </c>
      <c r="P59" s="19"/>
      <c r="Q59" s="64"/>
      <c r="R59" s="20" t="str">
        <f t="shared" si="13"/>
        <v/>
      </c>
      <c r="S59" s="177" t="str">
        <f t="shared" si="14"/>
        <v/>
      </c>
      <c r="T59" s="177" t="str">
        <f t="shared" si="15"/>
        <v/>
      </c>
      <c r="U59" s="54"/>
      <c r="V59" s="7"/>
      <c r="W59" s="51"/>
      <c r="X59" s="6"/>
      <c r="Y59" s="7"/>
      <c r="Z59" s="51"/>
      <c r="AA59" s="52"/>
      <c r="AB59" s="53"/>
      <c r="AC59" s="53"/>
      <c r="AQ59" s="10">
        <v>48</v>
      </c>
      <c r="AR59" s="176"/>
      <c r="AS59" s="63"/>
      <c r="AT59" s="63"/>
      <c r="AU59" s="420"/>
      <c r="AV59" s="421"/>
      <c r="AW59" s="421"/>
      <c r="AX59" s="422"/>
      <c r="AY59" s="263"/>
      <c r="AZ59" s="19"/>
      <c r="BA59" s="19"/>
      <c r="BB59" s="65"/>
      <c r="BC59" s="19"/>
      <c r="BD59" s="252" t="str">
        <f t="shared" si="7"/>
        <v/>
      </c>
      <c r="BE59" s="19"/>
      <c r="BF59" s="64"/>
      <c r="BG59" s="20" t="str">
        <f t="shared" si="2"/>
        <v/>
      </c>
      <c r="BH59" s="177" t="str">
        <f t="shared" si="3"/>
        <v/>
      </c>
      <c r="BI59" s="177" t="str">
        <f t="shared" si="16"/>
        <v/>
      </c>
      <c r="EA59" s="7"/>
      <c r="EB59" s="7"/>
    </row>
    <row r="60" spans="1:177" ht="18" customHeight="1" x14ac:dyDescent="0.45">
      <c r="A60" s="7"/>
      <c r="B60" s="10">
        <v>49</v>
      </c>
      <c r="C60" s="176"/>
      <c r="D60" s="63"/>
      <c r="E60" s="63"/>
      <c r="F60" s="420"/>
      <c r="G60" s="421"/>
      <c r="H60" s="421"/>
      <c r="I60" s="422"/>
      <c r="J60" s="69"/>
      <c r="K60" s="19"/>
      <c r="L60" s="19"/>
      <c r="M60" s="65"/>
      <c r="N60" s="19"/>
      <c r="O60" s="252" t="str">
        <f t="shared" si="6"/>
        <v/>
      </c>
      <c r="P60" s="19"/>
      <c r="Q60" s="64"/>
      <c r="R60" s="20" t="str">
        <f t="shared" si="13"/>
        <v/>
      </c>
      <c r="S60" s="177" t="str">
        <f t="shared" si="14"/>
        <v/>
      </c>
      <c r="T60" s="177" t="str">
        <f t="shared" si="15"/>
        <v/>
      </c>
      <c r="U60" s="54"/>
      <c r="V60" s="7"/>
      <c r="W60" s="51"/>
      <c r="X60" s="6"/>
      <c r="Y60" s="7"/>
      <c r="Z60" s="51"/>
      <c r="AA60" s="52"/>
      <c r="AB60" s="53"/>
      <c r="AC60" s="53"/>
      <c r="AQ60" s="10">
        <v>49</v>
      </c>
      <c r="AR60" s="176"/>
      <c r="AS60" s="63"/>
      <c r="AT60" s="63"/>
      <c r="AU60" s="420"/>
      <c r="AV60" s="421"/>
      <c r="AW60" s="421"/>
      <c r="AX60" s="422"/>
      <c r="AY60" s="263"/>
      <c r="AZ60" s="19"/>
      <c r="BA60" s="19"/>
      <c r="BB60" s="65"/>
      <c r="BC60" s="19"/>
      <c r="BD60" s="252" t="str">
        <f t="shared" si="7"/>
        <v/>
      </c>
      <c r="BE60" s="19"/>
      <c r="BF60" s="64"/>
      <c r="BG60" s="20" t="str">
        <f t="shared" si="2"/>
        <v/>
      </c>
      <c r="BH60" s="177" t="str">
        <f t="shared" si="3"/>
        <v/>
      </c>
      <c r="BI60" s="177" t="str">
        <f t="shared" si="16"/>
        <v/>
      </c>
      <c r="EA60" s="7"/>
      <c r="EB60" s="7"/>
    </row>
    <row r="61" spans="1:177" ht="18" customHeight="1" x14ac:dyDescent="0.45">
      <c r="A61" s="7"/>
      <c r="B61" s="10">
        <v>50</v>
      </c>
      <c r="C61" s="176"/>
      <c r="D61" s="63"/>
      <c r="E61" s="63"/>
      <c r="F61" s="420"/>
      <c r="G61" s="421"/>
      <c r="H61" s="421"/>
      <c r="I61" s="422"/>
      <c r="J61" s="69"/>
      <c r="K61" s="19"/>
      <c r="L61" s="19"/>
      <c r="M61" s="65"/>
      <c r="N61" s="19"/>
      <c r="O61" s="252" t="str">
        <f t="shared" si="6"/>
        <v/>
      </c>
      <c r="P61" s="19"/>
      <c r="Q61" s="64"/>
      <c r="R61" s="20" t="str">
        <f t="shared" si="13"/>
        <v/>
      </c>
      <c r="S61" s="177" t="str">
        <f t="shared" si="14"/>
        <v/>
      </c>
      <c r="T61" s="177" t="str">
        <f t="shared" si="15"/>
        <v/>
      </c>
      <c r="U61" s="54"/>
      <c r="V61" s="7"/>
      <c r="W61" s="51"/>
      <c r="AQ61" s="10">
        <v>50</v>
      </c>
      <c r="AR61" s="176"/>
      <c r="AS61" s="63"/>
      <c r="AT61" s="63"/>
      <c r="AU61" s="420"/>
      <c r="AV61" s="421"/>
      <c r="AW61" s="421"/>
      <c r="AX61" s="422"/>
      <c r="AY61" s="263"/>
      <c r="AZ61" s="19"/>
      <c r="BA61" s="19"/>
      <c r="BB61" s="65"/>
      <c r="BC61" s="19"/>
      <c r="BD61" s="252" t="str">
        <f t="shared" si="7"/>
        <v/>
      </c>
      <c r="BE61" s="19"/>
      <c r="BF61" s="64"/>
      <c r="BG61" s="20" t="str">
        <f t="shared" si="2"/>
        <v/>
      </c>
      <c r="BH61" s="177" t="str">
        <f t="shared" si="3"/>
        <v/>
      </c>
      <c r="BI61" s="177" t="str">
        <f t="shared" si="16"/>
        <v/>
      </c>
      <c r="EA61" s="7"/>
      <c r="EB61" s="7"/>
    </row>
    <row r="62" spans="1:177" ht="18" customHeight="1" x14ac:dyDescent="0.45">
      <c r="AY62" s="16"/>
    </row>
    <row r="63" spans="1:177" ht="18" customHeight="1" x14ac:dyDescent="0.45">
      <c r="B63" s="3" t="s">
        <v>384</v>
      </c>
      <c r="V63" s="251"/>
      <c r="W63" s="251"/>
      <c r="X63" s="251"/>
      <c r="AQ63" s="3" t="s">
        <v>384</v>
      </c>
      <c r="AY63" s="16"/>
    </row>
    <row r="64" spans="1:177" ht="50.1" customHeight="1" x14ac:dyDescent="0.45">
      <c r="A64" s="246"/>
      <c r="B64" s="62" t="s">
        <v>1</v>
      </c>
      <c r="C64" s="245" t="s">
        <v>22</v>
      </c>
      <c r="D64" s="68" t="s">
        <v>23</v>
      </c>
      <c r="E64" s="68" t="s">
        <v>485</v>
      </c>
      <c r="F64" s="403" t="s">
        <v>24</v>
      </c>
      <c r="G64" s="404"/>
      <c r="H64" s="404"/>
      <c r="I64" s="405"/>
      <c r="J64" s="237" t="s">
        <v>487</v>
      </c>
      <c r="K64" s="244" t="s">
        <v>25</v>
      </c>
      <c r="L64" s="244" t="s">
        <v>489</v>
      </c>
      <c r="M64" s="244" t="s">
        <v>26</v>
      </c>
      <c r="N64" s="244" t="s">
        <v>3</v>
      </c>
      <c r="O64" s="244" t="s">
        <v>490</v>
      </c>
      <c r="P64" s="243" t="s">
        <v>48</v>
      </c>
      <c r="Q64" s="73" t="s">
        <v>49</v>
      </c>
      <c r="R64" s="244" t="s">
        <v>4</v>
      </c>
      <c r="S64" s="180" t="s">
        <v>431</v>
      </c>
      <c r="T64" s="243" t="s">
        <v>5</v>
      </c>
      <c r="U64" s="5"/>
      <c r="V64" s="249"/>
      <c r="W64" s="250"/>
      <c r="X64" s="250"/>
      <c r="Y64" s="50"/>
      <c r="Z64" s="50"/>
      <c r="AB64" s="17"/>
      <c r="AC64" s="17"/>
      <c r="AD64" s="17"/>
      <c r="AE64" s="17"/>
      <c r="AF64" s="17"/>
      <c r="AQ64" s="62" t="s">
        <v>1</v>
      </c>
      <c r="AR64" s="259" t="s">
        <v>22</v>
      </c>
      <c r="AS64" s="68" t="s">
        <v>23</v>
      </c>
      <c r="AT64" s="68" t="s">
        <v>485</v>
      </c>
      <c r="AU64" s="403" t="s">
        <v>24</v>
      </c>
      <c r="AV64" s="404"/>
      <c r="AW64" s="404"/>
      <c r="AX64" s="405"/>
      <c r="AY64" s="237" t="s">
        <v>487</v>
      </c>
      <c r="AZ64" s="258" t="s">
        <v>25</v>
      </c>
      <c r="BA64" s="258" t="s">
        <v>489</v>
      </c>
      <c r="BB64" s="258" t="s">
        <v>26</v>
      </c>
      <c r="BC64" s="258" t="s">
        <v>3</v>
      </c>
      <c r="BD64" s="258" t="s">
        <v>490</v>
      </c>
      <c r="BE64" s="257" t="s">
        <v>48</v>
      </c>
      <c r="BF64" s="73" t="s">
        <v>49</v>
      </c>
      <c r="BG64" s="258" t="s">
        <v>4</v>
      </c>
      <c r="BH64" s="180" t="s">
        <v>431</v>
      </c>
      <c r="BI64" s="257" t="s">
        <v>5</v>
      </c>
      <c r="FU64" ph="1"/>
    </row>
    <row r="65" spans="1:132" ht="18" customHeight="1" x14ac:dyDescent="0.45">
      <c r="A65" s="246"/>
      <c r="B65" s="10">
        <v>1</v>
      </c>
      <c r="C65" s="176"/>
      <c r="D65" s="63"/>
      <c r="E65" s="63"/>
      <c r="F65" s="420"/>
      <c r="G65" s="421"/>
      <c r="H65" s="421"/>
      <c r="I65" s="422"/>
      <c r="J65" s="248"/>
      <c r="K65" s="19"/>
      <c r="L65" s="19"/>
      <c r="M65" s="65"/>
      <c r="N65" s="19"/>
      <c r="O65" s="252" t="str">
        <f>IF($J65="〇",IF($L65/$M65&gt;=60,"〇","×"),IF(AND($L65&gt;0,$L65&lt;600),"〇",IF(AND($L65&gt;0,$L65&gt;=600,$L65&lt;2200),IF($L65/$M65&gt;=45,"〇","×"),IF(AND($L65&gt;0,$L65&gt;=2200),IF($L65/$M65&gt;60,"〇","×"),""))))</f>
        <v/>
      </c>
      <c r="P65" s="19"/>
      <c r="Q65" s="64"/>
      <c r="R65" s="20" t="str">
        <f t="shared" ref="R65:R114" si="17">IF((M65*N65*(P65*Q65)/1000)&lt;&gt;0,(M65*N65*(P65*Q65)/1000),"")</f>
        <v/>
      </c>
      <c r="S65" s="177" t="str">
        <f t="shared" ref="S65:S114" si="18">IFERROR(R65/1000*$W$6*$W$7,"")</f>
        <v/>
      </c>
      <c r="T65" s="177" t="str">
        <f>IFERROR((R65/1000)*$W$8,"")</f>
        <v/>
      </c>
      <c r="U65" s="54"/>
      <c r="V65" s="246"/>
      <c r="W65" s="51"/>
      <c r="X65" s="247"/>
      <c r="Y65" s="246"/>
      <c r="Z65" s="51"/>
      <c r="AA65" s="52"/>
      <c r="AB65" s="53"/>
      <c r="AC65" s="53"/>
      <c r="AQ65" s="10">
        <v>1</v>
      </c>
      <c r="AR65" s="266" t="s">
        <v>523</v>
      </c>
      <c r="AS65" s="281" t="s">
        <v>520</v>
      </c>
      <c r="AT65" s="281" t="s">
        <v>524</v>
      </c>
      <c r="AU65" s="423" t="s">
        <v>20</v>
      </c>
      <c r="AV65" s="424"/>
      <c r="AW65" s="424"/>
      <c r="AX65" s="425"/>
      <c r="AY65" s="282"/>
      <c r="AZ65" s="270">
        <v>1</v>
      </c>
      <c r="BA65" s="270"/>
      <c r="BB65" s="269">
        <v>20</v>
      </c>
      <c r="BC65" s="270">
        <v>10</v>
      </c>
      <c r="BD65" s="283" t="str">
        <f>IF($J65="〇",IF($L65/$M65&gt;=60,"〇","×"),IF(AND($L65&gt;0,$L65&lt;600),"〇",IF(AND($L65&gt;0,$L65&gt;=600,$L65&lt;2200),IF($L65/$M65&gt;=45,"〇","×"),IF(AND($L65&gt;0,$L65&gt;=2200),IF($L65/$M65&gt;60,"〇","×"),""))))</f>
        <v/>
      </c>
      <c r="BE65" s="270">
        <v>15</v>
      </c>
      <c r="BF65" s="271">
        <v>260</v>
      </c>
      <c r="BG65" s="222">
        <f t="shared" ref="BG65:BG114" si="19">IF((BB65*BC65*(BE65*BF65)/1000)&lt;&gt;0,(BB65*BC65*(BE65*BF65)/1000),"")</f>
        <v>780</v>
      </c>
      <c r="BH65" s="284">
        <f t="shared" ref="BH65:BH114" si="20">IFERROR(BG65/1000*$W$6*$W$7,"")</f>
        <v>0.19641024000000001</v>
      </c>
      <c r="BI65" s="284">
        <f>IFERROR((BG65/1000)*$W$8,"")</f>
        <v>0.38141999999999998</v>
      </c>
      <c r="EA65" s="246"/>
      <c r="EB65" s="246"/>
    </row>
    <row r="66" spans="1:132" ht="18" customHeight="1" x14ac:dyDescent="0.45">
      <c r="A66" s="246"/>
      <c r="B66" s="10">
        <v>2</v>
      </c>
      <c r="C66" s="176"/>
      <c r="D66" s="63"/>
      <c r="E66" s="63"/>
      <c r="F66" s="420"/>
      <c r="G66" s="421"/>
      <c r="H66" s="421"/>
      <c r="I66" s="422"/>
      <c r="J66" s="248"/>
      <c r="K66" s="19"/>
      <c r="L66" s="19"/>
      <c r="M66" s="65"/>
      <c r="N66" s="19"/>
      <c r="O66" s="252" t="str">
        <f>IF($J66="〇",IF($L66/$M66&gt;=60,"〇","×"),IF(AND($L66&gt;0,$L66&lt;600),"〇",IF(AND($L66&gt;0,$L66&gt;=600,$L66&lt;2200),IF($L66/$M66&gt;=45,"〇","×"),IF(AND($L66&gt;0,$L66&gt;=2200),IF($L66/$M66&gt;60,"〇","×"),""))))</f>
        <v/>
      </c>
      <c r="P66" s="19"/>
      <c r="Q66" s="64"/>
      <c r="R66" s="20" t="str">
        <f t="shared" si="17"/>
        <v/>
      </c>
      <c r="S66" s="177" t="str">
        <f t="shared" si="18"/>
        <v/>
      </c>
      <c r="T66" s="177" t="str">
        <f t="shared" ref="T66:T79" si="21">IFERROR((R66/1000)*$W$8,"")</f>
        <v/>
      </c>
      <c r="U66" s="54"/>
      <c r="V66" s="246"/>
      <c r="W66" s="51"/>
      <c r="X66" s="247"/>
      <c r="Y66" s="246"/>
      <c r="Z66" s="51"/>
      <c r="AA66" s="52"/>
      <c r="AB66" s="53"/>
      <c r="AC66" s="53"/>
      <c r="AQ66" s="10">
        <v>2</v>
      </c>
      <c r="AR66" s="266" t="s">
        <v>530</v>
      </c>
      <c r="AS66" s="281" t="s">
        <v>527</v>
      </c>
      <c r="AT66" s="281" t="s">
        <v>531</v>
      </c>
      <c r="AU66" s="423" t="s">
        <v>532</v>
      </c>
      <c r="AV66" s="424"/>
      <c r="AW66" s="424"/>
      <c r="AX66" s="425"/>
      <c r="AY66" s="282"/>
      <c r="AZ66" s="270">
        <v>1</v>
      </c>
      <c r="BA66" s="270"/>
      <c r="BB66" s="269">
        <v>12</v>
      </c>
      <c r="BC66" s="270">
        <v>1</v>
      </c>
      <c r="BD66" s="283" t="str">
        <f>IF($J66="〇",IF($L66/$M66&gt;=60,"〇","×"),IF(AND($L66&gt;0,$L66&lt;600),"〇",IF(AND($L66&gt;0,$L66&gt;=600,$L66&lt;2200),IF($L66/$M66&gt;=45,"〇","×"),IF(AND($L66&gt;0,$L66&gt;=2200),IF($L66/$M66&gt;60,"〇","×"),""))))</f>
        <v/>
      </c>
      <c r="BE66" s="270">
        <v>24</v>
      </c>
      <c r="BF66" s="271">
        <v>365</v>
      </c>
      <c r="BG66" s="222">
        <f t="shared" si="19"/>
        <v>105.12</v>
      </c>
      <c r="BH66" s="284">
        <f t="shared" si="20"/>
        <v>2.6470056960000002E-2</v>
      </c>
      <c r="BI66" s="284">
        <f t="shared" ref="BI66:BI79" si="22">IFERROR((BG66/1000)*$W$8,"")</f>
        <v>5.140368E-2</v>
      </c>
      <c r="EA66" s="246"/>
      <c r="EB66" s="246"/>
    </row>
    <row r="67" spans="1:132" ht="18" customHeight="1" x14ac:dyDescent="0.45">
      <c r="A67" s="246"/>
      <c r="B67" s="10">
        <v>3</v>
      </c>
      <c r="C67" s="176"/>
      <c r="D67" s="63"/>
      <c r="E67" s="63"/>
      <c r="F67" s="420"/>
      <c r="G67" s="421"/>
      <c r="H67" s="421"/>
      <c r="I67" s="422"/>
      <c r="J67" s="248"/>
      <c r="K67" s="19"/>
      <c r="L67" s="19"/>
      <c r="M67" s="65"/>
      <c r="N67" s="19"/>
      <c r="O67" s="252" t="str">
        <f t="shared" ref="O67:O114" si="23">IF($J67="〇",IF($L67/$M67&gt;=60,"〇","×"),IF(AND($L67&gt;0,$L67&lt;600),"〇",IF(AND($L67&gt;0,$L67&gt;=600,$L67&lt;2200),IF($L67/$M67&gt;=45,"〇","×"),IF(AND($L67&gt;0,$L67&gt;=2200),IF($L67/$M67&gt;60,"〇","×"),""))))</f>
        <v/>
      </c>
      <c r="P67" s="19"/>
      <c r="Q67" s="64"/>
      <c r="R67" s="20" t="str">
        <f t="shared" si="17"/>
        <v/>
      </c>
      <c r="S67" s="177" t="str">
        <f t="shared" si="18"/>
        <v/>
      </c>
      <c r="T67" s="177" t="str">
        <f t="shared" si="21"/>
        <v/>
      </c>
      <c r="U67" s="54"/>
      <c r="V67" s="246"/>
      <c r="W67" s="51"/>
      <c r="X67" s="247"/>
      <c r="Y67" s="246"/>
      <c r="Z67" s="51"/>
      <c r="AA67" s="52"/>
      <c r="AB67" s="53"/>
      <c r="AC67" s="53"/>
      <c r="AQ67" s="10">
        <v>3</v>
      </c>
      <c r="AR67" s="176"/>
      <c r="AS67" s="63"/>
      <c r="AT67" s="63"/>
      <c r="AU67" s="420"/>
      <c r="AV67" s="421"/>
      <c r="AW67" s="421"/>
      <c r="AX67" s="422"/>
      <c r="AY67" s="263"/>
      <c r="AZ67" s="19"/>
      <c r="BA67" s="19"/>
      <c r="BB67" s="65"/>
      <c r="BC67" s="19"/>
      <c r="BD67" s="252" t="str">
        <f t="shared" ref="BD67:BD114" si="24">IF($J67="〇",IF($L67/$M67&gt;=60,"〇","×"),IF(AND($L67&gt;0,$L67&lt;600),"〇",IF(AND($L67&gt;0,$L67&gt;=600,$L67&lt;2200),IF($L67/$M67&gt;=45,"〇","×"),IF(AND($L67&gt;0,$L67&gt;=2200),IF($L67/$M67&gt;60,"〇","×"),""))))</f>
        <v/>
      </c>
      <c r="BE67" s="19"/>
      <c r="BF67" s="64"/>
      <c r="BG67" s="20" t="str">
        <f t="shared" si="19"/>
        <v/>
      </c>
      <c r="BH67" s="177" t="str">
        <f t="shared" si="20"/>
        <v/>
      </c>
      <c r="BI67" s="177" t="str">
        <f t="shared" si="22"/>
        <v/>
      </c>
      <c r="EA67" s="246"/>
      <c r="EB67" s="246"/>
    </row>
    <row r="68" spans="1:132" ht="18" customHeight="1" x14ac:dyDescent="0.45">
      <c r="A68" s="246"/>
      <c r="B68" s="10">
        <v>4</v>
      </c>
      <c r="C68" s="176"/>
      <c r="D68" s="63"/>
      <c r="E68" s="63"/>
      <c r="F68" s="420"/>
      <c r="G68" s="421"/>
      <c r="H68" s="421"/>
      <c r="I68" s="422"/>
      <c r="J68" s="248"/>
      <c r="K68" s="19"/>
      <c r="L68" s="19"/>
      <c r="M68" s="65"/>
      <c r="N68" s="19"/>
      <c r="O68" s="252" t="str">
        <f t="shared" si="23"/>
        <v/>
      </c>
      <c r="P68" s="19"/>
      <c r="Q68" s="64"/>
      <c r="R68" s="20" t="str">
        <f t="shared" si="17"/>
        <v/>
      </c>
      <c r="S68" s="177" t="str">
        <f t="shared" si="18"/>
        <v/>
      </c>
      <c r="T68" s="177" t="str">
        <f t="shared" si="21"/>
        <v/>
      </c>
      <c r="U68" s="54"/>
      <c r="V68" s="246"/>
      <c r="W68" s="51"/>
      <c r="X68" s="247"/>
      <c r="Y68" s="246"/>
      <c r="Z68" s="51"/>
      <c r="AA68" s="52"/>
      <c r="AB68" s="53"/>
      <c r="AC68" s="53"/>
      <c r="AQ68" s="10">
        <v>4</v>
      </c>
      <c r="AR68" s="176"/>
      <c r="AS68" s="63"/>
      <c r="AT68" s="63"/>
      <c r="AU68" s="420"/>
      <c r="AV68" s="421"/>
      <c r="AW68" s="421"/>
      <c r="AX68" s="422"/>
      <c r="AY68" s="263"/>
      <c r="AZ68" s="19"/>
      <c r="BA68" s="19"/>
      <c r="BB68" s="65"/>
      <c r="BC68" s="19"/>
      <c r="BD68" s="252" t="str">
        <f t="shared" si="24"/>
        <v/>
      </c>
      <c r="BE68" s="19"/>
      <c r="BF68" s="64"/>
      <c r="BG68" s="20" t="str">
        <f t="shared" si="19"/>
        <v/>
      </c>
      <c r="BH68" s="177" t="str">
        <f t="shared" si="20"/>
        <v/>
      </c>
      <c r="BI68" s="177" t="str">
        <f t="shared" si="22"/>
        <v/>
      </c>
      <c r="EA68" s="246"/>
      <c r="EB68" s="246"/>
    </row>
    <row r="69" spans="1:132" ht="18" customHeight="1" x14ac:dyDescent="0.45">
      <c r="A69" s="246"/>
      <c r="B69" s="10">
        <v>5</v>
      </c>
      <c r="C69" s="176"/>
      <c r="D69" s="63"/>
      <c r="E69" s="63"/>
      <c r="F69" s="420"/>
      <c r="G69" s="421"/>
      <c r="H69" s="421"/>
      <c r="I69" s="422"/>
      <c r="J69" s="248"/>
      <c r="K69" s="19"/>
      <c r="L69" s="19"/>
      <c r="M69" s="65"/>
      <c r="N69" s="19"/>
      <c r="O69" s="252" t="str">
        <f t="shared" si="23"/>
        <v/>
      </c>
      <c r="P69" s="19"/>
      <c r="Q69" s="64"/>
      <c r="R69" s="20" t="str">
        <f t="shared" si="17"/>
        <v/>
      </c>
      <c r="S69" s="177" t="str">
        <f t="shared" si="18"/>
        <v/>
      </c>
      <c r="T69" s="177" t="str">
        <f t="shared" si="21"/>
        <v/>
      </c>
      <c r="U69" s="54"/>
      <c r="V69" s="246"/>
      <c r="W69" s="51"/>
      <c r="AQ69" s="10">
        <v>5</v>
      </c>
      <c r="AR69" s="176"/>
      <c r="AS69" s="63"/>
      <c r="AT69" s="63"/>
      <c r="AU69" s="420"/>
      <c r="AV69" s="421"/>
      <c r="AW69" s="421"/>
      <c r="AX69" s="422"/>
      <c r="AY69" s="263"/>
      <c r="AZ69" s="19"/>
      <c r="BA69" s="19"/>
      <c r="BB69" s="65"/>
      <c r="BC69" s="19"/>
      <c r="BD69" s="252" t="str">
        <f t="shared" si="24"/>
        <v/>
      </c>
      <c r="BE69" s="19"/>
      <c r="BF69" s="64"/>
      <c r="BG69" s="20" t="str">
        <f t="shared" si="19"/>
        <v/>
      </c>
      <c r="BH69" s="177" t="str">
        <f t="shared" si="20"/>
        <v/>
      </c>
      <c r="BI69" s="177" t="str">
        <f t="shared" si="22"/>
        <v/>
      </c>
      <c r="EA69" s="246"/>
      <c r="EB69" s="246"/>
    </row>
    <row r="70" spans="1:132" ht="18" customHeight="1" x14ac:dyDescent="0.45">
      <c r="A70" s="246"/>
      <c r="B70" s="10">
        <v>6</v>
      </c>
      <c r="C70" s="176"/>
      <c r="D70" s="63"/>
      <c r="E70" s="63"/>
      <c r="F70" s="420"/>
      <c r="G70" s="421"/>
      <c r="H70" s="421"/>
      <c r="I70" s="422"/>
      <c r="J70" s="248"/>
      <c r="K70" s="19"/>
      <c r="L70" s="19"/>
      <c r="M70" s="65"/>
      <c r="N70" s="19"/>
      <c r="O70" s="252" t="str">
        <f t="shared" si="23"/>
        <v/>
      </c>
      <c r="P70" s="19"/>
      <c r="Q70" s="64"/>
      <c r="R70" s="20" t="str">
        <f t="shared" si="17"/>
        <v/>
      </c>
      <c r="S70" s="177" t="str">
        <f t="shared" si="18"/>
        <v/>
      </c>
      <c r="T70" s="177" t="str">
        <f t="shared" si="21"/>
        <v/>
      </c>
      <c r="U70" s="54"/>
      <c r="AQ70" s="10">
        <v>6</v>
      </c>
      <c r="AR70" s="176"/>
      <c r="AS70" s="63"/>
      <c r="AT70" s="63"/>
      <c r="AU70" s="420"/>
      <c r="AV70" s="421"/>
      <c r="AW70" s="421"/>
      <c r="AX70" s="422"/>
      <c r="AY70" s="263"/>
      <c r="AZ70" s="19"/>
      <c r="BA70" s="19"/>
      <c r="BB70" s="65"/>
      <c r="BC70" s="19"/>
      <c r="BD70" s="252" t="str">
        <f t="shared" si="24"/>
        <v/>
      </c>
      <c r="BE70" s="19"/>
      <c r="BF70" s="64"/>
      <c r="BG70" s="20" t="str">
        <f t="shared" si="19"/>
        <v/>
      </c>
      <c r="BH70" s="177" t="str">
        <f t="shared" si="20"/>
        <v/>
      </c>
      <c r="BI70" s="177" t="str">
        <f t="shared" si="22"/>
        <v/>
      </c>
      <c r="EA70" s="246"/>
      <c r="EB70" s="246"/>
    </row>
    <row r="71" spans="1:132" ht="18" customHeight="1" x14ac:dyDescent="0.45">
      <c r="A71" s="246"/>
      <c r="B71" s="10">
        <v>7</v>
      </c>
      <c r="C71" s="176"/>
      <c r="D71" s="63"/>
      <c r="E71" s="63"/>
      <c r="F71" s="420"/>
      <c r="G71" s="421"/>
      <c r="H71" s="421"/>
      <c r="I71" s="422"/>
      <c r="J71" s="248"/>
      <c r="K71" s="19"/>
      <c r="L71" s="19"/>
      <c r="M71" s="65"/>
      <c r="N71" s="19"/>
      <c r="O71" s="252" t="str">
        <f t="shared" si="23"/>
        <v/>
      </c>
      <c r="P71" s="19"/>
      <c r="Q71" s="64"/>
      <c r="R71" s="20" t="str">
        <f t="shared" si="17"/>
        <v/>
      </c>
      <c r="S71" s="177" t="str">
        <f t="shared" si="18"/>
        <v/>
      </c>
      <c r="T71" s="177" t="str">
        <f t="shared" si="21"/>
        <v/>
      </c>
      <c r="U71" s="54"/>
      <c r="AQ71" s="10">
        <v>7</v>
      </c>
      <c r="AR71" s="176"/>
      <c r="AS71" s="63"/>
      <c r="AT71" s="63"/>
      <c r="AU71" s="420"/>
      <c r="AV71" s="421"/>
      <c r="AW71" s="421"/>
      <c r="AX71" s="422"/>
      <c r="AY71" s="263"/>
      <c r="AZ71" s="19"/>
      <c r="BA71" s="19"/>
      <c r="BB71" s="65"/>
      <c r="BC71" s="19"/>
      <c r="BD71" s="252" t="str">
        <f t="shared" si="24"/>
        <v/>
      </c>
      <c r="BE71" s="19"/>
      <c r="BF71" s="64"/>
      <c r="BG71" s="20" t="str">
        <f t="shared" si="19"/>
        <v/>
      </c>
      <c r="BH71" s="177" t="str">
        <f t="shared" si="20"/>
        <v/>
      </c>
      <c r="BI71" s="177" t="str">
        <f t="shared" si="22"/>
        <v/>
      </c>
      <c r="EA71" s="246"/>
      <c r="EB71" s="246"/>
    </row>
    <row r="72" spans="1:132" ht="18" customHeight="1" x14ac:dyDescent="0.45">
      <c r="A72" s="246"/>
      <c r="B72" s="10">
        <v>8</v>
      </c>
      <c r="C72" s="176"/>
      <c r="D72" s="63"/>
      <c r="E72" s="63"/>
      <c r="F72" s="420"/>
      <c r="G72" s="421"/>
      <c r="H72" s="421"/>
      <c r="I72" s="422"/>
      <c r="J72" s="248"/>
      <c r="K72" s="19"/>
      <c r="L72" s="19"/>
      <c r="M72" s="65"/>
      <c r="N72" s="19"/>
      <c r="O72" s="252" t="str">
        <f t="shared" si="23"/>
        <v/>
      </c>
      <c r="P72" s="19"/>
      <c r="Q72" s="64"/>
      <c r="R72" s="20" t="str">
        <f t="shared" si="17"/>
        <v/>
      </c>
      <c r="S72" s="177" t="str">
        <f t="shared" si="18"/>
        <v/>
      </c>
      <c r="T72" s="177" t="str">
        <f t="shared" si="21"/>
        <v/>
      </c>
      <c r="U72" s="54"/>
      <c r="AQ72" s="10">
        <v>8</v>
      </c>
      <c r="AR72" s="176"/>
      <c r="AS72" s="63"/>
      <c r="AT72" s="63"/>
      <c r="AU72" s="420"/>
      <c r="AV72" s="421"/>
      <c r="AW72" s="421"/>
      <c r="AX72" s="422"/>
      <c r="AY72" s="263"/>
      <c r="AZ72" s="19"/>
      <c r="BA72" s="19"/>
      <c r="BB72" s="65"/>
      <c r="BC72" s="19"/>
      <c r="BD72" s="252" t="str">
        <f t="shared" si="24"/>
        <v/>
      </c>
      <c r="BE72" s="19"/>
      <c r="BF72" s="64"/>
      <c r="BG72" s="20" t="str">
        <f t="shared" si="19"/>
        <v/>
      </c>
      <c r="BH72" s="177" t="str">
        <f t="shared" si="20"/>
        <v/>
      </c>
      <c r="BI72" s="177" t="str">
        <f t="shared" si="22"/>
        <v/>
      </c>
      <c r="EA72" s="246"/>
      <c r="EB72" s="246"/>
    </row>
    <row r="73" spans="1:132" ht="18" customHeight="1" x14ac:dyDescent="0.45">
      <c r="A73" s="246"/>
      <c r="B73" s="10">
        <v>9</v>
      </c>
      <c r="C73" s="176"/>
      <c r="D73" s="63"/>
      <c r="E73" s="63"/>
      <c r="F73" s="420"/>
      <c r="G73" s="421"/>
      <c r="H73" s="421"/>
      <c r="I73" s="422"/>
      <c r="J73" s="248"/>
      <c r="K73" s="19"/>
      <c r="L73" s="19"/>
      <c r="M73" s="65"/>
      <c r="N73" s="19"/>
      <c r="O73" s="252" t="str">
        <f t="shared" si="23"/>
        <v/>
      </c>
      <c r="P73" s="19"/>
      <c r="Q73" s="64"/>
      <c r="R73" s="20" t="str">
        <f t="shared" si="17"/>
        <v/>
      </c>
      <c r="S73" s="177" t="str">
        <f t="shared" si="18"/>
        <v/>
      </c>
      <c r="T73" s="177" t="str">
        <f t="shared" si="21"/>
        <v/>
      </c>
      <c r="U73" s="54"/>
      <c r="AQ73" s="10">
        <v>9</v>
      </c>
      <c r="AR73" s="176"/>
      <c r="AS73" s="63"/>
      <c r="AT73" s="63"/>
      <c r="AU73" s="420"/>
      <c r="AV73" s="421"/>
      <c r="AW73" s="421"/>
      <c r="AX73" s="422"/>
      <c r="AY73" s="263"/>
      <c r="AZ73" s="19"/>
      <c r="BA73" s="19"/>
      <c r="BB73" s="65"/>
      <c r="BC73" s="19"/>
      <c r="BD73" s="252" t="str">
        <f t="shared" si="24"/>
        <v/>
      </c>
      <c r="BE73" s="19"/>
      <c r="BF73" s="64"/>
      <c r="BG73" s="20" t="str">
        <f t="shared" si="19"/>
        <v/>
      </c>
      <c r="BH73" s="177" t="str">
        <f t="shared" si="20"/>
        <v/>
      </c>
      <c r="BI73" s="177" t="str">
        <f t="shared" si="22"/>
        <v/>
      </c>
      <c r="EA73" s="246"/>
      <c r="EB73" s="246"/>
    </row>
    <row r="74" spans="1:132" ht="18" customHeight="1" x14ac:dyDescent="0.45">
      <c r="A74" s="246"/>
      <c r="B74" s="10">
        <v>10</v>
      </c>
      <c r="C74" s="176"/>
      <c r="D74" s="63"/>
      <c r="E74" s="63"/>
      <c r="F74" s="420"/>
      <c r="G74" s="421"/>
      <c r="H74" s="421"/>
      <c r="I74" s="422"/>
      <c r="J74" s="248"/>
      <c r="K74" s="19"/>
      <c r="L74" s="19"/>
      <c r="M74" s="65"/>
      <c r="N74" s="19"/>
      <c r="O74" s="252" t="str">
        <f t="shared" si="23"/>
        <v/>
      </c>
      <c r="P74" s="19"/>
      <c r="Q74" s="64"/>
      <c r="R74" s="20" t="str">
        <f t="shared" si="17"/>
        <v/>
      </c>
      <c r="S74" s="177" t="str">
        <f t="shared" si="18"/>
        <v/>
      </c>
      <c r="T74" s="177" t="str">
        <f t="shared" si="21"/>
        <v/>
      </c>
      <c r="U74" s="54"/>
      <c r="V74" s="246"/>
      <c r="W74" s="51"/>
      <c r="X74" s="247"/>
      <c r="Y74" s="246"/>
      <c r="Z74" s="51"/>
      <c r="AA74" s="52"/>
      <c r="AB74" s="53"/>
      <c r="AC74" s="53"/>
      <c r="AQ74" s="10">
        <v>10</v>
      </c>
      <c r="AR74" s="176"/>
      <c r="AS74" s="63"/>
      <c r="AT74" s="63"/>
      <c r="AU74" s="420"/>
      <c r="AV74" s="421"/>
      <c r="AW74" s="421"/>
      <c r="AX74" s="422"/>
      <c r="AY74" s="263"/>
      <c r="AZ74" s="19"/>
      <c r="BA74" s="19"/>
      <c r="BB74" s="65"/>
      <c r="BC74" s="19"/>
      <c r="BD74" s="252" t="str">
        <f t="shared" si="24"/>
        <v/>
      </c>
      <c r="BE74" s="19"/>
      <c r="BF74" s="64"/>
      <c r="BG74" s="20" t="str">
        <f t="shared" si="19"/>
        <v/>
      </c>
      <c r="BH74" s="177" t="str">
        <f t="shared" si="20"/>
        <v/>
      </c>
      <c r="BI74" s="177" t="str">
        <f t="shared" si="22"/>
        <v/>
      </c>
      <c r="EA74" s="246"/>
      <c r="EB74" s="246"/>
    </row>
    <row r="75" spans="1:132" ht="18" customHeight="1" x14ac:dyDescent="0.45">
      <c r="A75" s="246"/>
      <c r="B75" s="10">
        <v>11</v>
      </c>
      <c r="C75" s="176"/>
      <c r="D75" s="63"/>
      <c r="E75" s="63"/>
      <c r="F75" s="420"/>
      <c r="G75" s="421"/>
      <c r="H75" s="421"/>
      <c r="I75" s="422"/>
      <c r="J75" s="248"/>
      <c r="K75" s="19"/>
      <c r="L75" s="19"/>
      <c r="M75" s="65"/>
      <c r="N75" s="19"/>
      <c r="O75" s="252" t="str">
        <f t="shared" si="23"/>
        <v/>
      </c>
      <c r="P75" s="19"/>
      <c r="Q75" s="64"/>
      <c r="R75" s="20" t="str">
        <f t="shared" si="17"/>
        <v/>
      </c>
      <c r="S75" s="177" t="str">
        <f t="shared" si="18"/>
        <v/>
      </c>
      <c r="T75" s="177" t="str">
        <f t="shared" si="21"/>
        <v/>
      </c>
      <c r="U75" s="54"/>
      <c r="V75" s="246"/>
      <c r="W75" s="51"/>
      <c r="X75" s="247"/>
      <c r="Y75" s="246"/>
      <c r="Z75" s="51"/>
      <c r="AA75" s="52"/>
      <c r="AB75" s="53"/>
      <c r="AC75" s="53"/>
      <c r="AQ75" s="10">
        <v>11</v>
      </c>
      <c r="AR75" s="176"/>
      <c r="AS75" s="63"/>
      <c r="AT75" s="63"/>
      <c r="AU75" s="420"/>
      <c r="AV75" s="421"/>
      <c r="AW75" s="421"/>
      <c r="AX75" s="422"/>
      <c r="AY75" s="263"/>
      <c r="AZ75" s="19"/>
      <c r="BA75" s="19"/>
      <c r="BB75" s="65"/>
      <c r="BC75" s="19"/>
      <c r="BD75" s="252" t="str">
        <f t="shared" si="24"/>
        <v/>
      </c>
      <c r="BE75" s="19"/>
      <c r="BF75" s="64"/>
      <c r="BG75" s="20" t="str">
        <f t="shared" si="19"/>
        <v/>
      </c>
      <c r="BH75" s="177" t="str">
        <f t="shared" si="20"/>
        <v/>
      </c>
      <c r="BI75" s="177" t="str">
        <f t="shared" si="22"/>
        <v/>
      </c>
      <c r="EA75" s="246"/>
      <c r="EB75" s="246"/>
    </row>
    <row r="76" spans="1:132" ht="18" customHeight="1" x14ac:dyDescent="0.45">
      <c r="A76" s="246"/>
      <c r="B76" s="10">
        <v>12</v>
      </c>
      <c r="C76" s="176"/>
      <c r="D76" s="63"/>
      <c r="E76" s="63"/>
      <c r="F76" s="420"/>
      <c r="G76" s="421"/>
      <c r="H76" s="421"/>
      <c r="I76" s="422"/>
      <c r="J76" s="248"/>
      <c r="K76" s="19"/>
      <c r="L76" s="19"/>
      <c r="M76" s="65"/>
      <c r="N76" s="19"/>
      <c r="O76" s="252" t="str">
        <f t="shared" si="23"/>
        <v/>
      </c>
      <c r="P76" s="19"/>
      <c r="Q76" s="64"/>
      <c r="R76" s="20" t="str">
        <f t="shared" si="17"/>
        <v/>
      </c>
      <c r="S76" s="177" t="str">
        <f t="shared" si="18"/>
        <v/>
      </c>
      <c r="T76" s="177" t="str">
        <f t="shared" si="21"/>
        <v/>
      </c>
      <c r="U76" s="54"/>
      <c r="V76" s="246"/>
      <c r="W76" s="51"/>
      <c r="X76" s="247"/>
      <c r="Y76" s="246"/>
      <c r="Z76" s="51"/>
      <c r="AA76" s="52"/>
      <c r="AB76" s="53"/>
      <c r="AC76" s="53"/>
      <c r="AQ76" s="10">
        <v>12</v>
      </c>
      <c r="AR76" s="176"/>
      <c r="AS76" s="63"/>
      <c r="AT76" s="63"/>
      <c r="AU76" s="420"/>
      <c r="AV76" s="421"/>
      <c r="AW76" s="421"/>
      <c r="AX76" s="422"/>
      <c r="AY76" s="263"/>
      <c r="AZ76" s="19"/>
      <c r="BA76" s="19"/>
      <c r="BB76" s="65"/>
      <c r="BC76" s="19"/>
      <c r="BD76" s="252" t="str">
        <f t="shared" si="24"/>
        <v/>
      </c>
      <c r="BE76" s="19"/>
      <c r="BF76" s="64"/>
      <c r="BG76" s="20" t="str">
        <f t="shared" si="19"/>
        <v/>
      </c>
      <c r="BH76" s="177" t="str">
        <f t="shared" si="20"/>
        <v/>
      </c>
      <c r="BI76" s="177" t="str">
        <f t="shared" si="22"/>
        <v/>
      </c>
      <c r="EA76" s="246"/>
      <c r="EB76" s="246"/>
    </row>
    <row r="77" spans="1:132" ht="18" customHeight="1" x14ac:dyDescent="0.45">
      <c r="A77" s="246"/>
      <c r="B77" s="10">
        <v>13</v>
      </c>
      <c r="C77" s="176"/>
      <c r="D77" s="63"/>
      <c r="E77" s="63"/>
      <c r="F77" s="420"/>
      <c r="G77" s="421"/>
      <c r="H77" s="421"/>
      <c r="I77" s="422"/>
      <c r="J77" s="248"/>
      <c r="K77" s="19"/>
      <c r="L77" s="19"/>
      <c r="M77" s="65"/>
      <c r="N77" s="19"/>
      <c r="O77" s="252" t="str">
        <f t="shared" si="23"/>
        <v/>
      </c>
      <c r="P77" s="19"/>
      <c r="Q77" s="64"/>
      <c r="R77" s="20" t="str">
        <f t="shared" si="17"/>
        <v/>
      </c>
      <c r="S77" s="177" t="str">
        <f t="shared" si="18"/>
        <v/>
      </c>
      <c r="T77" s="177" t="str">
        <f t="shared" si="21"/>
        <v/>
      </c>
      <c r="U77" s="54"/>
      <c r="V77" s="246"/>
      <c r="W77" s="51"/>
      <c r="X77" s="247"/>
      <c r="Y77" s="246"/>
      <c r="Z77" s="51"/>
      <c r="AA77" s="52"/>
      <c r="AB77" s="53"/>
      <c r="AC77" s="53"/>
      <c r="AQ77" s="10">
        <v>13</v>
      </c>
      <c r="AR77" s="176"/>
      <c r="AS77" s="63"/>
      <c r="AT77" s="63"/>
      <c r="AU77" s="420"/>
      <c r="AV77" s="421"/>
      <c r="AW77" s="421"/>
      <c r="AX77" s="422"/>
      <c r="AY77" s="263"/>
      <c r="AZ77" s="19"/>
      <c r="BA77" s="19"/>
      <c r="BB77" s="65"/>
      <c r="BC77" s="19"/>
      <c r="BD77" s="252" t="str">
        <f t="shared" si="24"/>
        <v/>
      </c>
      <c r="BE77" s="19"/>
      <c r="BF77" s="64"/>
      <c r="BG77" s="20" t="str">
        <f t="shared" si="19"/>
        <v/>
      </c>
      <c r="BH77" s="177" t="str">
        <f t="shared" si="20"/>
        <v/>
      </c>
      <c r="BI77" s="177" t="str">
        <f t="shared" si="22"/>
        <v/>
      </c>
      <c r="EA77" s="246"/>
      <c r="EB77" s="246"/>
    </row>
    <row r="78" spans="1:132" ht="18" customHeight="1" x14ac:dyDescent="0.45">
      <c r="A78" s="246"/>
      <c r="B78" s="10">
        <v>14</v>
      </c>
      <c r="C78" s="176"/>
      <c r="D78" s="63"/>
      <c r="E78" s="63"/>
      <c r="F78" s="420"/>
      <c r="G78" s="421"/>
      <c r="H78" s="421"/>
      <c r="I78" s="422"/>
      <c r="J78" s="248"/>
      <c r="K78" s="19"/>
      <c r="L78" s="19"/>
      <c r="M78" s="65"/>
      <c r="N78" s="19"/>
      <c r="O78" s="252" t="str">
        <f t="shared" si="23"/>
        <v/>
      </c>
      <c r="P78" s="19"/>
      <c r="Q78" s="64"/>
      <c r="R78" s="20" t="str">
        <f t="shared" si="17"/>
        <v/>
      </c>
      <c r="S78" s="177" t="str">
        <f t="shared" si="18"/>
        <v/>
      </c>
      <c r="T78" s="177" t="str">
        <f t="shared" si="21"/>
        <v/>
      </c>
      <c r="U78" s="54"/>
      <c r="V78" s="246"/>
      <c r="W78" s="51"/>
      <c r="X78" s="247"/>
      <c r="Y78" s="246"/>
      <c r="Z78" s="51"/>
      <c r="AA78" s="52"/>
      <c r="AB78" s="53"/>
      <c r="AC78" s="53"/>
      <c r="AQ78" s="10">
        <v>14</v>
      </c>
      <c r="AR78" s="176"/>
      <c r="AS78" s="63"/>
      <c r="AT78" s="63"/>
      <c r="AU78" s="420"/>
      <c r="AV78" s="421"/>
      <c r="AW78" s="421"/>
      <c r="AX78" s="422"/>
      <c r="AY78" s="263"/>
      <c r="AZ78" s="19"/>
      <c r="BA78" s="19"/>
      <c r="BB78" s="65"/>
      <c r="BC78" s="19"/>
      <c r="BD78" s="252" t="str">
        <f t="shared" si="24"/>
        <v/>
      </c>
      <c r="BE78" s="19"/>
      <c r="BF78" s="64"/>
      <c r="BG78" s="20" t="str">
        <f t="shared" si="19"/>
        <v/>
      </c>
      <c r="BH78" s="177" t="str">
        <f t="shared" si="20"/>
        <v/>
      </c>
      <c r="BI78" s="177" t="str">
        <f t="shared" si="22"/>
        <v/>
      </c>
      <c r="EA78" s="246"/>
      <c r="EB78" s="246"/>
    </row>
    <row r="79" spans="1:132" ht="18" customHeight="1" x14ac:dyDescent="0.45">
      <c r="A79" s="246"/>
      <c r="B79" s="10">
        <v>15</v>
      </c>
      <c r="C79" s="176"/>
      <c r="D79" s="63"/>
      <c r="E79" s="63"/>
      <c r="F79" s="420"/>
      <c r="G79" s="421"/>
      <c r="H79" s="421"/>
      <c r="I79" s="422"/>
      <c r="J79" s="248"/>
      <c r="K79" s="19"/>
      <c r="L79" s="19"/>
      <c r="M79" s="65"/>
      <c r="N79" s="19"/>
      <c r="O79" s="252" t="str">
        <f t="shared" si="23"/>
        <v/>
      </c>
      <c r="P79" s="19"/>
      <c r="Q79" s="64"/>
      <c r="R79" s="20" t="str">
        <f t="shared" si="17"/>
        <v/>
      </c>
      <c r="S79" s="177" t="str">
        <f t="shared" si="18"/>
        <v/>
      </c>
      <c r="T79" s="177" t="str">
        <f t="shared" si="21"/>
        <v/>
      </c>
      <c r="U79" s="54"/>
      <c r="V79" s="246"/>
      <c r="W79" s="51"/>
      <c r="X79" s="247"/>
      <c r="Y79" s="246"/>
      <c r="Z79" s="51"/>
      <c r="AA79" s="52"/>
      <c r="AB79" s="53"/>
      <c r="AC79" s="53"/>
      <c r="AQ79" s="10">
        <v>15</v>
      </c>
      <c r="AR79" s="176"/>
      <c r="AS79" s="63"/>
      <c r="AT79" s="63"/>
      <c r="AU79" s="420"/>
      <c r="AV79" s="421"/>
      <c r="AW79" s="421"/>
      <c r="AX79" s="422"/>
      <c r="AY79" s="263"/>
      <c r="AZ79" s="19"/>
      <c r="BA79" s="19"/>
      <c r="BB79" s="65"/>
      <c r="BC79" s="19"/>
      <c r="BD79" s="252" t="str">
        <f t="shared" si="24"/>
        <v/>
      </c>
      <c r="BE79" s="19"/>
      <c r="BF79" s="64"/>
      <c r="BG79" s="20" t="str">
        <f t="shared" si="19"/>
        <v/>
      </c>
      <c r="BH79" s="177" t="str">
        <f t="shared" si="20"/>
        <v/>
      </c>
      <c r="BI79" s="177" t="str">
        <f t="shared" si="22"/>
        <v/>
      </c>
      <c r="EA79" s="246"/>
      <c r="EB79" s="246"/>
    </row>
    <row r="80" spans="1:132" ht="18" customHeight="1" x14ac:dyDescent="0.45">
      <c r="A80" s="246"/>
      <c r="B80" s="10">
        <v>16</v>
      </c>
      <c r="C80" s="176"/>
      <c r="D80" s="63"/>
      <c r="E80" s="63"/>
      <c r="F80" s="420"/>
      <c r="G80" s="421"/>
      <c r="H80" s="421"/>
      <c r="I80" s="422"/>
      <c r="J80" s="248"/>
      <c r="K80" s="19"/>
      <c r="L80" s="19"/>
      <c r="M80" s="65"/>
      <c r="N80" s="19"/>
      <c r="O80" s="252" t="str">
        <f t="shared" si="23"/>
        <v/>
      </c>
      <c r="P80" s="19"/>
      <c r="Q80" s="64"/>
      <c r="R80" s="20" t="str">
        <f t="shared" si="17"/>
        <v/>
      </c>
      <c r="S80" s="177" t="str">
        <f t="shared" si="18"/>
        <v/>
      </c>
      <c r="T80" s="177" t="str">
        <f>IFERROR((R80/1000)*$W$8,"")</f>
        <v/>
      </c>
      <c r="U80" s="54"/>
      <c r="V80" s="246"/>
      <c r="W80" s="51"/>
      <c r="X80" s="247"/>
      <c r="Y80" s="246"/>
      <c r="Z80" s="51"/>
      <c r="AA80" s="52"/>
      <c r="AB80" s="53"/>
      <c r="AC80" s="53"/>
      <c r="AQ80" s="10">
        <v>16</v>
      </c>
      <c r="AR80" s="176"/>
      <c r="AS80" s="63"/>
      <c r="AT80" s="63"/>
      <c r="AU80" s="420"/>
      <c r="AV80" s="421"/>
      <c r="AW80" s="421"/>
      <c r="AX80" s="422"/>
      <c r="AY80" s="263"/>
      <c r="AZ80" s="19"/>
      <c r="BA80" s="19"/>
      <c r="BB80" s="65"/>
      <c r="BC80" s="19"/>
      <c r="BD80" s="252" t="str">
        <f t="shared" si="24"/>
        <v/>
      </c>
      <c r="BE80" s="19"/>
      <c r="BF80" s="64"/>
      <c r="BG80" s="20" t="str">
        <f t="shared" si="19"/>
        <v/>
      </c>
      <c r="BH80" s="177" t="str">
        <f t="shared" si="20"/>
        <v/>
      </c>
      <c r="BI80" s="177" t="str">
        <f>IFERROR((BG80/1000)*$W$8,"")</f>
        <v/>
      </c>
      <c r="EA80" s="246"/>
      <c r="EB80" s="246"/>
    </row>
    <row r="81" spans="1:132" ht="18" customHeight="1" x14ac:dyDescent="0.45">
      <c r="A81" s="246"/>
      <c r="B81" s="10">
        <v>17</v>
      </c>
      <c r="C81" s="176"/>
      <c r="D81" s="63"/>
      <c r="E81" s="63"/>
      <c r="F81" s="420"/>
      <c r="G81" s="421"/>
      <c r="H81" s="421"/>
      <c r="I81" s="422"/>
      <c r="J81" s="248"/>
      <c r="K81" s="19"/>
      <c r="L81" s="19"/>
      <c r="M81" s="65"/>
      <c r="N81" s="19"/>
      <c r="O81" s="252" t="str">
        <f t="shared" si="23"/>
        <v/>
      </c>
      <c r="P81" s="19"/>
      <c r="Q81" s="64"/>
      <c r="R81" s="20" t="str">
        <f t="shared" si="17"/>
        <v/>
      </c>
      <c r="S81" s="177" t="str">
        <f t="shared" si="18"/>
        <v/>
      </c>
      <c r="T81" s="177" t="str">
        <f t="shared" ref="T81:T94" si="25">IFERROR((R81/1000)*$W$8,"")</f>
        <v/>
      </c>
      <c r="U81" s="54"/>
      <c r="V81" s="246"/>
      <c r="W81" s="51"/>
      <c r="X81" s="247"/>
      <c r="Y81" s="246"/>
      <c r="Z81" s="51"/>
      <c r="AA81" s="52"/>
      <c r="AB81" s="53"/>
      <c r="AC81" s="53"/>
      <c r="AQ81" s="10">
        <v>17</v>
      </c>
      <c r="AR81" s="176"/>
      <c r="AS81" s="63"/>
      <c r="AT81" s="63"/>
      <c r="AU81" s="420"/>
      <c r="AV81" s="421"/>
      <c r="AW81" s="421"/>
      <c r="AX81" s="422"/>
      <c r="AY81" s="263"/>
      <c r="AZ81" s="19"/>
      <c r="BA81" s="19"/>
      <c r="BB81" s="65"/>
      <c r="BC81" s="19"/>
      <c r="BD81" s="252" t="str">
        <f t="shared" si="24"/>
        <v/>
      </c>
      <c r="BE81" s="19"/>
      <c r="BF81" s="64"/>
      <c r="BG81" s="20" t="str">
        <f t="shared" si="19"/>
        <v/>
      </c>
      <c r="BH81" s="177" t="str">
        <f t="shared" si="20"/>
        <v/>
      </c>
      <c r="BI81" s="177" t="str">
        <f t="shared" ref="BI81:BI94" si="26">IFERROR((BG81/1000)*$W$8,"")</f>
        <v/>
      </c>
      <c r="EA81" s="246"/>
      <c r="EB81" s="246"/>
    </row>
    <row r="82" spans="1:132" ht="18" customHeight="1" x14ac:dyDescent="0.45">
      <c r="A82" s="246"/>
      <c r="B82" s="10">
        <v>18</v>
      </c>
      <c r="C82" s="176"/>
      <c r="D82" s="63"/>
      <c r="E82" s="63"/>
      <c r="F82" s="420"/>
      <c r="G82" s="421"/>
      <c r="H82" s="421"/>
      <c r="I82" s="422"/>
      <c r="J82" s="248"/>
      <c r="K82" s="19"/>
      <c r="L82" s="19"/>
      <c r="M82" s="65"/>
      <c r="N82" s="19"/>
      <c r="O82" s="252" t="str">
        <f t="shared" si="23"/>
        <v/>
      </c>
      <c r="P82" s="19"/>
      <c r="Q82" s="64"/>
      <c r="R82" s="20" t="str">
        <f t="shared" si="17"/>
        <v/>
      </c>
      <c r="S82" s="177" t="str">
        <f t="shared" si="18"/>
        <v/>
      </c>
      <c r="T82" s="177" t="str">
        <f t="shared" si="25"/>
        <v/>
      </c>
      <c r="U82" s="54"/>
      <c r="V82" s="246"/>
      <c r="W82" s="51"/>
      <c r="X82" s="247"/>
      <c r="Y82" s="246"/>
      <c r="Z82" s="51"/>
      <c r="AA82" s="52"/>
      <c r="AB82" s="53"/>
      <c r="AC82" s="53"/>
      <c r="AQ82" s="10">
        <v>18</v>
      </c>
      <c r="AR82" s="176"/>
      <c r="AS82" s="63"/>
      <c r="AT82" s="63"/>
      <c r="AU82" s="420"/>
      <c r="AV82" s="421"/>
      <c r="AW82" s="421"/>
      <c r="AX82" s="422"/>
      <c r="AY82" s="263"/>
      <c r="AZ82" s="19"/>
      <c r="BA82" s="19"/>
      <c r="BB82" s="65"/>
      <c r="BC82" s="19"/>
      <c r="BD82" s="252" t="str">
        <f t="shared" si="24"/>
        <v/>
      </c>
      <c r="BE82" s="19"/>
      <c r="BF82" s="64"/>
      <c r="BG82" s="20" t="str">
        <f t="shared" si="19"/>
        <v/>
      </c>
      <c r="BH82" s="177" t="str">
        <f t="shared" si="20"/>
        <v/>
      </c>
      <c r="BI82" s="177" t="str">
        <f t="shared" si="26"/>
        <v/>
      </c>
      <c r="EA82" s="246"/>
      <c r="EB82" s="246"/>
    </row>
    <row r="83" spans="1:132" ht="18" customHeight="1" x14ac:dyDescent="0.45">
      <c r="A83" s="246"/>
      <c r="B83" s="10">
        <v>19</v>
      </c>
      <c r="C83" s="176"/>
      <c r="D83" s="63"/>
      <c r="E83" s="63"/>
      <c r="F83" s="420"/>
      <c r="G83" s="421"/>
      <c r="H83" s="421"/>
      <c r="I83" s="422"/>
      <c r="J83" s="248"/>
      <c r="K83" s="19"/>
      <c r="L83" s="19"/>
      <c r="M83" s="65"/>
      <c r="N83" s="19"/>
      <c r="O83" s="252" t="str">
        <f t="shared" si="23"/>
        <v/>
      </c>
      <c r="P83" s="19"/>
      <c r="Q83" s="64"/>
      <c r="R83" s="20" t="str">
        <f t="shared" si="17"/>
        <v/>
      </c>
      <c r="S83" s="177" t="str">
        <f t="shared" si="18"/>
        <v/>
      </c>
      <c r="T83" s="177" t="str">
        <f t="shared" si="25"/>
        <v/>
      </c>
      <c r="U83" s="54"/>
      <c r="V83" s="246"/>
      <c r="W83" s="51"/>
      <c r="X83" s="247"/>
      <c r="Y83" s="246"/>
      <c r="Z83" s="51"/>
      <c r="AA83" s="52"/>
      <c r="AB83" s="53"/>
      <c r="AC83" s="53"/>
      <c r="AQ83" s="10">
        <v>19</v>
      </c>
      <c r="AR83" s="176"/>
      <c r="AS83" s="63"/>
      <c r="AT83" s="63"/>
      <c r="AU83" s="420"/>
      <c r="AV83" s="421"/>
      <c r="AW83" s="421"/>
      <c r="AX83" s="422"/>
      <c r="AY83" s="263"/>
      <c r="AZ83" s="19"/>
      <c r="BA83" s="19"/>
      <c r="BB83" s="65"/>
      <c r="BC83" s="19"/>
      <c r="BD83" s="252" t="str">
        <f t="shared" si="24"/>
        <v/>
      </c>
      <c r="BE83" s="19"/>
      <c r="BF83" s="64"/>
      <c r="BG83" s="20" t="str">
        <f t="shared" si="19"/>
        <v/>
      </c>
      <c r="BH83" s="177" t="str">
        <f t="shared" si="20"/>
        <v/>
      </c>
      <c r="BI83" s="177" t="str">
        <f t="shared" si="26"/>
        <v/>
      </c>
      <c r="EA83" s="246"/>
      <c r="EB83" s="246"/>
    </row>
    <row r="84" spans="1:132" ht="18" customHeight="1" x14ac:dyDescent="0.45">
      <c r="A84" s="246"/>
      <c r="B84" s="10">
        <v>20</v>
      </c>
      <c r="C84" s="176"/>
      <c r="D84" s="63"/>
      <c r="E84" s="63"/>
      <c r="F84" s="420"/>
      <c r="G84" s="421"/>
      <c r="H84" s="421"/>
      <c r="I84" s="422"/>
      <c r="J84" s="248"/>
      <c r="K84" s="19"/>
      <c r="L84" s="19"/>
      <c r="M84" s="65"/>
      <c r="N84" s="19"/>
      <c r="O84" s="252" t="str">
        <f t="shared" si="23"/>
        <v/>
      </c>
      <c r="P84" s="19"/>
      <c r="Q84" s="64"/>
      <c r="R84" s="20" t="str">
        <f t="shared" si="17"/>
        <v/>
      </c>
      <c r="S84" s="177" t="str">
        <f t="shared" si="18"/>
        <v/>
      </c>
      <c r="T84" s="177" t="str">
        <f t="shared" si="25"/>
        <v/>
      </c>
      <c r="U84" s="54"/>
      <c r="V84" s="246"/>
      <c r="W84" s="51"/>
      <c r="AQ84" s="10">
        <v>20</v>
      </c>
      <c r="AR84" s="176"/>
      <c r="AS84" s="63"/>
      <c r="AT84" s="63"/>
      <c r="AU84" s="420"/>
      <c r="AV84" s="421"/>
      <c r="AW84" s="421"/>
      <c r="AX84" s="422"/>
      <c r="AY84" s="263"/>
      <c r="AZ84" s="19"/>
      <c r="BA84" s="19"/>
      <c r="BB84" s="65"/>
      <c r="BC84" s="19"/>
      <c r="BD84" s="252" t="str">
        <f t="shared" si="24"/>
        <v/>
      </c>
      <c r="BE84" s="19"/>
      <c r="BF84" s="64"/>
      <c r="BG84" s="20" t="str">
        <f t="shared" si="19"/>
        <v/>
      </c>
      <c r="BH84" s="177" t="str">
        <f t="shared" si="20"/>
        <v/>
      </c>
      <c r="BI84" s="177" t="str">
        <f t="shared" si="26"/>
        <v/>
      </c>
      <c r="EA84" s="246"/>
      <c r="EB84" s="246"/>
    </row>
    <row r="85" spans="1:132" ht="18" customHeight="1" x14ac:dyDescent="0.45">
      <c r="A85" s="246"/>
      <c r="B85" s="10">
        <v>21</v>
      </c>
      <c r="C85" s="176"/>
      <c r="D85" s="63"/>
      <c r="E85" s="63"/>
      <c r="F85" s="420"/>
      <c r="G85" s="421"/>
      <c r="H85" s="421"/>
      <c r="I85" s="422"/>
      <c r="J85" s="248"/>
      <c r="K85" s="19"/>
      <c r="L85" s="19"/>
      <c r="M85" s="65"/>
      <c r="N85" s="19"/>
      <c r="O85" s="252" t="str">
        <f t="shared" si="23"/>
        <v/>
      </c>
      <c r="P85" s="19"/>
      <c r="Q85" s="64"/>
      <c r="R85" s="20" t="str">
        <f t="shared" si="17"/>
        <v/>
      </c>
      <c r="S85" s="177" t="str">
        <f t="shared" si="18"/>
        <v/>
      </c>
      <c r="T85" s="177" t="str">
        <f t="shared" si="25"/>
        <v/>
      </c>
      <c r="U85" s="54"/>
      <c r="AQ85" s="10">
        <v>21</v>
      </c>
      <c r="AR85" s="176"/>
      <c r="AS85" s="63"/>
      <c r="AT85" s="63"/>
      <c r="AU85" s="420"/>
      <c r="AV85" s="421"/>
      <c r="AW85" s="421"/>
      <c r="AX85" s="422"/>
      <c r="AY85" s="263"/>
      <c r="AZ85" s="19"/>
      <c r="BA85" s="19"/>
      <c r="BB85" s="65"/>
      <c r="BC85" s="19"/>
      <c r="BD85" s="252" t="str">
        <f t="shared" si="24"/>
        <v/>
      </c>
      <c r="BE85" s="19"/>
      <c r="BF85" s="64"/>
      <c r="BG85" s="20" t="str">
        <f t="shared" si="19"/>
        <v/>
      </c>
      <c r="BH85" s="177" t="str">
        <f t="shared" si="20"/>
        <v/>
      </c>
      <c r="BI85" s="177" t="str">
        <f t="shared" si="26"/>
        <v/>
      </c>
      <c r="EA85" s="246"/>
      <c r="EB85" s="246"/>
    </row>
    <row r="86" spans="1:132" ht="18" customHeight="1" x14ac:dyDescent="0.45">
      <c r="A86" s="246"/>
      <c r="B86" s="10">
        <v>22</v>
      </c>
      <c r="C86" s="176"/>
      <c r="D86" s="63"/>
      <c r="E86" s="63"/>
      <c r="F86" s="420"/>
      <c r="G86" s="421"/>
      <c r="H86" s="421"/>
      <c r="I86" s="422"/>
      <c r="J86" s="248"/>
      <c r="K86" s="19"/>
      <c r="L86" s="19"/>
      <c r="M86" s="65"/>
      <c r="N86" s="19"/>
      <c r="O86" s="252" t="str">
        <f t="shared" si="23"/>
        <v/>
      </c>
      <c r="P86" s="19"/>
      <c r="Q86" s="64"/>
      <c r="R86" s="20" t="str">
        <f t="shared" si="17"/>
        <v/>
      </c>
      <c r="S86" s="177" t="str">
        <f t="shared" si="18"/>
        <v/>
      </c>
      <c r="T86" s="177" t="str">
        <f t="shared" si="25"/>
        <v/>
      </c>
      <c r="U86" s="54"/>
      <c r="AQ86" s="10">
        <v>22</v>
      </c>
      <c r="AR86" s="176"/>
      <c r="AS86" s="63"/>
      <c r="AT86" s="63"/>
      <c r="AU86" s="420"/>
      <c r="AV86" s="421"/>
      <c r="AW86" s="421"/>
      <c r="AX86" s="422"/>
      <c r="AY86" s="263"/>
      <c r="AZ86" s="19"/>
      <c r="BA86" s="19"/>
      <c r="BB86" s="65"/>
      <c r="BC86" s="19"/>
      <c r="BD86" s="252" t="str">
        <f t="shared" si="24"/>
        <v/>
      </c>
      <c r="BE86" s="19"/>
      <c r="BF86" s="64"/>
      <c r="BG86" s="20" t="str">
        <f t="shared" si="19"/>
        <v/>
      </c>
      <c r="BH86" s="177" t="str">
        <f t="shared" si="20"/>
        <v/>
      </c>
      <c r="BI86" s="177" t="str">
        <f t="shared" si="26"/>
        <v/>
      </c>
      <c r="EA86" s="246"/>
      <c r="EB86" s="246"/>
    </row>
    <row r="87" spans="1:132" ht="18" customHeight="1" x14ac:dyDescent="0.45">
      <c r="A87" s="246"/>
      <c r="B87" s="10">
        <v>23</v>
      </c>
      <c r="C87" s="176"/>
      <c r="D87" s="63"/>
      <c r="E87" s="63"/>
      <c r="F87" s="420"/>
      <c r="G87" s="421"/>
      <c r="H87" s="421"/>
      <c r="I87" s="422"/>
      <c r="J87" s="248"/>
      <c r="K87" s="19"/>
      <c r="L87" s="19"/>
      <c r="M87" s="65"/>
      <c r="N87" s="19"/>
      <c r="O87" s="252" t="str">
        <f t="shared" si="23"/>
        <v/>
      </c>
      <c r="P87" s="19"/>
      <c r="Q87" s="64"/>
      <c r="R87" s="20" t="str">
        <f t="shared" si="17"/>
        <v/>
      </c>
      <c r="S87" s="177" t="str">
        <f t="shared" si="18"/>
        <v/>
      </c>
      <c r="T87" s="177" t="str">
        <f t="shared" si="25"/>
        <v/>
      </c>
      <c r="U87" s="54"/>
      <c r="AQ87" s="10">
        <v>23</v>
      </c>
      <c r="AR87" s="176"/>
      <c r="AS87" s="63"/>
      <c r="AT87" s="63"/>
      <c r="AU87" s="420"/>
      <c r="AV87" s="421"/>
      <c r="AW87" s="421"/>
      <c r="AX87" s="422"/>
      <c r="AY87" s="263"/>
      <c r="AZ87" s="19"/>
      <c r="BA87" s="19"/>
      <c r="BB87" s="65"/>
      <c r="BC87" s="19"/>
      <c r="BD87" s="252" t="str">
        <f t="shared" si="24"/>
        <v/>
      </c>
      <c r="BE87" s="19"/>
      <c r="BF87" s="64"/>
      <c r="BG87" s="20" t="str">
        <f t="shared" si="19"/>
        <v/>
      </c>
      <c r="BH87" s="177" t="str">
        <f t="shared" si="20"/>
        <v/>
      </c>
      <c r="BI87" s="177" t="str">
        <f t="shared" si="26"/>
        <v/>
      </c>
      <c r="EA87" s="246"/>
      <c r="EB87" s="246"/>
    </row>
    <row r="88" spans="1:132" ht="18" customHeight="1" x14ac:dyDescent="0.45">
      <c r="A88" s="246"/>
      <c r="B88" s="10">
        <v>24</v>
      </c>
      <c r="C88" s="176"/>
      <c r="D88" s="63"/>
      <c r="E88" s="63"/>
      <c r="F88" s="420"/>
      <c r="G88" s="421"/>
      <c r="H88" s="421"/>
      <c r="I88" s="422"/>
      <c r="J88" s="248"/>
      <c r="K88" s="19"/>
      <c r="L88" s="19"/>
      <c r="M88" s="65"/>
      <c r="N88" s="19"/>
      <c r="O88" s="252" t="str">
        <f t="shared" si="23"/>
        <v/>
      </c>
      <c r="P88" s="19"/>
      <c r="Q88" s="64"/>
      <c r="R88" s="20" t="str">
        <f t="shared" si="17"/>
        <v/>
      </c>
      <c r="S88" s="177" t="str">
        <f t="shared" si="18"/>
        <v/>
      </c>
      <c r="T88" s="177" t="str">
        <f t="shared" si="25"/>
        <v/>
      </c>
      <c r="U88" s="54"/>
      <c r="AQ88" s="10">
        <v>24</v>
      </c>
      <c r="AR88" s="176"/>
      <c r="AS88" s="63"/>
      <c r="AT88" s="63"/>
      <c r="AU88" s="420"/>
      <c r="AV88" s="421"/>
      <c r="AW88" s="421"/>
      <c r="AX88" s="422"/>
      <c r="AY88" s="263"/>
      <c r="AZ88" s="19"/>
      <c r="BA88" s="19"/>
      <c r="BB88" s="65"/>
      <c r="BC88" s="19"/>
      <c r="BD88" s="252" t="str">
        <f t="shared" si="24"/>
        <v/>
      </c>
      <c r="BE88" s="19"/>
      <c r="BF88" s="64"/>
      <c r="BG88" s="20" t="str">
        <f t="shared" si="19"/>
        <v/>
      </c>
      <c r="BH88" s="177" t="str">
        <f t="shared" si="20"/>
        <v/>
      </c>
      <c r="BI88" s="177" t="str">
        <f t="shared" si="26"/>
        <v/>
      </c>
      <c r="EA88" s="246"/>
      <c r="EB88" s="246"/>
    </row>
    <row r="89" spans="1:132" ht="18" customHeight="1" x14ac:dyDescent="0.45">
      <c r="A89" s="246"/>
      <c r="B89" s="10">
        <v>25</v>
      </c>
      <c r="C89" s="176"/>
      <c r="D89" s="63"/>
      <c r="E89" s="63"/>
      <c r="F89" s="420"/>
      <c r="G89" s="421"/>
      <c r="H89" s="421"/>
      <c r="I89" s="422"/>
      <c r="J89" s="248"/>
      <c r="K89" s="19"/>
      <c r="L89" s="19"/>
      <c r="M89" s="65"/>
      <c r="N89" s="19"/>
      <c r="O89" s="252" t="str">
        <f t="shared" si="23"/>
        <v/>
      </c>
      <c r="P89" s="19"/>
      <c r="Q89" s="64"/>
      <c r="R89" s="20" t="str">
        <f t="shared" si="17"/>
        <v/>
      </c>
      <c r="S89" s="177" t="str">
        <f t="shared" si="18"/>
        <v/>
      </c>
      <c r="T89" s="177" t="str">
        <f t="shared" si="25"/>
        <v/>
      </c>
      <c r="U89" s="54"/>
      <c r="V89" s="246"/>
      <c r="W89" s="51"/>
      <c r="X89" s="247"/>
      <c r="Y89" s="246"/>
      <c r="Z89" s="51"/>
      <c r="AA89" s="52"/>
      <c r="AB89" s="53"/>
      <c r="AC89" s="53"/>
      <c r="AQ89" s="10">
        <v>25</v>
      </c>
      <c r="AR89" s="176"/>
      <c r="AS89" s="63"/>
      <c r="AT89" s="63"/>
      <c r="AU89" s="420"/>
      <c r="AV89" s="421"/>
      <c r="AW89" s="421"/>
      <c r="AX89" s="422"/>
      <c r="AY89" s="263"/>
      <c r="AZ89" s="19"/>
      <c r="BA89" s="19"/>
      <c r="BB89" s="65"/>
      <c r="BC89" s="19"/>
      <c r="BD89" s="252" t="str">
        <f t="shared" si="24"/>
        <v/>
      </c>
      <c r="BE89" s="19"/>
      <c r="BF89" s="64"/>
      <c r="BG89" s="20" t="str">
        <f t="shared" si="19"/>
        <v/>
      </c>
      <c r="BH89" s="177" t="str">
        <f t="shared" si="20"/>
        <v/>
      </c>
      <c r="BI89" s="177" t="str">
        <f t="shared" si="26"/>
        <v/>
      </c>
      <c r="EA89" s="246"/>
      <c r="EB89" s="246"/>
    </row>
    <row r="90" spans="1:132" ht="18" customHeight="1" x14ac:dyDescent="0.45">
      <c r="A90" s="246"/>
      <c r="B90" s="10">
        <v>26</v>
      </c>
      <c r="C90" s="176"/>
      <c r="D90" s="63"/>
      <c r="E90" s="63"/>
      <c r="F90" s="420"/>
      <c r="G90" s="421"/>
      <c r="H90" s="421"/>
      <c r="I90" s="422"/>
      <c r="J90" s="248"/>
      <c r="K90" s="19"/>
      <c r="L90" s="19"/>
      <c r="M90" s="65"/>
      <c r="N90" s="19"/>
      <c r="O90" s="252" t="str">
        <f t="shared" si="23"/>
        <v/>
      </c>
      <c r="P90" s="19"/>
      <c r="Q90" s="64"/>
      <c r="R90" s="20" t="str">
        <f t="shared" si="17"/>
        <v/>
      </c>
      <c r="S90" s="177" t="str">
        <f t="shared" si="18"/>
        <v/>
      </c>
      <c r="T90" s="177" t="str">
        <f t="shared" si="25"/>
        <v/>
      </c>
      <c r="U90" s="54"/>
      <c r="V90" s="246"/>
      <c r="W90" s="51"/>
      <c r="X90" s="247"/>
      <c r="Y90" s="246"/>
      <c r="Z90" s="51"/>
      <c r="AA90" s="52"/>
      <c r="AB90" s="53"/>
      <c r="AC90" s="53"/>
      <c r="AQ90" s="10">
        <v>26</v>
      </c>
      <c r="AR90" s="176"/>
      <c r="AS90" s="63"/>
      <c r="AT90" s="63"/>
      <c r="AU90" s="420"/>
      <c r="AV90" s="421"/>
      <c r="AW90" s="421"/>
      <c r="AX90" s="422"/>
      <c r="AY90" s="263"/>
      <c r="AZ90" s="19"/>
      <c r="BA90" s="19"/>
      <c r="BB90" s="65"/>
      <c r="BC90" s="19"/>
      <c r="BD90" s="252" t="str">
        <f t="shared" si="24"/>
        <v/>
      </c>
      <c r="BE90" s="19"/>
      <c r="BF90" s="64"/>
      <c r="BG90" s="20" t="str">
        <f t="shared" si="19"/>
        <v/>
      </c>
      <c r="BH90" s="177" t="str">
        <f t="shared" si="20"/>
        <v/>
      </c>
      <c r="BI90" s="177" t="str">
        <f t="shared" si="26"/>
        <v/>
      </c>
      <c r="EA90" s="246"/>
      <c r="EB90" s="246"/>
    </row>
    <row r="91" spans="1:132" ht="18" customHeight="1" x14ac:dyDescent="0.45">
      <c r="A91" s="246"/>
      <c r="B91" s="10">
        <v>27</v>
      </c>
      <c r="C91" s="176"/>
      <c r="D91" s="63"/>
      <c r="E91" s="63"/>
      <c r="F91" s="420"/>
      <c r="G91" s="421"/>
      <c r="H91" s="421"/>
      <c r="I91" s="422"/>
      <c r="J91" s="248"/>
      <c r="K91" s="19"/>
      <c r="L91" s="19"/>
      <c r="M91" s="65"/>
      <c r="N91" s="19"/>
      <c r="O91" s="252" t="str">
        <f t="shared" si="23"/>
        <v/>
      </c>
      <c r="P91" s="19"/>
      <c r="Q91" s="64"/>
      <c r="R91" s="20" t="str">
        <f t="shared" si="17"/>
        <v/>
      </c>
      <c r="S91" s="177" t="str">
        <f t="shared" si="18"/>
        <v/>
      </c>
      <c r="T91" s="177" t="str">
        <f t="shared" si="25"/>
        <v/>
      </c>
      <c r="U91" s="54"/>
      <c r="V91" s="246"/>
      <c r="W91" s="51"/>
      <c r="X91" s="247"/>
      <c r="Y91" s="246"/>
      <c r="Z91" s="51"/>
      <c r="AA91" s="52"/>
      <c r="AB91" s="53"/>
      <c r="AC91" s="53"/>
      <c r="AQ91" s="10">
        <v>27</v>
      </c>
      <c r="AR91" s="176"/>
      <c r="AS91" s="63"/>
      <c r="AT91" s="63"/>
      <c r="AU91" s="420"/>
      <c r="AV91" s="421"/>
      <c r="AW91" s="421"/>
      <c r="AX91" s="422"/>
      <c r="AY91" s="263"/>
      <c r="AZ91" s="19"/>
      <c r="BA91" s="19"/>
      <c r="BB91" s="65"/>
      <c r="BC91" s="19"/>
      <c r="BD91" s="252" t="str">
        <f t="shared" si="24"/>
        <v/>
      </c>
      <c r="BE91" s="19"/>
      <c r="BF91" s="64"/>
      <c r="BG91" s="20" t="str">
        <f t="shared" si="19"/>
        <v/>
      </c>
      <c r="BH91" s="177" t="str">
        <f t="shared" si="20"/>
        <v/>
      </c>
      <c r="BI91" s="177" t="str">
        <f t="shared" si="26"/>
        <v/>
      </c>
      <c r="EA91" s="246"/>
      <c r="EB91" s="246"/>
    </row>
    <row r="92" spans="1:132" ht="18" customHeight="1" x14ac:dyDescent="0.45">
      <c r="A92" s="246"/>
      <c r="B92" s="10">
        <v>28</v>
      </c>
      <c r="C92" s="176"/>
      <c r="D92" s="63"/>
      <c r="E92" s="63"/>
      <c r="F92" s="420"/>
      <c r="G92" s="421"/>
      <c r="H92" s="421"/>
      <c r="I92" s="422"/>
      <c r="J92" s="248"/>
      <c r="K92" s="19"/>
      <c r="L92" s="19"/>
      <c r="M92" s="65"/>
      <c r="N92" s="19"/>
      <c r="O92" s="252" t="str">
        <f t="shared" si="23"/>
        <v/>
      </c>
      <c r="P92" s="19"/>
      <c r="Q92" s="64"/>
      <c r="R92" s="20" t="str">
        <f t="shared" si="17"/>
        <v/>
      </c>
      <c r="S92" s="177" t="str">
        <f t="shared" si="18"/>
        <v/>
      </c>
      <c r="T92" s="177" t="str">
        <f t="shared" si="25"/>
        <v/>
      </c>
      <c r="U92" s="54"/>
      <c r="V92" s="246"/>
      <c r="W92" s="51"/>
      <c r="X92" s="247"/>
      <c r="Y92" s="246"/>
      <c r="Z92" s="51"/>
      <c r="AA92" s="52"/>
      <c r="AB92" s="53"/>
      <c r="AC92" s="53"/>
      <c r="AQ92" s="10">
        <v>28</v>
      </c>
      <c r="AR92" s="176"/>
      <c r="AS92" s="63"/>
      <c r="AT92" s="63"/>
      <c r="AU92" s="420"/>
      <c r="AV92" s="421"/>
      <c r="AW92" s="421"/>
      <c r="AX92" s="422"/>
      <c r="AY92" s="263"/>
      <c r="AZ92" s="19"/>
      <c r="BA92" s="19"/>
      <c r="BB92" s="65"/>
      <c r="BC92" s="19"/>
      <c r="BD92" s="252" t="str">
        <f t="shared" si="24"/>
        <v/>
      </c>
      <c r="BE92" s="19"/>
      <c r="BF92" s="64"/>
      <c r="BG92" s="20" t="str">
        <f t="shared" si="19"/>
        <v/>
      </c>
      <c r="BH92" s="177" t="str">
        <f t="shared" si="20"/>
        <v/>
      </c>
      <c r="BI92" s="177" t="str">
        <f t="shared" si="26"/>
        <v/>
      </c>
      <c r="EA92" s="246"/>
      <c r="EB92" s="246"/>
    </row>
    <row r="93" spans="1:132" ht="18" customHeight="1" x14ac:dyDescent="0.45">
      <c r="A93" s="246"/>
      <c r="B93" s="10">
        <v>29</v>
      </c>
      <c r="C93" s="176"/>
      <c r="D93" s="63"/>
      <c r="E93" s="63"/>
      <c r="F93" s="420"/>
      <c r="G93" s="421"/>
      <c r="H93" s="421"/>
      <c r="I93" s="422"/>
      <c r="J93" s="248"/>
      <c r="K93" s="19"/>
      <c r="L93" s="19"/>
      <c r="M93" s="65"/>
      <c r="N93" s="19"/>
      <c r="O93" s="252" t="str">
        <f t="shared" si="23"/>
        <v/>
      </c>
      <c r="P93" s="19"/>
      <c r="Q93" s="64"/>
      <c r="R93" s="20" t="str">
        <f t="shared" si="17"/>
        <v/>
      </c>
      <c r="S93" s="177" t="str">
        <f t="shared" si="18"/>
        <v/>
      </c>
      <c r="T93" s="177" t="str">
        <f t="shared" si="25"/>
        <v/>
      </c>
      <c r="U93" s="54"/>
      <c r="V93" s="246"/>
      <c r="W93" s="51"/>
      <c r="X93" s="247"/>
      <c r="Y93" s="246"/>
      <c r="Z93" s="51"/>
      <c r="AA93" s="52"/>
      <c r="AB93" s="53"/>
      <c r="AC93" s="53"/>
      <c r="AQ93" s="10">
        <v>29</v>
      </c>
      <c r="AR93" s="176"/>
      <c r="AS93" s="63"/>
      <c r="AT93" s="63"/>
      <c r="AU93" s="420"/>
      <c r="AV93" s="421"/>
      <c r="AW93" s="421"/>
      <c r="AX93" s="422"/>
      <c r="AY93" s="263"/>
      <c r="AZ93" s="19"/>
      <c r="BA93" s="19"/>
      <c r="BB93" s="65"/>
      <c r="BC93" s="19"/>
      <c r="BD93" s="252" t="str">
        <f t="shared" si="24"/>
        <v/>
      </c>
      <c r="BE93" s="19"/>
      <c r="BF93" s="64"/>
      <c r="BG93" s="20" t="str">
        <f t="shared" si="19"/>
        <v/>
      </c>
      <c r="BH93" s="177" t="str">
        <f t="shared" si="20"/>
        <v/>
      </c>
      <c r="BI93" s="177" t="str">
        <f t="shared" si="26"/>
        <v/>
      </c>
      <c r="EA93" s="246"/>
      <c r="EB93" s="246"/>
    </row>
    <row r="94" spans="1:132" ht="18" customHeight="1" x14ac:dyDescent="0.45">
      <c r="A94" s="246"/>
      <c r="B94" s="10">
        <v>30</v>
      </c>
      <c r="C94" s="176"/>
      <c r="D94" s="63"/>
      <c r="E94" s="63"/>
      <c r="F94" s="420"/>
      <c r="G94" s="421"/>
      <c r="H94" s="421"/>
      <c r="I94" s="422"/>
      <c r="J94" s="248"/>
      <c r="K94" s="19"/>
      <c r="L94" s="19"/>
      <c r="M94" s="65"/>
      <c r="N94" s="19"/>
      <c r="O94" s="252" t="str">
        <f t="shared" si="23"/>
        <v/>
      </c>
      <c r="P94" s="19"/>
      <c r="Q94" s="64"/>
      <c r="R94" s="20" t="str">
        <f t="shared" si="17"/>
        <v/>
      </c>
      <c r="S94" s="177" t="str">
        <f t="shared" si="18"/>
        <v/>
      </c>
      <c r="T94" s="177" t="str">
        <f t="shared" si="25"/>
        <v/>
      </c>
      <c r="U94" s="54"/>
      <c r="V94" s="246"/>
      <c r="W94" s="51"/>
      <c r="X94" s="247"/>
      <c r="Y94" s="246"/>
      <c r="Z94" s="51"/>
      <c r="AA94" s="52"/>
      <c r="AB94" s="53"/>
      <c r="AC94" s="53"/>
      <c r="AQ94" s="10">
        <v>30</v>
      </c>
      <c r="AR94" s="176"/>
      <c r="AS94" s="63"/>
      <c r="AT94" s="63"/>
      <c r="AU94" s="420"/>
      <c r="AV94" s="421"/>
      <c r="AW94" s="421"/>
      <c r="AX94" s="422"/>
      <c r="AY94" s="263"/>
      <c r="AZ94" s="19"/>
      <c r="BA94" s="19"/>
      <c r="BB94" s="65"/>
      <c r="BC94" s="19"/>
      <c r="BD94" s="252" t="str">
        <f t="shared" si="24"/>
        <v/>
      </c>
      <c r="BE94" s="19"/>
      <c r="BF94" s="64"/>
      <c r="BG94" s="20" t="str">
        <f t="shared" si="19"/>
        <v/>
      </c>
      <c r="BH94" s="177" t="str">
        <f t="shared" si="20"/>
        <v/>
      </c>
      <c r="BI94" s="177" t="str">
        <f t="shared" si="26"/>
        <v/>
      </c>
      <c r="EA94" s="246"/>
      <c r="EB94" s="246"/>
    </row>
    <row r="95" spans="1:132" ht="18" customHeight="1" x14ac:dyDescent="0.45">
      <c r="A95" s="246"/>
      <c r="B95" s="10">
        <v>31</v>
      </c>
      <c r="C95" s="176"/>
      <c r="D95" s="63"/>
      <c r="E95" s="63"/>
      <c r="F95" s="420"/>
      <c r="G95" s="421"/>
      <c r="H95" s="421"/>
      <c r="I95" s="422"/>
      <c r="J95" s="248"/>
      <c r="K95" s="19"/>
      <c r="L95" s="19"/>
      <c r="M95" s="65"/>
      <c r="N95" s="19"/>
      <c r="O95" s="252" t="str">
        <f t="shared" si="23"/>
        <v/>
      </c>
      <c r="P95" s="19"/>
      <c r="Q95" s="64"/>
      <c r="R95" s="20" t="str">
        <f t="shared" si="17"/>
        <v/>
      </c>
      <c r="S95" s="177" t="str">
        <f t="shared" si="18"/>
        <v/>
      </c>
      <c r="T95" s="177" t="str">
        <f>IFERROR((R95/1000)*$W$8,"")</f>
        <v/>
      </c>
      <c r="U95" s="54"/>
      <c r="V95" s="246"/>
      <c r="W95" s="51"/>
      <c r="X95" s="247"/>
      <c r="Y95" s="246"/>
      <c r="Z95" s="51"/>
      <c r="AA95" s="52"/>
      <c r="AB95" s="53"/>
      <c r="AC95" s="53"/>
      <c r="AQ95" s="10">
        <v>31</v>
      </c>
      <c r="AR95" s="176"/>
      <c r="AS95" s="63"/>
      <c r="AT95" s="63"/>
      <c r="AU95" s="420"/>
      <c r="AV95" s="421"/>
      <c r="AW95" s="421"/>
      <c r="AX95" s="422"/>
      <c r="AY95" s="263"/>
      <c r="AZ95" s="19"/>
      <c r="BA95" s="19"/>
      <c r="BB95" s="65"/>
      <c r="BC95" s="19"/>
      <c r="BD95" s="252" t="str">
        <f t="shared" si="24"/>
        <v/>
      </c>
      <c r="BE95" s="19"/>
      <c r="BF95" s="64"/>
      <c r="BG95" s="20" t="str">
        <f t="shared" si="19"/>
        <v/>
      </c>
      <c r="BH95" s="177" t="str">
        <f t="shared" si="20"/>
        <v/>
      </c>
      <c r="BI95" s="177" t="str">
        <f>IFERROR((BG95/1000)*$W$8,"")</f>
        <v/>
      </c>
      <c r="EA95" s="246"/>
      <c r="EB95" s="246"/>
    </row>
    <row r="96" spans="1:132" ht="18" customHeight="1" x14ac:dyDescent="0.45">
      <c r="A96" s="246"/>
      <c r="B96" s="10">
        <v>32</v>
      </c>
      <c r="C96" s="176"/>
      <c r="D96" s="63"/>
      <c r="E96" s="63"/>
      <c r="F96" s="420"/>
      <c r="G96" s="421"/>
      <c r="H96" s="421"/>
      <c r="I96" s="422"/>
      <c r="J96" s="248"/>
      <c r="K96" s="19"/>
      <c r="L96" s="19"/>
      <c r="M96" s="65"/>
      <c r="N96" s="19"/>
      <c r="O96" s="252" t="str">
        <f t="shared" si="23"/>
        <v/>
      </c>
      <c r="P96" s="19"/>
      <c r="Q96" s="64"/>
      <c r="R96" s="20" t="str">
        <f t="shared" si="17"/>
        <v/>
      </c>
      <c r="S96" s="177" t="str">
        <f t="shared" si="18"/>
        <v/>
      </c>
      <c r="T96" s="177" t="str">
        <f t="shared" ref="T96:T109" si="27">IFERROR((R96/1000)*$W$8,"")</f>
        <v/>
      </c>
      <c r="U96" s="54"/>
      <c r="V96" s="246"/>
      <c r="W96" s="51"/>
      <c r="X96" s="247"/>
      <c r="Y96" s="246"/>
      <c r="Z96" s="51"/>
      <c r="AA96" s="52"/>
      <c r="AB96" s="53"/>
      <c r="AC96" s="53"/>
      <c r="AQ96" s="10">
        <v>32</v>
      </c>
      <c r="AR96" s="176"/>
      <c r="AS96" s="63"/>
      <c r="AT96" s="63"/>
      <c r="AU96" s="420"/>
      <c r="AV96" s="421"/>
      <c r="AW96" s="421"/>
      <c r="AX96" s="422"/>
      <c r="AY96" s="263"/>
      <c r="AZ96" s="19"/>
      <c r="BA96" s="19"/>
      <c r="BB96" s="65"/>
      <c r="BC96" s="19"/>
      <c r="BD96" s="252" t="str">
        <f t="shared" si="24"/>
        <v/>
      </c>
      <c r="BE96" s="19"/>
      <c r="BF96" s="64"/>
      <c r="BG96" s="20" t="str">
        <f t="shared" si="19"/>
        <v/>
      </c>
      <c r="BH96" s="177" t="str">
        <f t="shared" si="20"/>
        <v/>
      </c>
      <c r="BI96" s="177" t="str">
        <f t="shared" ref="BI96:BI109" si="28">IFERROR((BG96/1000)*$W$8,"")</f>
        <v/>
      </c>
      <c r="EA96" s="246"/>
      <c r="EB96" s="246"/>
    </row>
    <row r="97" spans="1:132" ht="18" customHeight="1" x14ac:dyDescent="0.45">
      <c r="A97" s="246"/>
      <c r="B97" s="10">
        <v>33</v>
      </c>
      <c r="C97" s="176"/>
      <c r="D97" s="63"/>
      <c r="E97" s="63"/>
      <c r="F97" s="420"/>
      <c r="G97" s="421"/>
      <c r="H97" s="421"/>
      <c r="I97" s="422"/>
      <c r="J97" s="248"/>
      <c r="K97" s="19"/>
      <c r="L97" s="19"/>
      <c r="M97" s="65"/>
      <c r="N97" s="19"/>
      <c r="O97" s="252" t="str">
        <f t="shared" si="23"/>
        <v/>
      </c>
      <c r="P97" s="19"/>
      <c r="Q97" s="64"/>
      <c r="R97" s="20" t="str">
        <f t="shared" si="17"/>
        <v/>
      </c>
      <c r="S97" s="177" t="str">
        <f t="shared" si="18"/>
        <v/>
      </c>
      <c r="T97" s="177" t="str">
        <f t="shared" si="27"/>
        <v/>
      </c>
      <c r="U97" s="54"/>
      <c r="V97" s="246"/>
      <c r="W97" s="51"/>
      <c r="X97" s="247"/>
      <c r="Y97" s="246"/>
      <c r="Z97" s="51"/>
      <c r="AA97" s="52"/>
      <c r="AB97" s="53"/>
      <c r="AC97" s="53"/>
      <c r="AQ97" s="10">
        <v>33</v>
      </c>
      <c r="AR97" s="176"/>
      <c r="AS97" s="63"/>
      <c r="AT97" s="63"/>
      <c r="AU97" s="420"/>
      <c r="AV97" s="421"/>
      <c r="AW97" s="421"/>
      <c r="AX97" s="422"/>
      <c r="AY97" s="263"/>
      <c r="AZ97" s="19"/>
      <c r="BA97" s="19"/>
      <c r="BB97" s="65"/>
      <c r="BC97" s="19"/>
      <c r="BD97" s="252" t="str">
        <f t="shared" si="24"/>
        <v/>
      </c>
      <c r="BE97" s="19"/>
      <c r="BF97" s="64"/>
      <c r="BG97" s="20" t="str">
        <f t="shared" si="19"/>
        <v/>
      </c>
      <c r="BH97" s="177" t="str">
        <f t="shared" si="20"/>
        <v/>
      </c>
      <c r="BI97" s="177" t="str">
        <f t="shared" si="28"/>
        <v/>
      </c>
      <c r="EA97" s="246"/>
      <c r="EB97" s="246"/>
    </row>
    <row r="98" spans="1:132" ht="18" customHeight="1" x14ac:dyDescent="0.45">
      <c r="A98" s="246"/>
      <c r="B98" s="10">
        <v>34</v>
      </c>
      <c r="C98" s="176"/>
      <c r="D98" s="63"/>
      <c r="E98" s="63"/>
      <c r="F98" s="420"/>
      <c r="G98" s="421"/>
      <c r="H98" s="421"/>
      <c r="I98" s="422"/>
      <c r="J98" s="248"/>
      <c r="K98" s="19"/>
      <c r="L98" s="19"/>
      <c r="M98" s="65"/>
      <c r="N98" s="19"/>
      <c r="O98" s="252" t="str">
        <f t="shared" si="23"/>
        <v/>
      </c>
      <c r="P98" s="19"/>
      <c r="Q98" s="64"/>
      <c r="R98" s="20" t="str">
        <f t="shared" si="17"/>
        <v/>
      </c>
      <c r="S98" s="177" t="str">
        <f t="shared" si="18"/>
        <v/>
      </c>
      <c r="T98" s="177" t="str">
        <f t="shared" si="27"/>
        <v/>
      </c>
      <c r="U98" s="54"/>
      <c r="V98" s="246"/>
      <c r="W98" s="51"/>
      <c r="X98" s="247"/>
      <c r="Y98" s="246"/>
      <c r="Z98" s="51"/>
      <c r="AA98" s="52"/>
      <c r="AB98" s="53"/>
      <c r="AC98" s="53"/>
      <c r="AQ98" s="10">
        <v>34</v>
      </c>
      <c r="AR98" s="176"/>
      <c r="AS98" s="63"/>
      <c r="AT98" s="63"/>
      <c r="AU98" s="420"/>
      <c r="AV98" s="421"/>
      <c r="AW98" s="421"/>
      <c r="AX98" s="422"/>
      <c r="AY98" s="263"/>
      <c r="AZ98" s="19"/>
      <c r="BA98" s="19"/>
      <c r="BB98" s="65"/>
      <c r="BC98" s="19"/>
      <c r="BD98" s="252" t="str">
        <f t="shared" si="24"/>
        <v/>
      </c>
      <c r="BE98" s="19"/>
      <c r="BF98" s="64"/>
      <c r="BG98" s="20" t="str">
        <f t="shared" si="19"/>
        <v/>
      </c>
      <c r="BH98" s="177" t="str">
        <f t="shared" si="20"/>
        <v/>
      </c>
      <c r="BI98" s="177" t="str">
        <f t="shared" si="28"/>
        <v/>
      </c>
      <c r="EA98" s="246"/>
      <c r="EB98" s="246"/>
    </row>
    <row r="99" spans="1:132" ht="18" customHeight="1" x14ac:dyDescent="0.45">
      <c r="A99" s="246"/>
      <c r="B99" s="10">
        <v>35</v>
      </c>
      <c r="C99" s="176"/>
      <c r="D99" s="63"/>
      <c r="E99" s="63"/>
      <c r="F99" s="420"/>
      <c r="G99" s="421"/>
      <c r="H99" s="421"/>
      <c r="I99" s="422"/>
      <c r="J99" s="248"/>
      <c r="K99" s="19"/>
      <c r="L99" s="19"/>
      <c r="M99" s="65"/>
      <c r="N99" s="19"/>
      <c r="O99" s="252" t="str">
        <f t="shared" si="23"/>
        <v/>
      </c>
      <c r="P99" s="19"/>
      <c r="Q99" s="64"/>
      <c r="R99" s="20" t="str">
        <f t="shared" si="17"/>
        <v/>
      </c>
      <c r="S99" s="177" t="str">
        <f t="shared" si="18"/>
        <v/>
      </c>
      <c r="T99" s="177" t="str">
        <f t="shared" si="27"/>
        <v/>
      </c>
      <c r="U99" s="54"/>
      <c r="V99" s="246"/>
      <c r="W99" s="51"/>
      <c r="AQ99" s="10">
        <v>35</v>
      </c>
      <c r="AR99" s="176"/>
      <c r="AS99" s="63"/>
      <c r="AT99" s="63"/>
      <c r="AU99" s="420"/>
      <c r="AV99" s="421"/>
      <c r="AW99" s="421"/>
      <c r="AX99" s="422"/>
      <c r="AY99" s="263"/>
      <c r="AZ99" s="19"/>
      <c r="BA99" s="19"/>
      <c r="BB99" s="65"/>
      <c r="BC99" s="19"/>
      <c r="BD99" s="252" t="str">
        <f t="shared" si="24"/>
        <v/>
      </c>
      <c r="BE99" s="19"/>
      <c r="BF99" s="64"/>
      <c r="BG99" s="20" t="str">
        <f t="shared" si="19"/>
        <v/>
      </c>
      <c r="BH99" s="177" t="str">
        <f t="shared" si="20"/>
        <v/>
      </c>
      <c r="BI99" s="177" t="str">
        <f t="shared" si="28"/>
        <v/>
      </c>
      <c r="EA99" s="246"/>
      <c r="EB99" s="246"/>
    </row>
    <row r="100" spans="1:132" ht="18" customHeight="1" x14ac:dyDescent="0.45">
      <c r="A100" s="246"/>
      <c r="B100" s="10">
        <v>36</v>
      </c>
      <c r="C100" s="176"/>
      <c r="D100" s="63"/>
      <c r="E100" s="63"/>
      <c r="F100" s="420"/>
      <c r="G100" s="421"/>
      <c r="H100" s="421"/>
      <c r="I100" s="422"/>
      <c r="J100" s="248"/>
      <c r="K100" s="19"/>
      <c r="L100" s="19"/>
      <c r="M100" s="65"/>
      <c r="N100" s="19"/>
      <c r="O100" s="252" t="str">
        <f t="shared" si="23"/>
        <v/>
      </c>
      <c r="P100" s="19"/>
      <c r="Q100" s="64"/>
      <c r="R100" s="20" t="str">
        <f t="shared" si="17"/>
        <v/>
      </c>
      <c r="S100" s="177" t="str">
        <f t="shared" si="18"/>
        <v/>
      </c>
      <c r="T100" s="177" t="str">
        <f t="shared" si="27"/>
        <v/>
      </c>
      <c r="U100" s="54"/>
      <c r="AQ100" s="10">
        <v>36</v>
      </c>
      <c r="AR100" s="176"/>
      <c r="AS100" s="63"/>
      <c r="AT100" s="63"/>
      <c r="AU100" s="420"/>
      <c r="AV100" s="421"/>
      <c r="AW100" s="421"/>
      <c r="AX100" s="422"/>
      <c r="AY100" s="263"/>
      <c r="AZ100" s="19"/>
      <c r="BA100" s="19"/>
      <c r="BB100" s="65"/>
      <c r="BC100" s="19"/>
      <c r="BD100" s="252" t="str">
        <f t="shared" si="24"/>
        <v/>
      </c>
      <c r="BE100" s="19"/>
      <c r="BF100" s="64"/>
      <c r="BG100" s="20" t="str">
        <f t="shared" si="19"/>
        <v/>
      </c>
      <c r="BH100" s="177" t="str">
        <f t="shared" si="20"/>
        <v/>
      </c>
      <c r="BI100" s="177" t="str">
        <f t="shared" si="28"/>
        <v/>
      </c>
      <c r="EA100" s="246"/>
      <c r="EB100" s="246"/>
    </row>
    <row r="101" spans="1:132" ht="18" customHeight="1" x14ac:dyDescent="0.45">
      <c r="A101" s="246"/>
      <c r="B101" s="10">
        <v>37</v>
      </c>
      <c r="C101" s="176"/>
      <c r="D101" s="63"/>
      <c r="E101" s="63"/>
      <c r="F101" s="420"/>
      <c r="G101" s="421"/>
      <c r="H101" s="421"/>
      <c r="I101" s="422"/>
      <c r="J101" s="248"/>
      <c r="K101" s="19"/>
      <c r="L101" s="19"/>
      <c r="M101" s="65"/>
      <c r="N101" s="19"/>
      <c r="O101" s="252" t="str">
        <f t="shared" si="23"/>
        <v/>
      </c>
      <c r="P101" s="19"/>
      <c r="Q101" s="64"/>
      <c r="R101" s="20" t="str">
        <f t="shared" si="17"/>
        <v/>
      </c>
      <c r="S101" s="177" t="str">
        <f t="shared" si="18"/>
        <v/>
      </c>
      <c r="T101" s="177" t="str">
        <f t="shared" si="27"/>
        <v/>
      </c>
      <c r="U101" s="54"/>
      <c r="AQ101" s="10">
        <v>37</v>
      </c>
      <c r="AR101" s="176"/>
      <c r="AS101" s="63"/>
      <c r="AT101" s="63"/>
      <c r="AU101" s="420"/>
      <c r="AV101" s="421"/>
      <c r="AW101" s="421"/>
      <c r="AX101" s="422"/>
      <c r="AY101" s="263"/>
      <c r="AZ101" s="19"/>
      <c r="BA101" s="19"/>
      <c r="BB101" s="65"/>
      <c r="BC101" s="19"/>
      <c r="BD101" s="252" t="str">
        <f t="shared" si="24"/>
        <v/>
      </c>
      <c r="BE101" s="19"/>
      <c r="BF101" s="64"/>
      <c r="BG101" s="20" t="str">
        <f t="shared" si="19"/>
        <v/>
      </c>
      <c r="BH101" s="177" t="str">
        <f t="shared" si="20"/>
        <v/>
      </c>
      <c r="BI101" s="177" t="str">
        <f t="shared" si="28"/>
        <v/>
      </c>
      <c r="EA101" s="246"/>
      <c r="EB101" s="246"/>
    </row>
    <row r="102" spans="1:132" ht="18" customHeight="1" x14ac:dyDescent="0.45">
      <c r="A102" s="246"/>
      <c r="B102" s="10">
        <v>38</v>
      </c>
      <c r="C102" s="176"/>
      <c r="D102" s="63"/>
      <c r="E102" s="63"/>
      <c r="F102" s="420"/>
      <c r="G102" s="421"/>
      <c r="H102" s="421"/>
      <c r="I102" s="422"/>
      <c r="J102" s="248"/>
      <c r="K102" s="19"/>
      <c r="L102" s="19"/>
      <c r="M102" s="65"/>
      <c r="N102" s="19"/>
      <c r="O102" s="252" t="str">
        <f t="shared" si="23"/>
        <v/>
      </c>
      <c r="P102" s="19"/>
      <c r="Q102" s="64"/>
      <c r="R102" s="20" t="str">
        <f t="shared" si="17"/>
        <v/>
      </c>
      <c r="S102" s="177" t="str">
        <f t="shared" si="18"/>
        <v/>
      </c>
      <c r="T102" s="177" t="str">
        <f t="shared" si="27"/>
        <v/>
      </c>
      <c r="U102" s="54"/>
      <c r="AQ102" s="10">
        <v>38</v>
      </c>
      <c r="AR102" s="176"/>
      <c r="AS102" s="63"/>
      <c r="AT102" s="63"/>
      <c r="AU102" s="420"/>
      <c r="AV102" s="421"/>
      <c r="AW102" s="421"/>
      <c r="AX102" s="422"/>
      <c r="AY102" s="263"/>
      <c r="AZ102" s="19"/>
      <c r="BA102" s="19"/>
      <c r="BB102" s="65"/>
      <c r="BC102" s="19"/>
      <c r="BD102" s="252" t="str">
        <f t="shared" si="24"/>
        <v/>
      </c>
      <c r="BE102" s="19"/>
      <c r="BF102" s="64"/>
      <c r="BG102" s="20" t="str">
        <f t="shared" si="19"/>
        <v/>
      </c>
      <c r="BH102" s="177" t="str">
        <f t="shared" si="20"/>
        <v/>
      </c>
      <c r="BI102" s="177" t="str">
        <f t="shared" si="28"/>
        <v/>
      </c>
      <c r="EA102" s="246"/>
      <c r="EB102" s="246"/>
    </row>
    <row r="103" spans="1:132" ht="18" customHeight="1" x14ac:dyDescent="0.45">
      <c r="A103" s="246"/>
      <c r="B103" s="10">
        <v>39</v>
      </c>
      <c r="C103" s="176"/>
      <c r="D103" s="63"/>
      <c r="E103" s="63"/>
      <c r="F103" s="420"/>
      <c r="G103" s="421"/>
      <c r="H103" s="421"/>
      <c r="I103" s="422"/>
      <c r="J103" s="248"/>
      <c r="K103" s="19"/>
      <c r="L103" s="19"/>
      <c r="M103" s="65"/>
      <c r="N103" s="19"/>
      <c r="O103" s="252" t="str">
        <f t="shared" si="23"/>
        <v/>
      </c>
      <c r="P103" s="19"/>
      <c r="Q103" s="64"/>
      <c r="R103" s="20" t="str">
        <f t="shared" si="17"/>
        <v/>
      </c>
      <c r="S103" s="177" t="str">
        <f t="shared" si="18"/>
        <v/>
      </c>
      <c r="T103" s="177" t="str">
        <f t="shared" si="27"/>
        <v/>
      </c>
      <c r="U103" s="54"/>
      <c r="AQ103" s="10">
        <v>39</v>
      </c>
      <c r="AR103" s="176"/>
      <c r="AS103" s="63"/>
      <c r="AT103" s="63"/>
      <c r="AU103" s="420"/>
      <c r="AV103" s="421"/>
      <c r="AW103" s="421"/>
      <c r="AX103" s="422"/>
      <c r="AY103" s="263"/>
      <c r="AZ103" s="19"/>
      <c r="BA103" s="19"/>
      <c r="BB103" s="65"/>
      <c r="BC103" s="19"/>
      <c r="BD103" s="252" t="str">
        <f t="shared" si="24"/>
        <v/>
      </c>
      <c r="BE103" s="19"/>
      <c r="BF103" s="64"/>
      <c r="BG103" s="20" t="str">
        <f t="shared" si="19"/>
        <v/>
      </c>
      <c r="BH103" s="177" t="str">
        <f t="shared" si="20"/>
        <v/>
      </c>
      <c r="BI103" s="177" t="str">
        <f t="shared" si="28"/>
        <v/>
      </c>
      <c r="EA103" s="246"/>
      <c r="EB103" s="246"/>
    </row>
    <row r="104" spans="1:132" ht="18" customHeight="1" x14ac:dyDescent="0.45">
      <c r="A104" s="246"/>
      <c r="B104" s="10">
        <v>40</v>
      </c>
      <c r="C104" s="176"/>
      <c r="D104" s="63"/>
      <c r="E104" s="63"/>
      <c r="F104" s="420"/>
      <c r="G104" s="421"/>
      <c r="H104" s="421"/>
      <c r="I104" s="422"/>
      <c r="J104" s="248"/>
      <c r="K104" s="19"/>
      <c r="L104" s="19"/>
      <c r="M104" s="65"/>
      <c r="N104" s="19"/>
      <c r="O104" s="252" t="str">
        <f t="shared" si="23"/>
        <v/>
      </c>
      <c r="P104" s="19"/>
      <c r="Q104" s="64"/>
      <c r="R104" s="20" t="str">
        <f t="shared" si="17"/>
        <v/>
      </c>
      <c r="S104" s="177" t="str">
        <f t="shared" si="18"/>
        <v/>
      </c>
      <c r="T104" s="177" t="str">
        <f t="shared" si="27"/>
        <v/>
      </c>
      <c r="U104" s="54"/>
      <c r="V104" s="246"/>
      <c r="W104" s="51"/>
      <c r="X104" s="247"/>
      <c r="Y104" s="246"/>
      <c r="Z104" s="51"/>
      <c r="AA104" s="52"/>
      <c r="AB104" s="53"/>
      <c r="AC104" s="53"/>
      <c r="AQ104" s="10">
        <v>40</v>
      </c>
      <c r="AR104" s="176"/>
      <c r="AS104" s="63"/>
      <c r="AT104" s="63"/>
      <c r="AU104" s="420"/>
      <c r="AV104" s="421"/>
      <c r="AW104" s="421"/>
      <c r="AX104" s="422"/>
      <c r="AY104" s="263"/>
      <c r="AZ104" s="19"/>
      <c r="BA104" s="19"/>
      <c r="BB104" s="65"/>
      <c r="BC104" s="19"/>
      <c r="BD104" s="252" t="str">
        <f t="shared" si="24"/>
        <v/>
      </c>
      <c r="BE104" s="19"/>
      <c r="BF104" s="64"/>
      <c r="BG104" s="20" t="str">
        <f t="shared" si="19"/>
        <v/>
      </c>
      <c r="BH104" s="177" t="str">
        <f t="shared" si="20"/>
        <v/>
      </c>
      <c r="BI104" s="177" t="str">
        <f t="shared" si="28"/>
        <v/>
      </c>
      <c r="EA104" s="246"/>
      <c r="EB104" s="246"/>
    </row>
    <row r="105" spans="1:132" ht="18" customHeight="1" x14ac:dyDescent="0.45">
      <c r="A105" s="246"/>
      <c r="B105" s="10">
        <v>41</v>
      </c>
      <c r="C105" s="176"/>
      <c r="D105" s="63"/>
      <c r="E105" s="63"/>
      <c r="F105" s="420"/>
      <c r="G105" s="421"/>
      <c r="H105" s="421"/>
      <c r="I105" s="422"/>
      <c r="J105" s="248"/>
      <c r="K105" s="19"/>
      <c r="L105" s="19"/>
      <c r="M105" s="65"/>
      <c r="N105" s="19"/>
      <c r="O105" s="252" t="str">
        <f t="shared" si="23"/>
        <v/>
      </c>
      <c r="P105" s="19"/>
      <c r="Q105" s="64"/>
      <c r="R105" s="20" t="str">
        <f t="shared" si="17"/>
        <v/>
      </c>
      <c r="S105" s="177" t="str">
        <f t="shared" si="18"/>
        <v/>
      </c>
      <c r="T105" s="177" t="str">
        <f t="shared" si="27"/>
        <v/>
      </c>
      <c r="U105" s="54"/>
      <c r="V105" s="246"/>
      <c r="W105" s="51"/>
      <c r="X105" s="247"/>
      <c r="Y105" s="246"/>
      <c r="Z105" s="51"/>
      <c r="AA105" s="52"/>
      <c r="AB105" s="53"/>
      <c r="AC105" s="53"/>
      <c r="AQ105" s="10">
        <v>41</v>
      </c>
      <c r="AR105" s="176"/>
      <c r="AS105" s="63"/>
      <c r="AT105" s="63"/>
      <c r="AU105" s="420"/>
      <c r="AV105" s="421"/>
      <c r="AW105" s="421"/>
      <c r="AX105" s="422"/>
      <c r="AY105" s="263"/>
      <c r="AZ105" s="19"/>
      <c r="BA105" s="19"/>
      <c r="BB105" s="65"/>
      <c r="BC105" s="19"/>
      <c r="BD105" s="252" t="str">
        <f t="shared" si="24"/>
        <v/>
      </c>
      <c r="BE105" s="19"/>
      <c r="BF105" s="64"/>
      <c r="BG105" s="20" t="str">
        <f t="shared" si="19"/>
        <v/>
      </c>
      <c r="BH105" s="177" t="str">
        <f t="shared" si="20"/>
        <v/>
      </c>
      <c r="BI105" s="177" t="str">
        <f t="shared" si="28"/>
        <v/>
      </c>
      <c r="EA105" s="246"/>
      <c r="EB105" s="246"/>
    </row>
    <row r="106" spans="1:132" ht="18" customHeight="1" x14ac:dyDescent="0.45">
      <c r="A106" s="246"/>
      <c r="B106" s="10">
        <v>42</v>
      </c>
      <c r="C106" s="176"/>
      <c r="D106" s="63"/>
      <c r="E106" s="63"/>
      <c r="F106" s="420"/>
      <c r="G106" s="421"/>
      <c r="H106" s="421"/>
      <c r="I106" s="422"/>
      <c r="J106" s="248"/>
      <c r="K106" s="19"/>
      <c r="L106" s="19"/>
      <c r="M106" s="65"/>
      <c r="N106" s="19"/>
      <c r="O106" s="252" t="str">
        <f t="shared" si="23"/>
        <v/>
      </c>
      <c r="P106" s="19"/>
      <c r="Q106" s="64"/>
      <c r="R106" s="20" t="str">
        <f t="shared" si="17"/>
        <v/>
      </c>
      <c r="S106" s="177" t="str">
        <f t="shared" si="18"/>
        <v/>
      </c>
      <c r="T106" s="177" t="str">
        <f t="shared" si="27"/>
        <v/>
      </c>
      <c r="U106" s="54"/>
      <c r="V106" s="246"/>
      <c r="W106" s="51"/>
      <c r="X106" s="247"/>
      <c r="Y106" s="246"/>
      <c r="Z106" s="51"/>
      <c r="AA106" s="52"/>
      <c r="AB106" s="53"/>
      <c r="AC106" s="53"/>
      <c r="AQ106" s="10">
        <v>42</v>
      </c>
      <c r="AR106" s="176"/>
      <c r="AS106" s="63"/>
      <c r="AT106" s="63"/>
      <c r="AU106" s="420"/>
      <c r="AV106" s="421"/>
      <c r="AW106" s="421"/>
      <c r="AX106" s="422"/>
      <c r="AY106" s="263"/>
      <c r="AZ106" s="19"/>
      <c r="BA106" s="19"/>
      <c r="BB106" s="65"/>
      <c r="BC106" s="19"/>
      <c r="BD106" s="252" t="str">
        <f t="shared" si="24"/>
        <v/>
      </c>
      <c r="BE106" s="19"/>
      <c r="BF106" s="64"/>
      <c r="BG106" s="20" t="str">
        <f t="shared" si="19"/>
        <v/>
      </c>
      <c r="BH106" s="177" t="str">
        <f t="shared" si="20"/>
        <v/>
      </c>
      <c r="BI106" s="177" t="str">
        <f t="shared" si="28"/>
        <v/>
      </c>
      <c r="EA106" s="246"/>
      <c r="EB106" s="246"/>
    </row>
    <row r="107" spans="1:132" ht="18" customHeight="1" x14ac:dyDescent="0.45">
      <c r="A107" s="246"/>
      <c r="B107" s="10">
        <v>43</v>
      </c>
      <c r="C107" s="176"/>
      <c r="D107" s="63"/>
      <c r="E107" s="63"/>
      <c r="F107" s="420"/>
      <c r="G107" s="421"/>
      <c r="H107" s="421"/>
      <c r="I107" s="422"/>
      <c r="J107" s="248"/>
      <c r="K107" s="19"/>
      <c r="L107" s="19"/>
      <c r="M107" s="65"/>
      <c r="N107" s="19"/>
      <c r="O107" s="252" t="str">
        <f t="shared" si="23"/>
        <v/>
      </c>
      <c r="P107" s="19"/>
      <c r="Q107" s="64"/>
      <c r="R107" s="20" t="str">
        <f t="shared" si="17"/>
        <v/>
      </c>
      <c r="S107" s="177" t="str">
        <f t="shared" si="18"/>
        <v/>
      </c>
      <c r="T107" s="177" t="str">
        <f t="shared" si="27"/>
        <v/>
      </c>
      <c r="U107" s="54"/>
      <c r="V107" s="246"/>
      <c r="W107" s="51"/>
      <c r="X107" s="247"/>
      <c r="Y107" s="246"/>
      <c r="Z107" s="51"/>
      <c r="AA107" s="52"/>
      <c r="AB107" s="53"/>
      <c r="AC107" s="53"/>
      <c r="AQ107" s="10">
        <v>43</v>
      </c>
      <c r="AR107" s="176"/>
      <c r="AS107" s="63"/>
      <c r="AT107" s="63"/>
      <c r="AU107" s="420"/>
      <c r="AV107" s="421"/>
      <c r="AW107" s="421"/>
      <c r="AX107" s="422"/>
      <c r="AY107" s="263"/>
      <c r="AZ107" s="19"/>
      <c r="BA107" s="19"/>
      <c r="BB107" s="65"/>
      <c r="BC107" s="19"/>
      <c r="BD107" s="252" t="str">
        <f t="shared" si="24"/>
        <v/>
      </c>
      <c r="BE107" s="19"/>
      <c r="BF107" s="64"/>
      <c r="BG107" s="20" t="str">
        <f t="shared" si="19"/>
        <v/>
      </c>
      <c r="BH107" s="177" t="str">
        <f t="shared" si="20"/>
        <v/>
      </c>
      <c r="BI107" s="177" t="str">
        <f t="shared" si="28"/>
        <v/>
      </c>
      <c r="EA107" s="246"/>
      <c r="EB107" s="246"/>
    </row>
    <row r="108" spans="1:132" ht="18" customHeight="1" x14ac:dyDescent="0.45">
      <c r="A108" s="246"/>
      <c r="B108" s="10">
        <v>44</v>
      </c>
      <c r="C108" s="176"/>
      <c r="D108" s="63"/>
      <c r="E108" s="63"/>
      <c r="F108" s="420"/>
      <c r="G108" s="421"/>
      <c r="H108" s="421"/>
      <c r="I108" s="422"/>
      <c r="J108" s="248"/>
      <c r="K108" s="19"/>
      <c r="L108" s="19"/>
      <c r="M108" s="65"/>
      <c r="N108" s="19"/>
      <c r="O108" s="252" t="str">
        <f t="shared" si="23"/>
        <v/>
      </c>
      <c r="P108" s="19"/>
      <c r="Q108" s="64"/>
      <c r="R108" s="20" t="str">
        <f t="shared" si="17"/>
        <v/>
      </c>
      <c r="S108" s="177" t="str">
        <f t="shared" si="18"/>
        <v/>
      </c>
      <c r="T108" s="177" t="str">
        <f t="shared" si="27"/>
        <v/>
      </c>
      <c r="U108" s="54"/>
      <c r="V108" s="246"/>
      <c r="W108" s="51"/>
      <c r="X108" s="247"/>
      <c r="Y108" s="246"/>
      <c r="Z108" s="51"/>
      <c r="AA108" s="52"/>
      <c r="AB108" s="53"/>
      <c r="AC108" s="53"/>
      <c r="AQ108" s="10">
        <v>44</v>
      </c>
      <c r="AR108" s="176"/>
      <c r="AS108" s="63"/>
      <c r="AT108" s="63"/>
      <c r="AU108" s="420"/>
      <c r="AV108" s="421"/>
      <c r="AW108" s="421"/>
      <c r="AX108" s="422"/>
      <c r="AY108" s="263"/>
      <c r="AZ108" s="19"/>
      <c r="BA108" s="19"/>
      <c r="BB108" s="65"/>
      <c r="BC108" s="19"/>
      <c r="BD108" s="252" t="str">
        <f t="shared" si="24"/>
        <v/>
      </c>
      <c r="BE108" s="19"/>
      <c r="BF108" s="64"/>
      <c r="BG108" s="20" t="str">
        <f t="shared" si="19"/>
        <v/>
      </c>
      <c r="BH108" s="177" t="str">
        <f t="shared" si="20"/>
        <v/>
      </c>
      <c r="BI108" s="177" t="str">
        <f t="shared" si="28"/>
        <v/>
      </c>
      <c r="EA108" s="246"/>
      <c r="EB108" s="246"/>
    </row>
    <row r="109" spans="1:132" ht="18" customHeight="1" x14ac:dyDescent="0.45">
      <c r="A109" s="246"/>
      <c r="B109" s="10">
        <v>45</v>
      </c>
      <c r="C109" s="176"/>
      <c r="D109" s="63"/>
      <c r="E109" s="63"/>
      <c r="F109" s="420"/>
      <c r="G109" s="421"/>
      <c r="H109" s="421"/>
      <c r="I109" s="422"/>
      <c r="J109" s="248"/>
      <c r="K109" s="19"/>
      <c r="L109" s="19"/>
      <c r="M109" s="65"/>
      <c r="N109" s="19"/>
      <c r="O109" s="252" t="str">
        <f t="shared" si="23"/>
        <v/>
      </c>
      <c r="P109" s="19"/>
      <c r="Q109" s="64"/>
      <c r="R109" s="20" t="str">
        <f t="shared" si="17"/>
        <v/>
      </c>
      <c r="S109" s="177" t="str">
        <f t="shared" si="18"/>
        <v/>
      </c>
      <c r="T109" s="177" t="str">
        <f t="shared" si="27"/>
        <v/>
      </c>
      <c r="U109" s="54"/>
      <c r="V109" s="246"/>
      <c r="W109" s="51"/>
      <c r="X109" s="247"/>
      <c r="Y109" s="246"/>
      <c r="Z109" s="51"/>
      <c r="AA109" s="52"/>
      <c r="AB109" s="53"/>
      <c r="AC109" s="53"/>
      <c r="AQ109" s="10">
        <v>45</v>
      </c>
      <c r="AR109" s="176"/>
      <c r="AS109" s="63"/>
      <c r="AT109" s="63"/>
      <c r="AU109" s="420"/>
      <c r="AV109" s="421"/>
      <c r="AW109" s="421"/>
      <c r="AX109" s="422"/>
      <c r="AY109" s="263"/>
      <c r="AZ109" s="19"/>
      <c r="BA109" s="19"/>
      <c r="BB109" s="65"/>
      <c r="BC109" s="19"/>
      <c r="BD109" s="252" t="str">
        <f t="shared" si="24"/>
        <v/>
      </c>
      <c r="BE109" s="19"/>
      <c r="BF109" s="64"/>
      <c r="BG109" s="20" t="str">
        <f t="shared" si="19"/>
        <v/>
      </c>
      <c r="BH109" s="177" t="str">
        <f t="shared" si="20"/>
        <v/>
      </c>
      <c r="BI109" s="177" t="str">
        <f t="shared" si="28"/>
        <v/>
      </c>
      <c r="EA109" s="246"/>
      <c r="EB109" s="246"/>
    </row>
    <row r="110" spans="1:132" ht="18" customHeight="1" x14ac:dyDescent="0.45">
      <c r="A110" s="246"/>
      <c r="B110" s="10">
        <v>46</v>
      </c>
      <c r="C110" s="176"/>
      <c r="D110" s="63"/>
      <c r="E110" s="63"/>
      <c r="F110" s="420"/>
      <c r="G110" s="421"/>
      <c r="H110" s="421"/>
      <c r="I110" s="422"/>
      <c r="J110" s="248"/>
      <c r="K110" s="19"/>
      <c r="L110" s="19"/>
      <c r="M110" s="65"/>
      <c r="N110" s="19"/>
      <c r="O110" s="252" t="str">
        <f t="shared" si="23"/>
        <v/>
      </c>
      <c r="P110" s="19"/>
      <c r="Q110" s="64"/>
      <c r="R110" s="20" t="str">
        <f t="shared" si="17"/>
        <v/>
      </c>
      <c r="S110" s="177" t="str">
        <f t="shared" si="18"/>
        <v/>
      </c>
      <c r="T110" s="177" t="str">
        <f>IFERROR((R110/1000)*$W$8,"")</f>
        <v/>
      </c>
      <c r="U110" s="54"/>
      <c r="V110" s="246"/>
      <c r="W110" s="51"/>
      <c r="X110" s="247"/>
      <c r="Y110" s="246"/>
      <c r="Z110" s="51"/>
      <c r="AA110" s="52"/>
      <c r="AB110" s="53"/>
      <c r="AC110" s="53"/>
      <c r="AQ110" s="10">
        <v>46</v>
      </c>
      <c r="AR110" s="176"/>
      <c r="AS110" s="63"/>
      <c r="AT110" s="63"/>
      <c r="AU110" s="420"/>
      <c r="AV110" s="421"/>
      <c r="AW110" s="421"/>
      <c r="AX110" s="422"/>
      <c r="AY110" s="263"/>
      <c r="AZ110" s="19"/>
      <c r="BA110" s="19"/>
      <c r="BB110" s="65"/>
      <c r="BC110" s="19"/>
      <c r="BD110" s="252" t="str">
        <f t="shared" si="24"/>
        <v/>
      </c>
      <c r="BE110" s="19"/>
      <c r="BF110" s="64"/>
      <c r="BG110" s="20" t="str">
        <f t="shared" si="19"/>
        <v/>
      </c>
      <c r="BH110" s="177" t="str">
        <f t="shared" si="20"/>
        <v/>
      </c>
      <c r="BI110" s="177" t="str">
        <f>IFERROR((BG110/1000)*$W$8,"")</f>
        <v/>
      </c>
      <c r="EA110" s="246"/>
      <c r="EB110" s="246"/>
    </row>
    <row r="111" spans="1:132" ht="18" customHeight="1" x14ac:dyDescent="0.45">
      <c r="A111" s="246"/>
      <c r="B111" s="10">
        <v>47</v>
      </c>
      <c r="C111" s="176"/>
      <c r="D111" s="63"/>
      <c r="E111" s="63"/>
      <c r="F111" s="420"/>
      <c r="G111" s="421"/>
      <c r="H111" s="421"/>
      <c r="I111" s="422"/>
      <c r="J111" s="248"/>
      <c r="K111" s="19"/>
      <c r="L111" s="19"/>
      <c r="M111" s="65"/>
      <c r="N111" s="19"/>
      <c r="O111" s="252" t="str">
        <f t="shared" si="23"/>
        <v/>
      </c>
      <c r="P111" s="19"/>
      <c r="Q111" s="64"/>
      <c r="R111" s="20" t="str">
        <f t="shared" si="17"/>
        <v/>
      </c>
      <c r="S111" s="177" t="str">
        <f t="shared" si="18"/>
        <v/>
      </c>
      <c r="T111" s="177" t="str">
        <f t="shared" ref="T111:T114" si="29">IFERROR((R111/1000)*$W$8,"")</f>
        <v/>
      </c>
      <c r="U111" s="54"/>
      <c r="V111" s="246"/>
      <c r="W111" s="51"/>
      <c r="X111" s="247"/>
      <c r="Y111" s="246"/>
      <c r="Z111" s="51"/>
      <c r="AA111" s="52"/>
      <c r="AB111" s="53"/>
      <c r="AC111" s="53"/>
      <c r="AQ111" s="10">
        <v>47</v>
      </c>
      <c r="AR111" s="176"/>
      <c r="AS111" s="63"/>
      <c r="AT111" s="63"/>
      <c r="AU111" s="420"/>
      <c r="AV111" s="421"/>
      <c r="AW111" s="421"/>
      <c r="AX111" s="422"/>
      <c r="AY111" s="263"/>
      <c r="AZ111" s="19"/>
      <c r="BA111" s="19"/>
      <c r="BB111" s="65"/>
      <c r="BC111" s="19"/>
      <c r="BD111" s="252" t="str">
        <f t="shared" si="24"/>
        <v/>
      </c>
      <c r="BE111" s="19"/>
      <c r="BF111" s="64"/>
      <c r="BG111" s="20" t="str">
        <f t="shared" si="19"/>
        <v/>
      </c>
      <c r="BH111" s="177" t="str">
        <f t="shared" si="20"/>
        <v/>
      </c>
      <c r="BI111" s="177" t="str">
        <f t="shared" ref="BI111:BI114" si="30">IFERROR((BG111/1000)*$W$8,"")</f>
        <v/>
      </c>
      <c r="EA111" s="246"/>
      <c r="EB111" s="246"/>
    </row>
    <row r="112" spans="1:132" ht="18" customHeight="1" x14ac:dyDescent="0.45">
      <c r="A112" s="246"/>
      <c r="B112" s="10">
        <v>48</v>
      </c>
      <c r="C112" s="176"/>
      <c r="D112" s="63"/>
      <c r="E112" s="63"/>
      <c r="F112" s="420"/>
      <c r="G112" s="421"/>
      <c r="H112" s="421"/>
      <c r="I112" s="422"/>
      <c r="J112" s="248"/>
      <c r="K112" s="19"/>
      <c r="L112" s="19"/>
      <c r="M112" s="65"/>
      <c r="N112" s="19"/>
      <c r="O112" s="252" t="str">
        <f t="shared" si="23"/>
        <v/>
      </c>
      <c r="P112" s="19"/>
      <c r="Q112" s="64"/>
      <c r="R112" s="20" t="str">
        <f t="shared" si="17"/>
        <v/>
      </c>
      <c r="S112" s="177" t="str">
        <f t="shared" si="18"/>
        <v/>
      </c>
      <c r="T112" s="177" t="str">
        <f t="shared" si="29"/>
        <v/>
      </c>
      <c r="U112" s="54"/>
      <c r="V112" s="246"/>
      <c r="W112" s="51"/>
      <c r="X112" s="247"/>
      <c r="Y112" s="246"/>
      <c r="Z112" s="51"/>
      <c r="AA112" s="52"/>
      <c r="AB112" s="53"/>
      <c r="AC112" s="53"/>
      <c r="AQ112" s="10">
        <v>48</v>
      </c>
      <c r="AR112" s="176"/>
      <c r="AS112" s="63"/>
      <c r="AT112" s="63"/>
      <c r="AU112" s="420"/>
      <c r="AV112" s="421"/>
      <c r="AW112" s="421"/>
      <c r="AX112" s="422"/>
      <c r="AY112" s="263"/>
      <c r="AZ112" s="19"/>
      <c r="BA112" s="19"/>
      <c r="BB112" s="65"/>
      <c r="BC112" s="19"/>
      <c r="BD112" s="252" t="str">
        <f t="shared" si="24"/>
        <v/>
      </c>
      <c r="BE112" s="19"/>
      <c r="BF112" s="64"/>
      <c r="BG112" s="20" t="str">
        <f t="shared" si="19"/>
        <v/>
      </c>
      <c r="BH112" s="177" t="str">
        <f t="shared" si="20"/>
        <v/>
      </c>
      <c r="BI112" s="177" t="str">
        <f t="shared" si="30"/>
        <v/>
      </c>
      <c r="EA112" s="246"/>
      <c r="EB112" s="246"/>
    </row>
    <row r="113" spans="1:132" ht="18" customHeight="1" x14ac:dyDescent="0.45">
      <c r="A113" s="246"/>
      <c r="B113" s="10">
        <v>49</v>
      </c>
      <c r="C113" s="176"/>
      <c r="D113" s="63"/>
      <c r="E113" s="63"/>
      <c r="F113" s="420"/>
      <c r="G113" s="421"/>
      <c r="H113" s="421"/>
      <c r="I113" s="422"/>
      <c r="J113" s="248"/>
      <c r="K113" s="19"/>
      <c r="L113" s="19"/>
      <c r="M113" s="65"/>
      <c r="N113" s="19"/>
      <c r="O113" s="252" t="str">
        <f t="shared" si="23"/>
        <v/>
      </c>
      <c r="P113" s="19"/>
      <c r="Q113" s="64"/>
      <c r="R113" s="20" t="str">
        <f t="shared" si="17"/>
        <v/>
      </c>
      <c r="S113" s="177" t="str">
        <f t="shared" si="18"/>
        <v/>
      </c>
      <c r="T113" s="177" t="str">
        <f t="shared" si="29"/>
        <v/>
      </c>
      <c r="U113" s="54"/>
      <c r="V113" s="246"/>
      <c r="W113" s="51"/>
      <c r="X113" s="247"/>
      <c r="Y113" s="246"/>
      <c r="Z113" s="51"/>
      <c r="AA113" s="52"/>
      <c r="AB113" s="53"/>
      <c r="AC113" s="53"/>
      <c r="AQ113" s="10">
        <v>49</v>
      </c>
      <c r="AR113" s="176"/>
      <c r="AS113" s="63"/>
      <c r="AT113" s="63"/>
      <c r="AU113" s="420"/>
      <c r="AV113" s="421"/>
      <c r="AW113" s="421"/>
      <c r="AX113" s="422"/>
      <c r="AY113" s="263"/>
      <c r="AZ113" s="19"/>
      <c r="BA113" s="19"/>
      <c r="BB113" s="65"/>
      <c r="BC113" s="19"/>
      <c r="BD113" s="252" t="str">
        <f t="shared" si="24"/>
        <v/>
      </c>
      <c r="BE113" s="19"/>
      <c r="BF113" s="64"/>
      <c r="BG113" s="20" t="str">
        <f t="shared" si="19"/>
        <v/>
      </c>
      <c r="BH113" s="177" t="str">
        <f t="shared" si="20"/>
        <v/>
      </c>
      <c r="BI113" s="177" t="str">
        <f t="shared" si="30"/>
        <v/>
      </c>
      <c r="EA113" s="246"/>
      <c r="EB113" s="246"/>
    </row>
    <row r="114" spans="1:132" ht="18" customHeight="1" x14ac:dyDescent="0.45">
      <c r="A114" s="246"/>
      <c r="B114" s="10">
        <v>50</v>
      </c>
      <c r="C114" s="176"/>
      <c r="D114" s="63"/>
      <c r="E114" s="63"/>
      <c r="F114" s="420"/>
      <c r="G114" s="421"/>
      <c r="H114" s="421"/>
      <c r="I114" s="422"/>
      <c r="J114" s="248"/>
      <c r="K114" s="19"/>
      <c r="L114" s="19"/>
      <c r="M114" s="65"/>
      <c r="N114" s="19"/>
      <c r="O114" s="252" t="str">
        <f t="shared" si="23"/>
        <v/>
      </c>
      <c r="P114" s="19"/>
      <c r="Q114" s="64"/>
      <c r="R114" s="20" t="str">
        <f t="shared" si="17"/>
        <v/>
      </c>
      <c r="S114" s="177" t="str">
        <f t="shared" si="18"/>
        <v/>
      </c>
      <c r="T114" s="177" t="str">
        <f t="shared" si="29"/>
        <v/>
      </c>
      <c r="U114" s="54"/>
      <c r="V114" s="246"/>
      <c r="W114" s="51"/>
      <c r="AQ114" s="10">
        <v>50</v>
      </c>
      <c r="AR114" s="176"/>
      <c r="AS114" s="63"/>
      <c r="AT114" s="63"/>
      <c r="AU114" s="420"/>
      <c r="AV114" s="421"/>
      <c r="AW114" s="421"/>
      <c r="AX114" s="422"/>
      <c r="AY114" s="263"/>
      <c r="AZ114" s="19"/>
      <c r="BA114" s="19"/>
      <c r="BB114" s="65"/>
      <c r="BC114" s="19"/>
      <c r="BD114" s="252" t="str">
        <f t="shared" si="24"/>
        <v/>
      </c>
      <c r="BE114" s="19"/>
      <c r="BF114" s="64"/>
      <c r="BG114" s="20" t="str">
        <f t="shared" si="19"/>
        <v/>
      </c>
      <c r="BH114" s="177" t="str">
        <f t="shared" si="20"/>
        <v/>
      </c>
      <c r="BI114" s="177" t="str">
        <f t="shared" si="30"/>
        <v/>
      </c>
      <c r="EA114" s="246"/>
      <c r="EB114" s="246"/>
    </row>
    <row r="115" spans="1:132" ht="18" customHeight="1" x14ac:dyDescent="0.45"/>
    <row r="116" spans="1:132" ht="18" customHeight="1" x14ac:dyDescent="0.45"/>
    <row r="117" spans="1:132" ht="18" customHeight="1" x14ac:dyDescent="0.45"/>
    <row r="118" spans="1:132" ht="18" customHeight="1" x14ac:dyDescent="0.45"/>
    <row r="119" spans="1:132" ht="18" customHeight="1" x14ac:dyDescent="0.45"/>
    <row r="120" spans="1:132" ht="18" customHeight="1" x14ac:dyDescent="0.45"/>
    <row r="121" spans="1:132" ht="18" customHeight="1" x14ac:dyDescent="0.45"/>
    <row r="122" spans="1:132" ht="18" customHeight="1" x14ac:dyDescent="0.45"/>
    <row r="123" spans="1:132" ht="18" customHeight="1" x14ac:dyDescent="0.45"/>
    <row r="124" spans="1:132" ht="18" customHeight="1" x14ac:dyDescent="0.45"/>
    <row r="125" spans="1:132" ht="18" customHeight="1" x14ac:dyDescent="0.45"/>
    <row r="126" spans="1:132" ht="18" customHeight="1" x14ac:dyDescent="0.45"/>
    <row r="127" spans="1:132" ht="18" customHeight="1" x14ac:dyDescent="0.45"/>
    <row r="128" spans="1:132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</sheetData>
  <sheetProtection algorithmName="SHA-512" hashValue="Vxj/r6bxBqv70WwggVrAOfN57VEgPrVYQkMjF3NmKmS2xkwPLl6VkK7GFn5HGfrVx6tASzxky0UZhpvPwPlSIg==" saltValue="+6CB0IWpDJ6/GqzGWuKSNA==" spinCount="100000" sheet="1" selectLockedCells="1"/>
  <dataConsolidate/>
  <mergeCells count="216">
    <mergeCell ref="AU106:AX106"/>
    <mergeCell ref="AU107:AX107"/>
    <mergeCell ref="AU108:AX108"/>
    <mergeCell ref="AU109:AX109"/>
    <mergeCell ref="AU110:AX110"/>
    <mergeCell ref="AU111:AX111"/>
    <mergeCell ref="AU112:AX112"/>
    <mergeCell ref="AU113:AX113"/>
    <mergeCell ref="AU114:AX114"/>
    <mergeCell ref="AU97:AX97"/>
    <mergeCell ref="AU98:AX98"/>
    <mergeCell ref="AU99:AX99"/>
    <mergeCell ref="AU100:AX100"/>
    <mergeCell ref="AU101:AX101"/>
    <mergeCell ref="AU102:AX102"/>
    <mergeCell ref="AU103:AX103"/>
    <mergeCell ref="AU104:AX104"/>
    <mergeCell ref="AU105:AX105"/>
    <mergeCell ref="AU88:AX88"/>
    <mergeCell ref="AU89:AX89"/>
    <mergeCell ref="AU90:AX90"/>
    <mergeCell ref="AU91:AX91"/>
    <mergeCell ref="AU92:AX92"/>
    <mergeCell ref="AU93:AX93"/>
    <mergeCell ref="AU94:AX94"/>
    <mergeCell ref="AU95:AX95"/>
    <mergeCell ref="AU96:AX96"/>
    <mergeCell ref="AU79:AX79"/>
    <mergeCell ref="AU80:AX80"/>
    <mergeCell ref="AU81:AX81"/>
    <mergeCell ref="AU82:AX82"/>
    <mergeCell ref="AU83:AX83"/>
    <mergeCell ref="AU84:AX84"/>
    <mergeCell ref="AU85:AX85"/>
    <mergeCell ref="AU86:AX86"/>
    <mergeCell ref="AU87:AX87"/>
    <mergeCell ref="AU70:AX70"/>
    <mergeCell ref="AU71:AX71"/>
    <mergeCell ref="AU72:AX72"/>
    <mergeCell ref="AU73:AX73"/>
    <mergeCell ref="AU74:AX74"/>
    <mergeCell ref="AU75:AX75"/>
    <mergeCell ref="AU76:AX76"/>
    <mergeCell ref="AU77:AX77"/>
    <mergeCell ref="AU78:AX78"/>
    <mergeCell ref="AU59:AX59"/>
    <mergeCell ref="AU60:AX60"/>
    <mergeCell ref="AU61:AX61"/>
    <mergeCell ref="AU64:AX64"/>
    <mergeCell ref="AU65:AX65"/>
    <mergeCell ref="AU66:AX66"/>
    <mergeCell ref="AU67:AX67"/>
    <mergeCell ref="AU68:AX68"/>
    <mergeCell ref="AU69:AX69"/>
    <mergeCell ref="AU50:AX50"/>
    <mergeCell ref="AU51:AX51"/>
    <mergeCell ref="AU52:AX52"/>
    <mergeCell ref="AU53:AX53"/>
    <mergeCell ref="AU54:AX54"/>
    <mergeCell ref="AU55:AX55"/>
    <mergeCell ref="AU56:AX56"/>
    <mergeCell ref="AU57:AX57"/>
    <mergeCell ref="AU58:AX58"/>
    <mergeCell ref="AU41:AX41"/>
    <mergeCell ref="AU42:AX42"/>
    <mergeCell ref="AU43:AX43"/>
    <mergeCell ref="AU44:AX44"/>
    <mergeCell ref="AU45:AX45"/>
    <mergeCell ref="AU46:AX46"/>
    <mergeCell ref="AU47:AX47"/>
    <mergeCell ref="AU48:AX48"/>
    <mergeCell ref="AU49:AX49"/>
    <mergeCell ref="AU32:AX32"/>
    <mergeCell ref="AU33:AX33"/>
    <mergeCell ref="AU34:AX34"/>
    <mergeCell ref="AU35:AX35"/>
    <mergeCell ref="AU36:AX36"/>
    <mergeCell ref="AU37:AX37"/>
    <mergeCell ref="AU38:AX38"/>
    <mergeCell ref="AU39:AX39"/>
    <mergeCell ref="AU40:AX40"/>
    <mergeCell ref="AU23:AX23"/>
    <mergeCell ref="AU24:AX24"/>
    <mergeCell ref="AU25:AX25"/>
    <mergeCell ref="AU26:AX26"/>
    <mergeCell ref="AU27:AX27"/>
    <mergeCell ref="AU28:AX28"/>
    <mergeCell ref="AU29:AX29"/>
    <mergeCell ref="AU30:AX30"/>
    <mergeCell ref="AU31:AX31"/>
    <mergeCell ref="AU14:AX14"/>
    <mergeCell ref="AU15:AX15"/>
    <mergeCell ref="AU16:AX16"/>
    <mergeCell ref="AU17:AX17"/>
    <mergeCell ref="AU18:AX18"/>
    <mergeCell ref="AU19:AX19"/>
    <mergeCell ref="AU20:AX20"/>
    <mergeCell ref="AU21:AX21"/>
    <mergeCell ref="AU22:AX22"/>
    <mergeCell ref="AV6:AX7"/>
    <mergeCell ref="AY6:BA7"/>
    <mergeCell ref="BB6:BC8"/>
    <mergeCell ref="BD6:BF8"/>
    <mergeCell ref="AV8:AX8"/>
    <mergeCell ref="AY8:BA8"/>
    <mergeCell ref="AU11:AX11"/>
    <mergeCell ref="AU12:AX12"/>
    <mergeCell ref="AU13:AX13"/>
    <mergeCell ref="F114:I114"/>
    <mergeCell ref="F105:I105"/>
    <mergeCell ref="F106:I106"/>
    <mergeCell ref="F107:I107"/>
    <mergeCell ref="F108:I108"/>
    <mergeCell ref="F109:I109"/>
    <mergeCell ref="F110:I110"/>
    <mergeCell ref="F111:I111"/>
    <mergeCell ref="F112:I112"/>
    <mergeCell ref="F113:I113"/>
    <mergeCell ref="F96:I96"/>
    <mergeCell ref="F97:I97"/>
    <mergeCell ref="F98:I98"/>
    <mergeCell ref="F99:I99"/>
    <mergeCell ref="F100:I100"/>
    <mergeCell ref="F101:I101"/>
    <mergeCell ref="F102:I102"/>
    <mergeCell ref="F103:I103"/>
    <mergeCell ref="F104:I104"/>
    <mergeCell ref="F87:I87"/>
    <mergeCell ref="F88:I88"/>
    <mergeCell ref="F89:I89"/>
    <mergeCell ref="F90:I90"/>
    <mergeCell ref="F91:I91"/>
    <mergeCell ref="F92:I92"/>
    <mergeCell ref="F93:I93"/>
    <mergeCell ref="F94:I94"/>
    <mergeCell ref="F95:I95"/>
    <mergeCell ref="F78:I78"/>
    <mergeCell ref="F79:I79"/>
    <mergeCell ref="F80:I80"/>
    <mergeCell ref="F81:I81"/>
    <mergeCell ref="F82:I82"/>
    <mergeCell ref="F83:I83"/>
    <mergeCell ref="F84:I84"/>
    <mergeCell ref="F85:I85"/>
    <mergeCell ref="F86:I86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F57:I57"/>
    <mergeCell ref="F58:I58"/>
    <mergeCell ref="F59:I59"/>
    <mergeCell ref="F60:I60"/>
    <mergeCell ref="F61:I61"/>
    <mergeCell ref="F27:I27"/>
    <mergeCell ref="F28:I28"/>
    <mergeCell ref="F29:I29"/>
    <mergeCell ref="F30:I30"/>
    <mergeCell ref="F31:I31"/>
    <mergeCell ref="F42:I42"/>
    <mergeCell ref="F43:I43"/>
    <mergeCell ref="F44:I44"/>
    <mergeCell ref="F45:I45"/>
    <mergeCell ref="F46:I46"/>
    <mergeCell ref="F52:I52"/>
    <mergeCell ref="F53:I53"/>
    <mergeCell ref="F54:I54"/>
    <mergeCell ref="F55:I55"/>
    <mergeCell ref="F56:I56"/>
    <mergeCell ref="F47:I47"/>
    <mergeCell ref="F48:I48"/>
    <mergeCell ref="F49:I49"/>
    <mergeCell ref="F50:I50"/>
    <mergeCell ref="F19:I19"/>
    <mergeCell ref="F20:I20"/>
    <mergeCell ref="F21:I21"/>
    <mergeCell ref="F22:I22"/>
    <mergeCell ref="F37:I37"/>
    <mergeCell ref="F38:I38"/>
    <mergeCell ref="F39:I39"/>
    <mergeCell ref="F40:I40"/>
    <mergeCell ref="F41:I41"/>
    <mergeCell ref="F32:I32"/>
    <mergeCell ref="F33:I33"/>
    <mergeCell ref="F34:I34"/>
    <mergeCell ref="F35:I35"/>
    <mergeCell ref="F36:I36"/>
    <mergeCell ref="F51:I51"/>
    <mergeCell ref="F64:I64"/>
    <mergeCell ref="F65:I65"/>
    <mergeCell ref="F66:I66"/>
    <mergeCell ref="F67:I67"/>
    <mergeCell ref="F68:I68"/>
    <mergeCell ref="O6:Q8"/>
    <mergeCell ref="G6:I7"/>
    <mergeCell ref="G8:I8"/>
    <mergeCell ref="J6:L7"/>
    <mergeCell ref="J8:L8"/>
    <mergeCell ref="F23:I23"/>
    <mergeCell ref="F24:I24"/>
    <mergeCell ref="F25:I25"/>
    <mergeCell ref="F26:I26"/>
    <mergeCell ref="M6:N8"/>
    <mergeCell ref="F11:I11"/>
    <mergeCell ref="F12:I12"/>
    <mergeCell ref="F13:I13"/>
    <mergeCell ref="F14:I14"/>
    <mergeCell ref="F15:I15"/>
    <mergeCell ref="F16:I16"/>
    <mergeCell ref="F17:I17"/>
    <mergeCell ref="F18:I18"/>
  </mergeCells>
  <phoneticPr fontId="6"/>
  <conditionalFormatting sqref="F13:N61 F12:I12">
    <cfRule type="expression" dxfId="32" priority="29">
      <formula>F12=""</formula>
    </cfRule>
  </conditionalFormatting>
  <conditionalFormatting sqref="P12:Q61">
    <cfRule type="expression" dxfId="31" priority="30">
      <formula>P12=""</formula>
    </cfRule>
  </conditionalFormatting>
  <conditionalFormatting sqref="F65:N114">
    <cfRule type="expression" dxfId="30" priority="8">
      <formula>F65=""</formula>
    </cfRule>
  </conditionalFormatting>
  <conditionalFormatting sqref="P65:Q114">
    <cfRule type="expression" dxfId="29" priority="9">
      <formula>P65=""</formula>
    </cfRule>
  </conditionalFormatting>
  <conditionalFormatting sqref="AU12:BC61">
    <cfRule type="expression" dxfId="28" priority="6">
      <formula>AU12=""</formula>
    </cfRule>
  </conditionalFormatting>
  <conditionalFormatting sqref="BE12:BF61">
    <cfRule type="expression" dxfId="27" priority="7">
      <formula>BE12=""</formula>
    </cfRule>
  </conditionalFormatting>
  <conditionalFormatting sqref="AU65:BC65 AU67:BC114">
    <cfRule type="expression" dxfId="26" priority="4">
      <formula>AU65=""</formula>
    </cfRule>
  </conditionalFormatting>
  <conditionalFormatting sqref="BE65:BF65 BE67:BF114">
    <cfRule type="expression" dxfId="25" priority="5">
      <formula>BE65=""</formula>
    </cfRule>
  </conditionalFormatting>
  <conditionalFormatting sqref="J12:N12">
    <cfRule type="expression" dxfId="24" priority="3">
      <formula>J12=""</formula>
    </cfRule>
  </conditionalFormatting>
  <conditionalFormatting sqref="AU66:BC66">
    <cfRule type="expression" dxfId="23" priority="1">
      <formula>AU66=""</formula>
    </cfRule>
  </conditionalFormatting>
  <conditionalFormatting sqref="BE66:BF66">
    <cfRule type="expression" dxfId="22" priority="2">
      <formula>BE66=""</formula>
    </cfRule>
  </conditionalFormatting>
  <dataValidations count="2">
    <dataValidation type="list" allowBlank="1" showInputMessage="1" sqref="F12:I61 F65:I114 AU12:AX61 AU65:AX114">
      <formula1>$V$10:$AK$10</formula1>
    </dataValidation>
    <dataValidation type="list" allowBlank="1" showInputMessage="1" sqref="J12:J61 J65:J114 AY12:AY61 AY65:AY114">
      <formula1>$V$4:$W$4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62" max="16383" man="1"/>
  </rowBreaks>
  <colBreaks count="1" manualBreakCount="1">
    <brk id="38" max="1048575" man="1"/>
  </colBreaks>
  <ignoredErrors>
    <ignoredError sqref="O12:O61 O110:O114 O65:O89 O98:O101 O90:O97 O102:O10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【必ずお読みください】計算シートの作成方法について</vt:lpstr>
      <vt:lpstr>エネルギー使用量</vt:lpstr>
      <vt:lpstr>年間エネルギー使用量（概算）</vt:lpstr>
      <vt:lpstr>パッケージ型空調機</vt:lpstr>
      <vt:lpstr>換気設備</vt:lpstr>
      <vt:lpstr>熱源機器</vt:lpstr>
      <vt:lpstr>冷却塔</vt:lpstr>
      <vt:lpstr>空調用ポンプ</vt:lpstr>
      <vt:lpstr>照明設備</vt:lpstr>
      <vt:lpstr>変圧器</vt:lpstr>
      <vt:lpstr>冷凍冷蔵設備</vt:lpstr>
      <vt:lpstr>計算</vt:lpstr>
      <vt:lpstr>LPG</vt:lpstr>
      <vt:lpstr>【必ずお読みください】計算シートの作成方法について!Print_Area</vt:lpstr>
      <vt:lpstr>エネルギー使用量!Print_Area</vt:lpstr>
      <vt:lpstr>パッケージ型空調機!Print_Area</vt:lpstr>
      <vt:lpstr>換気設備!Print_Area</vt:lpstr>
      <vt:lpstr>空調用ポンプ!Print_Area</vt:lpstr>
      <vt:lpstr>照明設備!Print_Area</vt:lpstr>
      <vt:lpstr>熱源機器!Print_Area</vt:lpstr>
      <vt:lpstr>'年間エネルギー使用量（概算）'!Print_Area</vt:lpstr>
      <vt:lpstr>変圧器!Print_Area</vt:lpstr>
      <vt:lpstr>冷却塔!Print_Area</vt:lpstr>
      <vt:lpstr>冷凍冷蔵設備!Print_Area</vt:lpstr>
      <vt:lpstr>エネルギー使用量!Print_Titles</vt:lpstr>
      <vt:lpstr>'年間エネルギー使用量（概算）'!Print_Titles</vt:lpstr>
      <vt:lpstr>都市ガス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PC19B60JS072</cp:lastModifiedBy>
  <cp:lastPrinted>2023-09-11T06:35:05Z</cp:lastPrinted>
  <dcterms:created xsi:type="dcterms:W3CDTF">2023-04-05T10:11:34Z</dcterms:created>
  <dcterms:modified xsi:type="dcterms:W3CDTF">2023-10-16T06:17:40Z</dcterms:modified>
</cp:coreProperties>
</file>