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Fs00001\cnt\温暖化対策推進課\クールネット共用\Ｒ５\01_チーム間やりとり\普及⇔建物\305特定供給事業者再エネ設備等設置支援事業\1013HP修正案\HP掲載資料\"/>
    </mc:Choice>
  </mc:AlternateContent>
  <xr:revisionPtr revIDLastSave="0" documentId="13_ncr:1_{2AA38E30-9CBC-4D8E-837C-DC5A1E79FD47}" xr6:coauthVersionLast="47" xr6:coauthVersionMax="47" xr10:uidLastSave="{00000000-0000-0000-0000-000000000000}"/>
  <bookViews>
    <workbookView xWindow="28680" yWindow="-120" windowWidth="29040" windowHeight="15840" xr2:uid="{1F4E2F53-8AF5-4065-AA8F-0D836C0FE675}"/>
  </bookViews>
  <sheets>
    <sheet name="【入力】基本情報" sheetId="2" r:id="rId1"/>
    <sheet name="【入力】物件・国等の助成金情報シート" sheetId="5" r:id="rId2"/>
    <sheet name="隠しシート（物件・国等の助成金情報Ｓ）" sheetId="24" state="hidden" r:id="rId3"/>
    <sheet name="【入力】仕入情報シート" sheetId="10" r:id="rId4"/>
    <sheet name="隠しシート（仕入情報S）" sheetId="23" state="hidden" r:id="rId5"/>
    <sheet name="【自動】助成金額計算シート" sheetId="8" r:id="rId6"/>
    <sheet name="【自動】領収書の内訳書" sheetId="7" r:id="rId7"/>
    <sheet name="リスト" sheetId="14" state="hidden" r:id="rId8"/>
    <sheet name="①小型（台形・三角形・建材形）" sheetId="15" state="hidden" r:id="rId9"/>
    <sheet name="②建材一体型" sheetId="16" state="hidden" r:id="rId10"/>
    <sheet name="④防眩型" sheetId="17" state="hidden" r:id="rId11"/>
    <sheet name="⑤小型（方形）" sheetId="18" state="hidden" r:id="rId12"/>
    <sheet name="⑥軽量型" sheetId="19" state="hidden" r:id="rId13"/>
    <sheet name="⑦PV出力最適化" sheetId="20" state="hidden" r:id="rId14"/>
  </sheets>
  <definedNames>
    <definedName name="_xlnm._FilterDatabase" localSheetId="1" hidden="1">【入力】物件・国等の助成金情報シート!$B$3:$N$33</definedName>
    <definedName name="_xlnm._FilterDatabase" localSheetId="7" hidden="1">リスト!$D$2:$G$138</definedName>
    <definedName name="①小型_台形三角形建材形">リスト!$K$4:$K$31</definedName>
    <definedName name="②建材一体型_屋根">リスト!$M$4:$M$40</definedName>
    <definedName name="④防眩型">リスト!$O$4:$O$12</definedName>
    <definedName name="⑤小型_方形">リスト!$Q$4:$Q$38</definedName>
    <definedName name="⑥軽量型">リスト!$S$4:$S$20</definedName>
    <definedName name="⑦PV出力最適化">リスト!$U$4:$U$13</definedName>
    <definedName name="_xlnm.Print_Area" localSheetId="5">【自動】助成金額計算シート!$B$2:$F$69</definedName>
    <definedName name="_xlnm.Print_Area" localSheetId="6">【自動】領収書の内訳書!$B$1:$L$51</definedName>
    <definedName name="_xlnm.Print_Area" localSheetId="1">【入力】物件・国等の助成金情報シート!$A$1:$L$38</definedName>
    <definedName name="_xlnm.Print_Area" localSheetId="8">'①小型（台形・三角形・建材形）'!$A$1:$J$33</definedName>
    <definedName name="_xlnm.Print_Area" localSheetId="9">②建材一体型!$A$1:$I$42</definedName>
    <definedName name="_xlnm.Print_Area" localSheetId="10">④防眩型!$A$1:$I$14</definedName>
    <definedName name="_xlnm.Print_Area" localSheetId="11">'⑤小型（方形）'!$A$1:$I$40</definedName>
    <definedName name="_xlnm.Print_Area" localSheetId="12">⑥軽量型!$A$1:$I$22</definedName>
    <definedName name="_xlnm.Print_Area" localSheetId="13">⑦PV出力最適化!$A$1:$M$35</definedName>
    <definedName name="_xlnm.Print_Titles" localSheetId="8">'①小型（台形・三角形・建材形）'!$5:$5</definedName>
    <definedName name="_xlnm.Print_Titles" localSheetId="9">②建材一体型!$5:$5</definedName>
    <definedName name="_xlnm.Print_Titles" localSheetId="10">④防眩型!$5:$5</definedName>
    <definedName name="_xlnm.Print_Titles" localSheetId="11">'⑤小型（方形）'!$5:$5</definedName>
    <definedName name="_xlnm.Print_Titles" localSheetId="12">⑥軽量型!$5:$5</definedName>
    <definedName name="_xlnm.Print_Titles" localSheetId="13">⑦PV出力最適化!$5:$5</definedName>
    <definedName name="あああ">#REF!</definedName>
    <definedName name="くく" localSheetId="6">#REF!</definedName>
    <definedName name="くく">#REF!</definedName>
    <definedName name="機器分類" localSheetId="6">#REF!</definedName>
    <definedName name="機器分類">#REF!</definedName>
    <definedName name="区分">#REF!</definedName>
    <definedName name="実績報告" localSheetId="6">#REF!</definedName>
    <definedName name="実績報告">#REF!</definedName>
    <definedName name="車">#REF!</definedName>
    <definedName name="製造者">#REF!</definedName>
    <definedName name="製品型番">#REF!</definedName>
    <definedName name="設備" localSheetId="6">#REF!</definedName>
    <definedName name="設備">#REF!</definedName>
    <definedName name="大分類" localSheetId="6">#REF!</definedName>
    <definedName name="大分類">#REF!</definedName>
    <definedName name="認定番号">#REF!</definedName>
    <definedName name="別1その2">#REF!</definedName>
    <definedName name="別表2">リスト!$B$3:$B$5</definedName>
    <definedName name="別表3_モジュール">リスト!$B$6</definedName>
    <definedName name="別表3_周辺機器">リスト!$B$8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5" l="1"/>
  <c r="I17" i="5"/>
  <c r="H17" i="5"/>
  <c r="G17" i="5"/>
  <c r="K22" i="5"/>
  <c r="L22" i="5" s="1"/>
  <c r="G20" i="5" l="1"/>
  <c r="H20" i="5"/>
  <c r="I20" i="5"/>
  <c r="J20" i="5"/>
  <c r="F20" i="5"/>
  <c r="F17" i="5"/>
  <c r="F67" i="8"/>
  <c r="F7" i="5"/>
  <c r="E14" i="7"/>
  <c r="K19" i="5" l="1"/>
  <c r="L19" i="5" s="1"/>
  <c r="E9" i="7"/>
  <c r="G7" i="5" l="1"/>
  <c r="J7" i="19" l="1"/>
  <c r="J8" i="19"/>
  <c r="J9" i="19"/>
  <c r="J10" i="19"/>
  <c r="J11" i="19"/>
  <c r="K11" i="19"/>
  <c r="J12" i="19"/>
  <c r="J13" i="19"/>
  <c r="J14" i="19"/>
  <c r="J15" i="19"/>
  <c r="J16" i="19"/>
  <c r="J17" i="19"/>
  <c r="J18" i="19"/>
  <c r="J19" i="19"/>
  <c r="J20" i="19"/>
  <c r="J21" i="19"/>
  <c r="J22" i="19"/>
  <c r="K6" i="19"/>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K7" i="17"/>
  <c r="K8" i="17"/>
  <c r="K9" i="17"/>
  <c r="K10" i="17"/>
  <c r="K11" i="17"/>
  <c r="K12" i="17"/>
  <c r="K13" i="17"/>
  <c r="K14" i="17"/>
  <c r="J7" i="16"/>
  <c r="J8" i="16"/>
  <c r="J9" i="16"/>
  <c r="J10" i="16"/>
  <c r="K10" i="16"/>
  <c r="J11" i="16"/>
  <c r="K11" i="16"/>
  <c r="J12" i="16"/>
  <c r="K12" i="16"/>
  <c r="J13" i="16"/>
  <c r="K13" i="16"/>
  <c r="J14" i="16"/>
  <c r="K14" i="16"/>
  <c r="J15" i="16"/>
  <c r="K15" i="16"/>
  <c r="J16" i="16"/>
  <c r="K16" i="16"/>
  <c r="J17" i="16"/>
  <c r="K17" i="16"/>
  <c r="J18" i="16"/>
  <c r="K18" i="16"/>
  <c r="J19" i="16"/>
  <c r="K19" i="16"/>
  <c r="J20" i="16"/>
  <c r="K20" i="16"/>
  <c r="J21" i="16"/>
  <c r="K21" i="16"/>
  <c r="J22" i="16"/>
  <c r="K22" i="16"/>
  <c r="J23" i="16"/>
  <c r="J24" i="16"/>
  <c r="J25" i="16"/>
  <c r="J26" i="16"/>
  <c r="J27" i="16"/>
  <c r="J28" i="16"/>
  <c r="J29" i="16"/>
  <c r="K29" i="16"/>
  <c r="J30" i="16"/>
  <c r="K30" i="16"/>
  <c r="J31" i="16"/>
  <c r="K31" i="16"/>
  <c r="J32" i="16"/>
  <c r="K32" i="16"/>
  <c r="J33" i="16"/>
  <c r="K33" i="16"/>
  <c r="J34" i="16"/>
  <c r="K34" i="16"/>
  <c r="J35" i="16"/>
  <c r="K35" i="16"/>
  <c r="J36" i="16"/>
  <c r="K36" i="16"/>
  <c r="J37" i="16"/>
  <c r="K37" i="16"/>
  <c r="J38" i="16"/>
  <c r="K38" i="16"/>
  <c r="J39" i="16"/>
  <c r="K39" i="16"/>
  <c r="J40" i="16"/>
  <c r="K40" i="16"/>
  <c r="J41" i="16"/>
  <c r="J42" i="16"/>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N33" i="20"/>
  <c r="N30" i="20"/>
  <c r="N27" i="20"/>
  <c r="N24" i="20"/>
  <c r="N21" i="20"/>
  <c r="N18" i="20"/>
  <c r="N15" i="20"/>
  <c r="N12" i="20"/>
  <c r="N9" i="20"/>
  <c r="N6" i="20"/>
  <c r="J6" i="19"/>
  <c r="J6" i="18"/>
  <c r="K6" i="17"/>
  <c r="J6" i="16"/>
  <c r="K6" i="15"/>
  <c r="E10" i="7"/>
  <c r="K27" i="5" l="1"/>
  <c r="L27" i="5" s="1"/>
  <c r="F49" i="8" s="1"/>
  <c r="E11" i="7"/>
  <c r="F2" i="10"/>
  <c r="E8" i="7"/>
  <c r="F27" i="7"/>
  <c r="F33" i="7"/>
  <c r="F34" i="7"/>
  <c r="F35" i="7"/>
  <c r="F36" i="7"/>
  <c r="F37" i="7"/>
  <c r="F38" i="7"/>
  <c r="F39" i="7"/>
  <c r="F28" i="7"/>
  <c r="F29" i="7"/>
  <c r="F30" i="7"/>
  <c r="F31" i="7"/>
  <c r="F32" i="7"/>
  <c r="F23" i="7"/>
  <c r="E19" i="7"/>
  <c r="AD19" i="10"/>
  <c r="AD18" i="10"/>
  <c r="AD17" i="10"/>
  <c r="AD16" i="10"/>
  <c r="AD15" i="10"/>
  <c r="AD14" i="10"/>
  <c r="AD13" i="10"/>
  <c r="AD12" i="10"/>
  <c r="AD11" i="10"/>
  <c r="AD10" i="10"/>
  <c r="Y15" i="10"/>
  <c r="W15" i="10"/>
  <c r="U15" i="10"/>
  <c r="S15" i="10"/>
  <c r="Q15" i="10"/>
  <c r="O15" i="10"/>
  <c r="M15" i="10"/>
  <c r="K15" i="10"/>
  <c r="I15" i="10"/>
  <c r="G15" i="10"/>
  <c r="F57" i="8"/>
  <c r="F12" i="8"/>
  <c r="AA12" i="10"/>
  <c r="F9" i="8" s="1"/>
  <c r="AA16" i="10"/>
  <c r="AA17" i="10"/>
  <c r="AA18" i="10"/>
  <c r="F52" i="8" s="1"/>
  <c r="AA19" i="10"/>
  <c r="AA20" i="10"/>
  <c r="F64" i="8" s="1"/>
  <c r="AA21" i="10"/>
  <c r="AA22" i="10"/>
  <c r="F10" i="8" s="1"/>
  <c r="AA23" i="10"/>
  <c r="AA24" i="10"/>
  <c r="AA25" i="10"/>
  <c r="F55" i="8" s="1"/>
  <c r="AA26" i="10"/>
  <c r="AA27" i="10"/>
  <c r="F65" i="8" s="1"/>
  <c r="AA28" i="10"/>
  <c r="F63" i="8"/>
  <c r="F68" i="8" s="1"/>
  <c r="F69" i="8" s="1"/>
  <c r="F62" i="8"/>
  <c r="F43" i="8"/>
  <c r="F56" i="8" l="1"/>
  <c r="F66" i="8"/>
  <c r="F24" i="7"/>
  <c r="F46" i="8"/>
  <c r="E15" i="7" l="1"/>
  <c r="J7" i="5"/>
  <c r="E2" i="2"/>
  <c r="H7" i="5" l="1"/>
  <c r="I7" i="5"/>
  <c r="Y31" i="10"/>
  <c r="Y30" i="10"/>
  <c r="Y29" i="10"/>
  <c r="W31" i="10"/>
  <c r="U31" i="10"/>
  <c r="S31" i="10"/>
  <c r="Q31" i="10"/>
  <c r="W30" i="10"/>
  <c r="U30" i="10"/>
  <c r="S30" i="10"/>
  <c r="Q30" i="10"/>
  <c r="W29" i="10"/>
  <c r="U29" i="10"/>
  <c r="S29" i="10"/>
  <c r="Q29" i="10"/>
  <c r="O31" i="10"/>
  <c r="M31" i="10"/>
  <c r="O30" i="10"/>
  <c r="M30" i="10"/>
  <c r="O29" i="10"/>
  <c r="M29" i="10"/>
  <c r="K31" i="10"/>
  <c r="K30" i="10"/>
  <c r="K29" i="10"/>
  <c r="I31" i="10"/>
  <c r="I30" i="10"/>
  <c r="I29" i="10"/>
  <c r="K5" i="5" l="1"/>
  <c r="L5" i="5" s="1"/>
  <c r="W32" i="10"/>
  <c r="W33" i="10" s="1"/>
  <c r="W34" i="10" s="1"/>
  <c r="Q32" i="10"/>
  <c r="Q33" i="10" s="1"/>
  <c r="Q34" i="10" s="1"/>
  <c r="S32" i="10"/>
  <c r="S33" i="10" s="1"/>
  <c r="S34" i="10" s="1"/>
  <c r="U32" i="10"/>
  <c r="U33" i="10" s="1"/>
  <c r="U34" i="10" s="1"/>
  <c r="O32" i="10"/>
  <c r="O33" i="10" s="1"/>
  <c r="O34" i="10" s="1"/>
  <c r="M32" i="10"/>
  <c r="M33" i="10" s="1"/>
  <c r="M34" i="10" s="1"/>
  <c r="Y32" i="10"/>
  <c r="Y33" i="10" s="1"/>
  <c r="Y34" i="10" s="1"/>
  <c r="I32" i="10"/>
  <c r="I33" i="10" s="1"/>
  <c r="I34" i="10" s="1"/>
  <c r="K32" i="10"/>
  <c r="K33" i="10" s="1"/>
  <c r="K34" i="10" s="1"/>
  <c r="K3" i="5" l="1"/>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3" i="5" l="1"/>
  <c r="L6" i="15"/>
  <c r="O33" i="20"/>
  <c r="O12" i="20"/>
  <c r="O15" i="20"/>
  <c r="O18" i="20"/>
  <c r="O21" i="20"/>
  <c r="O24" i="20"/>
  <c r="O27" i="20"/>
  <c r="O6" i="20"/>
  <c r="K7" i="19"/>
  <c r="K8" i="19"/>
  <c r="K9" i="19"/>
  <c r="K10" i="19"/>
  <c r="K12" i="19"/>
  <c r="K13" i="19"/>
  <c r="K14" i="19"/>
  <c r="K15" i="19"/>
  <c r="K16" i="19"/>
  <c r="K17" i="19"/>
  <c r="K18" i="19"/>
  <c r="K19" i="19"/>
  <c r="K20" i="19"/>
  <c r="K21" i="19"/>
  <c r="K22" i="19"/>
  <c r="K7" i="18"/>
  <c r="K9" i="18"/>
  <c r="K11" i="18"/>
  <c r="K12"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6" i="18"/>
  <c r="L7" i="17"/>
  <c r="L8" i="17"/>
  <c r="L9" i="17"/>
  <c r="L10" i="17"/>
  <c r="L11" i="17"/>
  <c r="L12" i="17"/>
  <c r="L13" i="17"/>
  <c r="L14" i="17"/>
  <c r="L6" i="17"/>
  <c r="K7" i="16"/>
  <c r="K8" i="16"/>
  <c r="K9" i="16"/>
  <c r="K23" i="16"/>
  <c r="K24" i="16"/>
  <c r="K25" i="16"/>
  <c r="K26" i="16"/>
  <c r="K27" i="16"/>
  <c r="K28" i="16"/>
  <c r="K41" i="16"/>
  <c r="K42" i="16"/>
  <c r="K6" i="16"/>
  <c r="G31" i="10"/>
  <c r="G30" i="10"/>
  <c r="G29" i="10"/>
  <c r="O9" i="20" l="1"/>
  <c r="G11" i="5"/>
  <c r="K10" i="18"/>
  <c r="F11" i="5"/>
  <c r="K8" i="18"/>
  <c r="O30" i="20"/>
  <c r="I11" i="5"/>
  <c r="K13" i="18"/>
  <c r="AA30" i="10"/>
  <c r="F41" i="7"/>
  <c r="AA29" i="10"/>
  <c r="F40" i="7"/>
  <c r="AA31" i="10"/>
  <c r="F42" i="7"/>
  <c r="F20" i="8"/>
  <c r="H11" i="5"/>
  <c r="J11" i="5"/>
  <c r="G32" i="10"/>
  <c r="F43" i="7" s="1"/>
  <c r="K15" i="5" l="1"/>
  <c r="L15" i="5" s="1"/>
  <c r="K9" i="5"/>
  <c r="L9" i="5" s="1"/>
  <c r="G33" i="10"/>
  <c r="AA32" i="10"/>
  <c r="F50" i="8"/>
  <c r="F53" i="8" s="1"/>
  <c r="F54" i="8" s="1"/>
  <c r="F26" i="8"/>
  <c r="F21" i="8"/>
  <c r="G60" i="8" l="1"/>
  <c r="F60" i="8"/>
  <c r="F26" i="5"/>
  <c r="B2" i="24" s="1" a="1"/>
  <c r="B2" i="24" s="1"/>
  <c r="F6" i="8"/>
  <c r="F44" i="7"/>
  <c r="F31" i="8"/>
  <c r="F32" i="8" s="1"/>
  <c r="F5" i="8"/>
  <c r="G34" i="10"/>
  <c r="AA33" i="10"/>
  <c r="F11" i="8"/>
  <c r="F13" i="8" s="1"/>
  <c r="F28" i="8"/>
  <c r="F29" i="8"/>
  <c r="F58" i="8" l="1"/>
  <c r="F59" i="8" s="1"/>
  <c r="AA34" i="10"/>
  <c r="B7" i="23" s="1" a="1"/>
  <c r="F45" i="7"/>
  <c r="F7" i="8"/>
  <c r="F38" i="8" l="1"/>
  <c r="F36" i="8"/>
  <c r="F37" i="8" s="1"/>
  <c r="B20" i="23"/>
  <c r="N7" i="23"/>
  <c r="L12" i="23"/>
  <c r="AL12" i="23" s="1"/>
  <c r="J17" i="23"/>
  <c r="G9" i="23"/>
  <c r="E14" i="23"/>
  <c r="AG13" i="23" s="1"/>
  <c r="C19" i="23"/>
  <c r="Z10" i="23"/>
  <c r="X15" i="23"/>
  <c r="V7" i="23"/>
  <c r="H10" i="23"/>
  <c r="T12" i="23"/>
  <c r="AT12" i="23" s="1"/>
  <c r="F15" i="23"/>
  <c r="R17" i="23"/>
  <c r="C7" i="23"/>
  <c r="O9" i="23"/>
  <c r="AA11" i="23"/>
  <c r="M14" i="23"/>
  <c r="AM13" i="23" s="1"/>
  <c r="Y16" i="23"/>
  <c r="AY14" i="23" s="1"/>
  <c r="K19" i="23"/>
  <c r="V8" i="23"/>
  <c r="H11" i="23"/>
  <c r="T13" i="23"/>
  <c r="F16" i="23"/>
  <c r="R18" i="23"/>
  <c r="AR15" i="23" s="1"/>
  <c r="Z7" i="23"/>
  <c r="L10" i="23"/>
  <c r="X12" i="23"/>
  <c r="AX12" i="23" s="1"/>
  <c r="J15" i="23"/>
  <c r="V17" i="23"/>
  <c r="G7" i="23"/>
  <c r="S9" i="23"/>
  <c r="E12" i="23"/>
  <c r="AG12" i="23" s="1"/>
  <c r="Q14" i="23"/>
  <c r="AQ13" i="23" s="1"/>
  <c r="C17" i="23"/>
  <c r="O19" i="23"/>
  <c r="Z8" i="23"/>
  <c r="L11" i="23"/>
  <c r="X13" i="23"/>
  <c r="J16" i="23"/>
  <c r="AJ14" i="23" s="1"/>
  <c r="V18" i="23"/>
  <c r="AV15" i="23" s="1"/>
  <c r="U7" i="23"/>
  <c r="G10" i="23"/>
  <c r="S12" i="23"/>
  <c r="AS12" i="23" s="1"/>
  <c r="E15" i="23"/>
  <c r="Q17" i="23"/>
  <c r="C20" i="23"/>
  <c r="AE16" i="23" s="1"/>
  <c r="S20" i="23"/>
  <c r="AS16" i="23" s="1"/>
  <c r="I21" i="23"/>
  <c r="Y21" i="23"/>
  <c r="O22" i="23"/>
  <c r="AO17" i="23" s="1"/>
  <c r="E23" i="23"/>
  <c r="U23" i="23"/>
  <c r="K24" i="23"/>
  <c r="AK18" i="23" s="1"/>
  <c r="AA24" i="23"/>
  <c r="BA18" i="23" s="1"/>
  <c r="Q25" i="23"/>
  <c r="G26" i="23"/>
  <c r="W26" i="23"/>
  <c r="AW19" i="23" s="1"/>
  <c r="M27" i="23"/>
  <c r="C28" i="23"/>
  <c r="AE20" i="23" s="1"/>
  <c r="S28" i="23"/>
  <c r="AS20" i="23" s="1"/>
  <c r="I29" i="23"/>
  <c r="M7" i="23"/>
  <c r="S10" i="23"/>
  <c r="C14" i="23"/>
  <c r="AE13" i="23" s="1"/>
  <c r="I17" i="23"/>
  <c r="F20" i="23"/>
  <c r="B21" i="23"/>
  <c r="W21" i="23"/>
  <c r="R22" i="23"/>
  <c r="AR17" i="23" s="1"/>
  <c r="N23" i="23"/>
  <c r="I24" i="23"/>
  <c r="AI18" i="23" s="1"/>
  <c r="D25" i="23"/>
  <c r="Z25" i="23"/>
  <c r="U26" i="23"/>
  <c r="AU19" i="23" s="1"/>
  <c r="P27" i="23"/>
  <c r="L28" i="23"/>
  <c r="AL20" i="23" s="1"/>
  <c r="G29" i="23"/>
  <c r="AA29" i="23"/>
  <c r="Q30" i="23"/>
  <c r="AQ21" i="23" s="1"/>
  <c r="G31" i="23"/>
  <c r="W31" i="23"/>
  <c r="M32" i="23"/>
  <c r="C33" i="23"/>
  <c r="AA10" i="23"/>
  <c r="I15" i="23"/>
  <c r="T8" i="23"/>
  <c r="R13" i="23"/>
  <c r="P18" i="23"/>
  <c r="AP15" i="23" s="1"/>
  <c r="M10" i="23"/>
  <c r="K15" i="23"/>
  <c r="H7" i="23"/>
  <c r="F12" i="23"/>
  <c r="D17" i="23"/>
  <c r="L8" i="23"/>
  <c r="X10" i="23"/>
  <c r="J13" i="23"/>
  <c r="V15" i="23"/>
  <c r="H18" i="23"/>
  <c r="AH15" i="23" s="1"/>
  <c r="S7" i="23"/>
  <c r="E10" i="23"/>
  <c r="Q12" i="23"/>
  <c r="AQ12" i="23" s="1"/>
  <c r="C15" i="23"/>
  <c r="O17" i="23"/>
  <c r="AA19" i="23"/>
  <c r="L9" i="23"/>
  <c r="X11" i="23"/>
  <c r="J14" i="23"/>
  <c r="AJ13" i="23" s="1"/>
  <c r="V16" i="23"/>
  <c r="AV14" i="23" s="1"/>
  <c r="H19" i="23"/>
  <c r="P8" i="23"/>
  <c r="B11" i="23"/>
  <c r="N13" i="23"/>
  <c r="Z15" i="23"/>
  <c r="L18" i="23"/>
  <c r="AL15" i="23" s="1"/>
  <c r="W7" i="23"/>
  <c r="I10" i="23"/>
  <c r="U12" i="23"/>
  <c r="AU12" i="23" s="1"/>
  <c r="G15" i="23"/>
  <c r="S17" i="23"/>
  <c r="D7" i="23"/>
  <c r="P9" i="23"/>
  <c r="B12" i="23"/>
  <c r="N14" i="23"/>
  <c r="AN13" i="23" s="1"/>
  <c r="Z16" i="23"/>
  <c r="AZ14" i="23" s="1"/>
  <c r="L19" i="23"/>
  <c r="K8" i="23"/>
  <c r="W10" i="23"/>
  <c r="I13" i="23"/>
  <c r="U15" i="23"/>
  <c r="G18" i="23"/>
  <c r="G20" i="23"/>
  <c r="W20" i="23"/>
  <c r="AW16" i="23" s="1"/>
  <c r="M21" i="23"/>
  <c r="C22" i="23"/>
  <c r="AE17" i="23" s="1"/>
  <c r="S22" i="23"/>
  <c r="AS17" i="23" s="1"/>
  <c r="I23" i="23"/>
  <c r="Y23" i="23"/>
  <c r="O24" i="23"/>
  <c r="AO18" i="23" s="1"/>
  <c r="E25" i="23"/>
  <c r="U25" i="23"/>
  <c r="K26" i="23"/>
  <c r="AK19" i="23" s="1"/>
  <c r="AA26" i="23"/>
  <c r="BA19" i="23" s="1"/>
  <c r="Q27" i="23"/>
  <c r="G28" i="23"/>
  <c r="W28" i="23"/>
  <c r="AW20" i="23" s="1"/>
  <c r="M29" i="23"/>
  <c r="G8" i="23"/>
  <c r="Q11" i="23"/>
  <c r="W14" i="23"/>
  <c r="AW13" i="23" s="1"/>
  <c r="C18" i="23"/>
  <c r="AE15" i="23" s="1"/>
  <c r="L20" i="23"/>
  <c r="AL16" i="23" s="1"/>
  <c r="G21" i="23"/>
  <c r="B22" i="23"/>
  <c r="X22" i="23"/>
  <c r="AX17" i="23" s="1"/>
  <c r="S23" i="23"/>
  <c r="N24" i="23"/>
  <c r="AN18" i="23" s="1"/>
  <c r="J25" i="23"/>
  <c r="E26" i="23"/>
  <c r="AG19" i="23" s="1"/>
  <c r="Z26" i="23"/>
  <c r="AZ19" i="23" s="1"/>
  <c r="V27" i="23"/>
  <c r="Q28" i="23"/>
  <c r="AQ20" i="23" s="1"/>
  <c r="L29" i="23"/>
  <c r="E30" i="23"/>
  <c r="AG21" i="23" s="1"/>
  <c r="U30" i="23"/>
  <c r="AU21" i="23" s="1"/>
  <c r="K31" i="23"/>
  <c r="AA31" i="23"/>
  <c r="Q32" i="23"/>
  <c r="Q7" i="23"/>
  <c r="Y11" i="23"/>
  <c r="G16" i="23"/>
  <c r="Z9" i="23"/>
  <c r="V19" i="23"/>
  <c r="Q16" i="23"/>
  <c r="AQ14" i="23" s="1"/>
  <c r="L13" i="23"/>
  <c r="B9" i="23"/>
  <c r="Z13" i="23"/>
  <c r="X18" i="23"/>
  <c r="AX15" i="23" s="1"/>
  <c r="U10" i="23"/>
  <c r="S15" i="23"/>
  <c r="P7" i="23"/>
  <c r="N12" i="23"/>
  <c r="AN12" i="23" s="1"/>
  <c r="L17" i="23"/>
  <c r="F9" i="23"/>
  <c r="D14" i="23"/>
  <c r="AF13" i="23" s="1"/>
  <c r="B19" i="23"/>
  <c r="Y10" i="23"/>
  <c r="W15" i="23"/>
  <c r="T7" i="23"/>
  <c r="R12" i="23"/>
  <c r="AR12" i="23" s="1"/>
  <c r="P17" i="23"/>
  <c r="AA8" i="23"/>
  <c r="Y13" i="23"/>
  <c r="W18" i="23"/>
  <c r="AW15" i="23" s="1"/>
  <c r="AA20" i="23"/>
  <c r="BA16" i="23" s="1"/>
  <c r="G22" i="23"/>
  <c r="M23" i="23"/>
  <c r="S24" i="23"/>
  <c r="AS18" i="23" s="1"/>
  <c r="Y25" i="23"/>
  <c r="E27" i="23"/>
  <c r="K28" i="23"/>
  <c r="AK20" i="23" s="1"/>
  <c r="Q29" i="23"/>
  <c r="K12" i="23"/>
  <c r="AK12" i="23" s="1"/>
  <c r="AA18" i="23"/>
  <c r="BA15" i="23" s="1"/>
  <c r="L21" i="23"/>
  <c r="C23" i="23"/>
  <c r="T24" i="23"/>
  <c r="AT18" i="23" s="1"/>
  <c r="J26" i="23"/>
  <c r="AJ19" i="23" s="1"/>
  <c r="AA27" i="23"/>
  <c r="R29" i="23"/>
  <c r="Y30" i="23"/>
  <c r="AY21" i="23" s="1"/>
  <c r="E32" i="23"/>
  <c r="S8" i="23"/>
  <c r="M17" i="23"/>
  <c r="N20" i="23"/>
  <c r="AN16" i="23" s="1"/>
  <c r="P21" i="23"/>
  <c r="T22" i="23"/>
  <c r="AT17" i="23" s="1"/>
  <c r="V23" i="23"/>
  <c r="X24" i="23"/>
  <c r="AX18" i="23" s="1"/>
  <c r="AA25" i="23"/>
  <c r="C27" i="23"/>
  <c r="E28" i="23"/>
  <c r="AG20" i="23" s="1"/>
  <c r="H29" i="23"/>
  <c r="G30" i="23"/>
  <c r="B31" i="23"/>
  <c r="X31" i="23"/>
  <c r="S32" i="23"/>
  <c r="L33" i="23"/>
  <c r="B34" i="23"/>
  <c r="R34" i="23"/>
  <c r="H35" i="23"/>
  <c r="X35" i="23"/>
  <c r="N36" i="23"/>
  <c r="D37" i="23"/>
  <c r="T37" i="23"/>
  <c r="J38" i="23"/>
  <c r="Z38" i="23"/>
  <c r="P39" i="23"/>
  <c r="F40" i="23"/>
  <c r="V40" i="23"/>
  <c r="L41" i="23"/>
  <c r="B42" i="23"/>
  <c r="R42" i="23"/>
  <c r="H43" i="23"/>
  <c r="X43" i="23"/>
  <c r="N44" i="23"/>
  <c r="D45" i="23"/>
  <c r="T45" i="23"/>
  <c r="J46" i="23"/>
  <c r="Z46" i="23"/>
  <c r="P47" i="23"/>
  <c r="F48" i="23"/>
  <c r="V48" i="23"/>
  <c r="L49" i="23"/>
  <c r="U11" i="23"/>
  <c r="U17" i="23"/>
  <c r="O10" i="23"/>
  <c r="S16" i="23"/>
  <c r="AS14" i="23" s="1"/>
  <c r="R20" i="23"/>
  <c r="AR16" i="23" s="1"/>
  <c r="D22" i="23"/>
  <c r="AF17" i="23" s="1"/>
  <c r="P23" i="23"/>
  <c r="B25" i="23"/>
  <c r="M26" i="23"/>
  <c r="AM19" i="23" s="1"/>
  <c r="Z27" i="23"/>
  <c r="K29" i="23"/>
  <c r="P30" i="23"/>
  <c r="AP21" i="23" s="1"/>
  <c r="T31" i="23"/>
  <c r="V32" i="23"/>
  <c r="S33" i="23"/>
  <c r="O34" i="23"/>
  <c r="J35" i="23"/>
  <c r="E36" i="23"/>
  <c r="AA36" i="23"/>
  <c r="V37" i="23"/>
  <c r="Q38" i="23"/>
  <c r="M39" i="23"/>
  <c r="H40" i="23"/>
  <c r="C41" i="23"/>
  <c r="Y41" i="23"/>
  <c r="T42" i="23"/>
  <c r="O43" i="23"/>
  <c r="K44" i="23"/>
  <c r="F45" i="23"/>
  <c r="AA45" i="23"/>
  <c r="W46" i="23"/>
  <c r="R47" i="23"/>
  <c r="M48" i="23"/>
  <c r="I49" i="23"/>
  <c r="Z49" i="23"/>
  <c r="P50" i="23"/>
  <c r="F51" i="23"/>
  <c r="V51" i="23"/>
  <c r="L52" i="23"/>
  <c r="B53" i="23"/>
  <c r="R53" i="23"/>
  <c r="H54" i="23"/>
  <c r="X54" i="23"/>
  <c r="N55" i="23"/>
  <c r="D56" i="23"/>
  <c r="T56" i="23"/>
  <c r="J57" i="23"/>
  <c r="Z57" i="23"/>
  <c r="P58" i="23"/>
  <c r="F59" i="23"/>
  <c r="V59" i="23"/>
  <c r="L60" i="23"/>
  <c r="B61" i="23"/>
  <c r="R61" i="23"/>
  <c r="H62" i="23"/>
  <c r="X62" i="23"/>
  <c r="N63" i="23"/>
  <c r="D64" i="23"/>
  <c r="T64" i="23"/>
  <c r="J65" i="23"/>
  <c r="Z65" i="23"/>
  <c r="P66" i="23"/>
  <c r="F67" i="23"/>
  <c r="V67" i="23"/>
  <c r="L68" i="23"/>
  <c r="B69" i="23"/>
  <c r="R69" i="23"/>
  <c r="H70" i="23"/>
  <c r="X70" i="23"/>
  <c r="N71" i="23"/>
  <c r="D72" i="23"/>
  <c r="T72" i="23"/>
  <c r="J73" i="23"/>
  <c r="Z73" i="23"/>
  <c r="P74" i="23"/>
  <c r="F75" i="23"/>
  <c r="V75" i="23"/>
  <c r="L76" i="23"/>
  <c r="B77" i="23"/>
  <c r="R77" i="23"/>
  <c r="H78" i="23"/>
  <c r="X78" i="23"/>
  <c r="N79" i="23"/>
  <c r="D80" i="23"/>
  <c r="T80" i="23"/>
  <c r="J81" i="23"/>
  <c r="Z81" i="23"/>
  <c r="F11" i="23"/>
  <c r="AA7" i="23"/>
  <c r="W17" i="23"/>
  <c r="R14" i="23"/>
  <c r="AR13" i="23" s="1"/>
  <c r="R9" i="23"/>
  <c r="P14" i="23"/>
  <c r="AP13" i="23" s="1"/>
  <c r="N19" i="23"/>
  <c r="K11" i="23"/>
  <c r="I16" i="23"/>
  <c r="AI14" i="23" s="1"/>
  <c r="F8" i="23"/>
  <c r="D13" i="23"/>
  <c r="B18" i="23"/>
  <c r="V9" i="23"/>
  <c r="T14" i="23"/>
  <c r="AT13" i="23" s="1"/>
  <c r="R19" i="23"/>
  <c r="O11" i="23"/>
  <c r="M16" i="23"/>
  <c r="AM14" i="23" s="1"/>
  <c r="J8" i="23"/>
  <c r="H13" i="23"/>
  <c r="F18" i="23"/>
  <c r="Q9" i="23"/>
  <c r="O14" i="23"/>
  <c r="AO13" i="23" s="1"/>
  <c r="M19" i="23"/>
  <c r="E21" i="23"/>
  <c r="K22" i="23"/>
  <c r="AK17" i="23" s="1"/>
  <c r="Q23" i="23"/>
  <c r="W24" i="23"/>
  <c r="AW18" i="23" s="1"/>
  <c r="C26" i="23"/>
  <c r="AE19" i="23" s="1"/>
  <c r="I27" i="23"/>
  <c r="O28" i="23"/>
  <c r="AO20" i="23" s="1"/>
  <c r="U29" i="23"/>
  <c r="E13" i="23"/>
  <c r="U19" i="23"/>
  <c r="R21" i="23"/>
  <c r="H23" i="23"/>
  <c r="Y24" i="23"/>
  <c r="AY18" i="23" s="1"/>
  <c r="P26" i="23"/>
  <c r="AP19" i="23" s="1"/>
  <c r="F28" i="23"/>
  <c r="W29" i="23"/>
  <c r="C31" i="23"/>
  <c r="I32" i="23"/>
  <c r="U9" i="23"/>
  <c r="O18" i="23"/>
  <c r="AO15" i="23" s="1"/>
  <c r="U20" i="23"/>
  <c r="AU16" i="23" s="1"/>
  <c r="X21" i="23"/>
  <c r="Z22" i="23"/>
  <c r="AZ17" i="23" s="1"/>
  <c r="B24" i="23"/>
  <c r="F25" i="23"/>
  <c r="H26" i="23"/>
  <c r="AH19" i="23" s="1"/>
  <c r="J27" i="23"/>
  <c r="M28" i="23"/>
  <c r="AM20" i="23" s="1"/>
  <c r="O29" i="23"/>
  <c r="L30" i="23"/>
  <c r="AL21" i="23" s="1"/>
  <c r="H31" i="23"/>
  <c r="C32" i="23"/>
  <c r="X32" i="23"/>
  <c r="P33" i="23"/>
  <c r="F34" i="23"/>
  <c r="V34" i="23"/>
  <c r="L35" i="23"/>
  <c r="B36" i="23"/>
  <c r="R36" i="23"/>
  <c r="H37" i="23"/>
  <c r="X37" i="23"/>
  <c r="N38" i="23"/>
  <c r="D39" i="23"/>
  <c r="T39" i="23"/>
  <c r="J40" i="23"/>
  <c r="Z40" i="23"/>
  <c r="P41" i="23"/>
  <c r="F42" i="23"/>
  <c r="V42" i="23"/>
  <c r="L43" i="23"/>
  <c r="B44" i="23"/>
  <c r="R44" i="23"/>
  <c r="H45" i="23"/>
  <c r="X45" i="23"/>
  <c r="N46" i="23"/>
  <c r="D47" i="23"/>
  <c r="T47" i="23"/>
  <c r="J48" i="23"/>
  <c r="Z48" i="23"/>
  <c r="I7" i="23"/>
  <c r="M13" i="23"/>
  <c r="E19" i="23"/>
  <c r="G12" i="23"/>
  <c r="Y17" i="23"/>
  <c r="Z20" i="23"/>
  <c r="AZ16" i="23" s="1"/>
  <c r="N22" i="23"/>
  <c r="AN17" i="23" s="1"/>
  <c r="Z23" i="23"/>
  <c r="K25" i="23"/>
  <c r="X26" i="23"/>
  <c r="AX19" i="23" s="1"/>
  <c r="I28" i="23"/>
  <c r="AI20" i="23" s="1"/>
  <c r="T29" i="23"/>
  <c r="X30" i="23"/>
  <c r="AX21" i="23" s="1"/>
  <c r="Z31" i="23"/>
  <c r="B33" i="23"/>
  <c r="Y33" i="23"/>
  <c r="T34" i="23"/>
  <c r="O35" i="23"/>
  <c r="K36" i="23"/>
  <c r="F37" i="23"/>
  <c r="AA37" i="23"/>
  <c r="W38" i="23"/>
  <c r="R39" i="23"/>
  <c r="M40" i="23"/>
  <c r="I41" i="23"/>
  <c r="D42" i="23"/>
  <c r="Y42" i="23"/>
  <c r="U43" i="23"/>
  <c r="P44" i="23"/>
  <c r="K45" i="23"/>
  <c r="G46" i="23"/>
  <c r="B47" i="23"/>
  <c r="W47" i="23"/>
  <c r="S48" i="23"/>
  <c r="N49" i="23"/>
  <c r="D50" i="23"/>
  <c r="T50" i="23"/>
  <c r="J51" i="23"/>
  <c r="Z51" i="23"/>
  <c r="P52" i="23"/>
  <c r="F53" i="23"/>
  <c r="V53" i="23"/>
  <c r="L54" i="23"/>
  <c r="B55" i="23"/>
  <c r="R55" i="23"/>
  <c r="H56" i="23"/>
  <c r="X56" i="23"/>
  <c r="N57" i="23"/>
  <c r="D58" i="23"/>
  <c r="T58" i="23"/>
  <c r="J59" i="23"/>
  <c r="Z59" i="23"/>
  <c r="P60" i="23"/>
  <c r="F61" i="23"/>
  <c r="V61" i="23"/>
  <c r="L62" i="23"/>
  <c r="B63" i="23"/>
  <c r="R63" i="23"/>
  <c r="H64" i="23"/>
  <c r="X64" i="23"/>
  <c r="N65" i="23"/>
  <c r="D66" i="23"/>
  <c r="T66" i="23"/>
  <c r="J67" i="23"/>
  <c r="Z67" i="23"/>
  <c r="P68" i="23"/>
  <c r="F69" i="23"/>
  <c r="V69" i="23"/>
  <c r="L70" i="23"/>
  <c r="B71" i="23"/>
  <c r="R71" i="23"/>
  <c r="H72" i="23"/>
  <c r="X72" i="23"/>
  <c r="N73" i="23"/>
  <c r="D74" i="23"/>
  <c r="T74" i="23"/>
  <c r="J75" i="23"/>
  <c r="Z75" i="23"/>
  <c r="P76" i="23"/>
  <c r="F77" i="23"/>
  <c r="V77" i="23"/>
  <c r="L78" i="23"/>
  <c r="B79" i="23"/>
  <c r="R79" i="23"/>
  <c r="H80" i="23"/>
  <c r="X80" i="23"/>
  <c r="N81" i="23"/>
  <c r="D82" i="23"/>
  <c r="X14" i="23"/>
  <c r="AX13" i="23" s="1"/>
  <c r="N8" i="23"/>
  <c r="N11" i="23"/>
  <c r="I8" i="23"/>
  <c r="E18" i="23"/>
  <c r="AG15" i="23" s="1"/>
  <c r="Z14" i="23"/>
  <c r="AZ13" i="23" s="1"/>
  <c r="R11" i="23"/>
  <c r="M8" i="23"/>
  <c r="I18" i="23"/>
  <c r="AI15" i="23" s="1"/>
  <c r="D15" i="23"/>
  <c r="M11" i="23"/>
  <c r="K20" i="23"/>
  <c r="AK16" i="23" s="1"/>
  <c r="W22" i="23"/>
  <c r="AW17" i="23" s="1"/>
  <c r="I25" i="23"/>
  <c r="U27" i="23"/>
  <c r="E9" i="23"/>
  <c r="Q20" i="23"/>
  <c r="AQ16" i="23" s="1"/>
  <c r="X23" i="23"/>
  <c r="F27" i="23"/>
  <c r="I30" i="23"/>
  <c r="AI21" i="23" s="1"/>
  <c r="U32" i="23"/>
  <c r="Q19" i="23"/>
  <c r="E22" i="23"/>
  <c r="AG17" i="23" s="1"/>
  <c r="J24" i="23"/>
  <c r="AJ18" i="23" s="1"/>
  <c r="N26" i="23"/>
  <c r="AN19" i="23" s="1"/>
  <c r="T28" i="23"/>
  <c r="AT20" i="23" s="1"/>
  <c r="R30" i="23"/>
  <c r="AR21" i="23" s="1"/>
  <c r="H32" i="23"/>
  <c r="T33" i="23"/>
  <c r="Z34" i="23"/>
  <c r="F36" i="23"/>
  <c r="L37" i="23"/>
  <c r="R38" i="23"/>
  <c r="X39" i="23"/>
  <c r="D41" i="23"/>
  <c r="J42" i="23"/>
  <c r="P43" i="23"/>
  <c r="V44" i="23"/>
  <c r="B46" i="23"/>
  <c r="H47" i="23"/>
  <c r="N48" i="23"/>
  <c r="W8" i="23"/>
  <c r="Y7" i="23"/>
  <c r="I19" i="23"/>
  <c r="V22" i="23"/>
  <c r="AV17" i="23" s="1"/>
  <c r="V25" i="23"/>
  <c r="R28" i="23"/>
  <c r="AR20" i="23" s="1"/>
  <c r="E31" i="23"/>
  <c r="I33" i="23"/>
  <c r="Y34" i="23"/>
  <c r="P36" i="23"/>
  <c r="G38" i="23"/>
  <c r="W39" i="23"/>
  <c r="N41" i="23"/>
  <c r="E43" i="23"/>
  <c r="U44" i="23"/>
  <c r="L46" i="23"/>
  <c r="C48" i="23"/>
  <c r="R49" i="23"/>
  <c r="X50" i="23"/>
  <c r="D52" i="23"/>
  <c r="J53" i="23"/>
  <c r="P54" i="23"/>
  <c r="V55" i="23"/>
  <c r="B57" i="23"/>
  <c r="H58" i="23"/>
  <c r="N59" i="23"/>
  <c r="T60" i="23"/>
  <c r="Z61" i="23"/>
  <c r="F63" i="23"/>
  <c r="L64" i="23"/>
  <c r="R65" i="23"/>
  <c r="X66" i="23"/>
  <c r="D68" i="23"/>
  <c r="J69" i="23"/>
  <c r="P70" i="23"/>
  <c r="V71" i="23"/>
  <c r="B73" i="23"/>
  <c r="H74" i="23"/>
  <c r="N75" i="23"/>
  <c r="T76" i="23"/>
  <c r="Z77" i="23"/>
  <c r="F79" i="23"/>
  <c r="L80" i="23"/>
  <c r="R81" i="23"/>
  <c r="E11" i="23"/>
  <c r="M20" i="23"/>
  <c r="AM16" i="23" s="1"/>
  <c r="J22" i="23"/>
  <c r="AJ17" i="23" s="1"/>
  <c r="L24" i="23"/>
  <c r="AL18" i="23" s="1"/>
  <c r="I26" i="23"/>
  <c r="AI19" i="23" s="1"/>
  <c r="H28" i="23"/>
  <c r="AH20" i="23" s="1"/>
  <c r="D30" i="23"/>
  <c r="AF21" i="23" s="1"/>
  <c r="P31" i="23"/>
  <c r="AA32" i="23"/>
  <c r="E34" i="23"/>
  <c r="G35" i="23"/>
  <c r="I36" i="23"/>
  <c r="M37" i="23"/>
  <c r="O38" i="23"/>
  <c r="Q39" i="23"/>
  <c r="T40" i="23"/>
  <c r="V41" i="23"/>
  <c r="X42" i="23"/>
  <c r="AA43" i="23"/>
  <c r="C45" i="23"/>
  <c r="E46" i="23"/>
  <c r="O8" i="23"/>
  <c r="D20" i="23"/>
  <c r="AF16" i="23" s="1"/>
  <c r="AA21" i="23"/>
  <c r="AA23" i="23"/>
  <c r="X25" i="23"/>
  <c r="W27" i="23"/>
  <c r="X29" i="23"/>
  <c r="I31" i="23"/>
  <c r="T32" i="23"/>
  <c r="Z33" i="23"/>
  <c r="B35" i="23"/>
  <c r="D36" i="23"/>
  <c r="G37" i="23"/>
  <c r="I38" i="23"/>
  <c r="K39" i="23"/>
  <c r="O40" i="23"/>
  <c r="Q41" i="23"/>
  <c r="S42" i="23"/>
  <c r="V43" i="23"/>
  <c r="X44" i="23"/>
  <c r="Z45" i="23"/>
  <c r="C47" i="23"/>
  <c r="M9" i="23"/>
  <c r="E20" i="23"/>
  <c r="AG16" i="23" s="1"/>
  <c r="F22" i="23"/>
  <c r="E24" i="23"/>
  <c r="AG18" i="23" s="1"/>
  <c r="B26" i="23"/>
  <c r="B28" i="23"/>
  <c r="Y29" i="23"/>
  <c r="J31" i="23"/>
  <c r="W32" i="23"/>
  <c r="AA33" i="23"/>
  <c r="C35" i="23"/>
  <c r="G36" i="23"/>
  <c r="I37" i="23"/>
  <c r="K38" i="23"/>
  <c r="N39" i="23"/>
  <c r="P40" i="23"/>
  <c r="R41" i="23"/>
  <c r="U42" i="23"/>
  <c r="W43" i="23"/>
  <c r="Y44" i="23"/>
  <c r="C46" i="23"/>
  <c r="E47" i="23"/>
  <c r="G48" i="23"/>
  <c r="J49" i="23"/>
  <c r="F50" i="23"/>
  <c r="AA50" i="23"/>
  <c r="W51" i="23"/>
  <c r="R52" i="23"/>
  <c r="M53" i="23"/>
  <c r="I54" i="23"/>
  <c r="D55" i="23"/>
  <c r="Y55" i="23"/>
  <c r="U56" i="23"/>
  <c r="P57" i="23"/>
  <c r="K58" i="23"/>
  <c r="G59" i="23"/>
  <c r="B60" i="23"/>
  <c r="W60" i="23"/>
  <c r="S61" i="23"/>
  <c r="N62" i="23"/>
  <c r="I63" i="23"/>
  <c r="E64" i="23"/>
  <c r="Z64" i="23"/>
  <c r="U65" i="23"/>
  <c r="Q66" i="23"/>
  <c r="L67" i="23"/>
  <c r="G68" i="23"/>
  <c r="C69" i="23"/>
  <c r="X69" i="23"/>
  <c r="S70" i="23"/>
  <c r="O71" i="23"/>
  <c r="J72" i="23"/>
  <c r="E73" i="23"/>
  <c r="AA73" i="23"/>
  <c r="V74" i="23"/>
  <c r="Q75" i="23"/>
  <c r="M76" i="23"/>
  <c r="H77" i="23"/>
  <c r="C78" i="23"/>
  <c r="Y78" i="23"/>
  <c r="T79" i="23"/>
  <c r="O80" i="23"/>
  <c r="K81" i="23"/>
  <c r="F82" i="23"/>
  <c r="W82" i="23"/>
  <c r="M83" i="23"/>
  <c r="C10" i="23"/>
  <c r="J20" i="23"/>
  <c r="AJ16" i="23" s="1"/>
  <c r="I22" i="23"/>
  <c r="AI17" i="23" s="1"/>
  <c r="F24" i="23"/>
  <c r="F26" i="23"/>
  <c r="D28" i="23"/>
  <c r="AF20" i="23" s="1"/>
  <c r="Z29" i="23"/>
  <c r="N31" i="23"/>
  <c r="Z32" i="23"/>
  <c r="C34" i="23"/>
  <c r="F35" i="23"/>
  <c r="Y37" i="23"/>
  <c r="H42" i="23"/>
  <c r="S46" i="23"/>
  <c r="T48" i="23"/>
  <c r="B50" i="23"/>
  <c r="D51" i="23"/>
  <c r="F52" i="23"/>
  <c r="I53" i="23"/>
  <c r="K54" i="23"/>
  <c r="M55" i="23"/>
  <c r="Q56" i="23"/>
  <c r="S57" i="23"/>
  <c r="U58" i="23"/>
  <c r="X59" i="23"/>
  <c r="Z60" i="23"/>
  <c r="B62" i="23"/>
  <c r="E63" i="23"/>
  <c r="G64" i="23"/>
  <c r="I65" i="23"/>
  <c r="M66" i="23"/>
  <c r="O67" i="23"/>
  <c r="Q68" i="23"/>
  <c r="T69" i="23"/>
  <c r="V70" i="23"/>
  <c r="X71" i="23"/>
  <c r="AA72" i="23"/>
  <c r="C74" i="23"/>
  <c r="E75" i="23"/>
  <c r="I76" i="23"/>
  <c r="K77" i="23"/>
  <c r="M78" i="23"/>
  <c r="P79" i="23"/>
  <c r="R80" i="23"/>
  <c r="T81" i="23"/>
  <c r="T82" i="23"/>
  <c r="O83" i="23"/>
  <c r="C37" i="23"/>
  <c r="M41" i="23"/>
  <c r="W45" i="23"/>
  <c r="L48" i="23"/>
  <c r="W49" i="23"/>
  <c r="Y50" i="23"/>
  <c r="AA51" i="23"/>
  <c r="D53" i="23"/>
  <c r="F54" i="23"/>
  <c r="H55" i="23"/>
  <c r="K56" i="23"/>
  <c r="M57" i="23"/>
  <c r="O58" i="23"/>
  <c r="S59" i="23"/>
  <c r="U60" i="23"/>
  <c r="W61" i="23"/>
  <c r="Z62" i="23"/>
  <c r="B64" i="23"/>
  <c r="D65" i="23"/>
  <c r="G66" i="23"/>
  <c r="I67" i="23"/>
  <c r="K68" i="23"/>
  <c r="O69" i="23"/>
  <c r="Q70" i="23"/>
  <c r="S71" i="23"/>
  <c r="V72" i="23"/>
  <c r="X73" i="23"/>
  <c r="Z74" i="23"/>
  <c r="C76" i="23"/>
  <c r="E77" i="23"/>
  <c r="G78" i="23"/>
  <c r="K79" i="23"/>
  <c r="M80" i="23"/>
  <c r="O81" i="23"/>
  <c r="P82" i="23"/>
  <c r="K83" i="23"/>
  <c r="O36" i="23"/>
  <c r="I48" i="23"/>
  <c r="U50" i="23"/>
  <c r="Z52" i="23"/>
  <c r="L55" i="23"/>
  <c r="Z58" i="23"/>
  <c r="E61" i="23"/>
  <c r="O39" i="23"/>
  <c r="Y43" i="23"/>
  <c r="U47" i="23"/>
  <c r="G49" i="23"/>
  <c r="M50" i="23"/>
  <c r="O51" i="23"/>
  <c r="Q52" i="23"/>
  <c r="T53" i="23"/>
  <c r="V54" i="23"/>
  <c r="X55" i="23"/>
  <c r="AA56" i="23"/>
  <c r="C58" i="23"/>
  <c r="E59" i="23"/>
  <c r="I60" i="23"/>
  <c r="K61" i="23"/>
  <c r="M62" i="23"/>
  <c r="P63" i="23"/>
  <c r="R64" i="23"/>
  <c r="T65" i="23"/>
  <c r="W66" i="23"/>
  <c r="Y67" i="23"/>
  <c r="AA68" i="23"/>
  <c r="E70" i="23"/>
  <c r="G71" i="23"/>
  <c r="I72" i="23"/>
  <c r="L73" i="23"/>
  <c r="N74" i="23"/>
  <c r="P75" i="23"/>
  <c r="S76" i="23"/>
  <c r="U77" i="23"/>
  <c r="W78" i="23"/>
  <c r="AA79" i="23"/>
  <c r="C81" i="23"/>
  <c r="E82" i="23"/>
  <c r="B83" i="23"/>
  <c r="W83" i="23"/>
  <c r="Y40" i="23"/>
  <c r="V47" i="23"/>
  <c r="N50" i="23"/>
  <c r="S52" i="23"/>
  <c r="W54" i="23"/>
  <c r="V56" i="23"/>
  <c r="X57" i="23"/>
  <c r="D16" i="23"/>
  <c r="AF14" i="23" s="1"/>
  <c r="T9" i="23"/>
  <c r="D12" i="23"/>
  <c r="AF12" i="23" s="1"/>
  <c r="Y8" i="23"/>
  <c r="U18" i="23"/>
  <c r="AU15" i="23" s="1"/>
  <c r="P15" i="23"/>
  <c r="H12" i="23"/>
  <c r="AH12" i="23" s="1"/>
  <c r="C9" i="23"/>
  <c r="Y18" i="23"/>
  <c r="AY15" i="23" s="1"/>
  <c r="T15" i="23"/>
  <c r="C12" i="23"/>
  <c r="AE12" i="23" s="1"/>
  <c r="O20" i="23"/>
  <c r="AO16" i="23" s="1"/>
  <c r="AA22" i="23"/>
  <c r="BA17" i="23" s="1"/>
  <c r="M25" i="23"/>
  <c r="Y27" i="23"/>
  <c r="Y9" i="23"/>
  <c r="V20" i="23"/>
  <c r="AV16" i="23" s="1"/>
  <c r="D24" i="23"/>
  <c r="AF18" i="23" s="1"/>
  <c r="K27" i="23"/>
  <c r="M30" i="23"/>
  <c r="AM21" i="23" s="1"/>
  <c r="Y32" i="23"/>
  <c r="H20" i="23"/>
  <c r="AH16" i="23" s="1"/>
  <c r="L22" i="23"/>
  <c r="AL17" i="23" s="1"/>
  <c r="Q24" i="23"/>
  <c r="AQ18" i="23" s="1"/>
  <c r="V26" i="23"/>
  <c r="AV19" i="23" s="1"/>
  <c r="Z28" i="23"/>
  <c r="AZ20" i="23" s="1"/>
  <c r="W30" i="23"/>
  <c r="AW21" i="23" s="1"/>
  <c r="N32" i="23"/>
  <c r="X33" i="23"/>
  <c r="D35" i="23"/>
  <c r="J36" i="23"/>
  <c r="P37" i="23"/>
  <c r="V38" i="23"/>
  <c r="B40" i="23"/>
  <c r="H41" i="23"/>
  <c r="N42" i="23"/>
  <c r="T43" i="23"/>
  <c r="Z44" i="23"/>
  <c r="F46" i="23"/>
  <c r="L47" i="23"/>
  <c r="R48" i="23"/>
  <c r="K10" i="23"/>
  <c r="I9" i="23"/>
  <c r="I20" i="23"/>
  <c r="AI16" i="23" s="1"/>
  <c r="F23" i="23"/>
  <c r="D26" i="23"/>
  <c r="AF19" i="23" s="1"/>
  <c r="C29" i="23"/>
  <c r="L31" i="23"/>
  <c r="N33" i="23"/>
  <c r="E35" i="23"/>
  <c r="U36" i="23"/>
  <c r="L38" i="23"/>
  <c r="C40" i="23"/>
  <c r="S41" i="23"/>
  <c r="J43" i="23"/>
  <c r="AA44" i="23"/>
  <c r="Q46" i="23"/>
  <c r="H48" i="23"/>
  <c r="V49" i="23"/>
  <c r="B51" i="23"/>
  <c r="H52" i="23"/>
  <c r="N53" i="23"/>
  <c r="T54" i="23"/>
  <c r="Z55" i="23"/>
  <c r="F57" i="23"/>
  <c r="L58" i="23"/>
  <c r="R59" i="23"/>
  <c r="X60" i="23"/>
  <c r="D62" i="23"/>
  <c r="J63" i="23"/>
  <c r="P64" i="23"/>
  <c r="V65" i="23"/>
  <c r="B67" i="23"/>
  <c r="H68" i="23"/>
  <c r="N69" i="23"/>
  <c r="T70" i="23"/>
  <c r="Z71" i="23"/>
  <c r="F73" i="23"/>
  <c r="L74" i="23"/>
  <c r="R75" i="23"/>
  <c r="X76" i="23"/>
  <c r="D78" i="23"/>
  <c r="J79" i="23"/>
  <c r="P80" i="23"/>
  <c r="V81" i="23"/>
  <c r="U13" i="23"/>
  <c r="Y20" i="23"/>
  <c r="AY16" i="23" s="1"/>
  <c r="Y22" i="23"/>
  <c r="AY17" i="23" s="1"/>
  <c r="V24" i="23"/>
  <c r="AV18" i="23" s="1"/>
  <c r="T26" i="23"/>
  <c r="AT19" i="23" s="1"/>
  <c r="U28" i="23"/>
  <c r="AU20" i="23" s="1"/>
  <c r="N30" i="23"/>
  <c r="AN21" i="23" s="1"/>
  <c r="Y31" i="23"/>
  <c r="J33" i="23"/>
  <c r="L34" i="23"/>
  <c r="N35" i="23"/>
  <c r="Q36" i="23"/>
  <c r="S37" i="23"/>
  <c r="U38" i="23"/>
  <c r="Y39" i="23"/>
  <c r="AA40" i="23"/>
  <c r="C42" i="23"/>
  <c r="F43" i="23"/>
  <c r="H44" i="23"/>
  <c r="J45" i="23"/>
  <c r="M46" i="23"/>
  <c r="I11" i="23"/>
  <c r="P20" i="23"/>
  <c r="AP16" i="23" s="1"/>
  <c r="P22" i="23"/>
  <c r="AP17" i="23" s="1"/>
  <c r="M24" i="23"/>
  <c r="AM18" i="23" s="1"/>
  <c r="L26" i="23"/>
  <c r="AL19" i="23" s="1"/>
  <c r="J28" i="23"/>
  <c r="AJ20" i="23" s="1"/>
  <c r="F30" i="23"/>
  <c r="Q31" i="23"/>
  <c r="E33" i="23"/>
  <c r="G34" i="23"/>
  <c r="I35" i="23"/>
  <c r="L36" i="23"/>
  <c r="N37" i="23"/>
  <c r="P38" i="23"/>
  <c r="S39" i="23"/>
  <c r="U40" i="23"/>
  <c r="W41" i="23"/>
  <c r="AA42" i="23"/>
  <c r="C44" i="23"/>
  <c r="E45" i="23"/>
  <c r="H46" i="23"/>
  <c r="J47" i="23"/>
  <c r="O12" i="23"/>
  <c r="AO12" i="23" s="1"/>
  <c r="T20" i="23"/>
  <c r="AT16" i="23" s="1"/>
  <c r="Q22" i="23"/>
  <c r="AQ17" i="23" s="1"/>
  <c r="P24" i="23"/>
  <c r="AP18" i="23" s="1"/>
  <c r="Q26" i="23"/>
  <c r="AQ19" i="23" s="1"/>
  <c r="N28" i="23"/>
  <c r="AN20" i="23" s="1"/>
  <c r="H30" i="23"/>
  <c r="AH21" i="23" s="1"/>
  <c r="U31" i="23"/>
  <c r="F33" i="23"/>
  <c r="H34" i="23"/>
  <c r="K35" i="23"/>
  <c r="M36" i="23"/>
  <c r="O37" i="23"/>
  <c r="S38" i="23"/>
  <c r="U39" i="23"/>
  <c r="W40" i="23"/>
  <c r="Z41" i="23"/>
  <c r="B43" i="23"/>
  <c r="D44" i="23"/>
  <c r="G45" i="23"/>
  <c r="I46" i="23"/>
  <c r="K47" i="23"/>
  <c r="O48" i="23"/>
  <c r="P49" i="23"/>
  <c r="K50" i="23"/>
  <c r="G51" i="23"/>
  <c r="B52" i="23"/>
  <c r="W52" i="23"/>
  <c r="S53" i="23"/>
  <c r="N54" i="23"/>
  <c r="I55" i="23"/>
  <c r="E56" i="23"/>
  <c r="Z56" i="23"/>
  <c r="U57" i="23"/>
  <c r="Q58" i="23"/>
  <c r="L59" i="23"/>
  <c r="G60" i="23"/>
  <c r="C61" i="23"/>
  <c r="X61" i="23"/>
  <c r="S62" i="23"/>
  <c r="O63" i="23"/>
  <c r="J64" i="23"/>
  <c r="E65" i="23"/>
  <c r="AA65" i="23"/>
  <c r="V66" i="23"/>
  <c r="Q67" i="23"/>
  <c r="M68" i="23"/>
  <c r="H69" i="23"/>
  <c r="C70" i="23"/>
  <c r="Y70" i="23"/>
  <c r="T71" i="23"/>
  <c r="O72" i="23"/>
  <c r="K73" i="23"/>
  <c r="F74" i="23"/>
  <c r="AA74" i="23"/>
  <c r="W75" i="23"/>
  <c r="R76" i="23"/>
  <c r="M77" i="23"/>
  <c r="I78" i="23"/>
  <c r="D79" i="23"/>
  <c r="Y79" i="23"/>
  <c r="U80" i="23"/>
  <c r="P81" i="23"/>
  <c r="K82" i="23"/>
  <c r="AA82" i="23"/>
  <c r="Q83" i="23"/>
  <c r="W12" i="23"/>
  <c r="AW12" i="23" s="1"/>
  <c r="X20" i="23"/>
  <c r="AX16" i="23" s="1"/>
  <c r="U22" i="23"/>
  <c r="AU17" i="23" s="1"/>
  <c r="U24" i="23"/>
  <c r="AU18" i="23" s="1"/>
  <c r="R26" i="23"/>
  <c r="AR19" i="23" s="1"/>
  <c r="P28" i="23"/>
  <c r="AP20" i="23" s="1"/>
  <c r="K30" i="23"/>
  <c r="AK21" i="23" s="1"/>
  <c r="V31" i="23"/>
  <c r="G33" i="23"/>
  <c r="K34" i="23"/>
  <c r="M35" i="23"/>
  <c r="AA38" i="23"/>
  <c r="K43" i="23"/>
  <c r="N47" i="23"/>
  <c r="E49" i="23"/>
  <c r="I50" i="23"/>
  <c r="K51" i="23"/>
  <c r="N52" i="23"/>
  <c r="P53" i="23"/>
  <c r="R54" i="23"/>
  <c r="U55" i="23"/>
  <c r="W56" i="23"/>
  <c r="Y57" i="23"/>
  <c r="C59" i="23"/>
  <c r="E60" i="23"/>
  <c r="G61" i="23"/>
  <c r="J62" i="23"/>
  <c r="L63" i="23"/>
  <c r="N64" i="23"/>
  <c r="Q65" i="23"/>
  <c r="S66" i="23"/>
  <c r="U67" i="23"/>
  <c r="Y68" i="23"/>
  <c r="AA69" i="23"/>
  <c r="C71" i="23"/>
  <c r="F72" i="23"/>
  <c r="H73" i="23"/>
  <c r="J74" i="23"/>
  <c r="M75" i="23"/>
  <c r="O76" i="23"/>
  <c r="Q77" i="23"/>
  <c r="U78" i="23"/>
  <c r="W79" i="23"/>
  <c r="Y80" i="23"/>
  <c r="B82" i="23"/>
  <c r="Y82" i="23"/>
  <c r="T83" i="23"/>
  <c r="E38" i="23"/>
  <c r="P42" i="23"/>
  <c r="Y46" i="23"/>
  <c r="W48" i="23"/>
  <c r="C50" i="23"/>
  <c r="E51" i="23"/>
  <c r="I52" i="23"/>
  <c r="K53" i="23"/>
  <c r="M54" i="23"/>
  <c r="P55" i="23"/>
  <c r="R56" i="23"/>
  <c r="T57" i="23"/>
  <c r="W58" i="23"/>
  <c r="Y59" i="23"/>
  <c r="AA60" i="23"/>
  <c r="E62" i="23"/>
  <c r="G63" i="23"/>
  <c r="I64" i="23"/>
  <c r="L65" i="23"/>
  <c r="N66" i="23"/>
  <c r="P67" i="23"/>
  <c r="S68" i="23"/>
  <c r="U69" i="23"/>
  <c r="W70" i="23"/>
  <c r="AA71" i="23"/>
  <c r="C73" i="23"/>
  <c r="E74" i="23"/>
  <c r="H75" i="23"/>
  <c r="J76" i="23"/>
  <c r="L77" i="23"/>
  <c r="O78" i="23"/>
  <c r="Q79" i="23"/>
  <c r="S80" i="23"/>
  <c r="W81" i="23"/>
  <c r="U82" i="23"/>
  <c r="P83" i="23"/>
  <c r="AA41" i="23"/>
  <c r="AA48" i="23"/>
  <c r="I51" i="23"/>
  <c r="O53" i="23"/>
  <c r="AA55" i="23"/>
  <c r="O59" i="23"/>
  <c r="H36" i="23"/>
  <c r="Q40" i="23"/>
  <c r="B45" i="23"/>
  <c r="E48" i="23"/>
  <c r="Q49" i="23"/>
  <c r="S50" i="23"/>
  <c r="U51" i="23"/>
  <c r="Y52" i="23"/>
  <c r="AA53" i="23"/>
  <c r="C55" i="23"/>
  <c r="F56" i="23"/>
  <c r="H57" i="23"/>
  <c r="J58" i="23"/>
  <c r="M59" i="23"/>
  <c r="O60" i="23"/>
  <c r="Q61" i="23"/>
  <c r="U62" i="23"/>
  <c r="W63" i="23"/>
  <c r="Y64" i="23"/>
  <c r="B66" i="23"/>
  <c r="D67" i="23"/>
  <c r="F68" i="23"/>
  <c r="I69" i="23"/>
  <c r="K70" i="23"/>
  <c r="M71" i="23"/>
  <c r="Q72" i="23"/>
  <c r="S73" i="23"/>
  <c r="U74" i="23"/>
  <c r="X75" i="23"/>
  <c r="Z76" i="23"/>
  <c r="B78" i="23"/>
  <c r="E79" i="23"/>
  <c r="G80" i="23"/>
  <c r="I81" i="23"/>
  <c r="L82" i="23"/>
  <c r="G83" i="23"/>
  <c r="R37" i="23"/>
  <c r="C43" i="23"/>
  <c r="Q48" i="23"/>
  <c r="C51" i="23"/>
  <c r="G53" i="23"/>
  <c r="E55" i="23"/>
  <c r="C57" i="23"/>
  <c r="M58" i="23"/>
  <c r="J60" i="23"/>
  <c r="G62" i="23"/>
  <c r="M64" i="23"/>
  <c r="V68" i="23"/>
  <c r="G73" i="23"/>
  <c r="P77" i="23"/>
  <c r="Y81" i="23"/>
  <c r="S64" i="23"/>
  <c r="D69" i="23"/>
  <c r="M73" i="23"/>
  <c r="W77" i="23"/>
  <c r="G82" i="23"/>
  <c r="X63" i="23"/>
  <c r="I68" i="23"/>
  <c r="S11" i="23"/>
  <c r="L16" i="23"/>
  <c r="AL14" i="23" s="1"/>
  <c r="B10" i="23"/>
  <c r="P16" i="23"/>
  <c r="AP14" i="23" s="1"/>
  <c r="F10" i="23"/>
  <c r="K16" i="23"/>
  <c r="AK14" i="23" s="1"/>
  <c r="C24" i="23"/>
  <c r="AE18" i="23" s="1"/>
  <c r="AA28" i="23"/>
  <c r="BA20" i="23" s="1"/>
  <c r="H22" i="23"/>
  <c r="AH17" i="23" s="1"/>
  <c r="V28" i="23"/>
  <c r="AV20" i="23" s="1"/>
  <c r="AA12" i="23"/>
  <c r="BA12" i="23" s="1"/>
  <c r="G23" i="23"/>
  <c r="R27" i="23"/>
  <c r="M31" i="23"/>
  <c r="J34" i="23"/>
  <c r="V36" i="23"/>
  <c r="H39" i="23"/>
  <c r="T41" i="23"/>
  <c r="F44" i="23"/>
  <c r="R46" i="23"/>
  <c r="D49" i="23"/>
  <c r="Q13" i="23"/>
  <c r="H24" i="23"/>
  <c r="AH18" i="23" s="1"/>
  <c r="C30" i="23"/>
  <c r="AE21" i="23" s="1"/>
  <c r="D34" i="23"/>
  <c r="K37" i="23"/>
  <c r="S40" i="23"/>
  <c r="Z43" i="23"/>
  <c r="G47" i="23"/>
  <c r="H50" i="23"/>
  <c r="T52" i="23"/>
  <c r="F55" i="23"/>
  <c r="R57" i="23"/>
  <c r="D60" i="23"/>
  <c r="P62" i="23"/>
  <c r="B65" i="23"/>
  <c r="N67" i="23"/>
  <c r="Z69" i="23"/>
  <c r="L72" i="23"/>
  <c r="X74" i="23"/>
  <c r="J77" i="23"/>
  <c r="V79" i="23"/>
  <c r="H82" i="23"/>
  <c r="N21" i="23"/>
  <c r="H25" i="23"/>
  <c r="F29" i="23"/>
  <c r="J32" i="23"/>
  <c r="S34" i="23"/>
  <c r="X36" i="23"/>
  <c r="C39" i="23"/>
  <c r="G41" i="23"/>
  <c r="M43" i="23"/>
  <c r="R45" i="23"/>
  <c r="K14" i="23"/>
  <c r="AK13" i="23" s="1"/>
  <c r="B23" i="23"/>
  <c r="Y26" i="23"/>
  <c r="AY19" i="23" s="1"/>
  <c r="O30" i="23"/>
  <c r="AO21" i="23" s="1"/>
  <c r="K33" i="23"/>
  <c r="Q35" i="23"/>
  <c r="U37" i="23"/>
  <c r="Z39" i="23"/>
  <c r="E42" i="23"/>
  <c r="I44" i="23"/>
  <c r="O46" i="23"/>
  <c r="M15" i="23"/>
  <c r="D23" i="23"/>
  <c r="B27" i="23"/>
  <c r="S30" i="23"/>
  <c r="AS21" i="23" s="1"/>
  <c r="M33" i="23"/>
  <c r="R35" i="23"/>
  <c r="W37" i="23"/>
  <c r="AA39" i="23"/>
  <c r="G42" i="23"/>
  <c r="L44" i="23"/>
  <c r="P46" i="23"/>
  <c r="U48" i="23"/>
  <c r="Q50" i="23"/>
  <c r="G52" i="23"/>
  <c r="X53" i="23"/>
  <c r="O55" i="23"/>
  <c r="E57" i="23"/>
  <c r="V58" i="23"/>
  <c r="M60" i="23"/>
  <c r="C62" i="23"/>
  <c r="T63" i="23"/>
  <c r="K65" i="23"/>
  <c r="AA66" i="23"/>
  <c r="R68" i="23"/>
  <c r="I70" i="23"/>
  <c r="Y71" i="23"/>
  <c r="P73" i="23"/>
  <c r="G75" i="23"/>
  <c r="W76" i="23"/>
  <c r="N78" i="23"/>
  <c r="E80" i="23"/>
  <c r="U81" i="23"/>
  <c r="E83" i="23"/>
  <c r="Y15" i="23"/>
  <c r="J23" i="23"/>
  <c r="D27" i="23"/>
  <c r="T30" i="23"/>
  <c r="AT21" i="23" s="1"/>
  <c r="O33" i="23"/>
  <c r="S35" i="23"/>
  <c r="M44" i="23"/>
  <c r="M49" i="23"/>
  <c r="S51" i="23"/>
  <c r="W53" i="23"/>
  <c r="B56" i="23"/>
  <c r="G58" i="23"/>
  <c r="K60" i="23"/>
  <c r="Q62" i="23"/>
  <c r="V64" i="23"/>
  <c r="Z66" i="23"/>
  <c r="E69" i="23"/>
  <c r="K71" i="23"/>
  <c r="O73" i="23"/>
  <c r="T75" i="23"/>
  <c r="Y77" i="23"/>
  <c r="C80" i="23"/>
  <c r="I82" i="23"/>
  <c r="Z83" i="23"/>
  <c r="R43" i="23"/>
  <c r="F49" i="23"/>
  <c r="M51" i="23"/>
  <c r="Q53" i="23"/>
  <c r="W55" i="23"/>
  <c r="B58" i="23"/>
  <c r="F60" i="23"/>
  <c r="K62" i="23"/>
  <c r="Q64" i="23"/>
  <c r="U66" i="23"/>
  <c r="Z68" i="23"/>
  <c r="E71" i="23"/>
  <c r="I73" i="23"/>
  <c r="O75" i="23"/>
  <c r="T77" i="23"/>
  <c r="X79" i="23"/>
  <c r="C82" i="23"/>
  <c r="V83" i="23"/>
  <c r="S49" i="23"/>
  <c r="B54" i="23"/>
  <c r="C60" i="23"/>
  <c r="U41" i="23"/>
  <c r="P48" i="23"/>
  <c r="Z50" i="23"/>
  <c r="E53" i="23"/>
  <c r="K55" i="23"/>
  <c r="O57" i="23"/>
  <c r="T59" i="23"/>
  <c r="Y61" i="23"/>
  <c r="C64" i="23"/>
  <c r="I66" i="23"/>
  <c r="N68" i="23"/>
  <c r="R70" i="23"/>
  <c r="W72" i="23"/>
  <c r="C75" i="23"/>
  <c r="G77" i="23"/>
  <c r="L79" i="23"/>
  <c r="Q81" i="23"/>
  <c r="L83" i="23"/>
  <c r="I45" i="23"/>
  <c r="P51" i="23"/>
  <c r="S55" i="23"/>
  <c r="S58" i="23"/>
  <c r="L61" i="23"/>
  <c r="K63" i="23"/>
  <c r="Y69" i="23"/>
  <c r="K75" i="23"/>
  <c r="W80" i="23"/>
  <c r="W65" i="23"/>
  <c r="H71" i="23"/>
  <c r="U76" i="23"/>
  <c r="C83" i="23"/>
  <c r="C66" i="23"/>
  <c r="P71" i="23"/>
  <c r="Y75" i="23"/>
  <c r="I80" i="23"/>
  <c r="C63" i="23"/>
  <c r="M67" i="23"/>
  <c r="W71" i="23"/>
  <c r="F76" i="23"/>
  <c r="Q80" i="23"/>
  <c r="D8" i="23"/>
  <c r="B13" i="23"/>
  <c r="Z17" i="23"/>
  <c r="W9" i="23"/>
  <c r="U14" i="23"/>
  <c r="AU13" i="23" s="1"/>
  <c r="S19" i="23"/>
  <c r="P11" i="23"/>
  <c r="N16" i="23"/>
  <c r="AN14" i="23" s="1"/>
  <c r="R7" i="23"/>
  <c r="D10" i="23"/>
  <c r="P12" i="23"/>
  <c r="AP12" i="23" s="1"/>
  <c r="B15" i="23"/>
  <c r="N17" i="23"/>
  <c r="Z19" i="23"/>
  <c r="K9" i="23"/>
  <c r="W11" i="23"/>
  <c r="I14" i="23"/>
  <c r="AI13" i="23" s="1"/>
  <c r="U16" i="23"/>
  <c r="AU14" i="23" s="1"/>
  <c r="G19" i="23"/>
  <c r="R8" i="23"/>
  <c r="D11" i="23"/>
  <c r="P13" i="23"/>
  <c r="B16" i="23"/>
  <c r="N18" i="23"/>
  <c r="AN15" i="23" s="1"/>
  <c r="X81" i="23"/>
  <c r="R83" i="23"/>
  <c r="I47" i="23"/>
  <c r="E52" i="23"/>
  <c r="G56" i="23"/>
  <c r="H59" i="23"/>
  <c r="AA61" i="23"/>
  <c r="O65" i="23"/>
  <c r="AA70" i="23"/>
  <c r="N76" i="23"/>
  <c r="X82" i="23"/>
  <c r="Y66" i="23"/>
  <c r="K72" i="23"/>
  <c r="Z78" i="23"/>
  <c r="X83" i="23"/>
  <c r="E67" i="23"/>
  <c r="R72" i="23"/>
  <c r="AA76" i="23"/>
  <c r="L81" i="23"/>
  <c r="F64" i="23"/>
  <c r="O68" i="23"/>
  <c r="Y72" i="23"/>
  <c r="I77" i="23"/>
  <c r="S81" i="23"/>
  <c r="J9" i="23"/>
  <c r="H14" i="23"/>
  <c r="AH13" i="23" s="1"/>
  <c r="F19" i="23"/>
  <c r="C11" i="23"/>
  <c r="AA15" i="23"/>
  <c r="X7" i="23"/>
  <c r="V12" i="23"/>
  <c r="AV12" i="23" s="1"/>
  <c r="T17" i="23"/>
  <c r="H8" i="23"/>
  <c r="T10" i="23"/>
  <c r="F13" i="23"/>
  <c r="R15" i="23"/>
  <c r="D18" i="23"/>
  <c r="AF15" i="23" s="1"/>
  <c r="O7" i="23"/>
  <c r="AA9" i="23"/>
  <c r="M12" i="23"/>
  <c r="AM12" i="23" s="1"/>
  <c r="Y14" i="23"/>
  <c r="AY13" i="23" s="1"/>
  <c r="K17" i="23"/>
  <c r="W19" i="23"/>
  <c r="H9" i="23"/>
  <c r="T11" i="23"/>
  <c r="F14" i="23"/>
  <c r="R16" i="23"/>
  <c r="AR14" i="23" s="1"/>
  <c r="D19" i="23"/>
  <c r="Z18" i="23"/>
  <c r="AZ15" i="23" s="1"/>
  <c r="G13" i="23"/>
  <c r="X19" i="23"/>
  <c r="K13" i="23"/>
  <c r="B7" i="23"/>
  <c r="Q21" i="23"/>
  <c r="O26" i="23"/>
  <c r="AO19" i="23" s="1"/>
  <c r="Q15" i="23"/>
  <c r="O25" i="23"/>
  <c r="O31" i="23"/>
  <c r="C21" i="23"/>
  <c r="L25" i="23"/>
  <c r="V29" i="23"/>
  <c r="D33" i="23"/>
  <c r="P35" i="23"/>
  <c r="B38" i="23"/>
  <c r="N40" i="23"/>
  <c r="Z42" i="23"/>
  <c r="L45" i="23"/>
  <c r="X47" i="23"/>
  <c r="S14" i="23"/>
  <c r="AS13" i="23" s="1"/>
  <c r="K21" i="23"/>
  <c r="G27" i="23"/>
  <c r="G32" i="23"/>
  <c r="U35" i="23"/>
  <c r="B39" i="23"/>
  <c r="I42" i="23"/>
  <c r="Q45" i="23"/>
  <c r="X48" i="23"/>
  <c r="N51" i="23"/>
  <c r="Z53" i="23"/>
  <c r="L56" i="23"/>
  <c r="X58" i="23"/>
  <c r="J61" i="23"/>
  <c r="V63" i="23"/>
  <c r="H66" i="23"/>
  <c r="T68" i="23"/>
  <c r="F71" i="23"/>
  <c r="R73" i="23"/>
  <c r="D76" i="23"/>
  <c r="P78" i="23"/>
  <c r="B81" i="23"/>
  <c r="W16" i="23"/>
  <c r="AW14" i="23" s="1"/>
  <c r="K23" i="23"/>
  <c r="H27" i="23"/>
  <c r="V30" i="23"/>
  <c r="AV21" i="23" s="1"/>
  <c r="Q33" i="23"/>
  <c r="V35" i="23"/>
  <c r="Z37" i="23"/>
  <c r="E40" i="23"/>
  <c r="K42" i="23"/>
  <c r="O44" i="23"/>
  <c r="T46" i="23"/>
  <c r="D21" i="23"/>
  <c r="Z24" i="23"/>
  <c r="AZ18" i="23" s="1"/>
  <c r="X28" i="23"/>
  <c r="AX20" i="23" s="1"/>
  <c r="B32" i="23"/>
  <c r="M34" i="23"/>
  <c r="S36" i="23"/>
  <c r="X38" i="23"/>
  <c r="B41" i="23"/>
  <c r="G43" i="23"/>
  <c r="M45" i="23"/>
  <c r="Q47" i="23"/>
  <c r="F21" i="23"/>
  <c r="C25" i="23"/>
  <c r="Y28" i="23"/>
  <c r="AY20" i="23" s="1"/>
  <c r="D32" i="23"/>
  <c r="P34" i="23"/>
  <c r="T36" i="23"/>
  <c r="Y38" i="23"/>
  <c r="E41" i="23"/>
  <c r="I43" i="23"/>
  <c r="N45" i="23"/>
  <c r="S47" i="23"/>
  <c r="U49" i="23"/>
  <c r="L51" i="23"/>
  <c r="C53" i="23"/>
  <c r="S54" i="23"/>
  <c r="J56" i="23"/>
  <c r="AA57" i="23"/>
  <c r="Q59" i="23"/>
  <c r="H61" i="23"/>
  <c r="Y62" i="23"/>
  <c r="O64" i="23"/>
  <c r="F66" i="23"/>
  <c r="W67" i="23"/>
  <c r="Y12" i="23"/>
  <c r="AY12" i="23" s="1"/>
  <c r="B17" i="23"/>
  <c r="R10" i="23"/>
  <c r="F17" i="23"/>
  <c r="V10" i="23"/>
  <c r="AA16" i="23"/>
  <c r="BA14" i="23" s="1"/>
  <c r="G24" i="23"/>
  <c r="E29" i="23"/>
  <c r="M22" i="23"/>
  <c r="AM17" i="23" s="1"/>
  <c r="B29" i="23"/>
  <c r="G14" i="23"/>
  <c r="O23" i="23"/>
  <c r="X27" i="23"/>
  <c r="R31" i="23"/>
  <c r="N34" i="23"/>
  <c r="Z36" i="23"/>
  <c r="L39" i="23"/>
  <c r="X41" i="23"/>
  <c r="J44" i="23"/>
  <c r="V46" i="23"/>
  <c r="H49" i="23"/>
  <c r="AA14" i="23"/>
  <c r="BA13" i="23" s="1"/>
  <c r="R24" i="23"/>
  <c r="AR18" i="23" s="1"/>
  <c r="J30" i="23"/>
  <c r="AJ21" i="23" s="1"/>
  <c r="I34" i="23"/>
  <c r="Q37" i="23"/>
  <c r="X40" i="23"/>
  <c r="E44" i="23"/>
  <c r="M47" i="23"/>
  <c r="L50" i="23"/>
  <c r="X52" i="23"/>
  <c r="J55" i="23"/>
  <c r="V57" i="23"/>
  <c r="H60" i="23"/>
  <c r="T62" i="23"/>
  <c r="F65" i="23"/>
  <c r="R67" i="23"/>
  <c r="D70" i="23"/>
  <c r="P72" i="23"/>
  <c r="B75" i="23"/>
  <c r="N77" i="23"/>
  <c r="Z79" i="23"/>
  <c r="C8" i="23"/>
  <c r="Z21" i="23"/>
  <c r="W25" i="23"/>
  <c r="S29" i="23"/>
  <c r="R32" i="23"/>
  <c r="AA34" i="23"/>
  <c r="E37" i="23"/>
  <c r="J39" i="23"/>
  <c r="O41" i="23"/>
  <c r="S43" i="23"/>
  <c r="Y45" i="23"/>
  <c r="E17" i="23"/>
  <c r="L23" i="23"/>
  <c r="L27" i="23"/>
  <c r="Z30" i="23"/>
  <c r="AZ21" i="23" s="1"/>
  <c r="R33" i="23"/>
  <c r="W35" i="23"/>
  <c r="C38" i="23"/>
  <c r="G40" i="23"/>
  <c r="L42" i="23"/>
  <c r="Q44" i="23"/>
  <c r="U46" i="23"/>
  <c r="K18" i="23"/>
  <c r="AK15" i="23" s="1"/>
  <c r="R23" i="23"/>
  <c r="N27" i="23"/>
  <c r="AA30" i="23"/>
  <c r="BA21" i="23" s="1"/>
  <c r="U33" i="23"/>
  <c r="Y35" i="23"/>
  <c r="D38" i="23"/>
  <c r="I40" i="23"/>
  <c r="M42" i="23"/>
  <c r="S44" i="23"/>
  <c r="X46" i="23"/>
  <c r="B49" i="23"/>
  <c r="V50" i="23"/>
  <c r="M52" i="23"/>
  <c r="C54" i="23"/>
  <c r="T55" i="23"/>
  <c r="K57" i="23"/>
  <c r="AA58" i="23"/>
  <c r="R60" i="23"/>
  <c r="I62" i="23"/>
  <c r="Y63" i="23"/>
  <c r="P65" i="23"/>
  <c r="G67" i="23"/>
  <c r="W68" i="23"/>
  <c r="N70" i="23"/>
  <c r="E72" i="23"/>
  <c r="U73" i="23"/>
  <c r="L75" i="23"/>
  <c r="C77" i="23"/>
  <c r="S78" i="23"/>
  <c r="J80" i="23"/>
  <c r="AA81" i="23"/>
  <c r="I83" i="23"/>
  <c r="S18" i="23"/>
  <c r="AS15" i="23" s="1"/>
  <c r="T23" i="23"/>
  <c r="S27" i="23"/>
  <c r="D31" i="23"/>
  <c r="V33" i="23"/>
  <c r="W36" i="23"/>
  <c r="O45" i="23"/>
  <c r="T49" i="23"/>
  <c r="Y51" i="23"/>
  <c r="E54" i="23"/>
  <c r="I56" i="23"/>
  <c r="N58" i="23"/>
  <c r="S60" i="23"/>
  <c r="W62" i="23"/>
  <c r="C65" i="23"/>
  <c r="H67" i="23"/>
  <c r="L69" i="23"/>
  <c r="Q71" i="23"/>
  <c r="W73" i="23"/>
  <c r="AA75" i="23"/>
  <c r="F78" i="23"/>
  <c r="K80" i="23"/>
  <c r="N82" i="23"/>
  <c r="AA35" i="23"/>
  <c r="T44" i="23"/>
  <c r="O49" i="23"/>
  <c r="T51" i="23"/>
  <c r="Y53" i="23"/>
  <c r="C56" i="23"/>
  <c r="I58" i="23"/>
  <c r="N60" i="23"/>
  <c r="R62" i="23"/>
  <c r="W64" i="23"/>
  <c r="C67" i="23"/>
  <c r="G69" i="23"/>
  <c r="L71" i="23"/>
  <c r="Q73" i="23"/>
  <c r="U75" i="23"/>
  <c r="AA77" i="23"/>
  <c r="F80" i="23"/>
  <c r="J82" i="23"/>
  <c r="AA83" i="23"/>
  <c r="G50" i="23"/>
  <c r="Q54" i="23"/>
  <c r="Q60" i="23"/>
  <c r="W42" i="23"/>
  <c r="Y48" i="23"/>
  <c r="H51" i="23"/>
  <c r="L53" i="23"/>
  <c r="Q55" i="23"/>
  <c r="W57" i="23"/>
  <c r="AA59" i="23"/>
  <c r="F62" i="23"/>
  <c r="K64" i="23"/>
  <c r="O66" i="23"/>
  <c r="U68" i="23"/>
  <c r="Z70" i="23"/>
  <c r="D73" i="23"/>
  <c r="I75" i="23"/>
  <c r="O77" i="23"/>
  <c r="S79" i="23"/>
  <c r="F7" i="23"/>
  <c r="E7" i="23"/>
  <c r="T25" i="23"/>
  <c r="B30" i="23"/>
  <c r="R40" i="23"/>
  <c r="C16" i="23"/>
  <c r="AE14" i="23" s="1"/>
  <c r="Z35" i="23"/>
  <c r="C49" i="23"/>
  <c r="B59" i="23"/>
  <c r="X68" i="23"/>
  <c r="T78" i="23"/>
  <c r="T27" i="23"/>
  <c r="H38" i="23"/>
  <c r="AA46" i="23"/>
  <c r="K32" i="23"/>
  <c r="J41" i="23"/>
  <c r="S21" i="23"/>
  <c r="W34" i="23"/>
  <c r="Q43" i="23"/>
  <c r="Q51" i="23"/>
  <c r="F58" i="23"/>
  <c r="U64" i="23"/>
  <c r="S69" i="23"/>
  <c r="Z72" i="23"/>
  <c r="G76" i="23"/>
  <c r="O79" i="23"/>
  <c r="S82" i="23"/>
  <c r="V21" i="23"/>
  <c r="P29" i="23"/>
  <c r="X34" i="23"/>
  <c r="K48" i="23"/>
  <c r="AA52" i="23"/>
  <c r="L57" i="23"/>
  <c r="U61" i="23"/>
  <c r="E66" i="23"/>
  <c r="O70" i="23"/>
  <c r="Y74" i="23"/>
  <c r="H79" i="23"/>
  <c r="J83" i="23"/>
  <c r="D48" i="23"/>
  <c r="V52" i="23"/>
  <c r="G57" i="23"/>
  <c r="P61" i="23"/>
  <c r="Y65" i="23"/>
  <c r="J70" i="23"/>
  <c r="S74" i="23"/>
  <c r="C79" i="23"/>
  <c r="F83" i="23"/>
  <c r="K52" i="23"/>
  <c r="M38" i="23"/>
  <c r="E50" i="23"/>
  <c r="O54" i="23"/>
  <c r="Y58" i="23"/>
  <c r="H63" i="23"/>
  <c r="S67" i="23"/>
  <c r="B72" i="23"/>
  <c r="K76" i="23"/>
  <c r="V80" i="23"/>
  <c r="V39" i="23"/>
  <c r="J54" i="23"/>
  <c r="Y60" i="23"/>
  <c r="T67" i="23"/>
  <c r="U79" i="23"/>
  <c r="F70" i="23"/>
  <c r="D81" i="23"/>
  <c r="M70" i="23"/>
  <c r="G79" i="23"/>
  <c r="J66" i="23"/>
  <c r="D75" i="23"/>
  <c r="N83" i="23"/>
  <c r="T16" i="23"/>
  <c r="AT14" i="23" s="1"/>
  <c r="O13" i="23"/>
  <c r="J10" i="23"/>
  <c r="P19" i="23"/>
  <c r="Z11" i="23"/>
  <c r="X16" i="23"/>
  <c r="AX14" i="23" s="1"/>
  <c r="U8" i="23"/>
  <c r="S13" i="23"/>
  <c r="Q18" i="23"/>
  <c r="AQ15" i="23" s="1"/>
  <c r="N10" i="23"/>
  <c r="L15" i="23"/>
  <c r="Z47" i="23"/>
  <c r="R25" i="23"/>
  <c r="W50" i="23"/>
  <c r="P59" i="23"/>
  <c r="J68" i="23"/>
  <c r="D77" i="23"/>
  <c r="K40" i="23"/>
  <c r="AA54" i="23"/>
  <c r="U63" i="23"/>
  <c r="N72" i="23"/>
  <c r="H81" i="23"/>
  <c r="E58" i="23"/>
  <c r="J52" i="23"/>
  <c r="D61" i="23"/>
  <c r="W69" i="23"/>
  <c r="Q78" i="23"/>
  <c r="Y49" i="23"/>
  <c r="V62" i="23"/>
  <c r="Q63" i="23"/>
  <c r="AA64" i="23"/>
  <c r="H83" i="23"/>
  <c r="U70" i="23"/>
  <c r="V11" i="23"/>
  <c r="M18" i="23"/>
  <c r="AM15" i="23" s="1"/>
  <c r="N9" i="23"/>
  <c r="J19" i="23"/>
  <c r="E16" i="23"/>
  <c r="AG14" i="23" s="1"/>
  <c r="Z12" i="23"/>
  <c r="AZ12" i="23" s="1"/>
  <c r="AA13" i="23"/>
  <c r="B48" i="23"/>
  <c r="V45" i="23"/>
  <c r="L66" i="23"/>
  <c r="W23" i="23"/>
  <c r="W44" i="23"/>
  <c r="E39" i="23"/>
  <c r="L32" i="23"/>
  <c r="AA49" i="23"/>
  <c r="D63" i="23"/>
  <c r="U72" i="23"/>
  <c r="I79" i="23"/>
  <c r="H21" i="23"/>
  <c r="Q34" i="23"/>
  <c r="U52" i="23"/>
  <c r="O61" i="23"/>
  <c r="G70" i="23"/>
  <c r="AA78" i="23"/>
  <c r="O47" i="23"/>
  <c r="Y56" i="23"/>
  <c r="S65" i="23"/>
  <c r="M74" i="23"/>
  <c r="Z82" i="23"/>
  <c r="J37" i="23"/>
  <c r="G54" i="23"/>
  <c r="AA62" i="23"/>
  <c r="U71" i="23"/>
  <c r="N80" i="23"/>
  <c r="U53" i="23"/>
  <c r="R66" i="23"/>
  <c r="AA67" i="23"/>
  <c r="K69" i="23"/>
  <c r="H65" i="23"/>
  <c r="R82" i="23"/>
  <c r="I12" i="23"/>
  <c r="AI12" i="23" s="1"/>
  <c r="J18" i="23"/>
  <c r="AJ15" i="23" s="1"/>
  <c r="H16" i="23"/>
  <c r="AH14" i="23" s="1"/>
  <c r="C13" i="23"/>
  <c r="AA17" i="23"/>
  <c r="V14" i="23"/>
  <c r="AV13" i="23" s="1"/>
  <c r="W13" i="23"/>
  <c r="U21" i="23"/>
  <c r="S31" i="23"/>
  <c r="H33" i="23"/>
  <c r="D43" i="23"/>
  <c r="T21" i="23"/>
  <c r="G39" i="23"/>
  <c r="R51" i="23"/>
  <c r="N61" i="23"/>
  <c r="J71" i="23"/>
  <c r="F81" i="23"/>
  <c r="F31" i="23"/>
  <c r="L40" i="23"/>
  <c r="O21" i="23"/>
  <c r="U34" i="23"/>
  <c r="N43" i="23"/>
  <c r="P25" i="23"/>
  <c r="B37" i="23"/>
  <c r="U45" i="23"/>
  <c r="H53" i="23"/>
  <c r="W59" i="23"/>
  <c r="K66" i="23"/>
  <c r="D71" i="23"/>
  <c r="K74" i="23"/>
  <c r="S77" i="23"/>
  <c r="Z80" i="23"/>
  <c r="U83" i="23"/>
  <c r="G25" i="23"/>
  <c r="F32" i="23"/>
  <c r="D40" i="23"/>
  <c r="O50" i="23"/>
  <c r="Z54" i="23"/>
  <c r="I59" i="23"/>
  <c r="S63" i="23"/>
  <c r="C68" i="23"/>
  <c r="M72" i="23"/>
  <c r="V76" i="23"/>
  <c r="G81" i="23"/>
  <c r="I39" i="23"/>
  <c r="J50" i="23"/>
  <c r="U54" i="23"/>
  <c r="D59" i="23"/>
  <c r="M63" i="23"/>
  <c r="X67" i="23"/>
  <c r="G72" i="23"/>
  <c r="Q76" i="23"/>
  <c r="AA80" i="23"/>
  <c r="G44" i="23"/>
  <c r="N56" i="23"/>
  <c r="D46" i="23"/>
  <c r="C52" i="23"/>
  <c r="M56" i="23"/>
  <c r="V60" i="23"/>
  <c r="G65" i="23"/>
  <c r="P69" i="23"/>
  <c r="Y73" i="23"/>
  <c r="J78" i="23"/>
  <c r="Q82" i="23"/>
  <c r="K49" i="23"/>
  <c r="I57" i="23"/>
  <c r="O62" i="23"/>
  <c r="C72" i="23"/>
  <c r="S83" i="23"/>
  <c r="O74" i="23"/>
  <c r="T61" i="23"/>
  <c r="T73" i="23"/>
  <c r="M82" i="23"/>
  <c r="Q69" i="23"/>
  <c r="K78" i="23"/>
  <c r="P10" i="23"/>
  <c r="K7" i="23"/>
  <c r="G17" i="23"/>
  <c r="B14" i="23"/>
  <c r="X8" i="23"/>
  <c r="V13" i="23"/>
  <c r="T18" i="23"/>
  <c r="AT15" i="23" s="1"/>
  <c r="Q10" i="23"/>
  <c r="O15" i="23"/>
  <c r="L7" i="23"/>
  <c r="J12" i="23"/>
  <c r="AJ12" i="23" s="1"/>
  <c r="H17" i="23"/>
  <c r="J7" i="23"/>
  <c r="S26" i="23"/>
  <c r="AS19" i="23" s="1"/>
  <c r="J21" i="23"/>
  <c r="T35" i="23"/>
  <c r="P45" i="23"/>
  <c r="O27" i="23"/>
  <c r="O42" i="23"/>
  <c r="D54" i="23"/>
  <c r="Z63" i="23"/>
  <c r="V73" i="23"/>
  <c r="Y19" i="23"/>
  <c r="W33" i="23"/>
  <c r="Q42" i="23"/>
  <c r="N25" i="23"/>
  <c r="Y36" i="23"/>
  <c r="S45" i="23"/>
  <c r="N29" i="23"/>
  <c r="F39" i="23"/>
  <c r="Y54" i="23"/>
  <c r="M61" i="23"/>
  <c r="B68" i="23"/>
  <c r="I71" i="23"/>
  <c r="Q74" i="23"/>
  <c r="X77" i="23"/>
  <c r="E81" i="23"/>
  <c r="Y83" i="23"/>
  <c r="P32" i="23"/>
  <c r="F41" i="23"/>
  <c r="G55" i="23"/>
  <c r="AA63" i="23"/>
  <c r="S72" i="23"/>
  <c r="M81" i="23"/>
  <c r="R50" i="23"/>
  <c r="K59" i="23"/>
  <c r="E68" i="23"/>
  <c r="Y76" i="23"/>
  <c r="K46" i="23"/>
  <c r="F47" i="23"/>
  <c r="S56" i="23"/>
  <c r="M65" i="23"/>
  <c r="G74" i="23"/>
  <c r="V82" i="23"/>
  <c r="Q57" i="23"/>
  <c r="I74" i="23"/>
  <c r="S75" i="23"/>
  <c r="W74" i="23"/>
  <c r="M79" i="23"/>
  <c r="Q8" i="23"/>
  <c r="H15" i="23"/>
  <c r="L14" i="23"/>
  <c r="AL13" i="23" s="1"/>
  <c r="G11" i="23"/>
  <c r="B8" i="23"/>
  <c r="X17" i="23"/>
  <c r="O16" i="23"/>
  <c r="AO14" i="23" s="1"/>
  <c r="S25" i="23"/>
  <c r="F38" i="23"/>
  <c r="O32" i="23"/>
  <c r="P56" i="23"/>
  <c r="H76" i="23"/>
  <c r="C36" i="23"/>
  <c r="J29" i="23"/>
  <c r="Y47" i="23"/>
  <c r="K41" i="23"/>
  <c r="O56" i="23"/>
  <c r="M69" i="23"/>
  <c r="B76" i="23"/>
  <c r="O82" i="23"/>
  <c r="D29" i="23"/>
  <c r="AA47" i="23"/>
  <c r="D57" i="23"/>
  <c r="X65" i="23"/>
  <c r="R74" i="23"/>
  <c r="D83" i="23"/>
  <c r="O52" i="23"/>
  <c r="I61" i="23"/>
  <c r="B70" i="23"/>
  <c r="V78" i="23"/>
  <c r="X51" i="23"/>
  <c r="X49" i="23"/>
  <c r="R58" i="23"/>
  <c r="K67" i="23"/>
  <c r="E76" i="23"/>
  <c r="T38" i="23"/>
  <c r="U59" i="23"/>
  <c r="R78" i="23"/>
  <c r="B80" i="23"/>
  <c r="E78" i="23"/>
  <c r="B74" i="23"/>
  <c r="N15" i="23"/>
  <c r="D9" i="23"/>
  <c r="J11" i="23"/>
  <c r="E8" i="23"/>
  <c r="X9" i="23"/>
  <c r="T19" i="23"/>
  <c r="F8" i="8"/>
  <c r="F44" i="8"/>
  <c r="F33" i="8"/>
  <c r="F34" i="8" s="1"/>
  <c r="F35" i="8" s="1"/>
  <c r="F22" i="8"/>
  <c r="F51" i="8" s="1"/>
  <c r="F45" i="8" l="1"/>
  <c r="F47" i="8" s="1"/>
  <c r="F16" i="8" s="1"/>
  <c r="F39" i="8"/>
  <c r="F40" i="8" s="1"/>
  <c r="F23" i="8"/>
  <c r="F24" i="8" s="1"/>
  <c r="F14" i="8" s="1"/>
  <c r="F41" i="8" l="1"/>
  <c r="F15" i="8" s="1"/>
  <c r="F17" i="8" s="1"/>
  <c r="F18" i="8" s="1"/>
  <c r="F7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B10" authorId="0" shapeId="0" xr:uid="{876CEC92-7332-4207-8E33-DA59A5F4D55A}">
      <text>
        <r>
          <rPr>
            <b/>
            <sz val="9"/>
            <color indexed="81"/>
            <rFont val="MS P ゴシック"/>
            <family val="3"/>
            <charset val="128"/>
          </rPr>
          <t>該当ないため除外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<sst xmlns="http://schemas.openxmlformats.org/spreadsheetml/2006/main" count="1929" uniqueCount="701">
  <si>
    <t>No</t>
    <phoneticPr fontId="2"/>
  </si>
  <si>
    <t>型番</t>
    <rPh sb="0" eb="2">
      <t>カタバン</t>
    </rPh>
    <phoneticPr fontId="2"/>
  </si>
  <si>
    <t>区分</t>
    <rPh sb="0" eb="2">
      <t>クブン</t>
    </rPh>
    <phoneticPr fontId="2"/>
  </si>
  <si>
    <t>パワーコンディショナ</t>
    <phoneticPr fontId="2"/>
  </si>
  <si>
    <t>架台</t>
    <rPh sb="0" eb="2">
      <t>ガダイ</t>
    </rPh>
    <phoneticPr fontId="2"/>
  </si>
  <si>
    <t>蓄電池</t>
    <rPh sb="0" eb="3">
      <t>チクデンチ</t>
    </rPh>
    <phoneticPr fontId="2"/>
  </si>
  <si>
    <t>蓄電池システム</t>
    <rPh sb="0" eb="3">
      <t>チクデンチ</t>
    </rPh>
    <phoneticPr fontId="2"/>
  </si>
  <si>
    <t>メーカー</t>
    <phoneticPr fontId="2"/>
  </si>
  <si>
    <t>パッケージ型番</t>
    <rPh sb="5" eb="7">
      <t>カタバン</t>
    </rPh>
    <phoneticPr fontId="2"/>
  </si>
  <si>
    <t>V2H</t>
    <phoneticPr fontId="2"/>
  </si>
  <si>
    <t>型式</t>
    <rPh sb="0" eb="2">
      <t>カタシキ</t>
    </rPh>
    <phoneticPr fontId="2"/>
  </si>
  <si>
    <t>住所</t>
    <rPh sb="0" eb="2">
      <t>ジュウショ</t>
    </rPh>
    <phoneticPr fontId="2"/>
  </si>
  <si>
    <t>担当者</t>
    <rPh sb="0" eb="3">
      <t>タントウシャ</t>
    </rPh>
    <phoneticPr fontId="2"/>
  </si>
  <si>
    <t>連絡先</t>
    <rPh sb="0" eb="3">
      <t>レンラクサキ</t>
    </rPh>
    <phoneticPr fontId="2"/>
  </si>
  <si>
    <t>円</t>
    <rPh sb="0" eb="1">
      <t>エン</t>
    </rPh>
    <phoneticPr fontId="2"/>
  </si>
  <si>
    <t>助成金額</t>
    <rPh sb="0" eb="4">
      <t>ジョセイキンガク</t>
    </rPh>
    <phoneticPr fontId="2"/>
  </si>
  <si>
    <t>会社名</t>
  </si>
  <si>
    <t>フリガナ</t>
    <phoneticPr fontId="7"/>
  </si>
  <si>
    <t>被交付者名
（事業者名）</t>
    <rPh sb="0" eb="4">
      <t>ヒコウフシャ</t>
    </rPh>
    <rPh sb="4" eb="5">
      <t>メイ</t>
    </rPh>
    <rPh sb="7" eb="10">
      <t>ジギョウシャ</t>
    </rPh>
    <rPh sb="10" eb="11">
      <t>メイ</t>
    </rPh>
    <phoneticPr fontId="7"/>
  </si>
  <si>
    <t>住宅情報</t>
    <rPh sb="0" eb="2">
      <t>ジュウタク</t>
    </rPh>
    <rPh sb="2" eb="4">
      <t>ジョウホウ</t>
    </rPh>
    <phoneticPr fontId="7"/>
  </si>
  <si>
    <t>基本情報</t>
    <rPh sb="0" eb="2">
      <t>キホン</t>
    </rPh>
    <rPh sb="2" eb="4">
      <t>ジョウホウ</t>
    </rPh>
    <phoneticPr fontId="7"/>
  </si>
  <si>
    <t>太陽光発電システム</t>
    <rPh sb="0" eb="5">
      <t>タイヨウコウハツデン</t>
    </rPh>
    <phoneticPr fontId="2"/>
  </si>
  <si>
    <t>機能性PV（基準別表２に定める機能性の区分）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2"/>
  </si>
  <si>
    <t>周辺機器が接続されている範囲</t>
    <rPh sb="0" eb="4">
      <t>シュウヘンキキ</t>
    </rPh>
    <rPh sb="5" eb="7">
      <t>セツゾク</t>
    </rPh>
    <rPh sb="12" eb="14">
      <t>ハンイ</t>
    </rPh>
    <phoneticPr fontId="2"/>
  </si>
  <si>
    <t>集合住宅の陸屋根に設置する太陽電池の架台</t>
    <rPh sb="0" eb="4">
      <t>シュウゴウジュウタク</t>
    </rPh>
    <rPh sb="5" eb="8">
      <t>リクヤネ</t>
    </rPh>
    <rPh sb="9" eb="11">
      <t>セッチ</t>
    </rPh>
    <rPh sb="13" eb="17">
      <t>タイヨウデンチ</t>
    </rPh>
    <rPh sb="18" eb="20">
      <t>ガダイ</t>
    </rPh>
    <phoneticPr fontId="2"/>
  </si>
  <si>
    <t>架台の有無</t>
    <rPh sb="0" eb="2">
      <t>ガダイ</t>
    </rPh>
    <rPh sb="3" eb="5">
      <t>ウム</t>
    </rPh>
    <phoneticPr fontId="2"/>
  </si>
  <si>
    <t>合計</t>
    <rPh sb="0" eb="2">
      <t>ゴウケイ</t>
    </rPh>
    <phoneticPr fontId="2"/>
  </si>
  <si>
    <t>助成対象経費（税別）</t>
    <rPh sb="0" eb="2">
      <t>ジョセイ</t>
    </rPh>
    <rPh sb="2" eb="6">
      <t>タイショウケイヒ</t>
    </rPh>
    <rPh sb="7" eb="9">
      <t>ゼイベツ</t>
    </rPh>
    <phoneticPr fontId="2"/>
  </si>
  <si>
    <t>（単位：円）</t>
    <rPh sb="1" eb="3">
      <t>タンイ</t>
    </rPh>
    <rPh sb="4" eb="5">
      <t>エン</t>
    </rPh>
    <phoneticPr fontId="2"/>
  </si>
  <si>
    <t>国等補助金額</t>
    <rPh sb="0" eb="1">
      <t>クニ</t>
    </rPh>
    <rPh sb="1" eb="2">
      <t>トウ</t>
    </rPh>
    <rPh sb="2" eb="4">
      <t>ホジョ</t>
    </rPh>
    <rPh sb="4" eb="6">
      <t>キンガク</t>
    </rPh>
    <phoneticPr fontId="2"/>
  </si>
  <si>
    <t>太陽光（モジュール）</t>
    <rPh sb="0" eb="3">
      <t>タイヨウコウ</t>
    </rPh>
    <phoneticPr fontId="2"/>
  </si>
  <si>
    <t>太陽光（変換装置）</t>
    <rPh sb="0" eb="3">
      <t>タイヨウコウ</t>
    </rPh>
    <rPh sb="4" eb="6">
      <t>ヘンカン</t>
    </rPh>
    <rPh sb="6" eb="8">
      <t>ソウチ</t>
    </rPh>
    <phoneticPr fontId="2"/>
  </si>
  <si>
    <t>合計発電出力</t>
    <phoneticPr fontId="2"/>
  </si>
  <si>
    <t>内訳書算出者</t>
    <rPh sb="0" eb="3">
      <t>ウチワケショ</t>
    </rPh>
    <rPh sb="3" eb="5">
      <t>サンシュツ</t>
    </rPh>
    <rPh sb="5" eb="6">
      <t>シャ</t>
    </rPh>
    <phoneticPr fontId="2"/>
  </si>
  <si>
    <t>事業者名</t>
    <rPh sb="0" eb="4">
      <t>ジギョウシャメイ</t>
    </rPh>
    <phoneticPr fontId="2"/>
  </si>
  <si>
    <t>設置先情報</t>
    <rPh sb="0" eb="3">
      <t>セッチサキ</t>
    </rPh>
    <rPh sb="3" eb="5">
      <t>ジョウホウ</t>
    </rPh>
    <phoneticPr fontId="2"/>
  </si>
  <si>
    <t>設置先地番</t>
    <rPh sb="0" eb="2">
      <t>セッチ</t>
    </rPh>
    <rPh sb="2" eb="3">
      <t>サキ</t>
    </rPh>
    <rPh sb="3" eb="5">
      <t>チバン</t>
    </rPh>
    <phoneticPr fontId="2"/>
  </si>
  <si>
    <t>支払先情報</t>
    <rPh sb="0" eb="3">
      <t>シハライサキ</t>
    </rPh>
    <rPh sb="3" eb="5">
      <t>ジョウホウ</t>
    </rPh>
    <phoneticPr fontId="2"/>
  </si>
  <si>
    <t>交付決定番号</t>
    <rPh sb="0" eb="2">
      <t>コウフ</t>
    </rPh>
    <rPh sb="2" eb="4">
      <t>ケッテイ</t>
    </rPh>
    <rPh sb="4" eb="6">
      <t>バンゴウ</t>
    </rPh>
    <phoneticPr fontId="2"/>
  </si>
  <si>
    <t>領収書番号</t>
    <rPh sb="0" eb="5">
      <t>リョウシュウショバンゴウ</t>
    </rPh>
    <phoneticPr fontId="2"/>
  </si>
  <si>
    <t>記入日（算出日）</t>
    <rPh sb="0" eb="3">
      <t>キニュウヒ</t>
    </rPh>
    <rPh sb="4" eb="6">
      <t>サンシュツ</t>
    </rPh>
    <rPh sb="6" eb="7">
      <t>ヒ</t>
    </rPh>
    <phoneticPr fontId="2"/>
  </si>
  <si>
    <t>　令和　　　年　　　月　　　日</t>
    <rPh sb="1" eb="3">
      <t>レイワ</t>
    </rPh>
    <rPh sb="6" eb="7">
      <t>ネン</t>
    </rPh>
    <rPh sb="10" eb="11">
      <t>ガツ</t>
    </rPh>
    <rPh sb="14" eb="15">
      <t>ニチ</t>
    </rPh>
    <phoneticPr fontId="2"/>
  </si>
  <si>
    <t>内訳書</t>
    <rPh sb="0" eb="2">
      <t>ウチワケ</t>
    </rPh>
    <rPh sb="2" eb="3">
      <t>ショ</t>
    </rPh>
    <phoneticPr fontId="2"/>
  </si>
  <si>
    <r>
      <t>領収書に含まれる助成対象経費</t>
    </r>
    <r>
      <rPr>
        <b/>
        <u/>
        <sz val="11"/>
        <color theme="1"/>
        <rFont val="游ゴシック"/>
        <family val="3"/>
        <charset val="128"/>
        <scheme val="minor"/>
      </rPr>
      <t>（※１）</t>
    </r>
    <r>
      <rPr>
        <b/>
        <sz val="11"/>
        <color theme="1"/>
        <rFont val="游ゴシック"/>
        <family val="3"/>
        <charset val="128"/>
        <scheme val="minor"/>
      </rPr>
      <t>内訳</t>
    </r>
    <rPh sb="0" eb="3">
      <t>リョウシュウショ</t>
    </rPh>
    <rPh sb="4" eb="5">
      <t>フク</t>
    </rPh>
    <rPh sb="8" eb="10">
      <t>ジョセイ</t>
    </rPh>
    <rPh sb="10" eb="12">
      <t>タイショウ</t>
    </rPh>
    <rPh sb="12" eb="14">
      <t>ケイヒ</t>
    </rPh>
    <rPh sb="18" eb="20">
      <t>ウチワケ</t>
    </rPh>
    <phoneticPr fontId="2"/>
  </si>
  <si>
    <t>機器費（架台は材料費）</t>
    <rPh sb="0" eb="3">
      <t>キキヒ</t>
    </rPh>
    <rPh sb="4" eb="6">
      <t>ガダイ</t>
    </rPh>
    <rPh sb="7" eb="10">
      <t>ザイリョウヒ</t>
    </rPh>
    <phoneticPr fontId="2"/>
  </si>
  <si>
    <r>
      <t>①太陽光発電システム機器費</t>
    </r>
    <r>
      <rPr>
        <u/>
        <sz val="10"/>
        <color theme="1"/>
        <rFont val="游ゴシック"/>
        <family val="3"/>
        <charset val="128"/>
        <scheme val="minor"/>
      </rPr>
      <t>（※２）</t>
    </r>
    <rPh sb="1" eb="4">
      <t>タイヨウコウ</t>
    </rPh>
    <rPh sb="4" eb="6">
      <t>ハツデン</t>
    </rPh>
    <rPh sb="10" eb="13">
      <t>キキヒ</t>
    </rPh>
    <phoneticPr fontId="2"/>
  </si>
  <si>
    <t>内訳</t>
    <rPh sb="0" eb="2">
      <t>ウチワケ</t>
    </rPh>
    <phoneticPr fontId="2"/>
  </si>
  <si>
    <t>パワーコンディショナーのタイプ</t>
    <phoneticPr fontId="2"/>
  </si>
  <si>
    <r>
      <t>①の内、太陽光の経費に含めるパワーコンディショナの機器費</t>
    </r>
    <r>
      <rPr>
        <u/>
        <sz val="10"/>
        <color theme="1"/>
        <rFont val="游ゴシック"/>
        <family val="3"/>
        <charset val="128"/>
        <scheme val="minor"/>
      </rPr>
      <t>（※３）</t>
    </r>
    <rPh sb="8" eb="10">
      <t>ケイヒ</t>
    </rPh>
    <rPh sb="11" eb="12">
      <t>フク</t>
    </rPh>
    <phoneticPr fontId="2"/>
  </si>
  <si>
    <r>
      <t xml:space="preserve">上乗せ措置
</t>
    </r>
    <r>
      <rPr>
        <u/>
        <sz val="10"/>
        <color theme="1"/>
        <rFont val="游ゴシック"/>
        <family val="3"/>
        <charset val="128"/>
        <scheme val="minor"/>
      </rPr>
      <t>（※4）</t>
    </r>
    <rPh sb="0" eb="2">
      <t>ウワノ</t>
    </rPh>
    <rPh sb="3" eb="5">
      <t>ソチ</t>
    </rPh>
    <phoneticPr fontId="2"/>
  </si>
  <si>
    <t>①の内、集合住宅の陸屋根に設置する架台の材料費</t>
    <rPh sb="2" eb="3">
      <t>ウチ</t>
    </rPh>
    <rPh sb="4" eb="6">
      <t>シュウゴウ</t>
    </rPh>
    <rPh sb="6" eb="8">
      <t>ジュウタク</t>
    </rPh>
    <rPh sb="9" eb="12">
      <t>リクヤネ</t>
    </rPh>
    <rPh sb="13" eb="15">
      <t>セッチ</t>
    </rPh>
    <rPh sb="17" eb="19">
      <t>ガダイ</t>
    </rPh>
    <rPh sb="20" eb="23">
      <t>ザイリョウヒ</t>
    </rPh>
    <phoneticPr fontId="2"/>
  </si>
  <si>
    <r>
      <t>②蓄電池システム機器費</t>
    </r>
    <r>
      <rPr>
        <u/>
        <sz val="10"/>
        <color theme="1"/>
        <rFont val="游ゴシック"/>
        <family val="3"/>
        <charset val="128"/>
        <scheme val="minor"/>
      </rPr>
      <t>（※２）</t>
    </r>
    <rPh sb="1" eb="4">
      <t>チクデンチ</t>
    </rPh>
    <rPh sb="8" eb="11">
      <t>キキヒ</t>
    </rPh>
    <phoneticPr fontId="2"/>
  </si>
  <si>
    <r>
      <t>②の内、蓄電池の経費に含めるパワーコンディショナの機器費</t>
    </r>
    <r>
      <rPr>
        <u/>
        <sz val="10"/>
        <color theme="1"/>
        <rFont val="游ゴシック"/>
        <family val="3"/>
        <charset val="128"/>
        <scheme val="minor"/>
      </rPr>
      <t>（※３）</t>
    </r>
    <rPh sb="8" eb="10">
      <t>ケイヒ</t>
    </rPh>
    <rPh sb="11" eb="12">
      <t>フク</t>
    </rPh>
    <phoneticPr fontId="2"/>
  </si>
  <si>
    <r>
      <t>③V2H機器費</t>
    </r>
    <r>
      <rPr>
        <u/>
        <sz val="10"/>
        <color theme="1"/>
        <rFont val="游ゴシック"/>
        <family val="3"/>
        <charset val="128"/>
        <scheme val="minor"/>
      </rPr>
      <t>（※２）</t>
    </r>
    <rPh sb="4" eb="7">
      <t>キキヒ</t>
    </rPh>
    <phoneticPr fontId="2"/>
  </si>
  <si>
    <t>③の内、V2Hの経費に含めるパワーコンディショナの機器費※３</t>
    <rPh sb="8" eb="10">
      <t>ケイヒ</t>
    </rPh>
    <rPh sb="11" eb="12">
      <t>フク</t>
    </rPh>
    <phoneticPr fontId="2"/>
  </si>
  <si>
    <t>工事費等</t>
    <rPh sb="0" eb="4">
      <t>コウジヒナド</t>
    </rPh>
    <phoneticPr fontId="2"/>
  </si>
  <si>
    <r>
      <t>④太陽光発電システム工事費</t>
    </r>
    <r>
      <rPr>
        <u/>
        <sz val="10"/>
        <color theme="1"/>
        <rFont val="游ゴシック"/>
        <family val="3"/>
        <charset val="128"/>
        <scheme val="minor"/>
      </rPr>
      <t>（※２）</t>
    </r>
    <rPh sb="1" eb="4">
      <t>タイヨウコウ</t>
    </rPh>
    <rPh sb="4" eb="6">
      <t>ハツデン</t>
    </rPh>
    <rPh sb="10" eb="13">
      <t>コウジヒ</t>
    </rPh>
    <phoneticPr fontId="2"/>
  </si>
  <si>
    <r>
      <t>④の内、太陽光の経費に含めるパワーコンディショナの工事費</t>
    </r>
    <r>
      <rPr>
        <u/>
        <sz val="10"/>
        <color theme="1"/>
        <rFont val="游ゴシック"/>
        <family val="3"/>
        <charset val="128"/>
        <scheme val="minor"/>
      </rPr>
      <t>（※３）</t>
    </r>
    <rPh sb="8" eb="10">
      <t>ケイヒ</t>
    </rPh>
    <rPh sb="11" eb="12">
      <t>フク</t>
    </rPh>
    <rPh sb="25" eb="27">
      <t>コウジ</t>
    </rPh>
    <phoneticPr fontId="2"/>
  </si>
  <si>
    <t>④の内、集合住宅の陸屋根に設置する架台の工事費</t>
    <rPh sb="2" eb="3">
      <t>ウチ</t>
    </rPh>
    <rPh sb="4" eb="6">
      <t>シュウゴウ</t>
    </rPh>
    <rPh sb="6" eb="8">
      <t>ジュウタク</t>
    </rPh>
    <rPh sb="9" eb="12">
      <t>リクヤネ</t>
    </rPh>
    <rPh sb="13" eb="15">
      <t>セッチ</t>
    </rPh>
    <rPh sb="17" eb="19">
      <t>ガダイ</t>
    </rPh>
    <rPh sb="20" eb="23">
      <t>コウジヒ</t>
    </rPh>
    <phoneticPr fontId="2"/>
  </si>
  <si>
    <r>
      <t>⑤蓄電池システム工事費</t>
    </r>
    <r>
      <rPr>
        <u/>
        <sz val="10"/>
        <color theme="1"/>
        <rFont val="游ゴシック"/>
        <family val="3"/>
        <charset val="128"/>
        <scheme val="minor"/>
      </rPr>
      <t>（※２）</t>
    </r>
    <rPh sb="1" eb="4">
      <t>チクデンチ</t>
    </rPh>
    <rPh sb="8" eb="11">
      <t>コウジヒ</t>
    </rPh>
    <phoneticPr fontId="2"/>
  </si>
  <si>
    <r>
      <t>⑤の内、蓄電池用の経費に含めるパワーコンディショナの工事費</t>
    </r>
    <r>
      <rPr>
        <u/>
        <sz val="10"/>
        <color theme="1"/>
        <rFont val="游ゴシック"/>
        <family val="3"/>
        <charset val="128"/>
        <scheme val="minor"/>
      </rPr>
      <t>（※３）</t>
    </r>
    <rPh sb="9" eb="11">
      <t>ケイヒ</t>
    </rPh>
    <rPh sb="12" eb="13">
      <t>フク</t>
    </rPh>
    <rPh sb="26" eb="28">
      <t>コウジ</t>
    </rPh>
    <phoneticPr fontId="2"/>
  </si>
  <si>
    <r>
      <t>⑥V2H工事費</t>
    </r>
    <r>
      <rPr>
        <u/>
        <sz val="10"/>
        <color theme="1"/>
        <rFont val="游ゴシック"/>
        <family val="3"/>
        <charset val="128"/>
        <scheme val="minor"/>
      </rPr>
      <t>（※２）</t>
    </r>
    <rPh sb="4" eb="7">
      <t>コウジヒ</t>
    </rPh>
    <phoneticPr fontId="2"/>
  </si>
  <si>
    <t>⑥の内、V2Hの経費に含めるパワーコンディショナの工事費※３</t>
    <rPh sb="8" eb="10">
      <t>ケイヒ</t>
    </rPh>
    <rPh sb="11" eb="12">
      <t>フク</t>
    </rPh>
    <rPh sb="25" eb="27">
      <t>コウジ</t>
    </rPh>
    <phoneticPr fontId="2"/>
  </si>
  <si>
    <t>A：太陽光発電システム助成対象経費（①＋④）</t>
    <rPh sb="2" eb="5">
      <t>タイヨウコウ</t>
    </rPh>
    <rPh sb="5" eb="7">
      <t>ハツデン</t>
    </rPh>
    <rPh sb="11" eb="13">
      <t>ジョセイ</t>
    </rPh>
    <rPh sb="13" eb="17">
      <t>タイショウケイヒ</t>
    </rPh>
    <phoneticPr fontId="2"/>
  </si>
  <si>
    <t>B：蓄電池システム助成対象経費（②＋⑤）</t>
    <rPh sb="2" eb="5">
      <t>チクデンチ</t>
    </rPh>
    <rPh sb="9" eb="11">
      <t>ジョセイ</t>
    </rPh>
    <rPh sb="11" eb="15">
      <t>タイショウケイヒ</t>
    </rPh>
    <phoneticPr fontId="2"/>
  </si>
  <si>
    <t>C：V2H助成対象経費（③＋⑥）</t>
    <rPh sb="5" eb="7">
      <t>ジョセイ</t>
    </rPh>
    <rPh sb="7" eb="11">
      <t>タイショウケイヒ</t>
    </rPh>
    <phoneticPr fontId="2"/>
  </si>
  <si>
    <t>D：税別合計額（A+B+C）</t>
    <rPh sb="2" eb="4">
      <t>ゼイベツ</t>
    </rPh>
    <rPh sb="4" eb="6">
      <t>ゴウケイ</t>
    </rPh>
    <rPh sb="6" eb="7">
      <t>ゼイガク</t>
    </rPh>
    <phoneticPr fontId="2"/>
  </si>
  <si>
    <t>E:消費税</t>
    <rPh sb="2" eb="5">
      <t>ショウヒゼイ</t>
    </rPh>
    <phoneticPr fontId="2"/>
  </si>
  <si>
    <t>F:税込合計額（（税込）</t>
    <rPh sb="2" eb="4">
      <t>ゼイコ</t>
    </rPh>
    <rPh sb="4" eb="7">
      <t>ゴウケイガク</t>
    </rPh>
    <rPh sb="9" eb="11">
      <t>ゼイコ</t>
    </rPh>
    <phoneticPr fontId="2"/>
  </si>
  <si>
    <t>PV</t>
    <phoneticPr fontId="2"/>
  </si>
  <si>
    <t>機能性PV</t>
    <rPh sb="0" eb="3">
      <t>キノウセイ</t>
    </rPh>
    <phoneticPr fontId="2"/>
  </si>
  <si>
    <t>交付請求額</t>
    <rPh sb="0" eb="5">
      <t>コウフセイキュウガク</t>
    </rPh>
    <phoneticPr fontId="2"/>
  </si>
  <si>
    <t>太陽光</t>
    <rPh sb="0" eb="3">
      <t>タイヨウコウ</t>
    </rPh>
    <phoneticPr fontId="2"/>
  </si>
  <si>
    <t>基本情報</t>
    <rPh sb="0" eb="4">
      <t>キホンジョウホウ</t>
    </rPh>
    <phoneticPr fontId="2"/>
  </si>
  <si>
    <t>モジュール出力（機能性PVの出力も含む）
（小数点以下第3位四捨五入）</t>
    <rPh sb="5" eb="7">
      <t>シュツリョク</t>
    </rPh>
    <rPh sb="8" eb="10">
      <t>キノウ</t>
    </rPh>
    <rPh sb="10" eb="11">
      <t>セイ</t>
    </rPh>
    <rPh sb="14" eb="16">
      <t>シュツリョク</t>
    </rPh>
    <rPh sb="17" eb="18">
      <t>フク</t>
    </rPh>
    <rPh sb="22" eb="27">
      <t>ショウスウテンイカ</t>
    </rPh>
    <rPh sb="27" eb="28">
      <t>ダイ</t>
    </rPh>
    <rPh sb="29" eb="30">
      <t>イ</t>
    </rPh>
    <rPh sb="30" eb="34">
      <t>シシャゴニュウ</t>
    </rPh>
    <phoneticPr fontId="2"/>
  </si>
  <si>
    <t>パワーコンディショナ出力
（小数点以下第3位四捨五入）</t>
    <rPh sb="10" eb="12">
      <t>シュツリョク</t>
    </rPh>
    <phoneticPr fontId="2"/>
  </si>
  <si>
    <t>助成対象出力</t>
    <rPh sb="0" eb="2">
      <t>ジョセイ</t>
    </rPh>
    <rPh sb="2" eb="4">
      <t>タイショウ</t>
    </rPh>
    <rPh sb="4" eb="6">
      <t>シュツリョク</t>
    </rPh>
    <phoneticPr fontId="2"/>
  </si>
  <si>
    <t>助成算定額</t>
    <rPh sb="0" eb="5">
      <t>ジョセイサンテイガク</t>
    </rPh>
    <phoneticPr fontId="2"/>
  </si>
  <si>
    <r>
      <t xml:space="preserve">①太陽光システム機器費（全体）
</t>
    </r>
    <r>
      <rPr>
        <sz val="10"/>
        <color theme="1"/>
        <rFont val="游ゴシック"/>
        <family val="3"/>
        <charset val="128"/>
        <scheme val="minor"/>
      </rPr>
      <t>（機能性PV・集合住宅陸屋根架台・ハイブリッド型以上のPCS等の按分後の経費を含む）</t>
    </r>
    <rPh sb="1" eb="4">
      <t>タイヨウコウ</t>
    </rPh>
    <rPh sb="8" eb="11">
      <t>キキヒ</t>
    </rPh>
    <rPh sb="12" eb="14">
      <t>ゼンタイ</t>
    </rPh>
    <rPh sb="17" eb="20">
      <t>キノウセイ</t>
    </rPh>
    <rPh sb="23" eb="27">
      <t>シュウゴウジュウタク</t>
    </rPh>
    <rPh sb="27" eb="30">
      <t>リクヤネ</t>
    </rPh>
    <rPh sb="30" eb="32">
      <t>ガダイ</t>
    </rPh>
    <phoneticPr fontId="2"/>
  </si>
  <si>
    <r>
      <t xml:space="preserve">②太陽光発電システム工事費（全体）
</t>
    </r>
    <r>
      <rPr>
        <sz val="10"/>
        <color theme="1"/>
        <rFont val="游ゴシック"/>
        <family val="3"/>
        <charset val="128"/>
        <scheme val="minor"/>
      </rPr>
      <t>（機能性PV・集合住宅陸屋根架台・ハイブリッド型以上のPCS等の按分後の経費を含む）</t>
    </r>
    <rPh sb="1" eb="4">
      <t>タイヨウコウ</t>
    </rPh>
    <rPh sb="4" eb="6">
      <t>ハツデン</t>
    </rPh>
    <rPh sb="10" eb="13">
      <t>コウジヒ</t>
    </rPh>
    <rPh sb="14" eb="16">
      <t>ゼンタイ</t>
    </rPh>
    <phoneticPr fontId="2"/>
  </si>
  <si>
    <t>助成対象経費（①＋②）</t>
    <rPh sb="0" eb="2">
      <t>ジョセイ</t>
    </rPh>
    <rPh sb="2" eb="4">
      <t>タイショウ</t>
    </rPh>
    <rPh sb="4" eb="6">
      <t>ケイヒ</t>
    </rPh>
    <phoneticPr fontId="2"/>
  </si>
  <si>
    <t>国その他の団体からの補助金等</t>
    <rPh sb="0" eb="1">
      <t>クニ</t>
    </rPh>
    <rPh sb="3" eb="4">
      <t>タ</t>
    </rPh>
    <rPh sb="5" eb="7">
      <t>ダンタイ</t>
    </rPh>
    <rPh sb="10" eb="12">
      <t>ホジョ</t>
    </rPh>
    <rPh sb="12" eb="13">
      <t>キン</t>
    </rPh>
    <rPh sb="13" eb="14">
      <t>トウ</t>
    </rPh>
    <phoneticPr fontId="2"/>
  </si>
  <si>
    <t>控除後助成対象経費（国その他団体からの補助金控除後）</t>
    <rPh sb="0" eb="3">
      <t>コウジョゴ</t>
    </rPh>
    <rPh sb="3" eb="7">
      <t>ジョセイタイショウ</t>
    </rPh>
    <rPh sb="7" eb="9">
      <t>ケイヒ</t>
    </rPh>
    <rPh sb="10" eb="11">
      <t>クニ</t>
    </rPh>
    <rPh sb="13" eb="14">
      <t>タ</t>
    </rPh>
    <rPh sb="14" eb="16">
      <t>ダンタイ</t>
    </rPh>
    <rPh sb="19" eb="22">
      <t>ホジョキン</t>
    </rPh>
    <rPh sb="22" eb="25">
      <t>コウジョゴ</t>
    </rPh>
    <phoneticPr fontId="2"/>
  </si>
  <si>
    <t>上乗せ措置</t>
    <rPh sb="0" eb="2">
      <t>ウワノ</t>
    </rPh>
    <rPh sb="3" eb="5">
      <t>ソチ</t>
    </rPh>
    <phoneticPr fontId="2"/>
  </si>
  <si>
    <t>機能性PV（基準別表２に定める機能性の区分）上乗せ算定金額</t>
    <rPh sb="22" eb="24">
      <t>ウワノ</t>
    </rPh>
    <rPh sb="25" eb="27">
      <t>サンテイ</t>
    </rPh>
    <rPh sb="27" eb="29">
      <t>キンガク</t>
    </rPh>
    <phoneticPr fontId="2"/>
  </si>
  <si>
    <t>機能性PV（基準別表３に定める機能性の区分）上乗せ算定金額</t>
    <rPh sb="22" eb="24">
      <t>ウワノ</t>
    </rPh>
    <rPh sb="25" eb="27">
      <t>サンテイ</t>
    </rPh>
    <rPh sb="27" eb="29">
      <t>キンガク</t>
    </rPh>
    <phoneticPr fontId="2"/>
  </si>
  <si>
    <t>集合住宅の陸屋根に設置する太陽電池の架台上乗せ算定金額</t>
    <rPh sb="20" eb="22">
      <t>ウワノ</t>
    </rPh>
    <rPh sb="23" eb="25">
      <t>サンテイ</t>
    </rPh>
    <rPh sb="25" eb="27">
      <t>キンガク</t>
    </rPh>
    <phoneticPr fontId="2"/>
  </si>
  <si>
    <t>上乗せ
勘案後</t>
    <rPh sb="0" eb="2">
      <t>ウワノ</t>
    </rPh>
    <rPh sb="4" eb="6">
      <t>カンアン</t>
    </rPh>
    <rPh sb="6" eb="7">
      <t>ゴ</t>
    </rPh>
    <phoneticPr fontId="2"/>
  </si>
  <si>
    <t>太陽光発電システム全体合計助成算定額</t>
    <rPh sb="0" eb="5">
      <t>タイヨウコウハツデン</t>
    </rPh>
    <rPh sb="9" eb="11">
      <t>ゼンタイ</t>
    </rPh>
    <rPh sb="11" eb="13">
      <t>ゴウケイ</t>
    </rPh>
    <rPh sb="13" eb="15">
      <t>ジョセイ</t>
    </rPh>
    <rPh sb="15" eb="18">
      <t>サンテイガク</t>
    </rPh>
    <phoneticPr fontId="2"/>
  </si>
  <si>
    <t>機能性PV出力（基準別表２に定める機能性の区分）</t>
    <rPh sb="0" eb="2">
      <t>キノウ</t>
    </rPh>
    <rPh sb="2" eb="3">
      <t>セイ</t>
    </rPh>
    <rPh sb="5" eb="7">
      <t>シュツリョク</t>
    </rPh>
    <rPh sb="8" eb="10">
      <t>キジュン</t>
    </rPh>
    <rPh sb="10" eb="12">
      <t>ベッピョウ</t>
    </rPh>
    <rPh sb="14" eb="15">
      <t>サダ</t>
    </rPh>
    <rPh sb="17" eb="19">
      <t>キノウ</t>
    </rPh>
    <rPh sb="19" eb="20">
      <t>セイ</t>
    </rPh>
    <rPh sb="21" eb="23">
      <t>クブン</t>
    </rPh>
    <phoneticPr fontId="2"/>
  </si>
  <si>
    <t>基準別表２</t>
    <rPh sb="0" eb="2">
      <t>キジュン</t>
    </rPh>
    <rPh sb="2" eb="4">
      <t>ベツヒョウ</t>
    </rPh>
    <phoneticPr fontId="2"/>
  </si>
  <si>
    <t>/kW</t>
    <phoneticPr fontId="2"/>
  </si>
  <si>
    <t>機能性PV出力（小数点以下第3位四捨五入）</t>
    <rPh sb="0" eb="3">
      <t>キノウセイ</t>
    </rPh>
    <rPh sb="5" eb="6">
      <t>シュツ</t>
    </rPh>
    <rPh sb="6" eb="7">
      <t>リョク</t>
    </rPh>
    <rPh sb="8" eb="13">
      <t>ショウスウテンイカ</t>
    </rPh>
    <rPh sb="13" eb="14">
      <t>ダイ</t>
    </rPh>
    <rPh sb="15" eb="16">
      <t>イ</t>
    </rPh>
    <rPh sb="16" eb="20">
      <t>シシャゴニュウ</t>
    </rPh>
    <phoneticPr fontId="2"/>
  </si>
  <si>
    <t>太陽光発電システム全体の助成対象出力</t>
    <rPh sb="0" eb="5">
      <t>タイヨウコウハツデン</t>
    </rPh>
    <rPh sb="9" eb="11">
      <t>ゼンタイ</t>
    </rPh>
    <rPh sb="12" eb="14">
      <t>ジョセイ</t>
    </rPh>
    <rPh sb="14" eb="16">
      <t>タイショウ</t>
    </rPh>
    <rPh sb="16" eb="18">
      <t>シュツリョク</t>
    </rPh>
    <phoneticPr fontId="2"/>
  </si>
  <si>
    <t>助成対象機能性PV（基準別表２）の助成対象出力</t>
    <rPh sb="0" eb="2">
      <t>ジョセイ</t>
    </rPh>
    <rPh sb="2" eb="4">
      <t>タイショウ</t>
    </rPh>
    <rPh sb="4" eb="7">
      <t>キノウセイ</t>
    </rPh>
    <rPh sb="10" eb="12">
      <t>キジュン</t>
    </rPh>
    <rPh sb="12" eb="14">
      <t>ベツヒョウ</t>
    </rPh>
    <rPh sb="17" eb="19">
      <t>ジョセイ</t>
    </rPh>
    <rPh sb="19" eb="21">
      <t>タイショウ</t>
    </rPh>
    <rPh sb="21" eb="23">
      <t>シュツリョク</t>
    </rPh>
    <phoneticPr fontId="2"/>
  </si>
  <si>
    <t>助成対象機能性PV（基準別表２）の助成算定額</t>
    <rPh sb="10" eb="12">
      <t>キジュン</t>
    </rPh>
    <rPh sb="12" eb="14">
      <t>ベッピョウジョセイサンテイガク</t>
    </rPh>
    <phoneticPr fontId="2"/>
  </si>
  <si>
    <t>⑥機能性PV（付加価値が高い）機器費</t>
    <rPh sb="1" eb="4">
      <t>キノウセイ</t>
    </rPh>
    <rPh sb="7" eb="11">
      <t>フカカチ</t>
    </rPh>
    <rPh sb="12" eb="13">
      <t>タカ</t>
    </rPh>
    <rPh sb="15" eb="18">
      <t>キキヒ</t>
    </rPh>
    <phoneticPr fontId="2"/>
  </si>
  <si>
    <t>助成対象経費</t>
    <rPh sb="0" eb="2">
      <t>ジョセイ</t>
    </rPh>
    <rPh sb="2" eb="4">
      <t>タイショウ</t>
    </rPh>
    <rPh sb="4" eb="6">
      <t>ケイヒ</t>
    </rPh>
    <phoneticPr fontId="2"/>
  </si>
  <si>
    <t>国補助金等</t>
    <rPh sb="0" eb="1">
      <t>クニ</t>
    </rPh>
    <rPh sb="1" eb="3">
      <t>ホジョ</t>
    </rPh>
    <rPh sb="3" eb="4">
      <t>キン</t>
    </rPh>
    <rPh sb="4" eb="5">
      <t>トウ</t>
    </rPh>
    <phoneticPr fontId="2"/>
  </si>
  <si>
    <t>控除後助成対象経費</t>
    <rPh sb="0" eb="3">
      <t>コウジョゴ</t>
    </rPh>
    <rPh sb="3" eb="7">
      <t>ジョセイタイショウ</t>
    </rPh>
    <rPh sb="7" eb="9">
      <t>ケイヒ</t>
    </rPh>
    <phoneticPr fontId="2"/>
  </si>
  <si>
    <t>機能性PV（基準別表３に定める機能性の区分）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2"/>
  </si>
  <si>
    <t>モジュール</t>
    <phoneticPr fontId="2"/>
  </si>
  <si>
    <t>基準別表３</t>
    <rPh sb="0" eb="2">
      <t>キジュン</t>
    </rPh>
    <rPh sb="2" eb="4">
      <t>ベツヒョウ</t>
    </rPh>
    <phoneticPr fontId="2"/>
  </si>
  <si>
    <t>機能性PV（基準別表３）のモジュールの助成対象出力</t>
    <rPh sb="0" eb="3">
      <t>キノウセイ</t>
    </rPh>
    <rPh sb="6" eb="8">
      <t>キジュン</t>
    </rPh>
    <rPh sb="8" eb="10">
      <t>ベツヒョウ</t>
    </rPh>
    <rPh sb="19" eb="21">
      <t>ジョセイ</t>
    </rPh>
    <rPh sb="21" eb="23">
      <t>タイショウ</t>
    </rPh>
    <rPh sb="23" eb="25">
      <t>シュツリョク</t>
    </rPh>
    <phoneticPr fontId="2"/>
  </si>
  <si>
    <t>機能性PV（基準別表３）のモジュールの助成対象算定額</t>
    <rPh sb="0" eb="3">
      <t>キノウセイ</t>
    </rPh>
    <rPh sb="6" eb="8">
      <t>キジュン</t>
    </rPh>
    <rPh sb="8" eb="10">
      <t>ベツヒョウ</t>
    </rPh>
    <rPh sb="19" eb="21">
      <t>ジョセイ</t>
    </rPh>
    <rPh sb="21" eb="23">
      <t>タイショウ</t>
    </rPh>
    <rPh sb="23" eb="25">
      <t>サンテイ</t>
    </rPh>
    <rPh sb="25" eb="26">
      <t>ガク</t>
    </rPh>
    <phoneticPr fontId="2"/>
  </si>
  <si>
    <t>周辺機器</t>
    <rPh sb="0" eb="4">
      <t>シュウヘンキキ</t>
    </rPh>
    <phoneticPr fontId="2"/>
  </si>
  <si>
    <t>機能性PV（基準別表３）の周辺機器の助成対象出力</t>
    <rPh sb="0" eb="3">
      <t>キノウセイ</t>
    </rPh>
    <rPh sb="6" eb="8">
      <t>キジュン</t>
    </rPh>
    <rPh sb="8" eb="10">
      <t>ベツヒョウ</t>
    </rPh>
    <rPh sb="13" eb="17">
      <t>シュウヘンキキ</t>
    </rPh>
    <rPh sb="18" eb="20">
      <t>ジョセイ</t>
    </rPh>
    <rPh sb="20" eb="22">
      <t>タイショウ</t>
    </rPh>
    <rPh sb="22" eb="24">
      <t>シュツリョク</t>
    </rPh>
    <phoneticPr fontId="2"/>
  </si>
  <si>
    <t>機能性PV（基準別表３）の周辺機器の助成対象算定額</t>
    <rPh sb="0" eb="3">
      <t>キノウセイ</t>
    </rPh>
    <rPh sb="6" eb="8">
      <t>キジュン</t>
    </rPh>
    <rPh sb="8" eb="10">
      <t>ベツヒョウ</t>
    </rPh>
    <rPh sb="13" eb="17">
      <t>シュウヘンキキ</t>
    </rPh>
    <rPh sb="18" eb="20">
      <t>ジョセイ</t>
    </rPh>
    <rPh sb="20" eb="22">
      <t>タイショウ</t>
    </rPh>
    <rPh sb="22" eb="24">
      <t>サンテイ</t>
    </rPh>
    <rPh sb="24" eb="25">
      <t>ガク</t>
    </rPh>
    <phoneticPr fontId="2"/>
  </si>
  <si>
    <t>助成対象機能性PV（基準別表３）の助成算定額</t>
    <rPh sb="10" eb="12">
      <t>キジュン</t>
    </rPh>
    <rPh sb="12" eb="14">
      <t>ベッピョウジョセイサンテイガク</t>
    </rPh>
    <phoneticPr fontId="2"/>
  </si>
  <si>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2"/>
  </si>
  <si>
    <t>単価</t>
    <rPh sb="0" eb="2">
      <t>タンカ</t>
    </rPh>
    <phoneticPr fontId="2"/>
  </si>
  <si>
    <t>助成算定額（架台）</t>
    <rPh sb="0" eb="5">
      <t>ジョセイサンテイガク</t>
    </rPh>
    <rPh sb="6" eb="8">
      <t>カダイ</t>
    </rPh>
    <phoneticPr fontId="2"/>
  </si>
  <si>
    <t>③陸屋根の架台設置費（設備費＋工事費）</t>
    <phoneticPr fontId="2"/>
  </si>
  <si>
    <t>蓄電容量</t>
    <rPh sb="0" eb="4">
      <t>チクデンヨウリョウ</t>
    </rPh>
    <phoneticPr fontId="2"/>
  </si>
  <si>
    <t>助成対象容量（小数点以下第3位四捨五入）</t>
    <rPh sb="0" eb="2">
      <t>ジョセイ</t>
    </rPh>
    <rPh sb="2" eb="4">
      <t>タイショウ</t>
    </rPh>
    <rPh sb="4" eb="6">
      <t>ヨウリョウ</t>
    </rPh>
    <phoneticPr fontId="2"/>
  </si>
  <si>
    <t>機器</t>
    <rPh sb="0" eb="2">
      <t>キキ</t>
    </rPh>
    <phoneticPr fontId="2"/>
  </si>
  <si>
    <t>/kWh</t>
    <phoneticPr fontId="2"/>
  </si>
  <si>
    <t>kW超</t>
    <rPh sb="2" eb="3">
      <t>チョウ</t>
    </rPh>
    <phoneticPr fontId="2"/>
  </si>
  <si>
    <t>機器kWh単価</t>
    <rPh sb="0" eb="2">
      <t>キキ</t>
    </rPh>
    <rPh sb="5" eb="7">
      <t>タンカ</t>
    </rPh>
    <phoneticPr fontId="2"/>
  </si>
  <si>
    <t>機器費上限</t>
    <rPh sb="0" eb="2">
      <t>キキ</t>
    </rPh>
    <rPh sb="2" eb="3">
      <t>ヒ</t>
    </rPh>
    <rPh sb="3" eb="5">
      <t>ジョウゲン</t>
    </rPh>
    <phoneticPr fontId="2"/>
  </si>
  <si>
    <t>助成対象適合状況</t>
    <rPh sb="0" eb="4">
      <t>ジョセイタイショウ</t>
    </rPh>
    <rPh sb="4" eb="6">
      <t>テキゴウ</t>
    </rPh>
    <rPh sb="6" eb="8">
      <t>ジョウキョウ</t>
    </rPh>
    <phoneticPr fontId="2"/>
  </si>
  <si>
    <t>助成対象経費（④＋⑤）</t>
    <rPh sb="0" eb="2">
      <t>ジョセイ</t>
    </rPh>
    <rPh sb="2" eb="4">
      <t>タイショウ</t>
    </rPh>
    <rPh sb="4" eb="6">
      <t>ケイヒ</t>
    </rPh>
    <phoneticPr fontId="2"/>
  </si>
  <si>
    <t>控除後助成対象経費の3/4</t>
    <rPh sb="0" eb="3">
      <t>コウジョゴ</t>
    </rPh>
    <rPh sb="3" eb="7">
      <t>ジョセイタイショウ</t>
    </rPh>
    <rPh sb="7" eb="9">
      <t>ケイヒ</t>
    </rPh>
    <phoneticPr fontId="2"/>
  </si>
  <si>
    <t>助成金額</t>
    <rPh sb="0" eb="2">
      <t>ジョセイ</t>
    </rPh>
    <rPh sb="2" eb="4">
      <t>キンガク</t>
    </rPh>
    <phoneticPr fontId="2"/>
  </si>
  <si>
    <t>EV・PHV</t>
    <phoneticPr fontId="2"/>
  </si>
  <si>
    <t>はい</t>
    <phoneticPr fontId="2"/>
  </si>
  <si>
    <t>いいえ</t>
    <phoneticPr fontId="2"/>
  </si>
  <si>
    <t>助成対象経費（⑥＋⑦）</t>
    <rPh sb="0" eb="2">
      <t>ジョセイ</t>
    </rPh>
    <rPh sb="2" eb="4">
      <t>タイショウ</t>
    </rPh>
    <rPh sb="4" eb="6">
      <t>ケイヒ</t>
    </rPh>
    <phoneticPr fontId="2"/>
  </si>
  <si>
    <t>V2H合計助成算定額</t>
    <rPh sb="3" eb="5">
      <t>ゴウケイ</t>
    </rPh>
    <rPh sb="5" eb="7">
      <t>ジョセイ</t>
    </rPh>
    <rPh sb="7" eb="10">
      <t>サンテイガク</t>
    </rPh>
    <phoneticPr fontId="2"/>
  </si>
  <si>
    <t>助成金額</t>
    <phoneticPr fontId="2"/>
  </si>
  <si>
    <t>助成金額（合計）</t>
    <rPh sb="0" eb="2">
      <t>ジョセイ</t>
    </rPh>
    <rPh sb="2" eb="4">
      <t>キンガク</t>
    </rPh>
    <rPh sb="5" eb="7">
      <t>ゴウケイ</t>
    </rPh>
    <phoneticPr fontId="2"/>
  </si>
  <si>
    <t>出力/枚(W)</t>
    <rPh sb="0" eb="2">
      <t>シュツリョク</t>
    </rPh>
    <rPh sb="3" eb="4">
      <t>マイ</t>
    </rPh>
    <phoneticPr fontId="2"/>
  </si>
  <si>
    <t>数量(枚)</t>
    <rPh sb="0" eb="2">
      <t>スウリョウ</t>
    </rPh>
    <rPh sb="3" eb="4">
      <t>マイ</t>
    </rPh>
    <phoneticPr fontId="2"/>
  </si>
  <si>
    <t>数量(台)</t>
    <rPh sb="0" eb="2">
      <t>スウリョウ</t>
    </rPh>
    <rPh sb="3" eb="4">
      <t>ダイ</t>
    </rPh>
    <phoneticPr fontId="2"/>
  </si>
  <si>
    <t>上記選択が「一部」の場合、
接続されているモジュールの合計(kW)</t>
    <rPh sb="0" eb="2">
      <t>ジョウキ</t>
    </rPh>
    <rPh sb="2" eb="4">
      <t>センタク</t>
    </rPh>
    <rPh sb="6" eb="8">
      <t>イチブ</t>
    </rPh>
    <rPh sb="10" eb="12">
      <t>バアイ</t>
    </rPh>
    <rPh sb="14" eb="16">
      <t>セツゾク</t>
    </rPh>
    <rPh sb="27" eb="29">
      <t>ゴウケイ</t>
    </rPh>
    <phoneticPr fontId="2"/>
  </si>
  <si>
    <t>台数(台)</t>
    <rPh sb="0" eb="2">
      <t>ダイスウ</t>
    </rPh>
    <rPh sb="3" eb="4">
      <t>ダイ</t>
    </rPh>
    <phoneticPr fontId="2"/>
  </si>
  <si>
    <t>太陽光発電(kW)</t>
    <rPh sb="3" eb="5">
      <t>ハツデン</t>
    </rPh>
    <phoneticPr fontId="2"/>
  </si>
  <si>
    <t>定格容量(kWh)</t>
    <rPh sb="0" eb="4">
      <t>テイカクヨウリョウ</t>
    </rPh>
    <phoneticPr fontId="2"/>
  </si>
  <si>
    <t>機能性PV
（基準別表２に定める機能性の区分）</t>
    <rPh sb="0" eb="2">
      <t>キノウ</t>
    </rPh>
    <rPh sb="2" eb="3">
      <t>セイ</t>
    </rPh>
    <rPh sb="7" eb="9">
      <t>キジュン</t>
    </rPh>
    <rPh sb="9" eb="11">
      <t>ベッピョウ</t>
    </rPh>
    <rPh sb="13" eb="14">
      <t>サダ</t>
    </rPh>
    <rPh sb="16" eb="18">
      <t>キノウ</t>
    </rPh>
    <rPh sb="18" eb="19">
      <t>セイ</t>
    </rPh>
    <rPh sb="20" eb="22">
      <t>クブン</t>
    </rPh>
    <phoneticPr fontId="2"/>
  </si>
  <si>
    <t>機能性PV（基準別表３に定める機能性の区分）モジュール</t>
    <phoneticPr fontId="2"/>
  </si>
  <si>
    <r>
      <t>出力/台</t>
    </r>
    <r>
      <rPr>
        <sz val="11"/>
        <rFont val="游ゴシック"/>
        <family val="3"/>
        <charset val="128"/>
        <scheme val="minor"/>
      </rPr>
      <t>(kW)</t>
    </r>
    <rPh sb="0" eb="2">
      <t>シュツリョク</t>
    </rPh>
    <rPh sb="3" eb="4">
      <t>ダイ</t>
    </rPh>
    <phoneticPr fontId="2"/>
  </si>
  <si>
    <t>機能性PV（基準別表３に定める機能性の区分）周辺機器</t>
    <phoneticPr fontId="2"/>
  </si>
  <si>
    <t>設置機器数(台)</t>
    <rPh sb="0" eb="2">
      <t>セッチ</t>
    </rPh>
    <rPh sb="2" eb="4">
      <t>キキ</t>
    </rPh>
    <rPh sb="4" eb="5">
      <t>スウ</t>
    </rPh>
    <rPh sb="6" eb="7">
      <t>ダイ</t>
    </rPh>
    <phoneticPr fontId="2"/>
  </si>
  <si>
    <r>
      <t>出力/</t>
    </r>
    <r>
      <rPr>
        <sz val="11"/>
        <rFont val="游ゴシック"/>
        <family val="3"/>
        <charset val="128"/>
        <scheme val="minor"/>
      </rPr>
      <t>枚</t>
    </r>
    <r>
      <rPr>
        <sz val="11"/>
        <color theme="1"/>
        <rFont val="游ゴシック"/>
        <family val="3"/>
        <charset val="128"/>
        <scheme val="minor"/>
      </rPr>
      <t>(W)</t>
    </r>
    <rPh sb="0" eb="2">
      <t>シュツリョク</t>
    </rPh>
    <rPh sb="3" eb="4">
      <t>マイ</t>
    </rPh>
    <phoneticPr fontId="2"/>
  </si>
  <si>
    <t>内訳書算出者</t>
  </si>
  <si>
    <t>領収書に含まれる助成対象経費（※１）内訳</t>
    <phoneticPr fontId="2"/>
  </si>
  <si>
    <t>支払先</t>
    <phoneticPr fontId="2"/>
  </si>
  <si>
    <t>優れた機能性を有する太陽光発電システム認定一覧</t>
    <phoneticPr fontId="2"/>
  </si>
  <si>
    <t>機能性の区分</t>
    <rPh sb="0" eb="3">
      <t>キノウセイ</t>
    </rPh>
    <rPh sb="4" eb="6">
      <t>クブン</t>
    </rPh>
    <phoneticPr fontId="27"/>
  </si>
  <si>
    <t>製品型番</t>
    <rPh sb="0" eb="2">
      <t>セイヒン</t>
    </rPh>
    <rPh sb="2" eb="4">
      <t>カタバン</t>
    </rPh>
    <phoneticPr fontId="2"/>
  </si>
  <si>
    <t>製造者</t>
    <rPh sb="0" eb="2">
      <t>セイゾウ</t>
    </rPh>
    <rPh sb="2" eb="3">
      <t>シャ</t>
    </rPh>
    <phoneticPr fontId="2"/>
  </si>
  <si>
    <t>認定番号</t>
    <rPh sb="0" eb="2">
      <t>ニンテイ</t>
    </rPh>
    <rPh sb="2" eb="4">
      <t>バンゴウ</t>
    </rPh>
    <phoneticPr fontId="2"/>
  </si>
  <si>
    <t>①小型_台形三角形建材形</t>
    <phoneticPr fontId="2"/>
  </si>
  <si>
    <t>①小型_台形三角形建材形</t>
    <phoneticPr fontId="27"/>
  </si>
  <si>
    <t>① 小型（台形、三角形、建材形）</t>
  </si>
  <si>
    <t>長州産業株式会社</t>
    <phoneticPr fontId="2"/>
  </si>
  <si>
    <t>②建材一体型_屋根</t>
    <phoneticPr fontId="2"/>
  </si>
  <si>
    <t>②建材一体型_屋根</t>
    <phoneticPr fontId="27"/>
  </si>
  <si>
    <t>CS-109B81R</t>
  </si>
  <si>
    <t>③建材一体型_屋根以外</t>
    <phoneticPr fontId="27"/>
  </si>
  <si>
    <t>株式会社モノクローム</t>
    <phoneticPr fontId="2"/>
  </si>
  <si>
    <t>④防眩型</t>
    <phoneticPr fontId="2"/>
  </si>
  <si>
    <t>④防眩型</t>
    <phoneticPr fontId="27"/>
  </si>
  <si>
    <t>MC44HM110</t>
  </si>
  <si>
    <t>⑤小型_方形</t>
    <phoneticPr fontId="27"/>
  </si>
  <si>
    <t>株式会社　カネカ</t>
    <phoneticPr fontId="2"/>
  </si>
  <si>
    <t>⑥軽量型</t>
    <phoneticPr fontId="27"/>
  </si>
  <si>
    <t>⑦PV出力最適化</t>
    <phoneticPr fontId="2"/>
  </si>
  <si>
    <t>⑦PV出力最適化</t>
    <phoneticPr fontId="27"/>
  </si>
  <si>
    <t>三洋電機株式会社</t>
    <phoneticPr fontId="2"/>
  </si>
  <si>
    <t>シャープ株式会社</t>
  </si>
  <si>
    <t>① 小型（台形、三角形、建材形）</t>
    <phoneticPr fontId="2"/>
  </si>
  <si>
    <t>KJ100P-5ETLCG</t>
  </si>
  <si>
    <t>京セラ株式会社</t>
  </si>
  <si>
    <t>KJ100P-5ETRCG</t>
  </si>
  <si>
    <t>KJ178P-5ETCG</t>
  </si>
  <si>
    <t>KJ181P-5ETCG</t>
  </si>
  <si>
    <t>KJ97P-5ETLCG</t>
  </si>
  <si>
    <t>KJ97P-5ETRCG</t>
  </si>
  <si>
    <t>KJ55P-5ESCH</t>
  </si>
  <si>
    <t>KJ75P-5ESCH</t>
  </si>
  <si>
    <t>KHM69P-5CGLCG</t>
  </si>
  <si>
    <t>KHM69P-5CGRCG</t>
  </si>
  <si>
    <t>KHM74P-5EGLCG</t>
  </si>
  <si>
    <t>KHM74P-5EGRCG</t>
  </si>
  <si>
    <t>②建材一体型（屋根）</t>
  </si>
  <si>
    <t>サンテックパワージャバン株式会社</t>
    <phoneticPr fontId="2"/>
  </si>
  <si>
    <t>H.R.D. SINGAPORE PTE LTD</t>
  </si>
  <si>
    <t>④防眩型</t>
  </si>
  <si>
    <t>⑤小型（方形）</t>
  </si>
  <si>
    <t>CS-109B81S</t>
  </si>
  <si>
    <t>KJ137P-5ETCG</t>
  </si>
  <si>
    <t>KJ140P-5ETCG</t>
  </si>
  <si>
    <t>KJ188P-3CTCG</t>
  </si>
  <si>
    <t>KJ189P-5CTCG</t>
  </si>
  <si>
    <t>KJ193P-5CTCG</t>
  </si>
  <si>
    <t>KJ210P-5ETCG</t>
  </si>
  <si>
    <t>KJ87P-5ETCG</t>
  </si>
  <si>
    <t>KJ90P-5ETCG</t>
  </si>
  <si>
    <t>KM92P-5CLCH</t>
  </si>
  <si>
    <t>KHM137P-3CGTCW</t>
  </si>
  <si>
    <t>KHM139P-5CGTCW</t>
  </si>
  <si>
    <t>KHM150P-5EGTCW</t>
  </si>
  <si>
    <t>KH43M-4E4CB</t>
  </si>
  <si>
    <t>KH495S-4E4CB</t>
  </si>
  <si>
    <t>KH495S-4E4CB(AR)</t>
  </si>
  <si>
    <t>KH78S-4E6CB</t>
  </si>
  <si>
    <t>KH65S-4E5CB</t>
  </si>
  <si>
    <t>KH65M-4E6CB</t>
  </si>
  <si>
    <t>KH78S-4E6CB(AR)</t>
  </si>
  <si>
    <t>KH65S-4E5CB(AR)</t>
  </si>
  <si>
    <t>SFM115-R1</t>
  </si>
  <si>
    <t>ソーラーフロンティア株式会社</t>
    <phoneticPr fontId="2"/>
  </si>
  <si>
    <t>⑥軽量型</t>
  </si>
  <si>
    <t>東洋アルミニウム株式会社</t>
  </si>
  <si>
    <t>ネクストエナジー・アンド・リソース株式会社</t>
  </si>
  <si>
    <t>BDM300</t>
    <phoneticPr fontId="2"/>
  </si>
  <si>
    <t>Northern Electric and Power</t>
    <phoneticPr fontId="2"/>
  </si>
  <si>
    <t>BDM-300-210JD</t>
    <phoneticPr fontId="2"/>
  </si>
  <si>
    <t>ノーザンエレクトリックアンドパワー 株式会社</t>
    <phoneticPr fontId="2"/>
  </si>
  <si>
    <t>SUN2000-600W-P</t>
    <phoneticPr fontId="2"/>
  </si>
  <si>
    <t>華為技術日本株式会社</t>
  </si>
  <si>
    <t>P370</t>
    <phoneticPr fontId="2"/>
  </si>
  <si>
    <t>ソーラーエッジテクノロジー</t>
  </si>
  <si>
    <t>P401</t>
    <phoneticPr fontId="2"/>
  </si>
  <si>
    <t>P505</t>
    <phoneticPr fontId="2"/>
  </si>
  <si>
    <t>P601</t>
    <phoneticPr fontId="2"/>
  </si>
  <si>
    <t>S440</t>
    <phoneticPr fontId="2"/>
  </si>
  <si>
    <t>S500</t>
    <phoneticPr fontId="2"/>
  </si>
  <si>
    <t>S500B</t>
    <phoneticPr fontId="2"/>
  </si>
  <si>
    <t>BDM-300-210JD</t>
  </si>
  <si>
    <t>優れた機能性を有する太陽光発電システム認定一覧</t>
    <phoneticPr fontId="27"/>
  </si>
  <si>
    <t>区分：太陽電池モジュール　①小型（台形・三角形・建材形）</t>
    <rPh sb="0" eb="2">
      <t>クブン</t>
    </rPh>
    <phoneticPr fontId="27"/>
  </si>
  <si>
    <t>認定番号</t>
    <rPh sb="0" eb="2">
      <t>ニンテイ</t>
    </rPh>
    <rPh sb="2" eb="4">
      <t>バンゴウ</t>
    </rPh>
    <phoneticPr fontId="27"/>
  </si>
  <si>
    <t>製造者名</t>
    <rPh sb="0" eb="3">
      <t>セイゾウシャ</t>
    </rPh>
    <rPh sb="3" eb="4">
      <t>メイ</t>
    </rPh>
    <phoneticPr fontId="27"/>
  </si>
  <si>
    <t>製品型番</t>
    <rPh sb="0" eb="2">
      <t>セイヒン</t>
    </rPh>
    <rPh sb="2" eb="4">
      <t>カタバン</t>
    </rPh>
    <phoneticPr fontId="27"/>
  </si>
  <si>
    <t>公称最大出力</t>
    <rPh sb="0" eb="2">
      <t>コウショウ</t>
    </rPh>
    <rPh sb="2" eb="4">
      <t>サイダイ</t>
    </rPh>
    <rPh sb="4" eb="6">
      <t>シュツリョク</t>
    </rPh>
    <phoneticPr fontId="27"/>
  </si>
  <si>
    <t>形状</t>
    <rPh sb="0" eb="2">
      <t>ケイジョウ</t>
    </rPh>
    <phoneticPr fontId="27"/>
  </si>
  <si>
    <r>
      <t xml:space="preserve">販売予定時期
</t>
    </r>
    <r>
      <rPr>
        <b/>
        <sz val="6"/>
        <color theme="1"/>
        <rFont val="游ゴシック"/>
        <family val="3"/>
        <charset val="128"/>
        <scheme val="minor"/>
      </rPr>
      <t>（まだ未販売のもの）</t>
    </r>
    <rPh sb="0" eb="2">
      <t>ハンバイ</t>
    </rPh>
    <rPh sb="2" eb="4">
      <t>ヨテイ</t>
    </rPh>
    <rPh sb="4" eb="6">
      <t>ジキ</t>
    </rPh>
    <rPh sb="10" eb="13">
      <t>ミハンバイ</t>
    </rPh>
    <phoneticPr fontId="27"/>
  </si>
  <si>
    <t>認定申請者</t>
    <rPh sb="0" eb="2">
      <t>ニンテイ</t>
    </rPh>
    <rPh sb="2" eb="4">
      <t>シンセイ</t>
    </rPh>
    <rPh sb="4" eb="5">
      <t>シャ</t>
    </rPh>
    <phoneticPr fontId="27"/>
  </si>
  <si>
    <t>認定日</t>
    <rPh sb="0" eb="2">
      <t>ニンテイ</t>
    </rPh>
    <rPh sb="2" eb="3">
      <t>ビ</t>
    </rPh>
    <phoneticPr fontId="27"/>
  </si>
  <si>
    <t>認定期間</t>
    <rPh sb="0" eb="2">
      <t>ニンテイ</t>
    </rPh>
    <rPh sb="2" eb="4">
      <t>キカン</t>
    </rPh>
    <phoneticPr fontId="27"/>
  </si>
  <si>
    <t>備考</t>
    <rPh sb="0" eb="2">
      <t>ビコウ</t>
    </rPh>
    <phoneticPr fontId="27"/>
  </si>
  <si>
    <t>KPV10001</t>
    <phoneticPr fontId="27"/>
  </si>
  <si>
    <t>長州産業株式会社</t>
  </si>
  <si>
    <t>CS-109B81L</t>
  </si>
  <si>
    <t>台形</t>
    <rPh sb="0" eb="2">
      <t>ダイケイ</t>
    </rPh>
    <phoneticPr fontId="27"/>
  </si>
  <si>
    <t>―</t>
    <phoneticPr fontId="27"/>
  </si>
  <si>
    <t>R5.4.1～R6.3.31</t>
    <phoneticPr fontId="27"/>
  </si>
  <si>
    <t>KPV10002</t>
    <phoneticPr fontId="27"/>
  </si>
  <si>
    <t>長州産業株式会社</t>
    <rPh sb="0" eb="4">
      <t>チョウシュウサンギョウ</t>
    </rPh>
    <rPh sb="4" eb="8">
      <t>カブシキガイシャ</t>
    </rPh>
    <phoneticPr fontId="29"/>
  </si>
  <si>
    <t>KPV10003</t>
  </si>
  <si>
    <t>株式会社モノクローム</t>
    <rPh sb="0" eb="4">
      <t>カブシキカイシャ</t>
    </rPh>
    <phoneticPr fontId="29"/>
  </si>
  <si>
    <t>MC22HM55</t>
  </si>
  <si>
    <t>建材形</t>
    <rPh sb="0" eb="2">
      <t>ケンザイ</t>
    </rPh>
    <rPh sb="2" eb="3">
      <t>ガタ</t>
    </rPh>
    <phoneticPr fontId="27"/>
  </si>
  <si>
    <t>KPV10004</t>
  </si>
  <si>
    <t>KPV10005</t>
  </si>
  <si>
    <t>株式会社カネカ</t>
    <rPh sb="0" eb="4">
      <t>カブシキガイシャ</t>
    </rPh>
    <phoneticPr fontId="27"/>
  </si>
  <si>
    <t>P-DV590</t>
  </si>
  <si>
    <t>建材形</t>
    <rPh sb="0" eb="2">
      <t>ケンザイ</t>
    </rPh>
    <rPh sb="2" eb="3">
      <t>ガタ</t>
    </rPh>
    <phoneticPr fontId="29"/>
  </si>
  <si>
    <t>KPV10006</t>
  </si>
  <si>
    <t>P-DV560</t>
    <phoneticPr fontId="27"/>
  </si>
  <si>
    <t>KPV10007</t>
  </si>
  <si>
    <t>Z-AH460</t>
    <phoneticPr fontId="27"/>
  </si>
  <si>
    <t>KPV10008</t>
  </si>
  <si>
    <t>Z-AH470</t>
    <phoneticPr fontId="27"/>
  </si>
  <si>
    <t>KPV10009</t>
  </si>
  <si>
    <t>Z-AH480</t>
    <phoneticPr fontId="27"/>
  </si>
  <si>
    <t>KPV10010</t>
  </si>
  <si>
    <t>Z-AH490</t>
    <phoneticPr fontId="27"/>
  </si>
  <si>
    <t>KPV10011</t>
  </si>
  <si>
    <t>三洋電機株式会社</t>
    <rPh sb="0" eb="2">
      <t>サンヨウ</t>
    </rPh>
    <rPh sb="2" eb="4">
      <t>デンキ</t>
    </rPh>
    <rPh sb="4" eb="8">
      <t>カブシキガイシャ</t>
    </rPh>
    <phoneticPr fontId="27"/>
  </si>
  <si>
    <t>VBH070WJ01L</t>
    <phoneticPr fontId="27"/>
  </si>
  <si>
    <t>KPV10012</t>
  </si>
  <si>
    <t>VBH070WJ01R</t>
    <phoneticPr fontId="27"/>
  </si>
  <si>
    <t>KPV10013</t>
  </si>
  <si>
    <t>シャープ株式会社</t>
    <rPh sb="4" eb="8">
      <t>カブシキガイシャ</t>
    </rPh>
    <phoneticPr fontId="27"/>
  </si>
  <si>
    <t>NQ-130LM</t>
    <phoneticPr fontId="27"/>
  </si>
  <si>
    <t>シャープエネルギーソリューション株式会社</t>
    <rPh sb="16" eb="20">
      <t>カブシキガイシャ</t>
    </rPh>
    <phoneticPr fontId="27"/>
  </si>
  <si>
    <t>KPV10014</t>
  </si>
  <si>
    <t>NQ-130RM</t>
    <phoneticPr fontId="27"/>
  </si>
  <si>
    <t>KPV10015</t>
  </si>
  <si>
    <t>NQ-103LG</t>
    <phoneticPr fontId="27"/>
  </si>
  <si>
    <t>KPV10016</t>
  </si>
  <si>
    <t>NQ-103RG</t>
    <phoneticPr fontId="27"/>
  </si>
  <si>
    <t>KPV10017</t>
  </si>
  <si>
    <t>京セラ株式会社</t>
    <rPh sb="0" eb="1">
      <t>キョウ</t>
    </rPh>
    <rPh sb="3" eb="7">
      <t>カブシキガイシャ</t>
    </rPh>
    <phoneticPr fontId="27"/>
  </si>
  <si>
    <t>KJ100P-5ETLCG</t>
    <phoneticPr fontId="27"/>
  </si>
  <si>
    <t>KPV10018</t>
  </si>
  <si>
    <t>KJ100P-5ETRCG</t>
    <phoneticPr fontId="27"/>
  </si>
  <si>
    <t>KPV10019</t>
  </si>
  <si>
    <t>KJ178P-5ETCG</t>
    <phoneticPr fontId="27"/>
  </si>
  <si>
    <t>KPV10020</t>
  </si>
  <si>
    <t>KJ181P-5ETCG</t>
    <phoneticPr fontId="27"/>
  </si>
  <si>
    <t>KPV10021</t>
  </si>
  <si>
    <t>KJ97P-5ETLCG</t>
    <phoneticPr fontId="27"/>
  </si>
  <si>
    <t>KPV10022</t>
  </si>
  <si>
    <t>KJ97P-5ETRCG</t>
    <phoneticPr fontId="27"/>
  </si>
  <si>
    <t>KPV10023</t>
  </si>
  <si>
    <t>KJ55P-5ESCH</t>
    <phoneticPr fontId="27"/>
  </si>
  <si>
    <t>KPV10024</t>
  </si>
  <si>
    <t>KJ75P-5ESCH</t>
    <phoneticPr fontId="27"/>
  </si>
  <si>
    <t>KPV10025</t>
  </si>
  <si>
    <t>KHM69P-5CGLCG</t>
    <phoneticPr fontId="27"/>
  </si>
  <si>
    <t>KPV10026</t>
  </si>
  <si>
    <t>KHM69P-5CGRCG</t>
    <phoneticPr fontId="27"/>
  </si>
  <si>
    <t>KPV10027</t>
  </si>
  <si>
    <t>KHM74P-5EGLCG</t>
    <phoneticPr fontId="27"/>
  </si>
  <si>
    <t>KPV10028</t>
  </si>
  <si>
    <t>KHM74P-5EGRCG</t>
    <phoneticPr fontId="27"/>
  </si>
  <si>
    <t>区分：太陽電池モジュール　②建材一体型（屋根）</t>
    <rPh sb="0" eb="2">
      <t>クブン</t>
    </rPh>
    <rPh sb="14" eb="16">
      <t>ケンザイ</t>
    </rPh>
    <rPh sb="16" eb="18">
      <t>イッタイ</t>
    </rPh>
    <rPh sb="20" eb="22">
      <t>ヤネ</t>
    </rPh>
    <phoneticPr fontId="27"/>
  </si>
  <si>
    <t>KPV20001</t>
    <phoneticPr fontId="27"/>
  </si>
  <si>
    <t>サンテックパワージャパン株式会社</t>
    <rPh sb="12" eb="16">
      <t>カブ</t>
    </rPh>
    <phoneticPr fontId="13"/>
  </si>
  <si>
    <t>MSZ-160STa</t>
  </si>
  <si>
    <t>KPV20002</t>
    <phoneticPr fontId="27"/>
  </si>
  <si>
    <t>MSZ-160SSa</t>
    <phoneticPr fontId="27"/>
  </si>
  <si>
    <t>KPV20003</t>
  </si>
  <si>
    <t>R-LV740</t>
    <phoneticPr fontId="27"/>
  </si>
  <si>
    <t>KPV20004</t>
  </si>
  <si>
    <t>R-LV760</t>
    <phoneticPr fontId="27"/>
  </si>
  <si>
    <t>KPV20005</t>
  </si>
  <si>
    <r>
      <t xml:space="preserve">VBHN250SJ33
</t>
    </r>
    <r>
      <rPr>
        <sz val="10"/>
        <color theme="1"/>
        <rFont val="游ゴシック"/>
        <family val="3"/>
        <charset val="128"/>
        <scheme val="minor"/>
      </rPr>
      <t>（鋼板等敷設型限定：太陽電池モジュール「HIT」野地ぴたFタイプ）</t>
    </r>
    <phoneticPr fontId="27"/>
  </si>
  <si>
    <t>三洋電機株式会社</t>
    <rPh sb="0" eb="8">
      <t>サンヨウデンキカブシキガイシャ</t>
    </rPh>
    <phoneticPr fontId="27"/>
  </si>
  <si>
    <t>KPV20006</t>
  </si>
  <si>
    <r>
      <t xml:space="preserve">VBHN250SJ44
</t>
    </r>
    <r>
      <rPr>
        <sz val="10"/>
        <color theme="1"/>
        <rFont val="游ゴシック"/>
        <family val="3"/>
        <charset val="128"/>
        <scheme val="minor"/>
      </rPr>
      <t>（鋼板等敷設型限定：太陽電池モジュール「HIT」野地ぴたFタイプ）</t>
    </r>
    <phoneticPr fontId="27"/>
  </si>
  <si>
    <t>KPV20007</t>
  </si>
  <si>
    <r>
      <t xml:space="preserve">VBHN245SJ44
</t>
    </r>
    <r>
      <rPr>
        <sz val="10"/>
        <color theme="1"/>
        <rFont val="游ゴシック"/>
        <family val="3"/>
        <charset val="128"/>
        <scheme val="minor"/>
      </rPr>
      <t>（鋼板等敷設型限定：太陽電池モジュール「HIT」野地ぴたFタイプ）</t>
    </r>
    <phoneticPr fontId="27"/>
  </si>
  <si>
    <t>KPV20008</t>
  </si>
  <si>
    <r>
      <t xml:space="preserve">VBHN243SJ44
</t>
    </r>
    <r>
      <rPr>
        <sz val="10"/>
        <color theme="1"/>
        <rFont val="游ゴシック"/>
        <family val="3"/>
        <charset val="128"/>
        <scheme val="minor"/>
      </rPr>
      <t>（鋼板等敷設型限定：太陽電池モジュール「HIT」野地ぴたFタイプ）</t>
    </r>
    <phoneticPr fontId="27"/>
  </si>
  <si>
    <t>KPV20009</t>
  </si>
  <si>
    <r>
      <t xml:space="preserve">VBHN243SJ41
</t>
    </r>
    <r>
      <rPr>
        <sz val="10"/>
        <color theme="1"/>
        <rFont val="游ゴシック"/>
        <family val="3"/>
        <charset val="128"/>
        <scheme val="minor"/>
      </rPr>
      <t>（鋼板等敷設型限定：太陽電池モジュール「HIT」野地ぴたFタイプ）</t>
    </r>
    <phoneticPr fontId="27"/>
  </si>
  <si>
    <t>KPV20010</t>
  </si>
  <si>
    <r>
      <t xml:space="preserve">VBHN240SJ41
</t>
    </r>
    <r>
      <rPr>
        <sz val="10"/>
        <color theme="1"/>
        <rFont val="游ゴシック"/>
        <family val="3"/>
        <charset val="128"/>
        <scheme val="minor"/>
      </rPr>
      <t>（鋼板等敷設型限定：太陽電池モジュール「HIT」野地ぴたFタイプ）</t>
    </r>
    <phoneticPr fontId="27"/>
  </si>
  <si>
    <t>KPV20011</t>
  </si>
  <si>
    <r>
      <t xml:space="preserve">VBHN230SJ41
</t>
    </r>
    <r>
      <rPr>
        <sz val="10"/>
        <color theme="1"/>
        <rFont val="游ゴシック"/>
        <family val="3"/>
        <charset val="128"/>
        <scheme val="minor"/>
      </rPr>
      <t>（鋼板等敷設型限定：太陽電池モジュール「HIT」野地ぴたFタイプ）</t>
    </r>
    <phoneticPr fontId="27"/>
  </si>
  <si>
    <t>KPV20012</t>
  </si>
  <si>
    <r>
      <t xml:space="preserve">VBHN243SJ56
</t>
    </r>
    <r>
      <rPr>
        <sz val="10"/>
        <color theme="1"/>
        <rFont val="游ゴシック"/>
        <family val="3"/>
        <charset val="128"/>
        <scheme val="minor"/>
      </rPr>
      <t>（鋼板等敷設型限定：太陽電池モジュール「HIT」野地ぴたFタイプ）</t>
    </r>
    <phoneticPr fontId="27"/>
  </si>
  <si>
    <t>KPV20013</t>
  </si>
  <si>
    <r>
      <t xml:space="preserve">VBHN238SJ23
</t>
    </r>
    <r>
      <rPr>
        <sz val="10"/>
        <color theme="1"/>
        <rFont val="游ゴシック"/>
        <family val="3"/>
        <charset val="128"/>
        <scheme val="minor"/>
      </rPr>
      <t>（鋼板等敷設型限定：太陽電池モジュール「HIT」野地ぴたFタイプ）</t>
    </r>
    <phoneticPr fontId="27"/>
  </si>
  <si>
    <t>KPV20014</t>
  </si>
  <si>
    <r>
      <t xml:space="preserve">VBHN120SJ44
</t>
    </r>
    <r>
      <rPr>
        <sz val="10"/>
        <color theme="1"/>
        <rFont val="游ゴシック"/>
        <family val="3"/>
        <charset val="128"/>
        <scheme val="minor"/>
      </rPr>
      <t>（鋼板等敷設型限定：太陽電池モジュール「HIT」野地ぴたFタイプ）</t>
    </r>
    <phoneticPr fontId="27"/>
  </si>
  <si>
    <t>KPV20015</t>
  </si>
  <si>
    <r>
      <t xml:space="preserve">VBM240FJ01N
</t>
    </r>
    <r>
      <rPr>
        <sz val="10"/>
        <color theme="1"/>
        <rFont val="游ゴシック"/>
        <family val="3"/>
        <charset val="128"/>
        <scheme val="minor"/>
      </rPr>
      <t>（鋼板等敷設型限定：外つばⅡ工法野地ぴたF方式）</t>
    </r>
    <phoneticPr fontId="27"/>
  </si>
  <si>
    <t>KPV20016</t>
  </si>
  <si>
    <r>
      <t xml:space="preserve">VBM120FJ02N
</t>
    </r>
    <r>
      <rPr>
        <sz val="10"/>
        <color theme="1"/>
        <rFont val="游ゴシック"/>
        <family val="3"/>
        <charset val="128"/>
        <scheme val="minor"/>
      </rPr>
      <t>（鋼板等敷設型限定：外つばⅡ工法野地ぴたF方式）</t>
    </r>
    <phoneticPr fontId="27"/>
  </si>
  <si>
    <t>KPV20017</t>
  </si>
  <si>
    <r>
      <t xml:space="preserve">VBHN131SJ26
</t>
    </r>
    <r>
      <rPr>
        <sz val="10"/>
        <color theme="1"/>
        <rFont val="游ゴシック"/>
        <family val="3"/>
        <charset val="128"/>
        <scheme val="minor"/>
      </rPr>
      <t>（鋼板等敷設型限定：スリム野地ぴた方式）</t>
    </r>
    <phoneticPr fontId="27"/>
  </si>
  <si>
    <t>KPV20018</t>
  </si>
  <si>
    <t>NU-65S5H</t>
    <phoneticPr fontId="27"/>
  </si>
  <si>
    <t>KPV20019</t>
  </si>
  <si>
    <t>NU-43S5H</t>
    <phoneticPr fontId="27"/>
  </si>
  <si>
    <t>KPV20020</t>
  </si>
  <si>
    <t>NU-65S4H</t>
    <phoneticPr fontId="27"/>
  </si>
  <si>
    <t>KPV20021</t>
  </si>
  <si>
    <t>NU-43S4H</t>
    <phoneticPr fontId="27"/>
  </si>
  <si>
    <t>KPV20022</t>
  </si>
  <si>
    <t>NU-65K5H</t>
    <phoneticPr fontId="27"/>
  </si>
  <si>
    <t>KPV20023</t>
  </si>
  <si>
    <t>NU-51K5H</t>
    <phoneticPr fontId="27"/>
  </si>
  <si>
    <t>KPV20024</t>
  </si>
  <si>
    <r>
      <t xml:space="preserve">KM92P-5CLCH
</t>
    </r>
    <r>
      <rPr>
        <sz val="10"/>
        <color theme="1"/>
        <rFont val="游ゴシック"/>
        <family val="3"/>
        <charset val="128"/>
        <scheme val="minor"/>
      </rPr>
      <t>（鋼板敷設型）</t>
    </r>
    <phoneticPr fontId="27"/>
  </si>
  <si>
    <t>KPV20025</t>
  </si>
  <si>
    <r>
      <t xml:space="preserve">KM92P-5CMCH
</t>
    </r>
    <r>
      <rPr>
        <sz val="10"/>
        <color theme="1"/>
        <rFont val="游ゴシック"/>
        <family val="3"/>
        <charset val="128"/>
        <scheme val="minor"/>
      </rPr>
      <t>（鋼板敷設型）</t>
    </r>
    <phoneticPr fontId="27"/>
  </si>
  <si>
    <t>KPV20026</t>
  </si>
  <si>
    <r>
      <t xml:space="preserve">KM97P-5ELCH
</t>
    </r>
    <r>
      <rPr>
        <sz val="10"/>
        <color theme="1"/>
        <rFont val="游ゴシック"/>
        <family val="3"/>
        <charset val="128"/>
        <scheme val="minor"/>
      </rPr>
      <t>（鋼板敷設型）</t>
    </r>
    <phoneticPr fontId="27"/>
  </si>
  <si>
    <t>KPV20027</t>
  </si>
  <si>
    <r>
      <t xml:space="preserve">KM97P-5EMCH
</t>
    </r>
    <r>
      <rPr>
        <sz val="10"/>
        <color theme="1"/>
        <rFont val="游ゴシック"/>
        <family val="3"/>
        <charset val="128"/>
        <scheme val="minor"/>
      </rPr>
      <t>（鋼板敷設型）</t>
    </r>
    <phoneticPr fontId="27"/>
  </si>
  <si>
    <t>KPV20028</t>
  </si>
  <si>
    <r>
      <t xml:space="preserve">KH43M-4E4CB
</t>
    </r>
    <r>
      <rPr>
        <sz val="10"/>
        <color theme="1"/>
        <rFont val="游ゴシック"/>
        <family val="3"/>
        <charset val="128"/>
        <scheme val="minor"/>
      </rPr>
      <t>（鋼板敷設型）</t>
    </r>
    <phoneticPr fontId="27"/>
  </si>
  <si>
    <t>KPV20029</t>
  </si>
  <si>
    <r>
      <t xml:space="preserve">KH495S-4E4CB
</t>
    </r>
    <r>
      <rPr>
        <sz val="10"/>
        <color theme="1"/>
        <rFont val="游ゴシック"/>
        <family val="3"/>
        <charset val="128"/>
        <scheme val="minor"/>
      </rPr>
      <t>（鋼板敷設型）</t>
    </r>
    <phoneticPr fontId="27"/>
  </si>
  <si>
    <t>KPV20030</t>
  </si>
  <si>
    <r>
      <t xml:space="preserve">KH495S-4E4CB(AR)
</t>
    </r>
    <r>
      <rPr>
        <sz val="10"/>
        <color theme="1"/>
        <rFont val="游ゴシック"/>
        <family val="3"/>
        <charset val="128"/>
        <scheme val="minor"/>
      </rPr>
      <t>（鋼板敷設型）</t>
    </r>
    <phoneticPr fontId="27"/>
  </si>
  <si>
    <t>KPV20031</t>
  </si>
  <si>
    <r>
      <t xml:space="preserve">KH65M-4E6CB
</t>
    </r>
    <r>
      <rPr>
        <sz val="10"/>
        <color theme="1"/>
        <rFont val="游ゴシック"/>
        <family val="3"/>
        <charset val="128"/>
        <scheme val="minor"/>
      </rPr>
      <t>（鋼板敷設型）</t>
    </r>
    <phoneticPr fontId="27"/>
  </si>
  <si>
    <t>KPV20032</t>
  </si>
  <si>
    <r>
      <t xml:space="preserve">KH65S-4E5CB
</t>
    </r>
    <r>
      <rPr>
        <sz val="10"/>
        <color theme="1"/>
        <rFont val="游ゴシック"/>
        <family val="3"/>
        <charset val="128"/>
        <scheme val="minor"/>
      </rPr>
      <t>（鋼板敷設型）</t>
    </r>
    <phoneticPr fontId="27"/>
  </si>
  <si>
    <t>KPV20033</t>
  </si>
  <si>
    <r>
      <t xml:space="preserve">KH65S-4E5CB(AR)
</t>
    </r>
    <r>
      <rPr>
        <sz val="10"/>
        <color theme="1"/>
        <rFont val="游ゴシック"/>
        <family val="3"/>
        <charset val="128"/>
        <scheme val="minor"/>
      </rPr>
      <t>（鋼板敷設型）</t>
    </r>
    <phoneticPr fontId="27"/>
  </si>
  <si>
    <t>KPV20034</t>
  </si>
  <si>
    <r>
      <t xml:space="preserve">KH78S-4E6CB
</t>
    </r>
    <r>
      <rPr>
        <sz val="10"/>
        <color theme="1"/>
        <rFont val="游ゴシック"/>
        <family val="3"/>
        <charset val="128"/>
        <scheme val="minor"/>
      </rPr>
      <t>（鋼板敷設型）</t>
    </r>
    <phoneticPr fontId="27"/>
  </si>
  <si>
    <t>KPV20035</t>
  </si>
  <si>
    <r>
      <t xml:space="preserve">KH78S-4E6CB(AR)
</t>
    </r>
    <r>
      <rPr>
        <sz val="10"/>
        <color theme="1"/>
        <rFont val="游ゴシック"/>
        <family val="3"/>
        <charset val="128"/>
        <scheme val="minor"/>
      </rPr>
      <t>（鋼板敷設型）</t>
    </r>
    <phoneticPr fontId="27"/>
  </si>
  <si>
    <t>KPV20036</t>
  </si>
  <si>
    <t>H.R.D. SINGAPORE PTE LTD</t>
    <phoneticPr fontId="27"/>
  </si>
  <si>
    <t>PVM-860245</t>
    <phoneticPr fontId="27"/>
  </si>
  <si>
    <t>株式会社一条工務店</t>
    <rPh sb="0" eb="4">
      <t>カブシキガイシャ</t>
    </rPh>
    <rPh sb="4" eb="6">
      <t>イチジョウ</t>
    </rPh>
    <rPh sb="6" eb="9">
      <t>コウムテン</t>
    </rPh>
    <phoneticPr fontId="27"/>
  </si>
  <si>
    <t>KPV20037</t>
  </si>
  <si>
    <t>PVM-830210</t>
    <phoneticPr fontId="27"/>
  </si>
  <si>
    <t>区分：太陽電池モジュール　④防眩型</t>
    <rPh sb="0" eb="2">
      <t>クブン</t>
    </rPh>
    <rPh sb="14" eb="16">
      <t>ボウゲン</t>
    </rPh>
    <rPh sb="16" eb="17">
      <t>ガタ</t>
    </rPh>
    <phoneticPr fontId="27"/>
  </si>
  <si>
    <t>KPV40001</t>
    <phoneticPr fontId="27"/>
  </si>
  <si>
    <t>長州産業株式会社</t>
    <rPh sb="0" eb="2">
      <t>チョウシュウ</t>
    </rPh>
    <rPh sb="2" eb="4">
      <t>サンギョウ</t>
    </rPh>
    <rPh sb="4" eb="8">
      <t>カブシキガイシャ</t>
    </rPh>
    <phoneticPr fontId="27"/>
  </si>
  <si>
    <t>CS-217B81SAG</t>
    <phoneticPr fontId="27"/>
  </si>
  <si>
    <t>※4/3修正</t>
    <rPh sb="4" eb="6">
      <t>シュウセイ</t>
    </rPh>
    <phoneticPr fontId="27"/>
  </si>
  <si>
    <t>KPV40002</t>
    <phoneticPr fontId="27"/>
  </si>
  <si>
    <t>E-PK420</t>
    <phoneticPr fontId="27"/>
  </si>
  <si>
    <t>KPV40003</t>
  </si>
  <si>
    <t>E-PH420</t>
    <phoneticPr fontId="27"/>
  </si>
  <si>
    <t>KPV40004</t>
  </si>
  <si>
    <t>E-PL420</t>
    <phoneticPr fontId="27"/>
  </si>
  <si>
    <t>KPV40005</t>
  </si>
  <si>
    <t>P-PV570</t>
    <phoneticPr fontId="27"/>
  </si>
  <si>
    <t>KPV40006</t>
  </si>
  <si>
    <t>Z-PI400</t>
    <phoneticPr fontId="27"/>
  </si>
  <si>
    <t>KPV40007</t>
  </si>
  <si>
    <t>Z-PI410</t>
    <phoneticPr fontId="27"/>
  </si>
  <si>
    <t>KPV40008</t>
  </si>
  <si>
    <t>Z-PI420</t>
    <phoneticPr fontId="27"/>
  </si>
  <si>
    <t>KPV40009</t>
  </si>
  <si>
    <t>Z-PI430</t>
    <phoneticPr fontId="27"/>
  </si>
  <si>
    <t>区分：太陽電池モジュール　⑤小型（方形）</t>
    <rPh sb="0" eb="2">
      <t>クブン</t>
    </rPh>
    <rPh sb="14" eb="16">
      <t>コガタ</t>
    </rPh>
    <rPh sb="17" eb="19">
      <t>ホウケイ</t>
    </rPh>
    <phoneticPr fontId="27"/>
  </si>
  <si>
    <t>KPV50001</t>
    <phoneticPr fontId="27"/>
  </si>
  <si>
    <t>CS-109B81S</t>
    <phoneticPr fontId="27"/>
  </si>
  <si>
    <t>長州産業株式会社</t>
    <rPh sb="0" eb="8">
      <t>チョウシュウサンギョウカブシキガイシャ</t>
    </rPh>
    <phoneticPr fontId="27"/>
  </si>
  <si>
    <t>KPV50002</t>
    <phoneticPr fontId="27"/>
  </si>
  <si>
    <t>VBHN120SJ44</t>
    <phoneticPr fontId="27"/>
  </si>
  <si>
    <t>KPV50003</t>
  </si>
  <si>
    <t>VBHN120WJ01</t>
    <phoneticPr fontId="27"/>
  </si>
  <si>
    <t>KPV50004</t>
  </si>
  <si>
    <t>VBHN120SJ08</t>
    <phoneticPr fontId="27"/>
  </si>
  <si>
    <t>KPV50005</t>
  </si>
  <si>
    <t>VBM120FJ02N</t>
    <phoneticPr fontId="27"/>
  </si>
  <si>
    <t>KPV50006</t>
  </si>
  <si>
    <t>NU-228AP</t>
    <phoneticPr fontId="27"/>
  </si>
  <si>
    <t>KPV50007</t>
  </si>
  <si>
    <t>NQ-180BM</t>
    <phoneticPr fontId="27"/>
  </si>
  <si>
    <t>KPV50008</t>
  </si>
  <si>
    <t>NU-218AJ</t>
    <phoneticPr fontId="27"/>
  </si>
  <si>
    <t>KPV50009</t>
  </si>
  <si>
    <t>NQ-225AG</t>
    <phoneticPr fontId="27"/>
  </si>
  <si>
    <t>KPV50010</t>
  </si>
  <si>
    <t>NQ-159AG</t>
    <phoneticPr fontId="27"/>
  </si>
  <si>
    <t>KPV50011</t>
  </si>
  <si>
    <t>NQ-220HE</t>
    <phoneticPr fontId="27"/>
  </si>
  <si>
    <t>KPV50012</t>
  </si>
  <si>
    <t>KJ137P-5ETCG</t>
    <phoneticPr fontId="27"/>
  </si>
  <si>
    <t>KPV50013</t>
  </si>
  <si>
    <t>KJ140P-5ETCG</t>
    <phoneticPr fontId="27"/>
  </si>
  <si>
    <t>KPV50014</t>
  </si>
  <si>
    <t>KPV50015</t>
  </si>
  <si>
    <t>KPV50016</t>
  </si>
  <si>
    <t>KPV50017</t>
  </si>
  <si>
    <t>KPV50018</t>
  </si>
  <si>
    <t>KPV50019</t>
  </si>
  <si>
    <t>KPV50020</t>
  </si>
  <si>
    <t>KPV50021</t>
  </si>
  <si>
    <t>KM92P-5CMCH</t>
  </si>
  <si>
    <t>KPV50022</t>
  </si>
  <si>
    <t>KM97P-5ELCH</t>
  </si>
  <si>
    <t>KPV50023</t>
  </si>
  <si>
    <t>KM97P-5EMCH</t>
  </si>
  <si>
    <t>KPV50024</t>
  </si>
  <si>
    <t>KPV50025</t>
  </si>
  <si>
    <t>KPV50026</t>
  </si>
  <si>
    <t>KPV50027</t>
  </si>
  <si>
    <t>KPV50028</t>
  </si>
  <si>
    <t>KPV50029</t>
  </si>
  <si>
    <t>KPV50030</t>
  </si>
  <si>
    <t>KPV50031</t>
  </si>
  <si>
    <t>KPV50032</t>
  </si>
  <si>
    <t>KPV50033</t>
  </si>
  <si>
    <t>KPV50034</t>
  </si>
  <si>
    <t>KPV50035</t>
  </si>
  <si>
    <t>ソーラーフロンティア</t>
    <phoneticPr fontId="27"/>
  </si>
  <si>
    <t>ソーラーフロンティア株式会社</t>
    <rPh sb="10" eb="14">
      <t>カブシキガイシャ</t>
    </rPh>
    <phoneticPr fontId="27"/>
  </si>
  <si>
    <t>区分：太陽電池モジュール　⑥軽量型</t>
    <rPh sb="0" eb="2">
      <t>クブン</t>
    </rPh>
    <rPh sb="14" eb="16">
      <t>ケイリョウ</t>
    </rPh>
    <rPh sb="16" eb="17">
      <t>ガタ</t>
    </rPh>
    <phoneticPr fontId="27"/>
  </si>
  <si>
    <t>KPV60001</t>
    <phoneticPr fontId="27"/>
  </si>
  <si>
    <t>東洋アルミニウム株式会社</t>
    <rPh sb="0" eb="2">
      <t>トウヨウ</t>
    </rPh>
    <rPh sb="8" eb="12">
      <t>カブシキガイシャ</t>
    </rPh>
    <phoneticPr fontId="27"/>
  </si>
  <si>
    <t>KPV60002</t>
    <phoneticPr fontId="27"/>
  </si>
  <si>
    <t>TYM235HANE-G</t>
  </si>
  <si>
    <t>KPV60003</t>
  </si>
  <si>
    <t>TYM240HANE-G</t>
  </si>
  <si>
    <t>KPV60004</t>
  </si>
  <si>
    <t>TYM230HANE-AL</t>
  </si>
  <si>
    <t>KPV60005</t>
  </si>
  <si>
    <t>TYM235HANE-AL</t>
  </si>
  <si>
    <t>KPV60006</t>
  </si>
  <si>
    <t>KPV60007</t>
  </si>
  <si>
    <t>TYM245HANE-AL</t>
  </si>
  <si>
    <t>KPV60008</t>
  </si>
  <si>
    <t>TYM375HANE-AL-FHL</t>
  </si>
  <si>
    <t>KPV60009</t>
  </si>
  <si>
    <t>TYM375HANE-AL-SHL</t>
  </si>
  <si>
    <t>KPV60010</t>
  </si>
  <si>
    <t>TYM375HANE-AL-SHL-S3</t>
  </si>
  <si>
    <t>KPV60011</t>
  </si>
  <si>
    <t>TYM455HANE-AL-SHL</t>
  </si>
  <si>
    <t>KPV60012</t>
  </si>
  <si>
    <t>TYM460HANE-AL-SHL</t>
  </si>
  <si>
    <t>KPV60013</t>
  </si>
  <si>
    <t>TYM410HANE-AL-SHX</t>
  </si>
  <si>
    <t>KPV60014</t>
  </si>
  <si>
    <t>TYM410HANE-AL-SHX-S3</t>
  </si>
  <si>
    <t>KPV60015</t>
  </si>
  <si>
    <t>TYM545HANE-AL-SHX</t>
  </si>
  <si>
    <t>KPV60016</t>
  </si>
  <si>
    <t>TYM550HANE-AL-SHX</t>
  </si>
  <si>
    <t>KPV60017</t>
  </si>
  <si>
    <t>ネクストエナジー・アンド・リソース株式会社</t>
    <rPh sb="17" eb="21">
      <t>カブシキガイシャ</t>
    </rPh>
    <phoneticPr fontId="27"/>
  </si>
  <si>
    <t>NER120M375D-MCL</t>
  </si>
  <si>
    <t>区分：周辺機器　⑦PV出力最適化</t>
    <rPh sb="0" eb="2">
      <t>クブン</t>
    </rPh>
    <rPh sb="3" eb="5">
      <t>シュウヘン</t>
    </rPh>
    <rPh sb="5" eb="7">
      <t>キキ</t>
    </rPh>
    <rPh sb="11" eb="13">
      <t>シュツリョク</t>
    </rPh>
    <rPh sb="13" eb="16">
      <t>サイテキカ</t>
    </rPh>
    <phoneticPr fontId="27"/>
  </si>
  <si>
    <t>申請製品</t>
    <rPh sb="0" eb="2">
      <t>シンセイ</t>
    </rPh>
    <rPh sb="2" eb="4">
      <t>セイヒン</t>
    </rPh>
    <phoneticPr fontId="27"/>
  </si>
  <si>
    <t>定格出力</t>
    <rPh sb="0" eb="2">
      <t>テイカク</t>
    </rPh>
    <rPh sb="2" eb="4">
      <t>シュツリョク</t>
    </rPh>
    <phoneticPr fontId="27"/>
  </si>
  <si>
    <t>適応範囲</t>
    <rPh sb="0" eb="2">
      <t>テキオウ</t>
    </rPh>
    <rPh sb="2" eb="4">
      <t>ハンイ</t>
    </rPh>
    <phoneticPr fontId="27"/>
  </si>
  <si>
    <t>適合するモジュールの仕様</t>
    <rPh sb="0" eb="2">
      <t>テキゴウ</t>
    </rPh>
    <rPh sb="10" eb="12">
      <t>シヨウ</t>
    </rPh>
    <phoneticPr fontId="27"/>
  </si>
  <si>
    <r>
      <rPr>
        <b/>
        <sz val="9"/>
        <color theme="1"/>
        <rFont val="游ゴシック"/>
        <family val="3"/>
        <charset val="128"/>
        <scheme val="minor"/>
      </rPr>
      <t>販売予定時期</t>
    </r>
    <r>
      <rPr>
        <b/>
        <sz val="11"/>
        <color theme="1"/>
        <rFont val="游ゴシック"/>
        <family val="3"/>
        <charset val="128"/>
        <scheme val="minor"/>
      </rPr>
      <t xml:space="preserve">
</t>
    </r>
    <r>
      <rPr>
        <b/>
        <sz val="6"/>
        <color theme="1"/>
        <rFont val="游ゴシック"/>
        <family val="3"/>
        <charset val="128"/>
        <scheme val="minor"/>
      </rPr>
      <t>（まだ未販売のもの）</t>
    </r>
    <rPh sb="0" eb="2">
      <t>ハンバイ</t>
    </rPh>
    <rPh sb="2" eb="4">
      <t>ヨテイ</t>
    </rPh>
    <rPh sb="4" eb="6">
      <t>ジキ</t>
    </rPh>
    <rPh sb="10" eb="13">
      <t>ミハンバイ</t>
    </rPh>
    <phoneticPr fontId="27"/>
  </si>
  <si>
    <t>Northern Electric and Power株式会社</t>
    <rPh sb="27" eb="29">
      <t>カブシキ</t>
    </rPh>
    <rPh sb="29" eb="31">
      <t>ガイシャ</t>
    </rPh>
    <phoneticPr fontId="27"/>
  </si>
  <si>
    <t>マイクロインバータ</t>
    <phoneticPr fontId="27"/>
  </si>
  <si>
    <t>BDM300</t>
  </si>
  <si>
    <t>最大入力電流（A)</t>
    <rPh sb="0" eb="2">
      <t>サイダイ</t>
    </rPh>
    <rPh sb="2" eb="4">
      <t>ニュウリョク</t>
    </rPh>
    <rPh sb="4" eb="6">
      <t>デンリュウ</t>
    </rPh>
    <phoneticPr fontId="28"/>
  </si>
  <si>
    <t>14A</t>
  </si>
  <si>
    <t>綜合都市建設株式会社</t>
    <phoneticPr fontId="27"/>
  </si>
  <si>
    <t>最大入力電圧（V)</t>
    <rPh sb="0" eb="2">
      <t>サイダイ</t>
    </rPh>
    <rPh sb="2" eb="4">
      <t>ニュウリョク</t>
    </rPh>
    <rPh sb="4" eb="6">
      <t>デンアツ</t>
    </rPh>
    <phoneticPr fontId="28"/>
  </si>
  <si>
    <t>60V</t>
  </si>
  <si>
    <t>対応可能な太陽電池
モジュールの最大出力（W)</t>
    <rPh sb="0" eb="2">
      <t>タイオウ</t>
    </rPh>
    <rPh sb="2" eb="4">
      <t>カノウ</t>
    </rPh>
    <rPh sb="5" eb="7">
      <t>タイヨウ</t>
    </rPh>
    <rPh sb="7" eb="9">
      <t>デンチ</t>
    </rPh>
    <rPh sb="16" eb="18">
      <t>サイダイ</t>
    </rPh>
    <rPh sb="18" eb="20">
      <t>シュツリョク</t>
    </rPh>
    <phoneticPr fontId="28"/>
  </si>
  <si>
    <t>450W</t>
  </si>
  <si>
    <t>Huawei Digital Power Technologies Co., Ltd</t>
    <phoneticPr fontId="27"/>
  </si>
  <si>
    <t>オプティマイザ</t>
    <phoneticPr fontId="27"/>
  </si>
  <si>
    <t>SUN2000-600W-P</t>
    <phoneticPr fontId="27"/>
  </si>
  <si>
    <t>・恒常的な部分影が発生する場合
・異方位でストリングを構成する場合</t>
    <rPh sb="1" eb="3">
      <t>コウジョウ</t>
    </rPh>
    <rPh sb="3" eb="4">
      <t>テキ</t>
    </rPh>
    <rPh sb="5" eb="7">
      <t>ブブン</t>
    </rPh>
    <rPh sb="7" eb="8">
      <t>カゲ</t>
    </rPh>
    <rPh sb="9" eb="11">
      <t>ハッセイ</t>
    </rPh>
    <rPh sb="13" eb="15">
      <t>バアイ</t>
    </rPh>
    <rPh sb="17" eb="18">
      <t>イ</t>
    </rPh>
    <rPh sb="18" eb="20">
      <t>ホウイ</t>
    </rPh>
    <rPh sb="27" eb="29">
      <t>コウセイ</t>
    </rPh>
    <rPh sb="31" eb="33">
      <t>バアイ</t>
    </rPh>
    <phoneticPr fontId="27"/>
  </si>
  <si>
    <t>華為技術日本株式会社</t>
    <phoneticPr fontId="27"/>
  </si>
  <si>
    <t>【対応するパワーコンディショナ】
SUN2000-4.95KTL-JPL1</t>
    <rPh sb="1" eb="3">
      <t>タイオウ</t>
    </rPh>
    <phoneticPr fontId="27"/>
  </si>
  <si>
    <t>ソーラーエッジテクノロジージャパン株式会社</t>
    <phoneticPr fontId="27"/>
  </si>
  <si>
    <t>パワーオプティマイザ</t>
    <phoneticPr fontId="27"/>
  </si>
  <si>
    <t>P370</t>
  </si>
  <si>
    <t>【対応するパワーコンディショナ】
SE5500H－JPJ、SE5500H AC-S</t>
    <phoneticPr fontId="27"/>
  </si>
  <si>
    <t>P401</t>
  </si>
  <si>
    <t>P505</t>
  </si>
  <si>
    <t>P601</t>
  </si>
  <si>
    <t>S440</t>
  </si>
  <si>
    <t>S500</t>
  </si>
  <si>
    <t>S500B</t>
  </si>
  <si>
    <t>株式会社エクソル</t>
    <phoneticPr fontId="27"/>
  </si>
  <si>
    <t>VBH070WJ01R</t>
  </si>
  <si>
    <t>TYM230HANE-G</t>
    <phoneticPr fontId="2"/>
  </si>
  <si>
    <t>公称最大出力</t>
  </si>
  <si>
    <t>製品型番</t>
  </si>
  <si>
    <t>製品型番</t>
    <phoneticPr fontId="2"/>
  </si>
  <si>
    <t>MSZ-160SSa</t>
  </si>
  <si>
    <t>R-LV740</t>
  </si>
  <si>
    <t>P-PV570</t>
  </si>
  <si>
    <t>P-DV560</t>
  </si>
  <si>
    <t>Z-AH460</t>
  </si>
  <si>
    <t>Z-AH470</t>
  </si>
  <si>
    <t>Z-AH480</t>
  </si>
  <si>
    <t>Z-AH490</t>
  </si>
  <si>
    <t>VBH070WJ01L</t>
  </si>
  <si>
    <t>NQ-130LM</t>
  </si>
  <si>
    <t>NQ-130RM</t>
  </si>
  <si>
    <t>NQ-103LG</t>
  </si>
  <si>
    <t>NQ-103RG</t>
  </si>
  <si>
    <t>R-LV760</t>
  </si>
  <si>
    <t>NU-65S5H</t>
  </si>
  <si>
    <t>NU-43S5H</t>
  </si>
  <si>
    <t>NU-65S4H</t>
  </si>
  <si>
    <t>NU-43S4H</t>
  </si>
  <si>
    <t>NU-65K5H</t>
  </si>
  <si>
    <t>NU-51K5H</t>
  </si>
  <si>
    <t>PVM-860245</t>
  </si>
  <si>
    <t>PVM-830210</t>
  </si>
  <si>
    <t>CS-217B81SAG</t>
  </si>
  <si>
    <t>E-PK420</t>
  </si>
  <si>
    <t>E-PH420</t>
  </si>
  <si>
    <t>E-PL420</t>
  </si>
  <si>
    <t>Z-PI400</t>
  </si>
  <si>
    <t>Z-PI410</t>
  </si>
  <si>
    <t>Z-PI420</t>
  </si>
  <si>
    <t>Z-PI430</t>
  </si>
  <si>
    <t>参考</t>
    <rPh sb="0" eb="2">
      <t>サンコウ</t>
    </rPh>
    <phoneticPr fontId="2"/>
  </si>
  <si>
    <t>合計出力(kW･kWh)</t>
    <rPh sb="0" eb="2">
      <t>ゴウケイ</t>
    </rPh>
    <rPh sb="2" eb="4">
      <t>シュツリョク</t>
    </rPh>
    <phoneticPr fontId="2"/>
  </si>
  <si>
    <t>④蓄電池 機器費（ハイブリッド型以上のPCS等の按分後の経費を含む）</t>
  </si>
  <si>
    <t>⑤蓄電池 工事費（ハイブリッド型以上のPCS等の按分後の経費を含む）</t>
  </si>
  <si>
    <t>⑥V2H 機器費（ハイブリッド型以上のPCS等の按分後の経費を含む）</t>
  </si>
  <si>
    <t>⑦V2H 工事費 （ハイブリッド型以上のPCS等の按分後の経費を含む）</t>
  </si>
  <si>
    <r>
      <t>①太陽光発電システム機器費</t>
    </r>
    <r>
      <rPr>
        <u/>
        <sz val="11"/>
        <color theme="1"/>
        <rFont val="游ゴシック"/>
        <family val="3"/>
        <charset val="128"/>
        <scheme val="minor"/>
      </rPr>
      <t>（※２）</t>
    </r>
    <rPh sb="1" eb="4">
      <t>タイヨウコウ</t>
    </rPh>
    <rPh sb="4" eb="6">
      <t>ハツデン</t>
    </rPh>
    <rPh sb="10" eb="13">
      <t>キキヒ</t>
    </rPh>
    <phoneticPr fontId="2"/>
  </si>
  <si>
    <r>
      <t>①の内、太陽光の経費に含めるパワーコンディショナの機器費</t>
    </r>
    <r>
      <rPr>
        <u/>
        <sz val="11"/>
        <color theme="1"/>
        <rFont val="游ゴシック"/>
        <family val="3"/>
        <charset val="128"/>
        <scheme val="minor"/>
      </rPr>
      <t>（※３）</t>
    </r>
    <rPh sb="8" eb="10">
      <t>ケイヒ</t>
    </rPh>
    <rPh sb="11" eb="12">
      <t>フク</t>
    </rPh>
    <phoneticPr fontId="2"/>
  </si>
  <si>
    <r>
      <t xml:space="preserve">上乗せ措置
</t>
    </r>
    <r>
      <rPr>
        <u/>
        <sz val="11"/>
        <color theme="1"/>
        <rFont val="游ゴシック"/>
        <family val="3"/>
        <charset val="128"/>
        <scheme val="minor"/>
      </rPr>
      <t>（※4）</t>
    </r>
    <rPh sb="0" eb="2">
      <t>ウワノ</t>
    </rPh>
    <rPh sb="3" eb="5">
      <t>ソチ</t>
    </rPh>
    <phoneticPr fontId="2"/>
  </si>
  <si>
    <r>
      <t>②蓄電池システム機器費</t>
    </r>
    <r>
      <rPr>
        <u/>
        <sz val="11"/>
        <color theme="1"/>
        <rFont val="游ゴシック"/>
        <family val="3"/>
        <charset val="128"/>
        <scheme val="minor"/>
      </rPr>
      <t>（※２）</t>
    </r>
    <rPh sb="1" eb="4">
      <t>チクデンチ</t>
    </rPh>
    <rPh sb="8" eb="11">
      <t>キキヒ</t>
    </rPh>
    <phoneticPr fontId="2"/>
  </si>
  <si>
    <r>
      <t>②の内、蓄電池の経費に含めるパワーコンディショナの機器費</t>
    </r>
    <r>
      <rPr>
        <u/>
        <sz val="11"/>
        <color theme="1"/>
        <rFont val="游ゴシック"/>
        <family val="3"/>
        <charset val="128"/>
        <scheme val="minor"/>
      </rPr>
      <t>（※３）</t>
    </r>
    <rPh sb="8" eb="10">
      <t>ケイヒ</t>
    </rPh>
    <rPh sb="11" eb="12">
      <t>フク</t>
    </rPh>
    <phoneticPr fontId="2"/>
  </si>
  <si>
    <r>
      <t>③V2H機器費</t>
    </r>
    <r>
      <rPr>
        <u/>
        <sz val="11"/>
        <color theme="1"/>
        <rFont val="游ゴシック"/>
        <family val="3"/>
        <charset val="128"/>
        <scheme val="minor"/>
      </rPr>
      <t>（※２）</t>
    </r>
    <rPh sb="4" eb="7">
      <t>キキヒ</t>
    </rPh>
    <phoneticPr fontId="2"/>
  </si>
  <si>
    <r>
      <t>④太陽光発電システム工事費</t>
    </r>
    <r>
      <rPr>
        <u/>
        <sz val="11"/>
        <color theme="1"/>
        <rFont val="游ゴシック"/>
        <family val="3"/>
        <charset val="128"/>
        <scheme val="minor"/>
      </rPr>
      <t>（※２）</t>
    </r>
    <rPh sb="1" eb="4">
      <t>タイヨウコウ</t>
    </rPh>
    <rPh sb="4" eb="6">
      <t>ハツデン</t>
    </rPh>
    <rPh sb="10" eb="13">
      <t>コウジヒ</t>
    </rPh>
    <phoneticPr fontId="2"/>
  </si>
  <si>
    <r>
      <t>④の内、太陽光の経費に含めるパワーコンディショナの工事費</t>
    </r>
    <r>
      <rPr>
        <u/>
        <sz val="11"/>
        <color theme="1"/>
        <rFont val="游ゴシック"/>
        <family val="3"/>
        <charset val="128"/>
        <scheme val="minor"/>
      </rPr>
      <t>（※３）</t>
    </r>
    <rPh sb="8" eb="10">
      <t>ケイヒ</t>
    </rPh>
    <rPh sb="11" eb="12">
      <t>フク</t>
    </rPh>
    <rPh sb="25" eb="27">
      <t>コウジ</t>
    </rPh>
    <phoneticPr fontId="2"/>
  </si>
  <si>
    <r>
      <t>⑤蓄電池システム工事費</t>
    </r>
    <r>
      <rPr>
        <u/>
        <sz val="11"/>
        <color theme="1"/>
        <rFont val="游ゴシック"/>
        <family val="3"/>
        <charset val="128"/>
        <scheme val="minor"/>
      </rPr>
      <t>（※２）</t>
    </r>
    <rPh sb="1" eb="4">
      <t>チクデンチ</t>
    </rPh>
    <rPh sb="8" eb="11">
      <t>コウジヒ</t>
    </rPh>
    <phoneticPr fontId="2"/>
  </si>
  <si>
    <r>
      <t>⑤の内、蓄電池用の経費に含めるパワーコンディショナの工事費</t>
    </r>
    <r>
      <rPr>
        <u/>
        <sz val="11"/>
        <color theme="1"/>
        <rFont val="游ゴシック"/>
        <family val="3"/>
        <charset val="128"/>
        <scheme val="minor"/>
      </rPr>
      <t>（※３）</t>
    </r>
    <rPh sb="9" eb="11">
      <t>ケイヒ</t>
    </rPh>
    <rPh sb="12" eb="13">
      <t>フク</t>
    </rPh>
    <rPh sb="26" eb="28">
      <t>コウジ</t>
    </rPh>
    <phoneticPr fontId="2"/>
  </si>
  <si>
    <r>
      <t>⑥V2H工事費</t>
    </r>
    <r>
      <rPr>
        <u/>
        <sz val="11"/>
        <color theme="1"/>
        <rFont val="游ゴシック"/>
        <family val="3"/>
        <charset val="128"/>
        <scheme val="minor"/>
      </rPr>
      <t>（※２）</t>
    </r>
    <rPh sb="4" eb="7">
      <t>コウジヒ</t>
    </rPh>
    <phoneticPr fontId="2"/>
  </si>
  <si>
    <t>姓</t>
    <rPh sb="0" eb="1">
      <t>セイ</t>
    </rPh>
    <phoneticPr fontId="2"/>
  </si>
  <si>
    <t>名</t>
    <rPh sb="0" eb="1">
      <t>メイ</t>
    </rPh>
    <phoneticPr fontId="2"/>
  </si>
  <si>
    <t>都道府県</t>
    <rPh sb="0" eb="4">
      <t>トドウフケン</t>
    </rPh>
    <phoneticPr fontId="2"/>
  </si>
  <si>
    <t>市区町村</t>
    <rPh sb="0" eb="4">
      <t>シクチョウソン</t>
    </rPh>
    <phoneticPr fontId="2"/>
  </si>
  <si>
    <t>町域名</t>
    <rPh sb="0" eb="3">
      <t>チョウイキメイ</t>
    </rPh>
    <phoneticPr fontId="2"/>
  </si>
  <si>
    <t>合計出力（W）</t>
    <rPh sb="0" eb="2">
      <t>ゴウケイ</t>
    </rPh>
    <rPh sb="2" eb="4">
      <t>シュツリョク</t>
    </rPh>
    <phoneticPr fontId="2"/>
  </si>
  <si>
    <t>丁目・番地</t>
    <rPh sb="0" eb="2">
      <t>チョウメ</t>
    </rPh>
    <rPh sb="3" eb="5">
      <t>バンチ</t>
    </rPh>
    <phoneticPr fontId="2"/>
  </si>
  <si>
    <t>建物名・部屋番号</t>
    <rPh sb="0" eb="3">
      <t>タテモノメイ</t>
    </rPh>
    <rPh sb="4" eb="8">
      <t>ヘヤバンゴウ</t>
    </rPh>
    <phoneticPr fontId="2"/>
  </si>
  <si>
    <t>NU-228AP</t>
  </si>
  <si>
    <t>VBHN120WJ01</t>
  </si>
  <si>
    <t>NU-218AJ</t>
  </si>
  <si>
    <t>TYM240HANE-AL</t>
    <phoneticPr fontId="2"/>
  </si>
  <si>
    <t>VBHN131SJ26
（鋼板等敷設型限定：スリム野地ぴた方式）</t>
  </si>
  <si>
    <t>VBHN250SJ33
（鋼板等敷設型限定：太陽電池モジュール「HIT」野地ぴたFタイプ）</t>
  </si>
  <si>
    <t>VBHN250SJ44
（鋼板等敷設型限定：太陽電池モジュール「HIT」野地ぴたFタイプ）</t>
  </si>
  <si>
    <t>VBHN245SJ44
（鋼板等敷設型限定：太陽電池モジュール「HIT」野地ぴたFタイプ）</t>
  </si>
  <si>
    <t>VBHN243SJ44
（鋼板等敷設型限定：太陽電池モジュール「HIT」野地ぴたFタイプ）</t>
  </si>
  <si>
    <t>VBHN243SJ41
（鋼板等敷設型限定：太陽電池モジュール「HIT」野地ぴたFタイプ）</t>
  </si>
  <si>
    <t>VBHN240SJ41
（鋼板等敷設型限定：太陽電池モジュール「HIT」野地ぴたFタイプ）</t>
  </si>
  <si>
    <t>VBHN230SJ41
（鋼板等敷設型限定：太陽電池モジュール「HIT」野地ぴたFタイプ）</t>
  </si>
  <si>
    <t>VBHN243SJ56
（鋼板等敷設型限定：太陽電池モジュール「HIT」野地ぴたFタイプ）</t>
  </si>
  <si>
    <t>VBHN238SJ23
（鋼板等敷設型限定：太陽電池モジュール「HIT」野地ぴたFタイプ）</t>
  </si>
  <si>
    <t>VBHN120SJ44
（鋼板等敷設型限定：太陽電池モジュール「HIT」野地ぴたFタイプ）</t>
  </si>
  <si>
    <t>VBM240FJ01N
（鋼板等敷設型限定：外つばⅡ工法野地ぴたF方式）</t>
  </si>
  <si>
    <t>VBM120FJ02N
（鋼板等敷設型限定：外つばⅡ工法野地ぴたF方式）</t>
  </si>
  <si>
    <t>KM92P-5CMCH
（鋼板敷設型）</t>
  </si>
  <si>
    <t>KM97P-5ELCH
（鋼板敷設型）</t>
  </si>
  <si>
    <t>KM97P-5EMCH
（鋼板敷設型）</t>
  </si>
  <si>
    <t>KH43M-4E4CB
（鋼板敷設型）</t>
  </si>
  <si>
    <t>KH495S-4E4CB
（鋼板敷設型）</t>
  </si>
  <si>
    <t>KH495S-4E4CB(AR)
（鋼板敷設型）</t>
  </si>
  <si>
    <t>KH65M-4E6CB
（鋼板敷設型）</t>
  </si>
  <si>
    <t>KH65S-4E5CB
（鋼板敷設型）</t>
  </si>
  <si>
    <t>KH65S-4E5CB(AR)
（鋼板敷設型）</t>
  </si>
  <si>
    <t>KH78S-4E6CB
（鋼板敷設型）</t>
  </si>
  <si>
    <t>KH78S-4E6CB(AR)
（鋼板敷設型）</t>
  </si>
  <si>
    <t>VBHN120SJ44</t>
  </si>
  <si>
    <t>VBHN120SJ08</t>
  </si>
  <si>
    <t>VBM120FJ02N</t>
  </si>
  <si>
    <t>NQ-180BM</t>
  </si>
  <si>
    <t>NQ-225AG</t>
  </si>
  <si>
    <t>NQ-159AG</t>
  </si>
  <si>
    <t>NQ-220HE</t>
  </si>
  <si>
    <t>TYM230HANE-G</t>
  </si>
  <si>
    <t>TYM240HANE-AL</t>
  </si>
  <si>
    <t>PV(50kW未満)及びEV・PHVを併せて導入、もしくは既に導入している</t>
    <rPh sb="7" eb="9">
      <t>ミマン</t>
    </rPh>
    <rPh sb="10" eb="11">
      <t>オヨ</t>
    </rPh>
    <rPh sb="22" eb="24">
      <t>ドウニュウ</t>
    </rPh>
    <phoneticPr fontId="2"/>
  </si>
  <si>
    <t>建築場所（地番）</t>
    <rPh sb="0" eb="4">
      <t>ケンチクバショ</t>
    </rPh>
    <rPh sb="5" eb="7">
      <t>チバン</t>
    </rPh>
    <phoneticPr fontId="7"/>
  </si>
  <si>
    <t>No</t>
    <phoneticPr fontId="2"/>
  </si>
  <si>
    <t>事業者名</t>
  </si>
  <si>
    <t>住所</t>
  </si>
  <si>
    <t>パワーコンディショナーのタイプ</t>
  </si>
  <si>
    <t>パワーコンディショナの機器費</t>
    <phoneticPr fontId="2"/>
  </si>
  <si>
    <t>太陽光発電システム機器費</t>
    <phoneticPr fontId="2"/>
  </si>
  <si>
    <t>集合住宅の陸屋根に設置する架台の材料費</t>
  </si>
  <si>
    <t>蓄電池システム機器費</t>
  </si>
  <si>
    <t>蓄電池の経費に含めるパワーコンディショナの機器費</t>
  </si>
  <si>
    <t>V2H機器費</t>
  </si>
  <si>
    <t>V2Hの経費に含めるパワーコンディショナの機器費</t>
  </si>
  <si>
    <t>太陽光発電システム工事費</t>
  </si>
  <si>
    <t>太陽光の経費に含めるパワーコンディショナの工事費</t>
  </si>
  <si>
    <t>集合住宅の陸屋根に設置する架台の工事費</t>
  </si>
  <si>
    <t>蓄電池システム工事費</t>
  </si>
  <si>
    <t>蓄電池用の経費に含めるパワーコンディショナの工事費</t>
  </si>
  <si>
    <t>V2H工事費</t>
  </si>
  <si>
    <t>V2Hの経費に含めるパワーコンディショナの工事費</t>
  </si>
  <si>
    <t>太陽光発電システム助成対象経費</t>
  </si>
  <si>
    <t>蓄電池システム助成対象経費</t>
  </si>
  <si>
    <t>V2H助成対象経費</t>
  </si>
  <si>
    <t>税別合計額</t>
  </si>
  <si>
    <t>消費税</t>
  </si>
  <si>
    <t>税込合計額</t>
  </si>
  <si>
    <t>KM92P-5CLCH
（鋼板敷設型）</t>
    <phoneticPr fontId="2"/>
  </si>
  <si>
    <t>工事件名</t>
    <rPh sb="0" eb="4">
      <t>コウジケンメイ</t>
    </rPh>
    <phoneticPr fontId="2"/>
  </si>
  <si>
    <t>※本計算書は、「物件情報・国の助成金（情報記入シート）」と「仕入情報」の入力内容に基づき助成金額を算出しております。本計算シートに算出された助成金額は審査等により実際にお支払する助成金額とは異なる可能性がありますので、あらかじめご了承ください。</t>
    <rPh sb="8" eb="10">
      <t>ブッケン</t>
    </rPh>
    <rPh sb="10" eb="12">
      <t>ジョウホウ</t>
    </rPh>
    <rPh sb="13" eb="14">
      <t>クニ</t>
    </rPh>
    <rPh sb="15" eb="18">
      <t>ジョセイキン</t>
    </rPh>
    <rPh sb="19" eb="21">
      <t>ジョウホウ</t>
    </rPh>
    <rPh sb="21" eb="23">
      <t>キニュウ</t>
    </rPh>
    <rPh sb="30" eb="32">
      <t>シイレ</t>
    </rPh>
    <rPh sb="32" eb="34">
      <t>ジョウホウ</t>
    </rPh>
    <rPh sb="36" eb="38">
      <t>ニュウリョク</t>
    </rPh>
    <rPh sb="38" eb="40">
      <t>ナイヨウ</t>
    </rPh>
    <rPh sb="41" eb="42">
      <t>モト</t>
    </rPh>
    <rPh sb="65" eb="67">
      <t>サンシュツ</t>
    </rPh>
    <rPh sb="70" eb="73">
      <t>ジョセイキン</t>
    </rPh>
    <rPh sb="73" eb="74">
      <t>ガク</t>
    </rPh>
    <rPh sb="75" eb="77">
      <t>シンサ</t>
    </rPh>
    <rPh sb="77" eb="78">
      <t>トウ</t>
    </rPh>
    <rPh sb="81" eb="83">
      <t>ジッサイ</t>
    </rPh>
    <rPh sb="85" eb="87">
      <t>シハライ</t>
    </rPh>
    <rPh sb="89" eb="92">
      <t>ジョセイキン</t>
    </rPh>
    <rPh sb="92" eb="93">
      <t>ガク</t>
    </rPh>
    <phoneticPr fontId="2"/>
  </si>
  <si>
    <t>SUN2000-600W-P</t>
  </si>
  <si>
    <t>出力/台(kW)</t>
    <rPh sb="0" eb="2">
      <t>シュツリョク</t>
    </rPh>
    <rPh sb="3" eb="4">
      <t>ダイ</t>
    </rPh>
    <phoneticPr fontId="2"/>
  </si>
  <si>
    <t>数量（台）</t>
    <rPh sb="0" eb="2">
      <t>スウリョウ</t>
    </rPh>
    <rPh sb="3" eb="4">
      <t>ダイ</t>
    </rPh>
    <phoneticPr fontId="2"/>
  </si>
  <si>
    <t>SE5500H-JPJ</t>
    <phoneticPr fontId="2"/>
  </si>
  <si>
    <t>SUN2000-4.95KTL-JPL1</t>
    <phoneticPr fontId="2"/>
  </si>
  <si>
    <t>SE5500H AC-S</t>
    <phoneticPr fontId="2"/>
  </si>
  <si>
    <t>※仕入情報に入力された数値が内訳書に記載されます。</t>
    <rPh sb="1" eb="3">
      <t>シイレ</t>
    </rPh>
    <rPh sb="3" eb="5">
      <t>ジョウホウ</t>
    </rPh>
    <rPh sb="6" eb="8">
      <t>ニュウリョク</t>
    </rPh>
    <rPh sb="11" eb="13">
      <t>スウチ</t>
    </rPh>
    <rPh sb="14" eb="17">
      <t>ウチワケショ</t>
    </rPh>
    <rPh sb="18" eb="20">
      <t>キサイ</t>
    </rPh>
    <phoneticPr fontId="2"/>
  </si>
  <si>
    <t>領収書に含まれる助成対象機器の調達に係る経費の内訳は以下のとおりとなります。</t>
    <rPh sb="0" eb="3">
      <t>リョウシュウショ</t>
    </rPh>
    <rPh sb="4" eb="5">
      <t>フク</t>
    </rPh>
    <rPh sb="8" eb="10">
      <t>ジョセイ</t>
    </rPh>
    <rPh sb="10" eb="12">
      <t>タイショウ</t>
    </rPh>
    <rPh sb="12" eb="14">
      <t>キキ</t>
    </rPh>
    <rPh sb="15" eb="17">
      <t>チョウタツ</t>
    </rPh>
    <rPh sb="18" eb="19">
      <t>カカ</t>
    </rPh>
    <rPh sb="20" eb="22">
      <t>ケイヒ</t>
    </rPh>
    <rPh sb="23" eb="25">
      <t>ウチワケ</t>
    </rPh>
    <rPh sb="26" eb="28">
      <t>イカ</t>
    </rPh>
    <phoneticPr fontId="2"/>
  </si>
  <si>
    <t>【オプティマイザー】に接続されるパワーコンディショナ</t>
  </si>
  <si>
    <t>機能性PV（基準別表３に定める機能性の区分）周辺機器</t>
  </si>
  <si>
    <t>設置基数</t>
    <rPh sb="2" eb="3">
      <t>キ</t>
    </rPh>
    <phoneticPr fontId="2"/>
  </si>
  <si>
    <t>助成計算額</t>
    <rPh sb="0" eb="4">
      <t>ジョセイケイサン</t>
    </rPh>
    <rPh sb="4" eb="5">
      <t>サンガク</t>
    </rPh>
    <phoneticPr fontId="2"/>
  </si>
  <si>
    <t>選択してください</t>
  </si>
  <si>
    <t>工事件名（名称任意）</t>
    <rPh sb="0" eb="2">
      <t>コウジ</t>
    </rPh>
    <rPh sb="2" eb="4">
      <t>ケンメイ</t>
    </rPh>
    <rPh sb="5" eb="9">
      <t>メイショウニンイ</t>
    </rPh>
    <phoneticPr fontId="2"/>
  </si>
  <si>
    <t>VBHN250SJ33（鋼板等敷設型限定：太陽電池モジュール「HIT」野地ぴたFタイプ）</t>
    <phoneticPr fontId="2"/>
  </si>
  <si>
    <t>VBHN250SJ44（鋼板等敷設型限定：太陽電池モジュール「HIT」野地ぴたFタイプ）</t>
    <phoneticPr fontId="2"/>
  </si>
  <si>
    <t>VBHN245SJ44（鋼板等敷設型限定：太陽電池モジュール「HIT」野地ぴたFタイプ）</t>
    <phoneticPr fontId="2"/>
  </si>
  <si>
    <t>VBHN243SJ44（鋼板等敷設型限定：太陽電池モジュール「HIT」野地ぴたFタイプ）</t>
    <phoneticPr fontId="2"/>
  </si>
  <si>
    <t>VBHN243SJ41（鋼板等敷設型限定：太陽電池モジュール「HIT」野地ぴたFタイプ）</t>
    <phoneticPr fontId="2"/>
  </si>
  <si>
    <t>VBHN240SJ41（鋼板等敷設型限定：太陽電池モジュール「HIT」野地ぴたFタイプ）</t>
    <phoneticPr fontId="2"/>
  </si>
  <si>
    <t>VBHN230SJ41（鋼板等敷設型限定：太陽電池モジュール「HIT」野地ぴたFタイプ）</t>
    <phoneticPr fontId="2"/>
  </si>
  <si>
    <t>VBHN243SJ56（鋼板等敷設型限定：太陽電池モジュール「HIT」野地ぴたFタイプ）</t>
    <phoneticPr fontId="2"/>
  </si>
  <si>
    <t>VBHN238SJ23（鋼板等敷設型限定：太陽電池モジュール「HIT」野地ぴたFタイプ）</t>
    <phoneticPr fontId="2"/>
  </si>
  <si>
    <t>VBHN120SJ44（鋼板等敷設型限定：太陽電池モジュール「HIT」野地ぴたFタイプ）</t>
    <phoneticPr fontId="2"/>
  </si>
  <si>
    <t>VBM240FJ01N（鋼板等敷設型限定：外つばⅡ工法野地ぴたF方式）</t>
    <phoneticPr fontId="2"/>
  </si>
  <si>
    <t>VBM120FJ02N（鋼板等敷設型限定：外つばⅡ工法野地ぴたF方式）</t>
    <phoneticPr fontId="2"/>
  </si>
  <si>
    <t>VBHN131SJ26（鋼板等敷設型限定：スリム野地ぴた方式）</t>
    <phoneticPr fontId="2"/>
  </si>
  <si>
    <t>KM92P-5CLCH（鋼板敷設型）</t>
    <phoneticPr fontId="2"/>
  </si>
  <si>
    <t>KM92P-5CMCH（鋼板敷設型）</t>
    <phoneticPr fontId="2"/>
  </si>
  <si>
    <t>KM97P-5ELCH（鋼板敷設型）</t>
    <phoneticPr fontId="2"/>
  </si>
  <si>
    <t>KM97P-5EMCH（鋼板敷設型）</t>
    <phoneticPr fontId="2"/>
  </si>
  <si>
    <t>KH43M-4E4CB（鋼板敷設型）</t>
    <phoneticPr fontId="2"/>
  </si>
  <si>
    <t>KH495S-4E4CB（鋼板敷設型）</t>
    <phoneticPr fontId="2"/>
  </si>
  <si>
    <t>KH495S-4E4CB(AR)（鋼板敷設型）</t>
    <phoneticPr fontId="2"/>
  </si>
  <si>
    <t>KH65M-4E6CB（鋼板敷設型）</t>
    <phoneticPr fontId="2"/>
  </si>
  <si>
    <t>KH65S-4E5CB（鋼板敷設型）</t>
    <phoneticPr fontId="2"/>
  </si>
  <si>
    <t>KH65S-4E5CB(AR)（鋼板敷設型）</t>
    <phoneticPr fontId="2"/>
  </si>
  <si>
    <t>KH78S-4E6CB（鋼板敷設型）</t>
    <phoneticPr fontId="2"/>
  </si>
  <si>
    <t>KH78S-4E6CB(AR)（鋼板敷設型）</t>
    <phoneticPr fontId="2"/>
  </si>
  <si>
    <t>Z-PI430</t>
    <phoneticPr fontId="2"/>
  </si>
  <si>
    <t>Ver.2.3</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</si>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</sst>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lt;=999]000;[&lt;=9999]000\-00;000\-0000"/>
    <numFmt numFmtId="177" formatCode="0_);[Red]\(0\)"/>
    <numFmt numFmtId="178" formatCode="#,##0_);[Red]\(#,##0\)"/>
    <numFmt numFmtId="179" formatCode="#,##0.00&quot;kWh&quot;"/>
    <numFmt numFmtId="180" formatCode="#,##0&quot;基&quot;"/>
    <numFmt numFmtId="181" formatCode="#,##0.00&quot;kW&quot;"/>
    <numFmt numFmtId="182" formatCode="&quot;¥&quot;#,##0_);[Red]\(&quot;¥&quot;#,##0\)"/>
    <numFmt numFmtId="183" formatCode="\K\P\VGeneral"/>
    <numFmt numFmtId="184" formatCode="0&quot;W&quot;"/>
    <numFmt numFmtId="185" formatCode="0.0&quot;W&quot;"/>
    <numFmt numFmtId="186" formatCode="0.0&quot;kW&quot;"/>
    <numFmt numFmtId="187" formatCode="0.0&quot;A&quot;"/>
    <numFmt numFmtId="188" formatCode="0&quot;V&quot;"/>
    <numFmt numFmtId="189" formatCode="0.0&quot;V&quot;"/>
    <numFmt numFmtId="190" formatCode="0&quot;A&quot;"/>
    <numFmt numFmtId="191" formatCode="#"/>
    <numFmt numFmtId="192" formatCode="0.00_);[Red]\(0.00\)"/>
    <numFmt numFmtId="193" formatCode="#,##0_ ;[Red]\-#,##0\ "/>
    <numFmt numFmtId="194" formatCode="#,##0.00_ ;[Red]\-#,##0.00\ "/>
    <numFmt numFmtId="195" formatCode="#,##0&quot;円&quot;;[Red]\-#,##0&quot;円&quot;"/>
    <numFmt numFmtId="196" formatCode="0.0_);[Red]\(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ＭＳ Ｐゴシック"/>
      <family val="3"/>
      <charset val="128"/>
    </font>
    <font>
      <b/>
      <u/>
      <sz val="11"/>
      <color theme="1"/>
      <name val="游ゴシック"/>
      <family val="3"/>
      <charset val="128"/>
      <scheme val="minor"/>
    </font>
    <font>
      <sz val="11"/>
      <color rgb="FFFF0000"/>
      <name val="游ゴシック"/>
      <family val="3"/>
      <charset val="128"/>
      <scheme val="minor"/>
    </font>
    <font>
      <sz val="11"/>
      <color indexed="8"/>
      <name val="ＭＳ Ｐ明朝"/>
      <family val="1"/>
      <charset val="128"/>
    </font>
    <font>
      <b/>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9"/>
      <color rgb="FF000000"/>
      <name val="Meiryo UI"/>
      <family val="3"/>
      <charset val="128"/>
    </font>
    <font>
      <b/>
      <sz val="16"/>
      <color theme="1"/>
      <name val="游ゴシック"/>
      <family val="3"/>
      <charset val="128"/>
      <scheme val="minor"/>
    </font>
    <font>
      <u/>
      <sz val="10"/>
      <color theme="1"/>
      <name val="游ゴシック"/>
      <family val="3"/>
      <charset val="128"/>
      <scheme val="minor"/>
    </font>
    <font>
      <sz val="10"/>
      <name val="游ゴシック"/>
      <family val="3"/>
      <charset val="128"/>
      <scheme val="minor"/>
    </font>
    <font>
      <sz val="9"/>
      <name val="游ゴシック"/>
      <family val="3"/>
      <charset val="128"/>
      <scheme val="minor"/>
    </font>
    <font>
      <b/>
      <sz val="15"/>
      <name val="游ゴシック"/>
      <family val="3"/>
      <charset val="128"/>
      <scheme val="minor"/>
    </font>
    <font>
      <b/>
      <u/>
      <sz val="15"/>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b/>
      <sz val="12"/>
      <color theme="1"/>
      <name val="游ゴシック"/>
      <family val="3"/>
      <charset val="128"/>
      <scheme val="minor"/>
    </font>
    <font>
      <b/>
      <sz val="6"/>
      <color theme="1"/>
      <name val="游ゴシック"/>
      <family val="3"/>
      <charset val="128"/>
      <scheme val="minor"/>
    </font>
    <font>
      <sz val="11"/>
      <color theme="1"/>
      <name val="游ゴシック"/>
      <family val="3"/>
      <charset val="128"/>
    </font>
    <font>
      <sz val="11"/>
      <name val="游ゴシック"/>
      <family val="3"/>
      <charset val="128"/>
    </font>
    <font>
      <sz val="8"/>
      <color theme="1"/>
      <name val="游ゴシック"/>
      <family val="2"/>
      <scheme val="minor"/>
    </font>
    <font>
      <sz val="9"/>
      <color theme="1"/>
      <name val="游ゴシック"/>
      <family val="2"/>
      <scheme val="minor"/>
    </font>
    <font>
      <sz val="10"/>
      <color theme="1"/>
      <name val="游ゴシック"/>
      <family val="2"/>
      <scheme val="minor"/>
    </font>
    <font>
      <sz val="8"/>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b/>
      <sz val="9"/>
      <color indexed="81"/>
      <name val="MS P ゴシック"/>
      <family val="3"/>
      <charset val="128"/>
    </font>
    <font>
      <u/>
      <sz val="11"/>
      <color theme="1"/>
      <name val="游ゴシック"/>
      <family val="3"/>
      <charset val="128"/>
      <scheme val="minor"/>
    </font>
    <font>
      <sz val="11"/>
      <color rgb="FFFFFF99"/>
      <name val="游ゴシック"/>
      <family val="3"/>
      <charset val="128"/>
      <scheme val="minor"/>
    </font>
    <font>
      <b/>
      <sz val="11"/>
      <name val="游ゴシック"/>
      <family val="3"/>
      <charset val="128"/>
      <scheme val="minor"/>
    </font>
    <font>
      <sz val="10"/>
      <color theme="1"/>
      <name val="游ゴシック"/>
      <family val="2"/>
      <charset val="128"/>
      <scheme val="minor"/>
    </font>
    <font>
      <b/>
      <sz val="15"/>
      <color rgb="FFFF0000"/>
      <name val="游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uble">
        <color indexed="64"/>
      </left>
      <right style="double">
        <color indexed="64"/>
      </right>
      <top/>
      <bottom style="hair">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style="medium">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ashed">
        <color indexed="64"/>
      </bottom>
      <diagonal/>
    </border>
    <border>
      <left/>
      <right/>
      <top/>
      <bottom style="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double">
        <color indexed="64"/>
      </right>
      <top style="hair">
        <color indexed="64"/>
      </top>
      <bottom style="hair">
        <color indexed="64"/>
      </bottom>
      <diagonal/>
    </border>
    <border>
      <left/>
      <right style="medium">
        <color indexed="64"/>
      </right>
      <top/>
      <bottom/>
      <diagonal/>
    </border>
    <border>
      <left/>
      <right style="thin">
        <color indexed="64"/>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hair">
        <color indexed="64"/>
      </top>
      <bottom style="medium">
        <color indexed="64"/>
      </bottom>
      <diagonal/>
    </border>
    <border>
      <left/>
      <right style="medium">
        <color indexed="64"/>
      </right>
      <top style="thin">
        <color indexed="64"/>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uble">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dotted">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bottom style="thin">
        <color indexed="64"/>
      </bottom>
      <diagonal/>
    </border>
    <border>
      <left style="double">
        <color indexed="64"/>
      </left>
      <right style="double">
        <color indexed="64"/>
      </right>
      <top/>
      <bottom/>
      <diagonal/>
    </border>
    <border>
      <left style="double">
        <color indexed="64"/>
      </left>
      <right style="medium">
        <color indexed="64"/>
      </right>
      <top style="dotted">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style="double">
        <color indexed="64"/>
      </top>
      <bottom style="dotted">
        <color indexed="64"/>
      </bottom>
      <diagonal/>
    </border>
    <border>
      <left style="double">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dotted">
        <color indexed="64"/>
      </bottom>
      <diagonal/>
    </border>
    <border>
      <left style="double">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dashed">
        <color indexed="64"/>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38" fontId="25" fillId="0" borderId="0" applyFont="0" applyFill="0" applyBorder="0" applyAlignment="0" applyProtection="0">
      <alignment vertical="center"/>
    </xf>
    <xf numFmtId="0" fontId="25" fillId="0" borderId="0"/>
  </cellStyleXfs>
  <cellXfs count="755">
    <xf numFmtId="0" fontId="0" fillId="0" borderId="0" xfId="0">
      <alignment vertical="center"/>
    </xf>
    <xf numFmtId="0" fontId="5" fillId="3" borderId="21" xfId="0" applyFont="1" applyFill="1" applyBorder="1" applyAlignment="1" applyProtection="1">
      <alignment horizontal="right" vertical="center"/>
      <protection locked="0"/>
    </xf>
    <xf numFmtId="2" fontId="5" fillId="3" borderId="21" xfId="0" applyNumberFormat="1" applyFont="1" applyFill="1" applyBorder="1" applyAlignment="1" applyProtection="1">
      <alignment horizontal="right" vertical="center"/>
      <protection locked="0"/>
    </xf>
    <xf numFmtId="6" fontId="5" fillId="3" borderId="18" xfId="1" applyNumberFormat="1" applyFont="1" applyFill="1" applyBorder="1" applyAlignment="1" applyProtection="1">
      <alignment horizontal="right" vertical="center"/>
      <protection locked="0"/>
    </xf>
    <xf numFmtId="6" fontId="5" fillId="3" borderId="21" xfId="1" applyNumberFormat="1" applyFont="1" applyFill="1" applyBorder="1" applyAlignment="1" applyProtection="1">
      <alignment horizontal="right" vertical="center"/>
      <protection locked="0"/>
    </xf>
    <xf numFmtId="6" fontId="5" fillId="3" borderId="35" xfId="1" applyNumberFormat="1" applyFont="1" applyFill="1" applyBorder="1" applyAlignment="1" applyProtection="1">
      <alignment horizontal="right" vertical="center"/>
      <protection locked="0"/>
    </xf>
    <xf numFmtId="38" fontId="5" fillId="0" borderId="0" xfId="1" applyFont="1" applyProtection="1">
      <alignment vertical="center"/>
    </xf>
    <xf numFmtId="182" fontId="20" fillId="6" borderId="96" xfId="1" applyNumberFormat="1" applyFont="1" applyFill="1" applyBorder="1" applyAlignment="1" applyProtection="1">
      <alignment horizontal="right" vertical="center"/>
    </xf>
    <xf numFmtId="182" fontId="12" fillId="6" borderId="96" xfId="1" applyNumberFormat="1" applyFont="1" applyFill="1" applyBorder="1" applyAlignment="1" applyProtection="1">
      <alignment horizontal="right" vertical="center"/>
    </xf>
    <xf numFmtId="182" fontId="20" fillId="6" borderId="35" xfId="1" applyNumberFormat="1" applyFont="1" applyFill="1" applyBorder="1" applyAlignment="1" applyProtection="1">
      <alignment horizontal="right" vertical="center"/>
    </xf>
    <xf numFmtId="49" fontId="5" fillId="3" borderId="43" xfId="0" applyNumberFormat="1" applyFont="1" applyFill="1" applyBorder="1" applyAlignment="1" applyProtection="1">
      <alignment horizontal="right" vertical="center"/>
      <protection locked="0"/>
    </xf>
    <xf numFmtId="49" fontId="5" fillId="3" borderId="99" xfId="0" applyNumberFormat="1" applyFont="1" applyFill="1" applyBorder="1" applyAlignment="1" applyProtection="1">
      <alignment horizontal="right" vertical="center"/>
      <protection locked="0"/>
    </xf>
    <xf numFmtId="0" fontId="5" fillId="3" borderId="43" xfId="0" applyFont="1" applyFill="1" applyBorder="1" applyAlignment="1" applyProtection="1">
      <alignment horizontal="right" vertical="center"/>
      <protection locked="0"/>
    </xf>
    <xf numFmtId="0" fontId="5" fillId="3" borderId="99" xfId="0" applyFont="1" applyFill="1" applyBorder="1" applyAlignment="1" applyProtection="1">
      <alignment horizontal="right" vertical="center"/>
      <protection locked="0"/>
    </xf>
    <xf numFmtId="49" fontId="5" fillId="3" borderId="44" xfId="0" applyNumberFormat="1" applyFont="1" applyFill="1" applyBorder="1" applyAlignment="1" applyProtection="1">
      <alignment horizontal="right" vertical="center"/>
      <protection locked="0"/>
    </xf>
    <xf numFmtId="49" fontId="5" fillId="3" borderId="106" xfId="0" applyNumberFormat="1" applyFont="1" applyFill="1" applyBorder="1" applyAlignment="1" applyProtection="1">
      <alignment horizontal="right" vertical="center"/>
      <protection locked="0"/>
    </xf>
    <xf numFmtId="0" fontId="5" fillId="3" borderId="106" xfId="0" applyFont="1" applyFill="1" applyBorder="1" applyAlignment="1" applyProtection="1">
      <alignment horizontal="right" vertical="center"/>
      <protection locked="0"/>
    </xf>
    <xf numFmtId="2" fontId="5" fillId="4" borderId="18" xfId="0" applyNumberFormat="1" applyFont="1" applyFill="1" applyBorder="1" applyAlignment="1" applyProtection="1">
      <alignment horizontal="right" vertical="center"/>
      <protection locked="0"/>
    </xf>
    <xf numFmtId="0" fontId="25" fillId="0" borderId="0" xfId="5"/>
    <xf numFmtId="0" fontId="13" fillId="4" borderId="1" xfId="5" applyFont="1" applyFill="1" applyBorder="1" applyAlignment="1">
      <alignment horizontal="center" vertical="center"/>
    </xf>
    <xf numFmtId="0" fontId="13" fillId="4" borderId="1" xfId="5" applyFont="1" applyFill="1" applyBorder="1" applyAlignment="1">
      <alignment horizontal="center" vertical="center" wrapText="1"/>
    </xf>
    <xf numFmtId="0" fontId="25" fillId="0" borderId="0" xfId="5" applyAlignment="1">
      <alignment vertical="center"/>
    </xf>
    <xf numFmtId="0" fontId="25" fillId="0" borderId="1" xfId="5" applyBorder="1" applyAlignment="1">
      <alignment horizontal="center" vertical="center"/>
    </xf>
    <xf numFmtId="0" fontId="25" fillId="0" borderId="1" xfId="5" applyBorder="1" applyAlignment="1">
      <alignment horizontal="left" vertical="center" wrapText="1"/>
    </xf>
    <xf numFmtId="0" fontId="25" fillId="0" borderId="1" xfId="5" applyBorder="1" applyAlignment="1">
      <alignment horizontal="center" vertical="center" wrapText="1"/>
    </xf>
    <xf numFmtId="0" fontId="25" fillId="0" borderId="1" xfId="5" applyBorder="1" applyAlignment="1">
      <alignment vertical="center" wrapText="1"/>
    </xf>
    <xf numFmtId="57" fontId="25" fillId="0" borderId="1" xfId="5" applyNumberFormat="1" applyBorder="1" applyAlignment="1">
      <alignment horizontal="center" vertical="center"/>
    </xf>
    <xf numFmtId="0" fontId="25" fillId="0" borderId="1" xfId="5" applyBorder="1" applyAlignment="1">
      <alignment vertical="center"/>
    </xf>
    <xf numFmtId="0" fontId="5" fillId="0" borderId="1" xfId="5" applyFont="1" applyBorder="1" applyAlignment="1">
      <alignment horizontal="center" vertical="center"/>
    </xf>
    <xf numFmtId="55" fontId="25" fillId="0" borderId="1" xfId="5" applyNumberFormat="1" applyBorder="1" applyAlignment="1">
      <alignment horizontal="center" vertical="center"/>
    </xf>
    <xf numFmtId="0" fontId="30" fillId="0" borderId="0" xfId="5" applyFont="1"/>
    <xf numFmtId="0" fontId="13" fillId="0" borderId="0" xfId="5" applyFont="1"/>
    <xf numFmtId="0" fontId="5" fillId="0" borderId="1" xfId="5" applyFont="1" applyBorder="1" applyAlignment="1">
      <alignment vertical="center"/>
    </xf>
    <xf numFmtId="0" fontId="25" fillId="0" borderId="0" xfId="5" applyAlignment="1">
      <alignment horizontal="center" vertical="center" wrapText="1"/>
    </xf>
    <xf numFmtId="184" fontId="25" fillId="0" borderId="1" xfId="5" applyNumberFormat="1" applyBorder="1" applyAlignment="1">
      <alignment horizontal="center" vertical="center"/>
    </xf>
    <xf numFmtId="185" fontId="25" fillId="0" borderId="1" xfId="5" applyNumberFormat="1" applyBorder="1" applyAlignment="1">
      <alignment horizontal="center" vertical="center"/>
    </xf>
    <xf numFmtId="0" fontId="25" fillId="0" borderId="0" xfId="5" applyAlignment="1">
      <alignment horizontal="center" vertical="center"/>
    </xf>
    <xf numFmtId="0" fontId="5" fillId="4" borderId="99" xfId="0" applyFont="1" applyFill="1" applyBorder="1" applyAlignment="1" applyProtection="1">
      <alignment horizontal="right" vertical="center"/>
      <protection locked="0"/>
    </xf>
    <xf numFmtId="0" fontId="5" fillId="4" borderId="106" xfId="0" applyFont="1" applyFill="1" applyBorder="1" applyAlignment="1" applyProtection="1">
      <alignment horizontal="right" vertical="center"/>
      <protection locked="0"/>
    </xf>
    <xf numFmtId="177" fontId="5" fillId="3" borderId="101" xfId="0" applyNumberFormat="1" applyFont="1" applyFill="1" applyBorder="1" applyAlignment="1" applyProtection="1">
      <alignment horizontal="right" vertical="center"/>
      <protection locked="0"/>
    </xf>
    <xf numFmtId="177" fontId="5" fillId="3" borderId="66" xfId="0" applyNumberFormat="1" applyFont="1" applyFill="1" applyBorder="1" applyAlignment="1" applyProtection="1">
      <alignment horizontal="right" vertical="center"/>
      <protection locked="0"/>
    </xf>
    <xf numFmtId="177" fontId="5" fillId="3" borderId="108" xfId="0" applyNumberFormat="1" applyFont="1" applyFill="1" applyBorder="1" applyAlignment="1" applyProtection="1">
      <alignment horizontal="right" vertical="center"/>
      <protection locked="0"/>
    </xf>
    <xf numFmtId="177" fontId="5" fillId="3" borderId="147" xfId="0" applyNumberFormat="1" applyFont="1" applyFill="1" applyBorder="1" applyAlignment="1" applyProtection="1">
      <alignment horizontal="right" vertical="center"/>
      <protection locked="0"/>
    </xf>
    <xf numFmtId="192" fontId="5" fillId="3" borderId="46" xfId="0" applyNumberFormat="1" applyFont="1" applyFill="1" applyBorder="1" applyAlignment="1" applyProtection="1">
      <alignment horizontal="right" vertical="center"/>
      <protection locked="0"/>
    </xf>
    <xf numFmtId="192" fontId="5" fillId="3" borderId="100" xfId="0" applyNumberFormat="1" applyFont="1" applyFill="1" applyBorder="1" applyAlignment="1" applyProtection="1">
      <alignment horizontal="right" vertical="center"/>
      <protection locked="0"/>
    </xf>
    <xf numFmtId="192" fontId="5" fillId="3" borderId="47" xfId="0" applyNumberFormat="1" applyFont="1" applyFill="1" applyBorder="1" applyAlignment="1" applyProtection="1">
      <alignment horizontal="right" vertical="center"/>
      <protection locked="0"/>
    </xf>
    <xf numFmtId="192" fontId="5" fillId="3" borderId="107" xfId="0" applyNumberFormat="1" applyFont="1" applyFill="1" applyBorder="1" applyAlignment="1" applyProtection="1">
      <alignment horizontal="right" vertical="center"/>
      <protection locked="0"/>
    </xf>
    <xf numFmtId="177" fontId="5" fillId="3" borderId="111" xfId="0" applyNumberFormat="1" applyFont="1" applyFill="1" applyBorder="1" applyAlignment="1" applyProtection="1">
      <alignment horizontal="right" vertical="center"/>
      <protection locked="0"/>
    </xf>
    <xf numFmtId="0" fontId="5" fillId="3" borderId="41" xfId="0" applyFont="1" applyFill="1" applyBorder="1" applyAlignment="1" applyProtection="1">
      <alignment horizontal="right" vertical="center"/>
      <protection locked="0"/>
    </xf>
    <xf numFmtId="0" fontId="5" fillId="4" borderId="35" xfId="0" applyFont="1" applyFill="1" applyBorder="1" applyAlignment="1" applyProtection="1">
      <alignment horizontal="right" vertical="center"/>
      <protection locked="0"/>
    </xf>
    <xf numFmtId="0" fontId="5" fillId="3" borderId="96" xfId="0" applyFont="1" applyFill="1" applyBorder="1" applyAlignment="1" applyProtection="1">
      <alignment horizontal="right" vertical="center"/>
      <protection locked="0"/>
    </xf>
    <xf numFmtId="177" fontId="5" fillId="3" borderId="147" xfId="0" applyNumberFormat="1" applyFont="1" applyFill="1" applyBorder="1" applyProtection="1">
      <alignment vertical="center"/>
      <protection locked="0"/>
    </xf>
    <xf numFmtId="177" fontId="5" fillId="3" borderId="108" xfId="0" applyNumberFormat="1" applyFont="1" applyFill="1" applyBorder="1" applyProtection="1">
      <alignment vertical="center"/>
      <protection locked="0"/>
    </xf>
    <xf numFmtId="0" fontId="5" fillId="4" borderId="43" xfId="0" applyFont="1" applyFill="1" applyBorder="1" applyAlignment="1" applyProtection="1">
      <alignment horizontal="right" vertical="center"/>
      <protection locked="0"/>
    </xf>
    <xf numFmtId="0" fontId="5" fillId="4" borderId="98" xfId="0" applyFont="1" applyFill="1" applyBorder="1" applyAlignment="1" applyProtection="1">
      <alignment horizontal="right" vertical="center"/>
      <protection locked="0"/>
    </xf>
    <xf numFmtId="0" fontId="5" fillId="4" borderId="52" xfId="0" applyFont="1" applyFill="1" applyBorder="1" applyAlignment="1" applyProtection="1">
      <alignment horizontal="right" vertical="center"/>
      <protection locked="0"/>
    </xf>
    <xf numFmtId="0" fontId="5" fillId="4" borderId="64" xfId="0" applyFont="1" applyFill="1" applyBorder="1" applyAlignment="1" applyProtection="1">
      <alignment horizontal="right" vertical="center"/>
      <protection locked="0"/>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5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10" borderId="6" xfId="0" applyFill="1" applyBorder="1">
      <alignment vertical="center"/>
    </xf>
    <xf numFmtId="0" fontId="0" fillId="10" borderId="1" xfId="0" applyFill="1" applyBorder="1">
      <alignment vertical="center"/>
    </xf>
    <xf numFmtId="0" fontId="5" fillId="3" borderId="1" xfId="0" applyFont="1" applyFill="1" applyBorder="1" applyAlignment="1" applyProtection="1">
      <alignment horizontal="left" vertical="center"/>
      <protection locked="0"/>
    </xf>
    <xf numFmtId="0" fontId="5" fillId="3" borderId="1" xfId="0" applyFont="1" applyFill="1" applyBorder="1" applyProtection="1">
      <alignment vertical="center"/>
      <protection locked="0"/>
    </xf>
    <xf numFmtId="0" fontId="5" fillId="3" borderId="6" xfId="0" applyFont="1" applyFill="1" applyBorder="1" applyAlignment="1" applyProtection="1">
      <alignment horizontal="left" vertical="center"/>
      <protection locked="0"/>
    </xf>
    <xf numFmtId="0" fontId="0" fillId="11" borderId="7" xfId="0" applyFill="1" applyBorder="1">
      <alignment vertical="center"/>
    </xf>
    <xf numFmtId="0" fontId="0" fillId="0" borderId="9" xfId="0" applyBorder="1">
      <alignment vertical="center"/>
    </xf>
    <xf numFmtId="0" fontId="5" fillId="4" borderId="52" xfId="0" applyFont="1" applyFill="1" applyBorder="1" applyAlignment="1" applyProtection="1">
      <alignment horizontal="right" vertical="center" wrapText="1"/>
      <protection locked="0"/>
    </xf>
    <xf numFmtId="0" fontId="5" fillId="4" borderId="104" xfId="0" applyFont="1" applyFill="1" applyBorder="1" applyAlignment="1" applyProtection="1">
      <alignment horizontal="right" vertical="center" wrapText="1"/>
      <protection locked="0"/>
    </xf>
    <xf numFmtId="0" fontId="5" fillId="4" borderId="102" xfId="0" applyFont="1" applyFill="1" applyBorder="1" applyAlignment="1" applyProtection="1">
      <alignment horizontal="right" vertical="center" wrapText="1"/>
      <protection locked="0"/>
    </xf>
    <xf numFmtId="0" fontId="5" fillId="4" borderId="109" xfId="0" applyFont="1" applyFill="1" applyBorder="1" applyAlignment="1" applyProtection="1">
      <alignment horizontal="right" vertical="center" wrapText="1"/>
      <protection locked="0"/>
    </xf>
    <xf numFmtId="38" fontId="42" fillId="3" borderId="181" xfId="1" applyFont="1" applyFill="1" applyBorder="1" applyAlignment="1" applyProtection="1">
      <alignment horizontal="right" vertical="center"/>
      <protection locked="0"/>
    </xf>
    <xf numFmtId="38" fontId="42" fillId="3" borderId="207" xfId="1" applyFont="1" applyFill="1" applyBorder="1" applyAlignment="1" applyProtection="1">
      <alignment horizontal="right" vertical="center"/>
      <protection locked="0"/>
    </xf>
    <xf numFmtId="38" fontId="42" fillId="3" borderId="208" xfId="1" applyFont="1" applyFill="1" applyBorder="1" applyAlignment="1" applyProtection="1">
      <alignment horizontal="right" vertical="center"/>
      <protection locked="0"/>
    </xf>
    <xf numFmtId="38" fontId="42" fillId="3" borderId="121" xfId="1" applyFont="1" applyFill="1" applyBorder="1" applyAlignment="1" applyProtection="1">
      <alignment horizontal="right" vertical="center"/>
      <protection locked="0"/>
    </xf>
    <xf numFmtId="38" fontId="42" fillId="3" borderId="0" xfId="1" applyFont="1" applyFill="1" applyBorder="1" applyAlignment="1" applyProtection="1">
      <alignment horizontal="right" vertical="center"/>
      <protection locked="0"/>
    </xf>
    <xf numFmtId="38" fontId="42" fillId="3" borderId="209" xfId="1" applyFont="1" applyFill="1" applyBorder="1" applyAlignment="1" applyProtection="1">
      <alignment horizontal="right" vertical="center"/>
      <protection locked="0"/>
    </xf>
    <xf numFmtId="0" fontId="42" fillId="3" borderId="160" xfId="0" applyFont="1" applyFill="1" applyBorder="1" applyProtection="1">
      <alignment vertical="center"/>
      <protection locked="0"/>
    </xf>
    <xf numFmtId="0" fontId="42" fillId="3" borderId="210" xfId="0" applyFont="1" applyFill="1" applyBorder="1" applyProtection="1">
      <alignment vertical="center"/>
      <protection locked="0"/>
    </xf>
    <xf numFmtId="49" fontId="11" fillId="3" borderId="1" xfId="0" applyNumberFormat="1" applyFont="1" applyFill="1" applyBorder="1" applyAlignment="1" applyProtection="1">
      <alignment horizontal="left" vertical="center"/>
      <protection locked="0"/>
    </xf>
    <xf numFmtId="0" fontId="44" fillId="0" borderId="1" xfId="0" applyFont="1" applyBorder="1">
      <alignment vertical="center"/>
    </xf>
    <xf numFmtId="0" fontId="44" fillId="12" borderId="1" xfId="0" applyFont="1" applyFill="1" applyBorder="1">
      <alignment vertical="center"/>
    </xf>
    <xf numFmtId="0" fontId="44" fillId="0" borderId="0" xfId="0" applyFont="1">
      <alignment vertical="center"/>
    </xf>
    <xf numFmtId="0" fontId="44" fillId="0" borderId="1" xfId="0" applyFont="1" applyBorder="1" applyAlignment="1">
      <alignment vertical="center" wrapText="1"/>
    </xf>
    <xf numFmtId="0" fontId="44" fillId="12" borderId="1" xfId="0" applyFont="1" applyFill="1" applyBorder="1" applyAlignment="1">
      <alignment vertical="center" wrapText="1"/>
    </xf>
    <xf numFmtId="0" fontId="44" fillId="0" borderId="0" xfId="0" applyFont="1" applyAlignment="1">
      <alignment vertical="center" wrapText="1"/>
    </xf>
    <xf numFmtId="0" fontId="44" fillId="0" borderId="212" xfId="0" applyFont="1" applyBorder="1">
      <alignment vertical="center"/>
    </xf>
    <xf numFmtId="0" fontId="44" fillId="12" borderId="212" xfId="0" applyFont="1" applyFill="1" applyBorder="1">
      <alignment vertical="center"/>
    </xf>
    <xf numFmtId="0" fontId="44" fillId="0" borderId="8" xfId="0" applyFont="1" applyBorder="1">
      <alignment vertical="center"/>
    </xf>
    <xf numFmtId="0" fontId="44" fillId="10" borderId="8" xfId="0" applyFont="1" applyFill="1" applyBorder="1">
      <alignment vertical="center"/>
    </xf>
    <xf numFmtId="2" fontId="44" fillId="10" borderId="8" xfId="0" applyNumberFormat="1" applyFont="1" applyFill="1" applyBorder="1">
      <alignment vertical="center"/>
    </xf>
    <xf numFmtId="0" fontId="44" fillId="12" borderId="8" xfId="0" applyFont="1" applyFill="1" applyBorder="1">
      <alignment vertical="center"/>
    </xf>
    <xf numFmtId="38" fontId="44" fillId="10" borderId="8" xfId="1" applyFont="1" applyFill="1" applyBorder="1">
      <alignment vertical="center"/>
    </xf>
    <xf numFmtId="0" fontId="44" fillId="10" borderId="1" xfId="0" applyFont="1" applyFill="1" applyBorder="1">
      <alignment vertical="center"/>
    </xf>
    <xf numFmtId="2" fontId="44" fillId="10" borderId="1" xfId="0" applyNumberFormat="1" applyFont="1" applyFill="1" applyBorder="1">
      <alignment vertical="center"/>
    </xf>
    <xf numFmtId="38" fontId="44" fillId="10" borderId="1" xfId="1" applyFont="1" applyFill="1" applyBorder="1">
      <alignment vertical="center"/>
    </xf>
    <xf numFmtId="49" fontId="5" fillId="4" borderId="219" xfId="0" applyNumberFormat="1" applyFont="1" applyFill="1" applyBorder="1" applyAlignment="1" applyProtection="1">
      <alignment horizontal="right" vertical="center"/>
      <protection locked="0"/>
    </xf>
    <xf numFmtId="177" fontId="5" fillId="3" borderId="49" xfId="0" applyNumberFormat="1" applyFont="1" applyFill="1" applyBorder="1" applyAlignment="1" applyProtection="1">
      <alignment horizontal="right" vertical="center"/>
      <protection locked="0"/>
    </xf>
    <xf numFmtId="177" fontId="5" fillId="3" borderId="103" xfId="0" applyNumberFormat="1" applyFont="1" applyFill="1" applyBorder="1" applyAlignment="1" applyProtection="1">
      <alignment horizontal="right" vertical="center"/>
      <protection locked="0"/>
    </xf>
    <xf numFmtId="177" fontId="5" fillId="3" borderId="167" xfId="0" applyNumberFormat="1" applyFont="1" applyFill="1" applyBorder="1" applyAlignment="1" applyProtection="1">
      <alignment horizontal="right" vertical="center"/>
      <protection locked="0"/>
    </xf>
    <xf numFmtId="177" fontId="5" fillId="3" borderId="168" xfId="0" applyNumberFormat="1" applyFont="1" applyFill="1" applyBorder="1" applyAlignment="1" applyProtection="1">
      <alignment horizontal="right" vertical="center"/>
      <protection locked="0"/>
    </xf>
    <xf numFmtId="177" fontId="5" fillId="3" borderId="216" xfId="0" applyNumberFormat="1" applyFont="1" applyFill="1" applyBorder="1" applyAlignment="1" applyProtection="1">
      <alignment horizontal="right" vertical="center"/>
      <protection locked="0"/>
    </xf>
    <xf numFmtId="177" fontId="5" fillId="3" borderId="217" xfId="0" applyNumberFormat="1" applyFont="1" applyFill="1" applyBorder="1" applyAlignment="1" applyProtection="1">
      <alignment horizontal="right" vertical="center"/>
      <protection locked="0"/>
    </xf>
    <xf numFmtId="177" fontId="5" fillId="3" borderId="222" xfId="0" applyNumberFormat="1" applyFont="1" applyFill="1" applyBorder="1" applyAlignment="1" applyProtection="1">
      <alignment horizontal="right" vertical="center"/>
      <protection locked="0"/>
    </xf>
    <xf numFmtId="177" fontId="5" fillId="3" borderId="145" xfId="0" applyNumberFormat="1" applyFont="1" applyFill="1" applyBorder="1" applyAlignment="1" applyProtection="1">
      <alignment horizontal="right" vertical="center"/>
      <protection locked="0"/>
    </xf>
    <xf numFmtId="177" fontId="5" fillId="3" borderId="23" xfId="0" applyNumberFormat="1" applyFont="1" applyFill="1" applyBorder="1" applyAlignment="1" applyProtection="1">
      <alignment horizontal="right" vertical="center"/>
      <protection locked="0"/>
    </xf>
    <xf numFmtId="49" fontId="5" fillId="4" borderId="99" xfId="0" applyNumberFormat="1" applyFont="1" applyFill="1" applyBorder="1" applyAlignment="1" applyProtection="1">
      <alignment horizontal="right" vertical="center"/>
      <protection locked="0"/>
    </xf>
    <xf numFmtId="49" fontId="5" fillId="4" borderId="223" xfId="0" applyNumberFormat="1" applyFont="1" applyFill="1" applyBorder="1" applyAlignment="1" applyProtection="1">
      <alignment horizontal="right" vertical="center"/>
      <protection locked="0"/>
    </xf>
    <xf numFmtId="177" fontId="5" fillId="3" borderId="122" xfId="0" applyNumberFormat="1" applyFont="1" applyFill="1" applyBorder="1" applyAlignment="1" applyProtection="1">
      <alignment horizontal="right" vertical="center"/>
      <protection locked="0"/>
    </xf>
    <xf numFmtId="0" fontId="22" fillId="0" borderId="0" xfId="3" applyFont="1" applyAlignment="1">
      <alignment horizontal="left" vertical="center"/>
    </xf>
    <xf numFmtId="0" fontId="23" fillId="0" borderId="0" xfId="3" applyFont="1" applyAlignment="1">
      <alignment horizontal="centerContinuous" vertical="center"/>
    </xf>
    <xf numFmtId="0" fontId="24" fillId="0" borderId="0" xfId="3" applyFont="1" applyAlignment="1">
      <alignment horizontal="centerContinuous" vertical="center" shrinkToFit="1"/>
    </xf>
    <xf numFmtId="0" fontId="24" fillId="0" borderId="0" xfId="3" applyFont="1" applyAlignment="1">
      <alignment horizontal="centerContinuous" vertical="center"/>
    </xf>
    <xf numFmtId="38" fontId="22" fillId="0" borderId="0" xfId="4" applyFont="1" applyFill="1" applyAlignment="1" applyProtection="1">
      <alignment horizontal="left" vertical="center"/>
    </xf>
    <xf numFmtId="0" fontId="22" fillId="0" borderId="0" xfId="3" applyFont="1" applyAlignment="1">
      <alignment vertical="center" shrinkToFit="1"/>
    </xf>
    <xf numFmtId="0" fontId="26" fillId="0" borderId="0" xfId="5" applyFont="1" applyAlignment="1">
      <alignment vertical="center"/>
    </xf>
    <xf numFmtId="0" fontId="22" fillId="0" borderId="0" xfId="3" applyFont="1" applyAlignment="1">
      <alignment horizontal="center" vertical="center" shrinkToFit="1"/>
    </xf>
    <xf numFmtId="0" fontId="22" fillId="9" borderId="1" xfId="3" applyFont="1" applyFill="1" applyBorder="1" applyAlignment="1">
      <alignment horizontal="center" vertical="center" shrinkToFit="1"/>
    </xf>
    <xf numFmtId="38" fontId="22" fillId="0" borderId="0" xfId="4" applyFont="1" applyFill="1" applyAlignment="1" applyProtection="1">
      <alignment horizontal="center" vertical="center" shrinkToFit="1"/>
    </xf>
    <xf numFmtId="49" fontId="22" fillId="0" borderId="1" xfId="3" applyNumberFormat="1" applyFont="1" applyBorder="1" applyAlignment="1">
      <alignment horizontal="center" vertical="center" shrinkToFit="1"/>
    </xf>
    <xf numFmtId="0" fontId="22" fillId="0" borderId="1" xfId="3" applyFont="1" applyBorder="1" applyAlignment="1">
      <alignment horizontal="center" vertical="center" shrinkToFit="1"/>
    </xf>
    <xf numFmtId="183" fontId="22" fillId="0" borderId="1" xfId="3" applyNumberFormat="1" applyFont="1" applyBorder="1" applyAlignment="1">
      <alignment horizontal="center" vertical="center" shrinkToFit="1"/>
    </xf>
    <xf numFmtId="38" fontId="22" fillId="0" borderId="0" xfId="4" applyFont="1" applyFill="1" applyAlignment="1" applyProtection="1">
      <alignment vertical="center" shrinkToFit="1"/>
    </xf>
    <xf numFmtId="0" fontId="22" fillId="9" borderId="1" xfId="3" applyFont="1" applyFill="1" applyBorder="1" applyAlignment="1">
      <alignment vertical="center" shrinkToFit="1"/>
    </xf>
    <xf numFmtId="0" fontId="22" fillId="0" borderId="8" xfId="3" applyFont="1" applyBorder="1" applyAlignment="1">
      <alignment horizontal="center" vertical="center" shrinkToFit="1"/>
    </xf>
    <xf numFmtId="0" fontId="22" fillId="0" borderId="8" xfId="3" applyFont="1" applyBorder="1" applyAlignment="1">
      <alignment horizontal="center" vertical="center" wrapText="1"/>
    </xf>
    <xf numFmtId="0" fontId="22" fillId="0" borderId="7"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1" xfId="3" applyFont="1" applyBorder="1" applyAlignment="1">
      <alignment horizontal="center" vertical="center" wrapText="1" shrinkToFit="1"/>
    </xf>
    <xf numFmtId="0" fontId="22" fillId="0" borderId="1" xfId="5" applyFont="1" applyBorder="1" applyAlignment="1">
      <alignment horizontal="center" vertical="center" wrapText="1"/>
    </xf>
    <xf numFmtId="0" fontId="22" fillId="0" borderId="0" xfId="5" applyFont="1" applyAlignment="1">
      <alignment vertical="center" wrapText="1"/>
    </xf>
    <xf numFmtId="0" fontId="22" fillId="0" borderId="9" xfId="3" applyFont="1" applyBorder="1" applyAlignment="1">
      <alignment vertical="center" shrinkToFit="1"/>
    </xf>
    <xf numFmtId="0" fontId="22" fillId="0" borderId="11" xfId="3" applyFont="1" applyBorder="1" applyAlignment="1">
      <alignment horizontal="center" vertical="center" shrinkToFit="1"/>
    </xf>
    <xf numFmtId="0" fontId="22" fillId="0" borderId="1" xfId="3" applyFont="1" applyBorder="1" applyAlignment="1">
      <alignment horizontal="center" vertical="center"/>
    </xf>
    <xf numFmtId="49" fontId="22" fillId="0" borderId="1" xfId="3" applyNumberFormat="1" applyFont="1" applyBorder="1" applyAlignment="1">
      <alignment horizontal="center" vertical="center"/>
    </xf>
    <xf numFmtId="0" fontId="22" fillId="12" borderId="1" xfId="3" applyFont="1" applyFill="1" applyBorder="1" applyAlignment="1">
      <alignment horizontal="center" vertical="center" shrinkToFit="1"/>
    </xf>
    <xf numFmtId="0" fontId="22" fillId="0" borderId="11" xfId="3" applyFont="1" applyBorder="1" applyAlignment="1">
      <alignment horizontal="center" vertical="center" wrapText="1" shrinkToFit="1"/>
    </xf>
    <xf numFmtId="0" fontId="22" fillId="9" borderId="1" xfId="3" applyFont="1" applyFill="1" applyBorder="1" applyAlignment="1">
      <alignment horizontal="center" vertical="center" wrapText="1" shrinkToFit="1"/>
    </xf>
    <xf numFmtId="0" fontId="22" fillId="0" borderId="11" xfId="5" applyFont="1" applyBorder="1" applyAlignment="1">
      <alignment horizontal="center" vertical="center" wrapText="1"/>
    </xf>
    <xf numFmtId="0" fontId="22" fillId="9" borderId="1" xfId="5" applyFont="1" applyFill="1" applyBorder="1" applyAlignment="1">
      <alignment horizontal="center" vertical="center" wrapText="1"/>
    </xf>
    <xf numFmtId="0" fontId="22" fillId="12" borderId="1" xfId="3" applyFont="1" applyFill="1" applyBorder="1" applyAlignment="1">
      <alignment vertical="center" shrinkToFit="1"/>
    </xf>
    <xf numFmtId="0" fontId="22" fillId="0" borderId="0" xfId="3" applyFont="1" applyAlignment="1">
      <alignment horizontal="center" vertical="center"/>
    </xf>
    <xf numFmtId="0" fontId="22" fillId="0" borderId="0" xfId="3" applyFont="1" applyAlignment="1">
      <alignment horizontal="center" vertical="center" wrapText="1"/>
    </xf>
    <xf numFmtId="0" fontId="22" fillId="0" borderId="0" xfId="3" applyFont="1" applyAlignment="1">
      <alignment horizontal="center" vertical="center" wrapText="1" shrinkToFit="1"/>
    </xf>
    <xf numFmtId="184" fontId="32" fillId="0" borderId="1" xfId="5" applyNumberFormat="1" applyFont="1" applyBorder="1" applyAlignment="1">
      <alignment horizontal="center" vertical="center" shrinkToFit="1"/>
    </xf>
    <xf numFmtId="0" fontId="32" fillId="0" borderId="1" xfId="5" applyFont="1" applyBorder="1" applyAlignment="1">
      <alignment horizontal="center" vertical="center" wrapText="1" shrinkToFit="1"/>
    </xf>
    <xf numFmtId="0" fontId="32" fillId="0" borderId="1" xfId="5" applyFont="1" applyBorder="1" applyAlignment="1">
      <alignment horizontal="center" vertical="center"/>
    </xf>
    <xf numFmtId="0" fontId="5" fillId="0" borderId="1" xfId="5" applyFont="1" applyBorder="1" applyAlignment="1">
      <alignment horizontal="left" vertical="center" wrapText="1" shrinkToFit="1"/>
    </xf>
    <xf numFmtId="0" fontId="5" fillId="0" borderId="1" xfId="5" applyFont="1" applyBorder="1" applyAlignment="1">
      <alignment horizontal="center" vertical="center" wrapText="1"/>
    </xf>
    <xf numFmtId="184" fontId="5" fillId="0" borderId="1" xfId="5" applyNumberFormat="1" applyFont="1" applyBorder="1" applyAlignment="1">
      <alignment horizontal="center" vertical="center" shrinkToFit="1"/>
    </xf>
    <xf numFmtId="185" fontId="32" fillId="0" borderId="1" xfId="5" applyNumberFormat="1" applyFont="1" applyBorder="1" applyAlignment="1">
      <alignment horizontal="center" vertical="center" shrinkToFit="1"/>
    </xf>
    <xf numFmtId="0" fontId="13" fillId="4" borderId="2" xfId="5" applyFont="1" applyFill="1" applyBorder="1" applyAlignment="1">
      <alignment horizontal="center" vertical="center"/>
    </xf>
    <xf numFmtId="0" fontId="35" fillId="0" borderId="5" xfId="5" applyFont="1" applyBorder="1" applyAlignment="1">
      <alignment vertical="center" shrinkToFit="1"/>
    </xf>
    <xf numFmtId="0" fontId="25" fillId="0" borderId="125" xfId="5" applyBorder="1" applyAlignment="1">
      <alignment horizontal="center" vertical="center" shrinkToFit="1"/>
    </xf>
    <xf numFmtId="0" fontId="38" fillId="0" borderId="111" xfId="5" applyFont="1" applyBorder="1" applyAlignment="1">
      <alignment vertical="center" shrinkToFit="1"/>
    </xf>
    <xf numFmtId="0" fontId="25" fillId="0" borderId="126" xfId="5" applyBorder="1" applyAlignment="1">
      <alignment horizontal="center" vertical="center" shrinkToFit="1"/>
    </xf>
    <xf numFmtId="0" fontId="39" fillId="0" borderId="127" xfId="5" applyFont="1" applyBorder="1" applyAlignment="1">
      <alignment vertical="center" wrapText="1" shrinkToFit="1"/>
    </xf>
    <xf numFmtId="0" fontId="25" fillId="0" borderId="128" xfId="5" applyBorder="1" applyAlignment="1">
      <alignment horizontal="center" vertical="center" shrinkToFit="1"/>
    </xf>
    <xf numFmtId="187" fontId="32" fillId="0" borderId="125" xfId="5" applyNumberFormat="1" applyFont="1" applyBorder="1" applyAlignment="1">
      <alignment horizontal="center" vertical="center" shrinkToFit="1"/>
    </xf>
    <xf numFmtId="188" fontId="32" fillId="0" borderId="126" xfId="5" applyNumberFormat="1" applyFont="1" applyBorder="1" applyAlignment="1">
      <alignment horizontal="center" vertical="center" shrinkToFit="1"/>
    </xf>
    <xf numFmtId="184" fontId="32" fillId="0" borderId="51" xfId="5" applyNumberFormat="1" applyFont="1" applyBorder="1" applyAlignment="1">
      <alignment horizontal="center" vertical="center" shrinkToFit="1"/>
    </xf>
    <xf numFmtId="189" fontId="32" fillId="0" borderId="129" xfId="5" applyNumberFormat="1" applyFont="1" applyBorder="1" applyAlignment="1">
      <alignment horizontal="center" vertical="center" shrinkToFit="1"/>
    </xf>
    <xf numFmtId="187" fontId="32" fillId="0" borderId="129" xfId="5" applyNumberFormat="1" applyFont="1" applyBorder="1" applyAlignment="1">
      <alignment horizontal="center" vertical="center" shrinkToFit="1"/>
    </xf>
    <xf numFmtId="0" fontId="25" fillId="0" borderId="130" xfId="5" applyBorder="1" applyAlignment="1">
      <alignment vertical="center"/>
    </xf>
    <xf numFmtId="0" fontId="35" fillId="0" borderId="131" xfId="5" applyFont="1" applyBorder="1" applyAlignment="1">
      <alignment vertical="center" shrinkToFit="1"/>
    </xf>
    <xf numFmtId="0" fontId="38" fillId="0" borderId="132" xfId="5" applyFont="1" applyBorder="1" applyAlignment="1">
      <alignment vertical="center" shrinkToFit="1"/>
    </xf>
    <xf numFmtId="184" fontId="32" fillId="0" borderId="129" xfId="5" applyNumberFormat="1" applyFont="1" applyBorder="1" applyAlignment="1">
      <alignment horizontal="center" vertical="center" shrinkToFit="1"/>
    </xf>
    <xf numFmtId="0" fontId="38" fillId="0" borderId="133" xfId="5" applyFont="1" applyBorder="1" applyAlignment="1">
      <alignment vertical="center" shrinkToFit="1"/>
    </xf>
    <xf numFmtId="0" fontId="38" fillId="0" borderId="134" xfId="5" applyFont="1" applyBorder="1" applyAlignment="1">
      <alignment vertical="center" shrinkToFit="1"/>
    </xf>
    <xf numFmtId="0" fontId="25" fillId="0" borderId="1" xfId="5" applyBorder="1"/>
    <xf numFmtId="189" fontId="32" fillId="0" borderId="126" xfId="5" applyNumberFormat="1" applyFont="1" applyBorder="1" applyAlignment="1">
      <alignment horizontal="center" vertical="center" shrinkToFit="1"/>
    </xf>
    <xf numFmtId="190" fontId="32" fillId="0" borderId="125" xfId="5" applyNumberFormat="1" applyFont="1" applyBorder="1" applyAlignment="1">
      <alignment horizontal="center" vertical="center" shrinkToFit="1"/>
    </xf>
    <xf numFmtId="184" fontId="32" fillId="0" borderId="128" xfId="5" applyNumberFormat="1" applyFont="1" applyBorder="1" applyAlignment="1">
      <alignment horizontal="center" vertical="center" shrinkToFit="1"/>
    </xf>
    <xf numFmtId="0" fontId="5" fillId="0" borderId="0" xfId="0" applyFont="1">
      <alignment vertical="center"/>
    </xf>
    <xf numFmtId="0" fontId="0" fillId="0" borderId="0" xfId="0"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6" fontId="3" fillId="0" borderId="68" xfId="0" applyNumberFormat="1" applyFont="1" applyBorder="1">
      <alignment vertical="center"/>
    </xf>
    <xf numFmtId="6" fontId="3" fillId="0" borderId="75" xfId="0" applyNumberFormat="1" applyFont="1" applyBorder="1">
      <alignment vertical="center"/>
    </xf>
    <xf numFmtId="0" fontId="3" fillId="0" borderId="77" xfId="0" applyFont="1" applyBorder="1" applyAlignment="1">
      <alignment horizontal="center" vertical="center" wrapText="1"/>
    </xf>
    <xf numFmtId="0" fontId="3" fillId="0" borderId="77" xfId="0" applyFont="1" applyBorder="1" applyAlignment="1">
      <alignment vertical="center" wrapText="1"/>
    </xf>
    <xf numFmtId="6" fontId="3" fillId="0" borderId="78" xfId="0" applyNumberFormat="1" applyFont="1" applyBorder="1">
      <alignment vertical="center"/>
    </xf>
    <xf numFmtId="6" fontId="3" fillId="0" borderId="74" xfId="0" applyNumberFormat="1" applyFont="1" applyBorder="1">
      <alignment vertical="center"/>
    </xf>
    <xf numFmtId="0" fontId="3" fillId="0" borderId="76" xfId="0" applyFont="1" applyBorder="1" applyAlignment="1">
      <alignment horizontal="center" vertical="center" wrapText="1"/>
    </xf>
    <xf numFmtId="6" fontId="3" fillId="0" borderId="82" xfId="0" applyNumberFormat="1" applyFont="1" applyBorder="1">
      <alignment vertical="center"/>
    </xf>
    <xf numFmtId="0" fontId="3" fillId="0" borderId="86" xfId="0" applyFont="1" applyBorder="1" applyAlignment="1">
      <alignment vertical="center" wrapText="1"/>
    </xf>
    <xf numFmtId="6" fontId="3" fillId="0" borderId="88" xfId="0" applyNumberFormat="1" applyFont="1" applyBorder="1">
      <alignment vertical="center"/>
    </xf>
    <xf numFmtId="6" fontId="3" fillId="0" borderId="89" xfId="0" applyNumberFormat="1" applyFont="1" applyBorder="1">
      <alignment vertical="center"/>
    </xf>
    <xf numFmtId="6" fontId="4" fillId="0" borderId="89" xfId="0" applyNumberFormat="1" applyFont="1" applyBorder="1">
      <alignment vertical="center"/>
    </xf>
    <xf numFmtId="6" fontId="4" fillId="0" borderId="91" xfId="0" applyNumberFormat="1" applyFont="1" applyBorder="1">
      <alignment vertical="center"/>
    </xf>
    <xf numFmtId="0" fontId="3" fillId="0" borderId="0" xfId="0" applyFont="1" applyAlignment="1">
      <alignment horizontal="left" vertical="top" wrapText="1"/>
    </xf>
    <xf numFmtId="0" fontId="17"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0" fontId="8" fillId="0" borderId="0" xfId="0" applyFont="1" applyAlignment="1">
      <alignment horizontal="right" vertical="center"/>
    </xf>
    <xf numFmtId="181" fontId="5" fillId="6" borderId="41" xfId="0" applyNumberFormat="1" applyFont="1" applyFill="1" applyBorder="1" applyAlignment="1">
      <alignment horizontal="right" vertical="center"/>
    </xf>
    <xf numFmtId="2" fontId="5" fillId="0" borderId="0" xfId="0" applyNumberFormat="1" applyFont="1">
      <alignment vertical="center"/>
    </xf>
    <xf numFmtId="181" fontId="5" fillId="6" borderId="21" xfId="0" applyNumberFormat="1" applyFont="1" applyFill="1" applyBorder="1" applyAlignment="1">
      <alignment horizontal="right" vertical="center"/>
    </xf>
    <xf numFmtId="0" fontId="11" fillId="0" borderId="0" xfId="0" applyFont="1" applyAlignment="1">
      <alignment vertical="center" wrapText="1"/>
    </xf>
    <xf numFmtId="182" fontId="12" fillId="6" borderId="21" xfId="0" applyNumberFormat="1" applyFont="1" applyFill="1" applyBorder="1" applyAlignment="1">
      <alignment horizontal="right" vertical="center"/>
    </xf>
    <xf numFmtId="0" fontId="12" fillId="5" borderId="42" xfId="0" applyFont="1" applyFill="1" applyBorder="1" applyAlignment="1">
      <alignment horizontal="center" vertical="center"/>
    </xf>
    <xf numFmtId="0" fontId="19" fillId="5" borderId="56" xfId="0" applyFont="1" applyFill="1" applyBorder="1" applyAlignment="1">
      <alignment horizontal="center" vertical="center" wrapText="1"/>
    </xf>
    <xf numFmtId="181" fontId="5" fillId="6" borderId="21" xfId="0" applyNumberFormat="1" applyFont="1" applyFill="1" applyBorder="1">
      <alignment vertical="center"/>
    </xf>
    <xf numFmtId="181" fontId="5" fillId="6" borderId="170" xfId="0" applyNumberFormat="1" applyFont="1" applyFill="1" applyBorder="1" applyAlignment="1">
      <alignment horizontal="right" vertical="center"/>
    </xf>
    <xf numFmtId="181" fontId="5" fillId="6" borderId="172" xfId="0" applyNumberFormat="1" applyFont="1" applyFill="1" applyBorder="1">
      <alignment vertical="center"/>
    </xf>
    <xf numFmtId="181" fontId="5" fillId="6" borderId="172" xfId="0" applyNumberFormat="1" applyFont="1" applyFill="1" applyBorder="1" applyAlignment="1">
      <alignment horizontal="right" vertical="center"/>
    </xf>
    <xf numFmtId="182" fontId="12" fillId="6" borderId="174" xfId="0" applyNumberFormat="1" applyFont="1" applyFill="1" applyBorder="1" applyAlignment="1">
      <alignment horizontal="right" vertical="center"/>
    </xf>
    <xf numFmtId="181" fontId="5" fillId="6" borderId="178" xfId="0" applyNumberFormat="1" applyFont="1" applyFill="1" applyBorder="1" applyAlignment="1">
      <alignment horizontal="right" vertical="center"/>
    </xf>
    <xf numFmtId="0" fontId="12" fillId="5" borderId="37" xfId="0" applyFont="1" applyFill="1" applyBorder="1" applyAlignment="1">
      <alignment horizontal="center" vertical="center"/>
    </xf>
    <xf numFmtId="182" fontId="12" fillId="6" borderId="96" xfId="0" applyNumberFormat="1" applyFont="1" applyFill="1" applyBorder="1" applyAlignment="1">
      <alignment horizontal="right" vertical="center"/>
    </xf>
    <xf numFmtId="0" fontId="5" fillId="6" borderId="41" xfId="0" applyFont="1" applyFill="1" applyBorder="1" applyAlignment="1">
      <alignment horizontal="right" vertical="center"/>
    </xf>
    <xf numFmtId="12" fontId="5" fillId="0" borderId="0" xfId="0" applyNumberFormat="1" applyFont="1">
      <alignment vertical="center"/>
    </xf>
    <xf numFmtId="179" fontId="5" fillId="6" borderId="41" xfId="0" applyNumberFormat="1" applyFont="1" applyFill="1" applyBorder="1" applyAlignment="1">
      <alignment horizontal="right" vertical="center"/>
    </xf>
    <xf numFmtId="0" fontId="12" fillId="7" borderId="42" xfId="0" applyFont="1" applyFill="1" applyBorder="1" applyAlignment="1">
      <alignment horizontal="center" vertical="center"/>
    </xf>
    <xf numFmtId="179" fontId="12" fillId="6" borderId="21" xfId="0" applyNumberFormat="1" applyFont="1" applyFill="1" applyBorder="1" applyAlignment="1">
      <alignment horizontal="right" vertical="center"/>
    </xf>
    <xf numFmtId="0" fontId="9" fillId="0" borderId="0" xfId="0" applyFont="1">
      <alignment vertical="center"/>
    </xf>
    <xf numFmtId="0" fontId="5" fillId="7" borderId="7" xfId="0" applyFont="1" applyFill="1" applyBorder="1">
      <alignment vertical="center"/>
    </xf>
    <xf numFmtId="182" fontId="0" fillId="6" borderId="21" xfId="1" applyNumberFormat="1" applyFont="1" applyFill="1" applyBorder="1" applyAlignment="1" applyProtection="1">
      <alignment horizontal="right" vertical="center"/>
    </xf>
    <xf numFmtId="0" fontId="5" fillId="7" borderId="8" xfId="0" applyFont="1" applyFill="1" applyBorder="1">
      <alignment vertical="center"/>
    </xf>
    <xf numFmtId="0" fontId="5" fillId="7" borderId="0" xfId="0" applyFont="1" applyFill="1">
      <alignment vertical="center"/>
    </xf>
    <xf numFmtId="0" fontId="5" fillId="7" borderId="2" xfId="0" applyFont="1" applyFill="1" applyBorder="1" applyAlignment="1">
      <alignment horizontal="center" vertical="center" wrapText="1"/>
    </xf>
    <xf numFmtId="0" fontId="12" fillId="6" borderId="21" xfId="0" applyFont="1" applyFill="1" applyBorder="1" applyAlignment="1">
      <alignment horizontal="right" vertical="center"/>
    </xf>
    <xf numFmtId="180" fontId="5" fillId="6" borderId="41" xfId="0" applyNumberFormat="1" applyFont="1" applyFill="1" applyBorder="1" applyAlignment="1">
      <alignment horizontal="right" vertical="center"/>
    </xf>
    <xf numFmtId="0" fontId="5" fillId="6" borderId="21" xfId="0" applyFont="1" applyFill="1" applyBorder="1" applyAlignment="1">
      <alignment horizontal="right" vertical="center"/>
    </xf>
    <xf numFmtId="182" fontId="21" fillId="6" borderId="59" xfId="0" applyNumberFormat="1" applyFont="1" applyFill="1" applyBorder="1" applyAlignment="1">
      <alignment horizontal="right" vertical="center"/>
    </xf>
    <xf numFmtId="0" fontId="5" fillId="2" borderId="6" xfId="0" applyFont="1" applyFill="1" applyBorder="1" applyAlignment="1">
      <alignment horizontal="left" vertical="center"/>
    </xf>
    <xf numFmtId="0" fontId="5" fillId="0" borderId="19" xfId="0" applyFont="1" applyBorder="1">
      <alignment vertical="center"/>
    </xf>
    <xf numFmtId="0" fontId="0" fillId="0" borderId="1" xfId="0" applyBorder="1" applyAlignment="1">
      <alignment horizontal="left" vertical="center"/>
    </xf>
    <xf numFmtId="176" fontId="6" fillId="0" borderId="1" xfId="2" applyNumberFormat="1" applyFont="1" applyBorder="1" applyAlignment="1">
      <alignment horizontal="left" vertical="center" shrinkToFit="1"/>
    </xf>
    <xf numFmtId="195" fontId="5" fillId="2" borderId="205" xfId="1" applyNumberFormat="1" applyFont="1" applyFill="1" applyBorder="1" applyProtection="1">
      <alignment vertical="center"/>
    </xf>
    <xf numFmtId="0" fontId="42" fillId="3" borderId="211" xfId="0" applyFont="1" applyFill="1" applyBorder="1">
      <alignment vertical="center"/>
    </xf>
    <xf numFmtId="195" fontId="5" fillId="2" borderId="185" xfId="1" applyNumberFormat="1" applyFont="1" applyFill="1" applyBorder="1" applyProtection="1">
      <alignment vertical="center"/>
    </xf>
    <xf numFmtId="0" fontId="5" fillId="0" borderId="173" xfId="0" applyFont="1" applyBorder="1" applyAlignment="1">
      <alignment vertical="center" wrapText="1"/>
    </xf>
    <xf numFmtId="0" fontId="5" fillId="0" borderId="156" xfId="0" applyFont="1" applyBorder="1" applyAlignment="1">
      <alignment vertical="center" wrapText="1"/>
    </xf>
    <xf numFmtId="195" fontId="5" fillId="2" borderId="186" xfId="1" applyNumberFormat="1" applyFont="1" applyFill="1" applyBorder="1" applyProtection="1">
      <alignment vertical="center"/>
    </xf>
    <xf numFmtId="195" fontId="5" fillId="2" borderId="187" xfId="1" applyNumberFormat="1" applyFont="1" applyFill="1" applyBorder="1" applyProtection="1">
      <alignment vertical="center"/>
    </xf>
    <xf numFmtId="0" fontId="5" fillId="0" borderId="200" xfId="0" applyFont="1" applyBorder="1" applyAlignment="1">
      <alignment horizontal="center" vertical="center" wrapText="1"/>
    </xf>
    <xf numFmtId="0" fontId="5" fillId="0" borderId="206" xfId="0" applyFont="1" applyBorder="1" applyAlignment="1">
      <alignment horizontal="center" vertical="center" wrapText="1"/>
    </xf>
    <xf numFmtId="195" fontId="5" fillId="2" borderId="192" xfId="1" applyNumberFormat="1" applyFont="1" applyFill="1" applyBorder="1" applyProtection="1">
      <alignment vertical="center"/>
    </xf>
    <xf numFmtId="195" fontId="5" fillId="2" borderId="198" xfId="1" applyNumberFormat="1" applyFont="1" applyFill="1" applyBorder="1" applyProtection="1">
      <alignment vertical="center"/>
    </xf>
    <xf numFmtId="0" fontId="5" fillId="0" borderId="200" xfId="0" applyFont="1" applyBorder="1" applyAlignment="1">
      <alignment vertical="center" wrapText="1"/>
    </xf>
    <xf numFmtId="0" fontId="5" fillId="0" borderId="157" xfId="0" applyFont="1" applyBorder="1" applyAlignment="1">
      <alignment horizontal="center" vertical="center" wrapText="1"/>
    </xf>
    <xf numFmtId="195" fontId="5" fillId="2" borderId="190" xfId="1" applyNumberFormat="1" applyFont="1" applyFill="1" applyBorder="1" applyProtection="1">
      <alignment vertical="center"/>
    </xf>
    <xf numFmtId="195" fontId="5" fillId="2" borderId="188" xfId="1" applyNumberFormat="1" applyFont="1" applyFill="1" applyBorder="1" applyProtection="1">
      <alignment vertical="center"/>
    </xf>
    <xf numFmtId="195" fontId="5" fillId="2" borderId="182" xfId="1" applyNumberFormat="1" applyFont="1" applyFill="1" applyBorder="1" applyProtection="1">
      <alignment vertical="center"/>
    </xf>
    <xf numFmtId="0" fontId="8" fillId="0" borderId="0" xfId="0" applyFont="1">
      <alignment vertical="center"/>
    </xf>
    <xf numFmtId="0" fontId="5" fillId="0" borderId="0" xfId="0" applyFont="1" applyAlignment="1">
      <alignment vertical="center" wrapText="1"/>
    </xf>
    <xf numFmtId="0" fontId="5" fillId="0" borderId="163" xfId="0" applyFont="1" applyBorder="1" applyAlignment="1">
      <alignment horizontal="center" vertical="center"/>
    </xf>
    <xf numFmtId="0" fontId="12" fillId="0" borderId="164" xfId="0" applyFont="1" applyBorder="1" applyAlignment="1">
      <alignment horizontal="center" vertical="center"/>
    </xf>
    <xf numFmtId="0" fontId="12" fillId="0" borderId="165" xfId="0" applyFont="1" applyBorder="1" applyAlignment="1">
      <alignment horizontal="center" vertical="center"/>
    </xf>
    <xf numFmtId="0" fontId="12" fillId="0" borderId="60" xfId="0" applyFont="1" applyBorder="1" applyAlignment="1">
      <alignment horizontal="center" vertical="center"/>
    </xf>
    <xf numFmtId="0" fontId="5" fillId="5" borderId="27" xfId="0" applyFont="1" applyFill="1" applyBorder="1" applyAlignment="1">
      <alignment horizontal="center" vertical="center"/>
    </xf>
    <xf numFmtId="0" fontId="5" fillId="5" borderId="31" xfId="0" applyFont="1" applyFill="1" applyBorder="1" applyAlignment="1">
      <alignment horizontal="center" vertical="center"/>
    </xf>
    <xf numFmtId="0" fontId="6" fillId="0" borderId="0" xfId="2" applyFont="1">
      <alignment vertical="center"/>
    </xf>
    <xf numFmtId="0" fontId="10" fillId="0" borderId="0" xfId="2" applyFont="1">
      <alignment vertical="center"/>
    </xf>
    <xf numFmtId="0" fontId="5" fillId="5" borderId="63"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166" xfId="0" applyFont="1" applyFill="1" applyBorder="1" applyAlignment="1">
      <alignment horizontal="center" vertical="center"/>
    </xf>
    <xf numFmtId="0" fontId="11" fillId="0" borderId="0" xfId="0" applyFont="1">
      <alignment vertical="center"/>
    </xf>
    <xf numFmtId="193" fontId="5" fillId="0" borderId="0" xfId="1" applyNumberFormat="1" applyFont="1" applyProtection="1">
      <alignment vertical="center"/>
    </xf>
    <xf numFmtId="192" fontId="5" fillId="0" borderId="0" xfId="0" applyNumberFormat="1" applyFont="1">
      <alignment vertical="center"/>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2" fillId="0" borderId="0" xfId="0" applyFont="1">
      <alignment vertical="center"/>
    </xf>
    <xf numFmtId="192" fontId="5" fillId="6" borderId="135" xfId="0" applyNumberFormat="1" applyFont="1" applyFill="1" applyBorder="1" applyAlignment="1">
      <alignment horizontal="right" vertical="center"/>
    </xf>
    <xf numFmtId="192" fontId="5" fillId="6" borderId="107" xfId="0" applyNumberFormat="1" applyFont="1" applyFill="1" applyBorder="1" applyAlignment="1">
      <alignment horizontal="right" vertical="center"/>
    </xf>
    <xf numFmtId="0" fontId="5" fillId="5" borderId="110" xfId="0" applyFont="1" applyFill="1" applyBorder="1" applyAlignment="1">
      <alignment horizontal="center" vertical="center"/>
    </xf>
    <xf numFmtId="0" fontId="5" fillId="5" borderId="67" xfId="0" applyFont="1" applyFill="1" applyBorder="1" applyAlignment="1">
      <alignment horizontal="center" vertical="center"/>
    </xf>
    <xf numFmtId="2" fontId="5" fillId="6" borderId="135" xfId="0" applyNumberFormat="1" applyFont="1" applyFill="1" applyBorder="1" applyAlignment="1">
      <alignment horizontal="right" vertical="center"/>
    </xf>
    <xf numFmtId="2" fontId="5" fillId="6" borderId="46" xfId="0" applyNumberFormat="1" applyFont="1" applyFill="1" applyBorder="1" applyAlignment="1">
      <alignment horizontal="right" vertical="center"/>
    </xf>
    <xf numFmtId="0" fontId="5" fillId="5" borderId="221" xfId="0" applyFont="1" applyFill="1" applyBorder="1" applyAlignment="1">
      <alignment horizontal="center" vertical="top" wrapText="1"/>
    </xf>
    <xf numFmtId="0" fontId="5" fillId="5" borderId="180" xfId="0" applyFont="1" applyFill="1" applyBorder="1" applyAlignment="1">
      <alignment horizontal="center" vertical="center"/>
    </xf>
    <xf numFmtId="0" fontId="5" fillId="5" borderId="60" xfId="0" applyFont="1" applyFill="1" applyBorder="1" applyAlignment="1">
      <alignment horizontal="center" vertical="center" wrapText="1"/>
    </xf>
    <xf numFmtId="194" fontId="5" fillId="0" borderId="0" xfId="1" applyNumberFormat="1" applyFont="1" applyProtection="1">
      <alignment vertical="center"/>
    </xf>
    <xf numFmtId="192" fontId="5" fillId="6" borderId="28" xfId="0" applyNumberFormat="1" applyFont="1" applyFill="1" applyBorder="1" applyAlignment="1">
      <alignment horizontal="right" vertical="center"/>
    </xf>
    <xf numFmtId="0" fontId="9" fillId="0" borderId="0" xfId="0" applyFont="1" applyAlignment="1">
      <alignment horizontal="right" vertical="center"/>
    </xf>
    <xf numFmtId="0" fontId="5" fillId="0" borderId="0" xfId="0" applyFont="1" applyAlignment="1">
      <alignment horizontal="right"/>
    </xf>
    <xf numFmtId="0" fontId="6" fillId="0" borderId="15" xfId="2" applyFont="1" applyBorder="1" applyAlignment="1">
      <alignment horizontal="center" vertical="center"/>
    </xf>
    <xf numFmtId="0" fontId="6" fillId="0" borderId="2" xfId="2" applyFont="1" applyBorder="1" applyAlignment="1">
      <alignment horizontal="center" vertical="center" shrinkToFit="1"/>
    </xf>
    <xf numFmtId="0" fontId="6" fillId="0" borderId="53" xfId="2" applyFont="1" applyBorder="1" applyAlignment="1">
      <alignment horizontal="center" vertical="center" shrinkToFit="1"/>
    </xf>
    <xf numFmtId="195" fontId="13" fillId="2" borderId="182" xfId="1" applyNumberFormat="1" applyFont="1" applyFill="1" applyBorder="1" applyProtection="1">
      <alignment vertical="center"/>
    </xf>
    <xf numFmtId="195" fontId="13" fillId="2" borderId="183" xfId="1" applyNumberFormat="1" applyFont="1" applyFill="1" applyBorder="1" applyProtection="1">
      <alignment vertical="center"/>
    </xf>
    <xf numFmtId="196" fontId="5" fillId="6" borderId="135" xfId="0" applyNumberFormat="1" applyFont="1" applyFill="1" applyBorder="1" applyAlignment="1">
      <alignment horizontal="right" vertical="center"/>
    </xf>
    <xf numFmtId="196" fontId="5" fillId="6" borderId="107" xfId="0" applyNumberFormat="1" applyFont="1" applyFill="1" applyBorder="1" applyAlignment="1">
      <alignment horizontal="right" vertical="center"/>
    </xf>
    <xf numFmtId="0" fontId="45" fillId="0" borderId="0" xfId="0" applyFont="1">
      <alignment vertical="center"/>
    </xf>
    <xf numFmtId="196" fontId="5" fillId="3" borderId="43" xfId="0" applyNumberFormat="1" applyFont="1" applyFill="1" applyBorder="1" applyProtection="1">
      <alignment vertical="center"/>
      <protection locked="0"/>
    </xf>
    <xf numFmtId="196" fontId="5" fillId="3" borderId="99" xfId="0" applyNumberFormat="1" applyFont="1" applyFill="1" applyBorder="1" applyProtection="1">
      <alignment vertical="center"/>
      <protection locked="0"/>
    </xf>
    <xf numFmtId="196" fontId="5" fillId="3" borderId="44" xfId="0" applyNumberFormat="1" applyFont="1" applyFill="1" applyBorder="1" applyProtection="1">
      <alignment vertical="center"/>
      <protection locked="0"/>
    </xf>
    <xf numFmtId="196" fontId="5" fillId="3" borderId="106" xfId="0" applyNumberFormat="1" applyFont="1" applyFill="1" applyBorder="1" applyProtection="1">
      <alignment vertical="center"/>
      <protection locked="0"/>
    </xf>
    <xf numFmtId="49" fontId="5" fillId="3" borderId="52" xfId="0" applyNumberFormat="1" applyFont="1" applyFill="1" applyBorder="1" applyAlignment="1" applyProtection="1">
      <alignment horizontal="right" vertical="center"/>
      <protection locked="0"/>
    </xf>
    <xf numFmtId="49" fontId="5" fillId="3" borderId="104" xfId="0" applyNumberFormat="1" applyFont="1" applyFill="1" applyBorder="1" applyAlignment="1" applyProtection="1">
      <alignment horizontal="right" vertical="center"/>
      <protection locked="0"/>
    </xf>
    <xf numFmtId="49" fontId="5" fillId="3" borderId="109" xfId="0" applyNumberFormat="1" applyFont="1" applyFill="1" applyBorder="1" applyAlignment="1" applyProtection="1">
      <alignment horizontal="right" vertical="center"/>
      <protection locked="0"/>
    </xf>
    <xf numFmtId="0" fontId="13" fillId="0" borderId="0" xfId="0" applyFont="1" applyAlignment="1">
      <alignment horizontal="right" vertical="center"/>
    </xf>
    <xf numFmtId="0" fontId="6" fillId="0" borderId="6" xfId="2" applyFont="1" applyBorder="1" applyAlignment="1">
      <alignment horizontal="center" vertical="center" wrapText="1"/>
    </xf>
    <xf numFmtId="0" fontId="6" fillId="0" borderId="180" xfId="2" applyFont="1" applyBorder="1" applyAlignment="1">
      <alignment horizontal="center" vertical="center" wrapText="1"/>
    </xf>
    <xf numFmtId="0" fontId="6" fillId="0" borderId="14" xfId="2" applyFont="1" applyBorder="1" applyAlignment="1">
      <alignment horizontal="center" vertical="center" textRotation="255"/>
    </xf>
    <xf numFmtId="0" fontId="6" fillId="0" borderId="20" xfId="2" applyFont="1" applyBorder="1" applyAlignment="1">
      <alignment horizontal="center" vertical="center" textRotation="255"/>
    </xf>
    <xf numFmtId="0" fontId="6" fillId="0" borderId="22" xfId="2" applyFont="1" applyBorder="1" applyAlignment="1">
      <alignment horizontal="center" vertical="center" textRotation="255"/>
    </xf>
    <xf numFmtId="0" fontId="6" fillId="0" borderId="179" xfId="2" applyFont="1" applyBorder="1" applyAlignment="1">
      <alignment horizontal="center" vertical="center" wrapText="1"/>
    </xf>
    <xf numFmtId="0" fontId="6" fillId="0" borderId="1" xfId="2" applyFont="1" applyBorder="1" applyAlignment="1">
      <alignment horizontal="center" vertical="center"/>
    </xf>
    <xf numFmtId="0" fontId="6" fillId="2" borderId="179" xfId="2" applyFont="1" applyFill="1" applyBorder="1" applyAlignment="1">
      <alignment horizontal="left" vertical="center" shrinkToFit="1"/>
    </xf>
    <xf numFmtId="0" fontId="6" fillId="2" borderId="18" xfId="2" applyFont="1" applyFill="1" applyBorder="1" applyAlignment="1">
      <alignment horizontal="left" vertical="center" shrinkToFit="1"/>
    </xf>
    <xf numFmtId="0" fontId="6" fillId="3" borderId="1" xfId="2" applyFont="1" applyFill="1" applyBorder="1" applyAlignment="1" applyProtection="1">
      <alignment horizontal="left" vertical="center" shrinkToFit="1"/>
      <protection locked="0"/>
    </xf>
    <xf numFmtId="0" fontId="6" fillId="3" borderId="21" xfId="2" applyFont="1" applyFill="1" applyBorder="1" applyAlignment="1" applyProtection="1">
      <alignment horizontal="left" vertical="center" shrinkToFit="1"/>
      <protection locked="0"/>
    </xf>
    <xf numFmtId="176" fontId="6" fillId="3" borderId="1" xfId="2" applyNumberFormat="1" applyFont="1" applyFill="1" applyBorder="1" applyAlignment="1" applyProtection="1">
      <alignment horizontal="left" vertical="center" shrinkToFit="1"/>
      <protection locked="0"/>
    </xf>
    <xf numFmtId="176" fontId="6" fillId="3" borderId="21" xfId="2" applyNumberFormat="1" applyFont="1" applyFill="1" applyBorder="1" applyAlignment="1" applyProtection="1">
      <alignment horizontal="left" vertical="center" shrinkToFit="1"/>
      <protection locked="0"/>
    </xf>
    <xf numFmtId="176" fontId="6" fillId="3" borderId="34" xfId="2" applyNumberFormat="1" applyFont="1" applyFill="1" applyBorder="1" applyAlignment="1" applyProtection="1">
      <alignment horizontal="left" vertical="center" shrinkToFit="1"/>
      <protection locked="0"/>
    </xf>
    <xf numFmtId="176" fontId="6" fillId="3" borderId="35" xfId="2" applyNumberFormat="1" applyFont="1" applyFill="1" applyBorder="1" applyAlignment="1" applyProtection="1">
      <alignment horizontal="left" vertical="center" shrinkToFit="1"/>
      <protection locked="0"/>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194" fontId="5" fillId="6" borderId="60" xfId="1" applyNumberFormat="1" applyFont="1" applyFill="1" applyBorder="1" applyAlignment="1" applyProtection="1">
      <alignment horizontal="center" vertical="center"/>
    </xf>
    <xf numFmtId="194" fontId="5" fillId="6" borderId="61" xfId="1" applyNumberFormat="1" applyFont="1" applyFill="1" applyBorder="1" applyAlignment="1" applyProtection="1">
      <alignment horizontal="center" vertical="center"/>
    </xf>
    <xf numFmtId="194" fontId="5" fillId="6" borderId="62" xfId="1" applyNumberFormat="1" applyFont="1" applyFill="1" applyBorder="1" applyAlignment="1" applyProtection="1">
      <alignment horizontal="center" vertical="center"/>
    </xf>
    <xf numFmtId="193" fontId="5" fillId="6" borderId="60" xfId="1" applyNumberFormat="1" applyFont="1" applyFill="1" applyBorder="1" applyAlignment="1" applyProtection="1">
      <alignment horizontal="center" vertical="center"/>
    </xf>
    <xf numFmtId="193" fontId="5" fillId="6" borderId="61" xfId="1" applyNumberFormat="1" applyFont="1" applyFill="1" applyBorder="1" applyAlignment="1" applyProtection="1">
      <alignment horizontal="center" vertical="center"/>
    </xf>
    <xf numFmtId="193" fontId="5" fillId="6" borderId="136" xfId="1" applyNumberFormat="1" applyFont="1" applyFill="1" applyBorder="1" applyAlignment="1" applyProtection="1">
      <alignment horizontal="center" vertical="center"/>
    </xf>
    <xf numFmtId="0" fontId="5" fillId="8" borderId="14"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2"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7" borderId="14"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3"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55"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5" borderId="25"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65"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5" fillId="5" borderId="29" xfId="0" applyFont="1" applyFill="1" applyBorder="1" applyAlignment="1">
      <alignment horizontal="left" vertical="top" wrapText="1"/>
    </xf>
    <xf numFmtId="0" fontId="5" fillId="5" borderId="11" xfId="0" applyFont="1" applyFill="1" applyBorder="1" applyAlignment="1">
      <alignment horizontal="left" vertical="top" wrapText="1"/>
    </xf>
    <xf numFmtId="0" fontId="14" fillId="0" borderId="14"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2" xfId="0" applyFont="1" applyBorder="1" applyAlignment="1">
      <alignment horizontal="center" vertical="center" textRotation="255"/>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9" fillId="0" borderId="0" xfId="0" applyFont="1">
      <alignment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8" borderId="53" xfId="0" applyFont="1" applyFill="1" applyBorder="1" applyAlignment="1">
      <alignment horizontal="center" vertical="center"/>
    </xf>
    <xf numFmtId="0" fontId="5" fillId="8" borderId="54" xfId="0" applyFont="1" applyFill="1" applyBorder="1" applyAlignment="1">
      <alignment horizontal="center" vertical="center"/>
    </xf>
    <xf numFmtId="0" fontId="5" fillId="8" borderId="55" xfId="0" applyFont="1" applyFill="1" applyBorder="1" applyAlignment="1">
      <alignment horizontal="center" vertical="center"/>
    </xf>
    <xf numFmtId="0" fontId="5" fillId="5" borderId="25" xfId="0" applyFont="1" applyFill="1" applyBorder="1" applyAlignment="1">
      <alignment vertical="top" wrapText="1"/>
    </xf>
    <xf numFmtId="0" fontId="5" fillId="5" borderId="26" xfId="0" applyFont="1" applyFill="1" applyBorder="1" applyAlignment="1">
      <alignment vertical="top" wrapText="1"/>
    </xf>
    <xf numFmtId="0" fontId="5" fillId="5" borderId="33" xfId="0" applyFont="1" applyFill="1" applyBorder="1" applyAlignment="1">
      <alignment vertical="top" wrapText="1"/>
    </xf>
    <xf numFmtId="0" fontId="5" fillId="5" borderId="24" xfId="0" applyFont="1" applyFill="1" applyBorder="1" applyAlignment="1">
      <alignment vertical="top" wrapText="1"/>
    </xf>
    <xf numFmtId="193" fontId="5" fillId="6" borderId="62" xfId="1" applyNumberFormat="1" applyFont="1" applyFill="1" applyBorder="1" applyAlignment="1" applyProtection="1">
      <alignment horizontal="center" vertical="center"/>
    </xf>
    <xf numFmtId="192" fontId="5" fillId="6" borderId="60" xfId="1" applyNumberFormat="1" applyFont="1" applyFill="1" applyBorder="1" applyAlignment="1" applyProtection="1">
      <alignment horizontal="center" vertical="center"/>
    </xf>
    <xf numFmtId="192" fontId="5" fillId="6" borderId="62" xfId="1" applyNumberFormat="1" applyFont="1" applyFill="1" applyBorder="1" applyAlignment="1" applyProtection="1">
      <alignment horizontal="center" vertical="center"/>
    </xf>
    <xf numFmtId="0" fontId="5" fillId="5" borderId="60" xfId="0" applyFont="1" applyFill="1" applyBorder="1" applyAlignment="1">
      <alignment horizontal="center" vertical="center" textRotation="255"/>
    </xf>
    <xf numFmtId="0" fontId="5" fillId="5" borderId="61" xfId="0" applyFont="1" applyFill="1" applyBorder="1" applyAlignment="1">
      <alignment horizontal="center" vertical="center" textRotation="255"/>
    </xf>
    <xf numFmtId="0" fontId="5" fillId="5" borderId="62" xfId="0" applyFont="1" applyFill="1" applyBorder="1" applyAlignment="1">
      <alignment horizontal="center" vertical="center" textRotation="255"/>
    </xf>
    <xf numFmtId="0" fontId="5" fillId="5" borderId="33"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193" fontId="5" fillId="6" borderId="59" xfId="1" applyNumberFormat="1" applyFont="1" applyFill="1" applyBorder="1" applyAlignment="1" applyProtection="1">
      <alignment horizontal="center" vertical="center"/>
    </xf>
    <xf numFmtId="193" fontId="5" fillId="6" borderId="105" xfId="1" applyNumberFormat="1" applyFont="1" applyFill="1" applyBorder="1" applyAlignment="1" applyProtection="1">
      <alignment horizontal="center" vertical="center"/>
    </xf>
    <xf numFmtId="0" fontId="5" fillId="5" borderId="10" xfId="0" applyFont="1" applyFill="1" applyBorder="1" applyAlignment="1">
      <alignment horizontal="left" vertical="top" wrapText="1"/>
    </xf>
    <xf numFmtId="0" fontId="5" fillId="5" borderId="218" xfId="0" applyFont="1" applyFill="1" applyBorder="1" applyAlignment="1">
      <alignment horizontal="left" vertical="top" wrapText="1"/>
    </xf>
    <xf numFmtId="0" fontId="5" fillId="5" borderId="220" xfId="0" applyFont="1" applyFill="1" applyBorder="1" applyAlignment="1">
      <alignment horizontal="left" vertical="top" wrapText="1"/>
    </xf>
    <xf numFmtId="0" fontId="5" fillId="5" borderId="213" xfId="0" applyFont="1" applyFill="1" applyBorder="1" applyAlignment="1">
      <alignment horizontal="center" vertical="center" textRotation="255" wrapText="1"/>
    </xf>
    <xf numFmtId="0" fontId="5" fillId="5" borderId="214" xfId="0" applyFont="1" applyFill="1" applyBorder="1" applyAlignment="1">
      <alignment horizontal="center" vertical="center" textRotation="255" wrapText="1"/>
    </xf>
    <xf numFmtId="0" fontId="5" fillId="5" borderId="215" xfId="0" applyFont="1" applyFill="1" applyBorder="1" applyAlignment="1">
      <alignment horizontal="center" vertical="center" textRotation="255" wrapText="1"/>
    </xf>
    <xf numFmtId="192" fontId="5" fillId="6" borderId="60" xfId="0" applyNumberFormat="1" applyFont="1" applyFill="1" applyBorder="1" applyAlignment="1">
      <alignment horizontal="center" vertical="center"/>
    </xf>
    <xf numFmtId="40" fontId="5" fillId="6" borderId="61" xfId="0" applyNumberFormat="1" applyFont="1" applyFill="1" applyBorder="1" applyAlignment="1">
      <alignment horizontal="center" vertical="center"/>
    </xf>
    <xf numFmtId="40" fontId="5" fillId="6" borderId="62" xfId="0" applyNumberFormat="1" applyFont="1" applyFill="1" applyBorder="1" applyAlignment="1">
      <alignment horizontal="center" vertical="center"/>
    </xf>
    <xf numFmtId="192" fontId="5" fillId="6" borderId="59" xfId="1" applyNumberFormat="1" applyFont="1" applyFill="1" applyBorder="1" applyAlignment="1" applyProtection="1">
      <alignment horizontal="center" vertical="center"/>
    </xf>
    <xf numFmtId="192" fontId="5" fillId="6" borderId="105" xfId="1" applyNumberFormat="1" applyFont="1" applyFill="1" applyBorder="1" applyAlignment="1" applyProtection="1">
      <alignment horizontal="center" vertical="center"/>
    </xf>
    <xf numFmtId="192" fontId="5" fillId="6" borderId="61" xfId="0" applyNumberFormat="1" applyFont="1" applyFill="1" applyBorder="1" applyAlignment="1">
      <alignment horizontal="center" vertical="center"/>
    </xf>
    <xf numFmtId="192" fontId="5" fillId="6" borderId="136" xfId="0" applyNumberFormat="1" applyFont="1" applyFill="1" applyBorder="1" applyAlignment="1">
      <alignment horizontal="center" vertical="center"/>
    </xf>
    <xf numFmtId="192" fontId="5" fillId="6" borderId="62" xfId="0" applyNumberFormat="1" applyFont="1" applyFill="1" applyBorder="1" applyAlignment="1">
      <alignment horizontal="center" vertical="center"/>
    </xf>
    <xf numFmtId="195" fontId="5" fillId="3" borderId="150" xfId="1" applyNumberFormat="1" applyFont="1" applyFill="1" applyBorder="1" applyAlignment="1" applyProtection="1">
      <alignment horizontal="right" vertical="center"/>
      <protection locked="0"/>
    </xf>
    <xf numFmtId="195" fontId="5" fillId="3" borderId="156" xfId="1" applyNumberFormat="1" applyFont="1" applyFill="1" applyBorder="1" applyAlignment="1" applyProtection="1">
      <alignment horizontal="right" vertical="center"/>
      <protection locked="0"/>
    </xf>
    <xf numFmtId="0" fontId="5" fillId="3" borderId="123" xfId="0" applyFont="1" applyFill="1" applyBorder="1" applyAlignment="1" applyProtection="1">
      <alignment horizontal="center" vertical="center"/>
      <protection locked="0"/>
    </xf>
    <xf numFmtId="0" fontId="5" fillId="3" borderId="124" xfId="0" applyFont="1" applyFill="1" applyBorder="1" applyAlignment="1" applyProtection="1">
      <alignment horizontal="center" vertical="center"/>
      <protection locked="0"/>
    </xf>
    <xf numFmtId="195" fontId="5" fillId="3" borderId="152" xfId="1" applyNumberFormat="1" applyFont="1" applyFill="1" applyBorder="1" applyAlignment="1" applyProtection="1">
      <alignment horizontal="right" vertical="center"/>
      <protection locked="0"/>
    </xf>
    <xf numFmtId="195" fontId="5" fillId="3" borderId="158" xfId="1" applyNumberFormat="1" applyFont="1" applyFill="1" applyBorder="1" applyAlignment="1" applyProtection="1">
      <alignment horizontal="right" vertical="center"/>
      <protection locked="0"/>
    </xf>
    <xf numFmtId="0" fontId="5" fillId="3" borderId="120" xfId="0" applyFont="1" applyFill="1" applyBorder="1" applyAlignment="1" applyProtection="1">
      <alignment horizontal="center" vertical="center"/>
      <protection locked="0"/>
    </xf>
    <xf numFmtId="0" fontId="5" fillId="3" borderId="84" xfId="0" applyFont="1" applyFill="1" applyBorder="1" applyAlignment="1" applyProtection="1">
      <alignment horizontal="center" vertical="center"/>
      <protection locked="0"/>
    </xf>
    <xf numFmtId="195" fontId="5" fillId="3" borderId="151" xfId="1" applyNumberFormat="1" applyFont="1" applyFill="1" applyBorder="1" applyAlignment="1" applyProtection="1">
      <alignment horizontal="right" vertical="center"/>
      <protection locked="0"/>
    </xf>
    <xf numFmtId="195" fontId="5" fillId="3" borderId="176" xfId="1" applyNumberFormat="1" applyFont="1" applyFill="1" applyBorder="1" applyAlignment="1" applyProtection="1">
      <alignment horizontal="right" vertical="center"/>
      <protection locked="0"/>
    </xf>
    <xf numFmtId="195" fontId="5" fillId="2" borderId="144" xfId="1" applyNumberFormat="1" applyFont="1" applyFill="1" applyBorder="1" applyProtection="1">
      <alignment vertical="center"/>
    </xf>
    <xf numFmtId="0" fontId="5" fillId="0" borderId="118" xfId="0" applyFont="1" applyBorder="1" applyAlignment="1">
      <alignment horizontal="center" vertical="center"/>
    </xf>
    <xf numFmtId="0" fontId="5" fillId="0" borderId="16" xfId="0" applyFont="1" applyBorder="1" applyAlignment="1">
      <alignment horizontal="center" vertical="center"/>
    </xf>
    <xf numFmtId="195" fontId="5" fillId="3" borderId="204" xfId="1" applyNumberFormat="1" applyFont="1" applyFill="1" applyBorder="1" applyAlignment="1" applyProtection="1">
      <alignment horizontal="right" vertical="center"/>
      <protection locked="0"/>
    </xf>
    <xf numFmtId="195" fontId="5" fillId="3" borderId="202" xfId="1" applyNumberFormat="1" applyFont="1" applyFill="1" applyBorder="1" applyAlignment="1" applyProtection="1">
      <alignment horizontal="right" vertical="center"/>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protection locked="0"/>
    </xf>
    <xf numFmtId="176" fontId="6" fillId="0" borderId="1" xfId="2" applyNumberFormat="1" applyFont="1" applyBorder="1" applyAlignment="1">
      <alignment horizontal="left" vertical="center" shrinkToFit="1"/>
    </xf>
    <xf numFmtId="0" fontId="5" fillId="0" borderId="165" xfId="0" applyFont="1" applyBorder="1" applyAlignment="1">
      <alignment horizontal="center" vertical="center"/>
    </xf>
    <xf numFmtId="0" fontId="5" fillId="0" borderId="184" xfId="0" applyFont="1" applyBorder="1" applyAlignment="1">
      <alignment horizontal="center" vertical="center"/>
    </xf>
    <xf numFmtId="0" fontId="5" fillId="0" borderId="191" xfId="0" applyFont="1" applyBorder="1" applyAlignment="1">
      <alignment horizontal="center" vertical="center"/>
    </xf>
    <xf numFmtId="0" fontId="5" fillId="0" borderId="185" xfId="0" applyFont="1" applyBorder="1" applyAlignment="1">
      <alignment horizontal="center" vertical="center"/>
    </xf>
    <xf numFmtId="195" fontId="5" fillId="2" borderId="115" xfId="1" applyNumberFormat="1" applyFont="1" applyFill="1" applyBorder="1" applyAlignment="1" applyProtection="1">
      <alignment horizontal="right" vertical="center"/>
    </xf>
    <xf numFmtId="195" fontId="5" fillId="2" borderId="39" xfId="1" applyNumberFormat="1" applyFont="1" applyFill="1" applyBorder="1" applyAlignment="1" applyProtection="1">
      <alignment horizontal="right" vertical="center"/>
    </xf>
    <xf numFmtId="195" fontId="13" fillId="2" borderId="143" xfId="1" applyNumberFormat="1" applyFont="1" applyFill="1" applyBorder="1" applyAlignment="1" applyProtection="1">
      <alignment horizontal="right" vertical="center"/>
    </xf>
    <xf numFmtId="195" fontId="5" fillId="2" borderId="143" xfId="1" applyNumberFormat="1" applyFont="1" applyFill="1" applyBorder="1" applyAlignment="1" applyProtection="1">
      <alignment horizontal="right" vertical="center"/>
    </xf>
    <xf numFmtId="195" fontId="5" fillId="3" borderId="197" xfId="1" applyNumberFormat="1" applyFont="1" applyFill="1" applyBorder="1" applyAlignment="1" applyProtection="1">
      <alignment horizontal="right" vertical="center"/>
      <protection locked="0"/>
    </xf>
    <xf numFmtId="195" fontId="5" fillId="3" borderId="196" xfId="1" applyNumberFormat="1" applyFont="1" applyFill="1" applyBorder="1" applyAlignment="1" applyProtection="1">
      <alignment horizontal="right" vertical="center"/>
      <protection locked="0"/>
    </xf>
    <xf numFmtId="195" fontId="5" fillId="3" borderId="149" xfId="1" applyNumberFormat="1" applyFont="1" applyFill="1" applyBorder="1" applyAlignment="1" applyProtection="1">
      <alignment horizontal="right" vertical="center"/>
      <protection locked="0"/>
    </xf>
    <xf numFmtId="195" fontId="5" fillId="3" borderId="162" xfId="1" applyNumberFormat="1" applyFont="1" applyFill="1" applyBorder="1" applyAlignment="1" applyProtection="1">
      <alignment horizontal="right" vertical="center"/>
      <protection locked="0"/>
    </xf>
    <xf numFmtId="195" fontId="13" fillId="2" borderId="145" xfId="1" applyNumberFormat="1" applyFont="1" applyFill="1" applyBorder="1" applyAlignment="1" applyProtection="1">
      <alignment horizontal="right" vertical="center"/>
    </xf>
    <xf numFmtId="0" fontId="5" fillId="0" borderId="206" xfId="0" applyFont="1" applyBorder="1">
      <alignment vertical="center"/>
    </xf>
    <xf numFmtId="0" fontId="5" fillId="0" borderId="208" xfId="0" applyFont="1" applyBorder="1">
      <alignment vertical="center"/>
    </xf>
    <xf numFmtId="0" fontId="5" fillId="0" borderId="19" xfId="0" applyFont="1" applyBorder="1">
      <alignment vertical="center"/>
    </xf>
    <xf numFmtId="0" fontId="5" fillId="0" borderId="209" xfId="0" applyFont="1" applyBorder="1">
      <alignment vertical="center"/>
    </xf>
    <xf numFmtId="0" fontId="5" fillId="0" borderId="159" xfId="0" applyFont="1" applyBorder="1">
      <alignment vertical="center"/>
    </xf>
    <xf numFmtId="0" fontId="5" fillId="0" borderId="210" xfId="0" applyFont="1" applyBorder="1">
      <alignment vertical="center"/>
    </xf>
    <xf numFmtId="0" fontId="5" fillId="0" borderId="199" xfId="0" applyFont="1" applyBorder="1" applyAlignment="1">
      <alignment vertical="center" textRotation="255"/>
    </xf>
    <xf numFmtId="0" fontId="5" fillId="0" borderId="200" xfId="0" applyFont="1" applyBorder="1" applyAlignment="1">
      <alignment vertical="center" textRotation="255"/>
    </xf>
    <xf numFmtId="195" fontId="5" fillId="3" borderId="181" xfId="1" applyNumberFormat="1" applyFont="1" applyFill="1" applyBorder="1" applyAlignment="1" applyProtection="1">
      <alignment horizontal="right" vertical="center"/>
      <protection locked="0"/>
    </xf>
    <xf numFmtId="195" fontId="5" fillId="3" borderId="207" xfId="1" applyNumberFormat="1" applyFont="1" applyFill="1" applyBorder="1" applyAlignment="1" applyProtection="1">
      <alignment horizontal="right" vertical="center"/>
      <protection locked="0"/>
    </xf>
    <xf numFmtId="195" fontId="5" fillId="2" borderId="189" xfId="1" applyNumberFormat="1" applyFont="1" applyFill="1" applyBorder="1" applyProtection="1">
      <alignment vertical="center"/>
    </xf>
    <xf numFmtId="195" fontId="13" fillId="2" borderId="115" xfId="1" applyNumberFormat="1" applyFont="1" applyFill="1" applyBorder="1" applyAlignment="1" applyProtection="1">
      <alignment horizontal="right" vertical="center"/>
    </xf>
    <xf numFmtId="195" fontId="13" fillId="2" borderId="39" xfId="1" applyNumberFormat="1" applyFont="1" applyFill="1" applyBorder="1" applyAlignment="1" applyProtection="1">
      <alignment horizontal="right" vertical="center"/>
    </xf>
    <xf numFmtId="195" fontId="13" fillId="2" borderId="122" xfId="1" applyNumberFormat="1" applyFont="1" applyFill="1" applyBorder="1" applyAlignment="1" applyProtection="1">
      <alignment horizontal="right" vertical="center"/>
    </xf>
    <xf numFmtId="195" fontId="13" fillId="2" borderId="23" xfId="1" applyNumberFormat="1" applyFont="1" applyFill="1" applyBorder="1" applyAlignment="1" applyProtection="1">
      <alignment horizontal="right" vertical="center"/>
    </xf>
    <xf numFmtId="195" fontId="5" fillId="2" borderId="121" xfId="1" applyNumberFormat="1" applyFont="1" applyFill="1" applyBorder="1" applyProtection="1">
      <alignment vertical="center"/>
    </xf>
    <xf numFmtId="195" fontId="5" fillId="2" borderId="0" xfId="1" applyNumberFormat="1" applyFont="1" applyFill="1" applyBorder="1" applyProtection="1">
      <alignment vertical="center"/>
    </xf>
    <xf numFmtId="195" fontId="5" fillId="2" borderId="116" xfId="1" applyNumberFormat="1" applyFont="1" applyFill="1" applyBorder="1" applyProtection="1">
      <alignment vertical="center"/>
    </xf>
    <xf numFmtId="195" fontId="5" fillId="2" borderId="3" xfId="1" applyNumberFormat="1" applyFont="1" applyFill="1" applyBorder="1" applyProtection="1">
      <alignment vertical="center"/>
    </xf>
    <xf numFmtId="0" fontId="5" fillId="0" borderId="155" xfId="0" applyFont="1" applyBorder="1" applyAlignment="1">
      <alignment vertical="center" wrapText="1"/>
    </xf>
    <xf numFmtId="0" fontId="5" fillId="0" borderId="156" xfId="0" applyFont="1" applyBorder="1" applyAlignment="1">
      <alignment vertical="center" wrapText="1"/>
    </xf>
    <xf numFmtId="0" fontId="5" fillId="0" borderId="206" xfId="0" applyFont="1" applyBorder="1" applyAlignment="1">
      <alignment vertical="center" wrapText="1"/>
    </xf>
    <xf numFmtId="0" fontId="5" fillId="0" borderId="207" xfId="0" applyFont="1" applyBorder="1" applyAlignment="1">
      <alignment vertical="center" wrapText="1"/>
    </xf>
    <xf numFmtId="0" fontId="3" fillId="0" borderId="0" xfId="0" applyFont="1" applyAlignment="1">
      <alignment horizontal="left" vertical="top" wrapText="1"/>
    </xf>
    <xf numFmtId="195" fontId="43" fillId="2" borderId="146" xfId="1" applyNumberFormat="1" applyFont="1" applyFill="1" applyBorder="1" applyAlignment="1" applyProtection="1">
      <alignment horizontal="right" vertical="center"/>
    </xf>
    <xf numFmtId="195" fontId="43" fillId="2" borderId="117" xfId="1" applyNumberFormat="1" applyFont="1" applyFill="1" applyBorder="1" applyAlignment="1" applyProtection="1">
      <alignment horizontal="right" vertical="center"/>
    </xf>
    <xf numFmtId="0" fontId="5" fillId="0" borderId="39" xfId="0" applyFont="1" applyBorder="1" applyAlignment="1">
      <alignment horizontal="left" vertical="center" wrapText="1"/>
    </xf>
    <xf numFmtId="0" fontId="5" fillId="0" borderId="175" xfId="0" applyFont="1" applyBorder="1" applyAlignment="1">
      <alignment vertical="center" wrapText="1"/>
    </xf>
    <xf numFmtId="0" fontId="5" fillId="0" borderId="176" xfId="0" applyFont="1" applyBorder="1" applyAlignment="1">
      <alignment vertical="center" wrapText="1"/>
    </xf>
    <xf numFmtId="0" fontId="5" fillId="0" borderId="157" xfId="0" applyFont="1" applyBorder="1" applyAlignment="1">
      <alignment vertical="center" wrapText="1"/>
    </xf>
    <xf numFmtId="0" fontId="5" fillId="0" borderId="158" xfId="0" applyFont="1" applyBorder="1" applyAlignment="1">
      <alignment vertical="center" wrapText="1"/>
    </xf>
    <xf numFmtId="0" fontId="5" fillId="0" borderId="193"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94" xfId="0" applyFont="1" applyBorder="1" applyAlignment="1">
      <alignment horizontal="center" vertical="center" textRotation="255" wrapText="1"/>
    </xf>
    <xf numFmtId="0" fontId="5" fillId="0" borderId="195" xfId="0" applyFont="1" applyBorder="1">
      <alignment vertical="center"/>
    </xf>
    <xf numFmtId="0" fontId="5" fillId="0" borderId="196" xfId="0" applyFont="1" applyBorder="1">
      <alignment vertical="center"/>
    </xf>
    <xf numFmtId="195" fontId="12" fillId="2" borderId="115" xfId="1" applyNumberFormat="1" applyFont="1" applyFill="1" applyBorder="1" applyAlignment="1" applyProtection="1">
      <alignment horizontal="right" vertical="center"/>
    </xf>
    <xf numFmtId="195" fontId="12" fillId="2" borderId="39" xfId="1" applyNumberFormat="1" applyFont="1" applyFill="1" applyBorder="1" applyAlignment="1" applyProtection="1">
      <alignment horizontal="right" vertical="center"/>
    </xf>
    <xf numFmtId="0" fontId="5" fillId="0" borderId="162" xfId="0" applyFont="1" applyBorder="1" applyAlignment="1">
      <alignment vertical="center" wrapText="1"/>
    </xf>
    <xf numFmtId="0" fontId="5" fillId="0" borderId="40" xfId="0" applyFont="1" applyBorder="1">
      <alignment vertical="center"/>
    </xf>
    <xf numFmtId="0" fontId="5" fillId="0" borderId="8" xfId="0" applyFont="1" applyBorder="1">
      <alignment vertical="center"/>
    </xf>
    <xf numFmtId="0" fontId="5" fillId="0" borderId="58" xfId="0" applyFont="1" applyBorder="1">
      <alignment vertical="center"/>
    </xf>
    <xf numFmtId="0" fontId="0" fillId="0" borderId="1" xfId="0" applyBorder="1" applyAlignment="1">
      <alignment horizontal="center" vertical="center" textRotation="255"/>
    </xf>
    <xf numFmtId="0" fontId="5" fillId="3" borderId="119" xfId="0" applyFont="1" applyFill="1" applyBorder="1" applyAlignment="1" applyProtection="1">
      <alignment horizontal="center" vertical="center"/>
      <protection locked="0"/>
    </xf>
    <xf numFmtId="0" fontId="5" fillId="3" borderId="73" xfId="0" applyFont="1" applyFill="1" applyBorder="1" applyAlignment="1" applyProtection="1">
      <alignment horizontal="center" vertical="center"/>
      <protection locked="0"/>
    </xf>
    <xf numFmtId="0" fontId="5" fillId="0" borderId="11" xfId="0" applyFont="1" applyBorder="1" applyAlignment="1">
      <alignment horizontal="center" vertical="center" textRotation="255"/>
    </xf>
    <xf numFmtId="0" fontId="5" fillId="0" borderId="201" xfId="0" applyFont="1" applyBorder="1">
      <alignment vertical="center"/>
    </xf>
    <xf numFmtId="0" fontId="5" fillId="0" borderId="202" xfId="0" applyFont="1" applyBorder="1">
      <alignment vertical="center"/>
    </xf>
    <xf numFmtId="0" fontId="5" fillId="0" borderId="203" xfId="0" applyFont="1" applyBorder="1">
      <alignment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113" xfId="0" applyFont="1" applyBorder="1" applyAlignment="1">
      <alignment horizontal="center" vertical="center"/>
    </xf>
    <xf numFmtId="38" fontId="5" fillId="0" borderId="72" xfId="1" applyFont="1" applyBorder="1" applyAlignment="1" applyProtection="1">
      <alignment horizontal="center" vertical="center"/>
    </xf>
    <xf numFmtId="38" fontId="5" fillId="0" borderId="73" xfId="1" applyFont="1" applyBorder="1" applyAlignment="1" applyProtection="1">
      <alignment horizontal="center" vertical="center"/>
    </xf>
    <xf numFmtId="38" fontId="5" fillId="0" borderId="112" xfId="1" applyFont="1" applyBorder="1" applyAlignment="1" applyProtection="1">
      <alignment horizontal="center" vertical="center"/>
    </xf>
    <xf numFmtId="0" fontId="5" fillId="0" borderId="6" xfId="0" applyFont="1" applyBorder="1" applyAlignment="1">
      <alignment horizontal="center" vertical="center"/>
    </xf>
    <xf numFmtId="195" fontId="5" fillId="3" borderId="208" xfId="1" applyNumberFormat="1" applyFont="1" applyFill="1" applyBorder="1" applyAlignment="1" applyProtection="1">
      <alignment horizontal="right" vertical="center"/>
      <protection locked="0"/>
    </xf>
    <xf numFmtId="0" fontId="5" fillId="0" borderId="15" xfId="0" applyFont="1" applyBorder="1" applyAlignment="1">
      <alignment horizontal="center" vertical="center"/>
    </xf>
    <xf numFmtId="0" fontId="5" fillId="0" borderId="114" xfId="0" applyFont="1" applyBorder="1" applyAlignment="1">
      <alignment horizontal="center" vertical="center"/>
    </xf>
    <xf numFmtId="0" fontId="0" fillId="0" borderId="14" xfId="0" applyBorder="1" applyAlignment="1">
      <alignment horizontal="center" vertical="center" textRotation="255"/>
    </xf>
    <xf numFmtId="0" fontId="0" fillId="0" borderId="20" xfId="0" applyBorder="1" applyAlignment="1">
      <alignment horizontal="center" vertical="center" textRotation="255"/>
    </xf>
    <xf numFmtId="0" fontId="0" fillId="0" borderId="22" xfId="0" applyBorder="1" applyAlignment="1">
      <alignment horizontal="center" vertical="center" textRotation="255"/>
    </xf>
    <xf numFmtId="0" fontId="5" fillId="0" borderId="20" xfId="0" applyFont="1" applyBorder="1" applyAlignment="1">
      <alignment horizontal="center" vertical="center" textRotation="255"/>
    </xf>
    <xf numFmtId="0" fontId="5" fillId="0" borderId="22" xfId="0" applyFont="1" applyBorder="1" applyAlignment="1">
      <alignment horizontal="center" vertical="center" textRotation="255"/>
    </xf>
    <xf numFmtId="0" fontId="13" fillId="0" borderId="40" xfId="0" applyFont="1" applyBorder="1">
      <alignment vertical="center"/>
    </xf>
    <xf numFmtId="0" fontId="13" fillId="0" borderId="8" xfId="0" applyFont="1" applyBorder="1">
      <alignment vertical="center"/>
    </xf>
    <xf numFmtId="0" fontId="13" fillId="0" borderId="58" xfId="0" applyFont="1" applyBorder="1">
      <alignment vertical="center"/>
    </xf>
    <xf numFmtId="195" fontId="43" fillId="2" borderId="115" xfId="1" applyNumberFormat="1" applyFont="1" applyFill="1" applyBorder="1" applyAlignment="1" applyProtection="1">
      <alignment horizontal="right" vertical="center"/>
    </xf>
    <xf numFmtId="195" fontId="43" fillId="2" borderId="39" xfId="1" applyNumberFormat="1" applyFont="1" applyFill="1" applyBorder="1" applyAlignment="1" applyProtection="1">
      <alignment horizontal="right" vertical="center"/>
    </xf>
    <xf numFmtId="0" fontId="13" fillId="0" borderId="55" xfId="0" applyFont="1" applyBorder="1">
      <alignment vertical="center"/>
    </xf>
    <xf numFmtId="0" fontId="13" fillId="0" borderId="34" xfId="0" applyFont="1" applyBorder="1">
      <alignment vertical="center"/>
    </xf>
    <xf numFmtId="0" fontId="13" fillId="0" borderId="53" xfId="0" applyFont="1" applyBorder="1">
      <alignment vertical="center"/>
    </xf>
    <xf numFmtId="0" fontId="5"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0" fillId="5" borderId="37"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12" fillId="5" borderId="92" xfId="0" applyFont="1" applyFill="1" applyBorder="1" applyAlignment="1">
      <alignment horizontal="center" vertical="center"/>
    </xf>
    <xf numFmtId="0" fontId="12" fillId="5" borderId="93" xfId="0" applyFont="1" applyFill="1" applyBorder="1" applyAlignment="1">
      <alignment horizontal="center" vertical="center"/>
    </xf>
    <xf numFmtId="0" fontId="12" fillId="5" borderId="94"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58"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42" xfId="0" applyFont="1" applyFill="1" applyBorder="1" applyAlignment="1">
      <alignment horizontal="center" vertical="center"/>
    </xf>
    <xf numFmtId="0" fontId="18" fillId="5" borderId="95" xfId="0" applyFont="1" applyFill="1" applyBorder="1" applyAlignment="1">
      <alignment horizontal="center" vertical="center" textRotation="255" wrapText="1"/>
    </xf>
    <xf numFmtId="0" fontId="18" fillId="5" borderId="20" xfId="0" applyFont="1" applyFill="1" applyBorder="1" applyAlignment="1">
      <alignment horizontal="center" vertical="center" textRotation="255" wrapText="1"/>
    </xf>
    <xf numFmtId="0" fontId="18" fillId="5" borderId="90" xfId="0" applyFont="1" applyFill="1" applyBorder="1" applyAlignment="1">
      <alignment horizontal="center" vertical="center" textRotation="255" wrapText="1"/>
    </xf>
    <xf numFmtId="0" fontId="5" fillId="0" borderId="4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4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5" borderId="161" xfId="0" applyFont="1" applyFill="1" applyBorder="1" applyAlignment="1">
      <alignment horizontal="center" vertical="center"/>
    </xf>
    <xf numFmtId="0" fontId="12" fillId="5" borderId="162" xfId="0" applyFont="1" applyFill="1" applyBorder="1" applyAlignment="1">
      <alignment horizontal="center" vertical="center"/>
    </xf>
    <xf numFmtId="0" fontId="12" fillId="5" borderId="171" xfId="0" applyFont="1" applyFill="1" applyBorder="1" applyAlignment="1">
      <alignment horizontal="center" vertical="center"/>
    </xf>
    <xf numFmtId="0" fontId="12" fillId="5" borderId="155" xfId="0" applyFont="1" applyFill="1" applyBorder="1" applyAlignment="1">
      <alignment horizontal="center" vertical="center"/>
    </xf>
    <xf numFmtId="0" fontId="12" fillId="5" borderId="156" xfId="0" applyFont="1" applyFill="1" applyBorder="1" applyAlignment="1">
      <alignment horizontal="center" vertical="center"/>
    </xf>
    <xf numFmtId="0" fontId="12" fillId="5" borderId="17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0" borderId="37"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5" fillId="5" borderId="90" xfId="0" applyFont="1" applyFill="1" applyBorder="1" applyAlignment="1">
      <alignment horizontal="center" vertical="center" textRotation="255"/>
    </xf>
    <xf numFmtId="0" fontId="5" fillId="5" borderId="56" xfId="0" applyFont="1" applyFill="1" applyBorder="1" applyAlignment="1">
      <alignment horizontal="center" vertical="center" textRotation="255"/>
    </xf>
    <xf numFmtId="0" fontId="5" fillId="5" borderId="159" xfId="0" applyFont="1" applyFill="1" applyBorder="1" applyAlignment="1">
      <alignment horizontal="center" vertical="center"/>
    </xf>
    <xf numFmtId="0" fontId="5" fillId="5" borderId="160" xfId="0" applyFont="1" applyFill="1" applyBorder="1" applyAlignment="1">
      <alignment horizontal="center" vertical="center"/>
    </xf>
    <xf numFmtId="0" fontId="5" fillId="5" borderId="169" xfId="0" applyFont="1" applyFill="1" applyBorder="1" applyAlignment="1">
      <alignment horizontal="center" vertical="center"/>
    </xf>
    <xf numFmtId="0" fontId="5" fillId="5" borderId="161" xfId="0" applyFont="1" applyFill="1" applyBorder="1" applyAlignment="1">
      <alignment horizontal="center" vertical="center"/>
    </xf>
    <xf numFmtId="0" fontId="5" fillId="5" borderId="162" xfId="0" applyFont="1" applyFill="1" applyBorder="1" applyAlignment="1">
      <alignment horizontal="center" vertical="center"/>
    </xf>
    <xf numFmtId="0" fontId="5" fillId="5" borderId="171" xfId="0" applyFont="1" applyFill="1" applyBorder="1" applyAlignment="1">
      <alignment horizontal="center" vertical="center"/>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175" xfId="0" applyFont="1" applyFill="1" applyBorder="1" applyAlignment="1">
      <alignment horizontal="center" vertical="center"/>
    </xf>
    <xf numFmtId="0" fontId="5" fillId="5" borderId="176" xfId="0" applyFont="1" applyFill="1" applyBorder="1" applyAlignment="1">
      <alignment horizontal="center" vertical="center"/>
    </xf>
    <xf numFmtId="0" fontId="5" fillId="5" borderId="177"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5" fillId="5" borderId="42" xfId="0" applyFont="1" applyFill="1" applyBorder="1" applyAlignment="1">
      <alignment horizontal="center" vertical="center" wrapText="1"/>
    </xf>
    <xf numFmtId="0" fontId="12" fillId="5" borderId="37" xfId="0" applyFont="1" applyFill="1" applyBorder="1" applyAlignment="1">
      <alignment horizontal="center" vertical="center"/>
    </xf>
    <xf numFmtId="0" fontId="12" fillId="7" borderId="92" xfId="0" applyFont="1" applyFill="1" applyBorder="1" applyAlignment="1">
      <alignment horizontal="center" vertical="center"/>
    </xf>
    <xf numFmtId="0" fontId="12" fillId="7" borderId="93" xfId="0" applyFont="1" applyFill="1" applyBorder="1" applyAlignment="1">
      <alignment horizontal="center" vertical="center"/>
    </xf>
    <xf numFmtId="0" fontId="12" fillId="7" borderId="94" xfId="0" applyFont="1" applyFill="1" applyBorder="1" applyAlignment="1">
      <alignment horizontal="center" vertical="center"/>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12" fillId="7" borderId="42" xfId="0" applyFont="1" applyFill="1" applyBorder="1" applyAlignment="1">
      <alignment horizontal="center" vertical="center"/>
    </xf>
    <xf numFmtId="0" fontId="5" fillId="7" borderId="95" xfId="0" applyFont="1" applyFill="1" applyBorder="1" applyAlignment="1">
      <alignment horizontal="center" vertical="center" textRotation="255" wrapText="1"/>
    </xf>
    <xf numFmtId="0" fontId="5" fillId="7" borderId="20" xfId="0" applyFont="1" applyFill="1" applyBorder="1" applyAlignment="1">
      <alignment horizontal="center" vertical="center" textRotation="255" wrapText="1"/>
    </xf>
    <xf numFmtId="0" fontId="5" fillId="7" borderId="90" xfId="0" applyFont="1" applyFill="1" applyBorder="1" applyAlignment="1">
      <alignment horizontal="center" vertical="center" textRotation="255" wrapText="1"/>
    </xf>
    <xf numFmtId="0" fontId="5" fillId="7"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20" fillId="8" borderId="97" xfId="0" applyFont="1" applyFill="1" applyBorder="1" applyAlignment="1">
      <alignment horizontal="center" vertical="center"/>
    </xf>
    <xf numFmtId="0" fontId="20" fillId="8" borderId="54" xfId="0" applyFont="1" applyFill="1" applyBorder="1" applyAlignment="1">
      <alignment horizontal="center" vertical="center"/>
    </xf>
    <xf numFmtId="0" fontId="20" fillId="8" borderId="55" xfId="0" applyFont="1" applyFill="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5" fillId="8" borderId="56"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12" fillId="8" borderId="4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6"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4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5" fillId="8" borderId="90"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2" fillId="7" borderId="56" xfId="0" applyFont="1" applyFill="1" applyBorder="1" applyAlignment="1">
      <alignment horizontal="center" vertical="center"/>
    </xf>
    <xf numFmtId="0" fontId="12" fillId="7" borderId="1"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10" xfId="0" applyFont="1" applyFill="1" applyBorder="1" applyAlignment="1">
      <alignment horizontal="center" vertical="center"/>
    </xf>
    <xf numFmtId="0" fontId="12" fillId="8" borderId="92" xfId="0" applyFont="1" applyFill="1" applyBorder="1" applyAlignment="1">
      <alignment horizontal="center" vertical="center"/>
    </xf>
    <xf numFmtId="0" fontId="12" fillId="8" borderId="93" xfId="0" applyFont="1" applyFill="1" applyBorder="1" applyAlignment="1">
      <alignment horizontal="center" vertical="center"/>
    </xf>
    <xf numFmtId="0" fontId="12" fillId="8" borderId="94" xfId="0" applyFont="1" applyFill="1" applyBorder="1" applyAlignment="1">
      <alignment horizontal="center" vertical="center"/>
    </xf>
    <xf numFmtId="0" fontId="5" fillId="0" borderId="39" xfId="0" applyFont="1" applyBorder="1">
      <alignment vertical="center"/>
    </xf>
    <xf numFmtId="0" fontId="5" fillId="3" borderId="39" xfId="0" applyFont="1" applyFill="1" applyBorder="1" applyAlignment="1">
      <alignment horizontal="center" vertical="center"/>
    </xf>
    <xf numFmtId="0" fontId="16" fillId="0" borderId="0" xfId="0" applyFont="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5" fillId="2" borderId="1" xfId="0" applyFont="1" applyFill="1" applyBorder="1" applyAlignment="1">
      <alignment horizontal="left" vertical="center"/>
    </xf>
    <xf numFmtId="0" fontId="13" fillId="0" borderId="1" xfId="0" applyFont="1" applyBorder="1" applyAlignment="1">
      <alignment horizontal="center" vertical="center"/>
    </xf>
    <xf numFmtId="0" fontId="5" fillId="0" borderId="8" xfId="0" applyFont="1" applyBorder="1" applyAlignment="1">
      <alignment horizontal="center" vertical="center"/>
    </xf>
    <xf numFmtId="191" fontId="5" fillId="2" borderId="1" xfId="0" applyNumberFormat="1" applyFont="1" applyFill="1" applyBorder="1" applyAlignment="1">
      <alignment horizontal="left" vertical="center"/>
    </xf>
    <xf numFmtId="38" fontId="18" fillId="6" borderId="5" xfId="1" applyFont="1" applyFill="1" applyBorder="1" applyAlignment="1" applyProtection="1">
      <alignment vertical="center" wrapText="1"/>
    </xf>
    <xf numFmtId="38" fontId="18" fillId="6" borderId="9" xfId="1" applyFont="1" applyFill="1" applyBorder="1" applyAlignment="1" applyProtection="1">
      <alignment vertical="center" wrapText="1"/>
    </xf>
    <xf numFmtId="38" fontId="18" fillId="6" borderId="148" xfId="1" applyFont="1" applyFill="1" applyBorder="1" applyAlignment="1" applyProtection="1">
      <alignment vertical="center" wrapText="1"/>
    </xf>
    <xf numFmtId="38" fontId="18" fillId="6" borderId="19" xfId="1" applyFont="1" applyFill="1" applyBorder="1" applyAlignment="1" applyProtection="1">
      <alignment vertical="center" wrapText="1"/>
    </xf>
    <xf numFmtId="38" fontId="18" fillId="6" borderId="0" xfId="1" applyFont="1" applyFill="1" applyBorder="1" applyAlignment="1" applyProtection="1">
      <alignment vertical="center" wrapText="1"/>
    </xf>
    <xf numFmtId="38" fontId="18" fillId="6" borderId="136" xfId="1" applyFont="1" applyFill="1" applyBorder="1" applyAlignment="1" applyProtection="1">
      <alignment vertical="center" wrapText="1"/>
    </xf>
    <xf numFmtId="38" fontId="18" fillId="6" borderId="141" xfId="1" applyFont="1" applyFill="1" applyBorder="1" applyAlignment="1" applyProtection="1">
      <alignment vertical="center" wrapText="1"/>
    </xf>
    <xf numFmtId="38" fontId="18" fillId="6" borderId="124" xfId="1" applyFont="1" applyFill="1" applyBorder="1" applyAlignment="1" applyProtection="1">
      <alignment vertical="center" wrapText="1"/>
    </xf>
    <xf numFmtId="38" fontId="18" fillId="6" borderId="142" xfId="1" applyFont="1" applyFill="1" applyBorder="1" applyAlignment="1" applyProtection="1">
      <alignment vertical="center"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4" xfId="0" applyFont="1" applyBorder="1" applyAlignment="1">
      <alignment horizontal="center" vertical="center"/>
    </xf>
    <xf numFmtId="0" fontId="3" fillId="0" borderId="137" xfId="0" applyFont="1" applyBorder="1" applyAlignment="1">
      <alignment horizontal="center" vertical="center"/>
    </xf>
    <xf numFmtId="0" fontId="5" fillId="4" borderId="1" xfId="0" applyFont="1" applyFill="1" applyBorder="1" applyAlignment="1" applyProtection="1">
      <alignment horizontal="left" vertical="center"/>
      <protection locked="0"/>
    </xf>
    <xf numFmtId="0" fontId="5" fillId="6" borderId="1" xfId="0" applyFont="1" applyFill="1" applyBorder="1" applyAlignment="1">
      <alignment horizontal="left" vertical="center"/>
    </xf>
    <xf numFmtId="0" fontId="3" fillId="0" borderId="80" xfId="0" applyFont="1" applyBorder="1" applyAlignment="1">
      <alignment horizontal="left" vertical="center" wrapText="1"/>
    </xf>
    <xf numFmtId="0" fontId="3" fillId="0" borderId="77" xfId="0" applyFont="1" applyBorder="1" applyAlignment="1">
      <alignment horizontal="left" vertical="center" wrapText="1"/>
    </xf>
    <xf numFmtId="178" fontId="3" fillId="6" borderId="155" xfId="1" applyNumberFormat="1" applyFont="1" applyFill="1" applyBorder="1" applyAlignment="1" applyProtection="1">
      <alignment horizontal="right" vertical="center"/>
    </xf>
    <xf numFmtId="178" fontId="3" fillId="6" borderId="156" xfId="1" applyNumberFormat="1" applyFont="1" applyFill="1" applyBorder="1" applyAlignment="1" applyProtection="1">
      <alignment horizontal="right"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9" xfId="0" applyFont="1" applyBorder="1" applyAlignment="1">
      <alignment horizontal="center" vertical="center" wrapText="1"/>
    </xf>
    <xf numFmtId="178" fontId="3" fillId="6" borderId="153" xfId="1" applyNumberFormat="1" applyFont="1" applyFill="1" applyBorder="1" applyAlignment="1" applyProtection="1">
      <alignment horizontal="right" vertical="center"/>
    </xf>
    <xf numFmtId="178" fontId="3" fillId="6" borderId="154" xfId="1" applyNumberFormat="1" applyFont="1" applyFill="1" applyBorder="1" applyAlignment="1" applyProtection="1">
      <alignment horizontal="right" vertical="center"/>
    </xf>
    <xf numFmtId="0" fontId="13" fillId="0" borderId="14" xfId="0" applyFont="1" applyBorder="1" applyAlignment="1">
      <alignment horizontal="center" vertical="center"/>
    </xf>
    <xf numFmtId="0" fontId="13" fillId="0" borderId="26" xfId="0" applyFont="1" applyBorder="1" applyAlignment="1">
      <alignment horizontal="center" vertical="center"/>
    </xf>
    <xf numFmtId="0" fontId="13" fillId="0" borderId="67" xfId="0" applyFont="1" applyBorder="1" applyAlignment="1">
      <alignment horizontal="center" vertical="center"/>
    </xf>
    <xf numFmtId="0" fontId="13" fillId="0" borderId="64" xfId="0" applyFont="1" applyBorder="1" applyAlignment="1">
      <alignment horizontal="center" vertical="center"/>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38" fontId="3" fillId="6" borderId="15" xfId="1" applyFont="1" applyFill="1" applyBorder="1" applyAlignment="1" applyProtection="1">
      <alignment horizontal="right" vertical="center"/>
    </xf>
    <xf numFmtId="38" fontId="3" fillId="6" borderId="16" xfId="1" applyFont="1" applyFill="1" applyBorder="1" applyAlignment="1" applyProtection="1">
      <alignment horizontal="right"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178" fontId="3" fillId="6" borderId="157" xfId="1" applyNumberFormat="1" applyFont="1" applyFill="1" applyBorder="1" applyAlignment="1" applyProtection="1">
      <alignment horizontal="right" vertical="center"/>
    </xf>
    <xf numFmtId="178" fontId="3" fillId="6" borderId="158" xfId="1" applyNumberFormat="1" applyFont="1" applyFill="1" applyBorder="1" applyAlignment="1" applyProtection="1">
      <alignment horizontal="right"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9" xfId="0" applyFont="1" applyBorder="1" applyAlignment="1">
      <alignment horizontal="center" vertical="center" textRotation="255"/>
    </xf>
    <xf numFmtId="178" fontId="3" fillId="6" borderId="161" xfId="1" applyNumberFormat="1" applyFont="1" applyFill="1" applyBorder="1" applyAlignment="1" applyProtection="1">
      <alignment horizontal="right" vertical="center"/>
    </xf>
    <xf numFmtId="178" fontId="3" fillId="6" borderId="162" xfId="1" applyNumberFormat="1" applyFont="1" applyFill="1" applyBorder="1" applyAlignment="1" applyProtection="1">
      <alignment horizontal="right" vertical="center"/>
    </xf>
    <xf numFmtId="0" fontId="4" fillId="0" borderId="57" xfId="0" applyFont="1" applyBorder="1" applyAlignment="1">
      <alignment horizontal="center" vertical="center"/>
    </xf>
    <xf numFmtId="0" fontId="4" fillId="0" borderId="55" xfId="0" applyFont="1" applyBorder="1" applyAlignment="1">
      <alignment horizontal="center" vertical="center"/>
    </xf>
    <xf numFmtId="0" fontId="4" fillId="0" borderId="34" xfId="0" applyFont="1" applyBorder="1" applyAlignment="1">
      <alignment horizontal="center" vertical="center"/>
    </xf>
    <xf numFmtId="178" fontId="3" fillId="6" borderId="53" xfId="1" applyNumberFormat="1" applyFont="1" applyFill="1" applyBorder="1" applyAlignment="1" applyProtection="1">
      <alignment horizontal="right" vertical="center"/>
    </xf>
    <xf numFmtId="178" fontId="3" fillId="6" borderId="54" xfId="1" applyNumberFormat="1" applyFont="1" applyFill="1" applyBorder="1" applyAlignment="1" applyProtection="1">
      <alignment horizontal="right" vertical="center"/>
    </xf>
    <xf numFmtId="0" fontId="4" fillId="0" borderId="90"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178" fontId="3" fillId="6" borderId="80" xfId="1" applyNumberFormat="1" applyFont="1" applyFill="1" applyBorder="1" applyAlignment="1" applyProtection="1">
      <alignment horizontal="right" vertical="center"/>
    </xf>
    <xf numFmtId="178" fontId="3" fillId="6" borderId="81" xfId="1" applyNumberFormat="1" applyFont="1" applyFill="1" applyBorder="1" applyAlignment="1" applyProtection="1">
      <alignment horizontal="right" vertical="center"/>
    </xf>
    <xf numFmtId="0" fontId="3" fillId="0" borderId="90"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178" fontId="3" fillId="6" borderId="159" xfId="1" applyNumberFormat="1" applyFont="1" applyFill="1" applyBorder="1" applyAlignment="1" applyProtection="1">
      <alignment horizontal="right" vertical="center"/>
    </xf>
    <xf numFmtId="178" fontId="3" fillId="6" borderId="160" xfId="1" applyNumberFormat="1" applyFont="1" applyFill="1" applyBorder="1" applyAlignment="1" applyProtection="1">
      <alignment horizontal="right" vertical="center"/>
    </xf>
    <xf numFmtId="0" fontId="3" fillId="0" borderId="4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178" fontId="3" fillId="6" borderId="58" xfId="1" applyNumberFormat="1" applyFont="1" applyFill="1" applyBorder="1" applyAlignment="1" applyProtection="1">
      <alignment horizontal="right" vertical="center"/>
    </xf>
    <xf numFmtId="178" fontId="3" fillId="6" borderId="39" xfId="1" applyNumberFormat="1" applyFont="1" applyFill="1" applyBorder="1" applyAlignment="1" applyProtection="1">
      <alignment horizontal="right" vertical="center"/>
    </xf>
    <xf numFmtId="0" fontId="3" fillId="0" borderId="20" xfId="0" applyFont="1" applyBorder="1" applyAlignment="1">
      <alignment horizontal="center" vertical="center" textRotation="255" wrapText="1"/>
    </xf>
    <xf numFmtId="0" fontId="3" fillId="0" borderId="85" xfId="0" applyFont="1" applyBorder="1" applyAlignment="1">
      <alignment horizontal="center" vertical="center" textRotation="255" wrapText="1"/>
    </xf>
    <xf numFmtId="0" fontId="22" fillId="9" borderId="1" xfId="3" applyFont="1" applyFill="1" applyBorder="1" applyAlignment="1">
      <alignment horizontal="center" vertical="center" shrinkToFit="1"/>
    </xf>
    <xf numFmtId="0" fontId="16" fillId="0" borderId="0" xfId="5" applyFont="1" applyAlignment="1">
      <alignment horizontal="center"/>
    </xf>
    <xf numFmtId="0" fontId="30" fillId="0" borderId="0" xfId="5" applyFont="1" applyAlignment="1">
      <alignment horizontal="left"/>
    </xf>
    <xf numFmtId="0" fontId="34" fillId="0" borderId="6" xfId="5" applyFont="1" applyBorder="1" applyAlignment="1">
      <alignment horizontal="left" vertical="center" wrapText="1" shrinkToFit="1"/>
    </xf>
    <xf numFmtId="0" fontId="37" fillId="0" borderId="7" xfId="5" applyFont="1" applyBorder="1" applyAlignment="1">
      <alignment horizontal="left" vertical="center" shrinkToFit="1"/>
    </xf>
    <xf numFmtId="0" fontId="37" fillId="0" borderId="8" xfId="5" applyFont="1" applyBorder="1" applyAlignment="1">
      <alignment horizontal="left" vertical="center" shrinkToFit="1"/>
    </xf>
    <xf numFmtId="0" fontId="25" fillId="0" borderId="6" xfId="5" applyBorder="1" applyAlignment="1">
      <alignment horizontal="center" vertical="center" shrinkToFit="1"/>
    </xf>
    <xf numFmtId="0" fontId="25" fillId="0" borderId="7" xfId="5" applyBorder="1" applyAlignment="1">
      <alignment horizontal="center" vertical="center" shrinkToFit="1"/>
    </xf>
    <xf numFmtId="0" fontId="25" fillId="0" borderId="8" xfId="5" applyBorder="1" applyAlignment="1">
      <alignment horizontal="center" vertical="center" shrinkToFit="1"/>
    </xf>
    <xf numFmtId="0" fontId="25" fillId="0" borderId="6" xfId="5" applyBorder="1" applyAlignment="1">
      <alignment horizontal="left" vertical="center" wrapText="1" shrinkToFit="1"/>
    </xf>
    <xf numFmtId="0" fontId="25" fillId="0" borderId="7" xfId="5" applyBorder="1" applyAlignment="1">
      <alignment horizontal="left" vertical="center" wrapText="1" shrinkToFit="1"/>
    </xf>
    <xf numFmtId="0" fontId="25" fillId="0" borderId="8" xfId="5" applyBorder="1" applyAlignment="1">
      <alignment horizontal="left" vertical="center" wrapText="1" shrinkToFit="1"/>
    </xf>
    <xf numFmtId="57" fontId="25" fillId="0" borderId="6" xfId="5" applyNumberFormat="1" applyBorder="1" applyAlignment="1">
      <alignment horizontal="center" vertical="center" shrinkToFit="1"/>
    </xf>
    <xf numFmtId="57" fontId="25" fillId="0" borderId="7" xfId="5" applyNumberFormat="1" applyBorder="1" applyAlignment="1">
      <alignment horizontal="center" vertical="center" shrinkToFit="1"/>
    </xf>
    <xf numFmtId="57" fontId="25" fillId="0" borderId="8" xfId="5" applyNumberFormat="1" applyBorder="1" applyAlignment="1">
      <alignment horizontal="center" vertical="center" shrinkToFit="1"/>
    </xf>
    <xf numFmtId="0" fontId="36" fillId="0" borderId="6" xfId="5" applyFont="1" applyBorder="1" applyAlignment="1">
      <alignment horizontal="center" vertical="center" shrinkToFit="1"/>
    </xf>
    <xf numFmtId="0" fontId="3" fillId="0" borderId="7" xfId="5" applyFont="1" applyBorder="1" applyAlignment="1">
      <alignment horizontal="center" vertical="center" shrinkToFit="1"/>
    </xf>
    <xf numFmtId="0" fontId="3" fillId="0" borderId="8" xfId="5" applyFont="1" applyBorder="1" applyAlignment="1">
      <alignment horizontal="center" vertical="center" shrinkToFit="1"/>
    </xf>
    <xf numFmtId="0" fontId="35" fillId="0" borderId="6" xfId="5" applyFont="1" applyBorder="1" applyAlignment="1">
      <alignment horizontal="left" vertical="center" wrapText="1" shrinkToFit="1"/>
    </xf>
    <xf numFmtId="0" fontId="38" fillId="0" borderId="7" xfId="5" applyFont="1" applyBorder="1" applyAlignment="1">
      <alignment horizontal="left" vertical="center" wrapText="1" shrinkToFit="1"/>
    </xf>
    <xf numFmtId="0" fontId="38" fillId="0" borderId="8" xfId="5" applyFont="1" applyBorder="1" applyAlignment="1">
      <alignment horizontal="left" vertical="center" wrapText="1" shrinkToFit="1"/>
    </xf>
    <xf numFmtId="0" fontId="37" fillId="0" borderId="6" xfId="5" applyFont="1" applyBorder="1" applyAlignment="1">
      <alignment horizontal="left" vertical="center" wrapText="1" shrinkToFit="1"/>
    </xf>
    <xf numFmtId="0" fontId="37" fillId="0" borderId="7" xfId="5" applyFont="1" applyBorder="1" applyAlignment="1">
      <alignment horizontal="left" vertical="center" wrapText="1" shrinkToFit="1"/>
    </xf>
    <xf numFmtId="0" fontId="37" fillId="0" borderId="8" xfId="5" applyFont="1" applyBorder="1" applyAlignment="1">
      <alignment horizontal="left" vertical="center" wrapText="1" shrinkToFit="1"/>
    </xf>
    <xf numFmtId="183" fontId="22" fillId="0" borderId="6" xfId="5" applyNumberFormat="1" applyFont="1" applyBorder="1" applyAlignment="1">
      <alignment horizontal="center" vertical="center" shrinkToFit="1"/>
    </xf>
    <xf numFmtId="183" fontId="22" fillId="0" borderId="7" xfId="5" applyNumberFormat="1" applyFont="1" applyBorder="1" applyAlignment="1">
      <alignment horizontal="center" vertical="center" shrinkToFit="1"/>
    </xf>
    <xf numFmtId="183" fontId="22" fillId="0" borderId="8" xfId="5" applyNumberFormat="1" applyFont="1" applyBorder="1" applyAlignment="1">
      <alignment horizontal="center" vertical="center" shrinkToFit="1"/>
    </xf>
    <xf numFmtId="0" fontId="25" fillId="0" borderId="6" xfId="5" applyBorder="1" applyAlignment="1">
      <alignment horizontal="left" vertical="center" wrapText="1"/>
    </xf>
    <xf numFmtId="0" fontId="25" fillId="0" borderId="7" xfId="5" applyBorder="1" applyAlignment="1">
      <alignment horizontal="left" vertical="center" wrapText="1"/>
    </xf>
    <xf numFmtId="0" fontId="25" fillId="0" borderId="8" xfId="5" applyBorder="1" applyAlignment="1">
      <alignment horizontal="left" vertical="center" wrapText="1"/>
    </xf>
    <xf numFmtId="0" fontId="25" fillId="0" borderId="6" xfId="5" applyBorder="1" applyAlignment="1">
      <alignment horizontal="center" vertical="center" wrapText="1"/>
    </xf>
    <xf numFmtId="0" fontId="25" fillId="0" borderId="7" xfId="5" applyBorder="1" applyAlignment="1">
      <alignment horizontal="center" vertical="center" wrapText="1"/>
    </xf>
    <xf numFmtId="0" fontId="25" fillId="0" borderId="8" xfId="5" applyBorder="1" applyAlignment="1">
      <alignment horizontal="center" vertical="center" wrapText="1"/>
    </xf>
    <xf numFmtId="186" fontId="33" fillId="0" borderId="6" xfId="5" applyNumberFormat="1" applyFont="1" applyBorder="1" applyAlignment="1">
      <alignment horizontal="center" vertical="center" shrinkToFit="1"/>
    </xf>
    <xf numFmtId="186" fontId="33" fillId="0" borderId="7" xfId="5" applyNumberFormat="1" applyFont="1" applyBorder="1" applyAlignment="1">
      <alignment horizontal="center" vertical="center" shrinkToFit="1"/>
    </xf>
    <xf numFmtId="186" fontId="33" fillId="0" borderId="8" xfId="5" applyNumberFormat="1" applyFont="1" applyBorder="1" applyAlignment="1">
      <alignment horizontal="center" vertical="center" shrinkToFit="1"/>
    </xf>
    <xf numFmtId="0" fontId="25" fillId="0" borderId="6" xfId="5" applyBorder="1" applyAlignment="1">
      <alignment horizontal="center" vertical="center"/>
    </xf>
    <xf numFmtId="0" fontId="25" fillId="0" borderId="7" xfId="5" applyBorder="1" applyAlignment="1">
      <alignment horizontal="center" vertical="center"/>
    </xf>
    <xf numFmtId="0" fontId="25" fillId="0" borderId="8" xfId="5" applyBorder="1" applyAlignment="1">
      <alignment horizontal="center" vertical="center"/>
    </xf>
    <xf numFmtId="0" fontId="32" fillId="0" borderId="6" xfId="5" applyFont="1" applyBorder="1" applyAlignment="1">
      <alignment horizontal="center" vertical="center" wrapText="1"/>
    </xf>
    <xf numFmtId="0" fontId="32" fillId="0" borderId="7" xfId="5" applyFont="1" applyBorder="1" applyAlignment="1">
      <alignment horizontal="center" vertical="center" wrapText="1"/>
    </xf>
    <xf numFmtId="0" fontId="32" fillId="0" borderId="8" xfId="5" applyFont="1" applyBorder="1" applyAlignment="1">
      <alignment horizontal="center" vertical="center" wrapText="1"/>
    </xf>
    <xf numFmtId="0" fontId="36" fillId="0" borderId="6" xfId="5" applyFont="1" applyBorder="1" applyAlignment="1">
      <alignment horizontal="left" vertical="center" wrapText="1"/>
    </xf>
    <xf numFmtId="0" fontId="3" fillId="0" borderId="7" xfId="5" applyFont="1" applyBorder="1" applyAlignment="1">
      <alignment horizontal="left" vertical="center" wrapText="1"/>
    </xf>
    <xf numFmtId="0" fontId="3" fillId="0" borderId="8" xfId="5" applyFont="1" applyBorder="1" applyAlignment="1">
      <alignment horizontal="left" vertical="center" wrapText="1"/>
    </xf>
    <xf numFmtId="0" fontId="13" fillId="4" borderId="2" xfId="5" applyFont="1" applyFill="1" applyBorder="1" applyAlignment="1">
      <alignment horizontal="center" vertical="center" shrinkToFit="1"/>
    </xf>
    <xf numFmtId="0" fontId="13" fillId="4" borderId="4" xfId="5" applyFont="1" applyFill="1" applyBorder="1" applyAlignment="1">
      <alignment horizontal="center" vertical="center" shrinkToFit="1"/>
    </xf>
  </cellXfs>
  <cellStyles count="6">
    <cellStyle name="桁区切り" xfId="1" builtinId="6"/>
    <cellStyle name="桁区切り 2" xfId="4" xr:uid="{30255435-8A95-4660-A5DB-FE7E5010915C}"/>
    <cellStyle name="標準" xfId="0" builtinId="0"/>
    <cellStyle name="標準 2" xfId="2" xr:uid="{B36BFFF6-37FA-495D-BAEE-DF54361A0F90}"/>
    <cellStyle name="標準 2 2" xfId="3" xr:uid="{695403B4-3C89-49BB-B1A8-A6549BF9799C}"/>
    <cellStyle name="標準 3" xfId="5" xr:uid="{34BE3581-DBAD-4D5A-AA4B-7C3EB77E59E9}"/>
  </cellStyles>
  <dxfs count="29">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5D5D"/>
        </patternFill>
      </fill>
    </dxf>
    <dxf>
      <fill>
        <patternFill>
          <bgColor rgb="FFFF5D5D"/>
        </patternFill>
      </fill>
    </dxf>
    <dxf>
      <fill>
        <patternFill patternType="solid">
          <bgColor theme="0" tint="-0.499984740745262"/>
        </patternFill>
      </fill>
    </dxf>
    <dxf>
      <numFmt numFmtId="3" formatCode="#,##0"/>
    </dxf>
    <dxf>
      <fill>
        <patternFill>
          <bgColor theme="1" tint="0.499984740745262"/>
        </patternFill>
      </fill>
    </dxf>
  </dxfs>
  <tableStyles count="0" defaultTableStyle="TableStyleMedium2" defaultPivotStyle="PivotStyleLight16"/>
  <colors>
    <mruColors>
      <color rgb="FFFFFF99"/>
      <color rgb="FFFF5D5D"/>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H$14"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CheckBox" fmlaLink="$J$13"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K$13" lockText="1" noThreeD="1"/>
</file>

<file path=xl/ctrlProps/ctrlProp8.xml><?xml version="1.0" encoding="utf-8"?>
<formControlPr xmlns="http://schemas.microsoft.com/office/spreadsheetml/2009/9/main" objectType="CheckBox" fmlaLink="$L$14" lockText="1" noThreeD="1"/>
</file>

<file path=xl/ctrlProps/ctrlProp9.xml><?xml version="1.0" encoding="utf-8"?>
<formControlPr xmlns="http://schemas.microsoft.com/office/spreadsheetml/2009/9/main" objectType="CheckBox" fmlaLink="$L$13" lockText="1" noThreeD="1"/>
</file>

<file path=xl/ctrlProps/ctrlProp10.xml><?xml version="1.0" encoding="utf-8"?>
<formControlPr xmlns="http://schemas.microsoft.com/office/spreadsheetml/2009/9/main" objectType="CheckBox" fmlaLink="$L$15" lockText="1" noThreeD="1"/>
</file>

<file path=xl/ctrlProps/ctrlProp11.xml><?xml version="1.0" encoding="utf-8"?>
<formControlPr xmlns="http://schemas.microsoft.com/office/spreadsheetml/2009/9/main" objectType="CheckBox" fmlaLink="$M$13" lockText="1" noThreeD="1"/>
</file>

<file path=xl/ctrlProps/ctrlProp12.xml><?xml version="1.0" encoding="utf-8"?>
<formControlPr xmlns="http://schemas.microsoft.com/office/spreadsheetml/2009/9/main" objectType="CheckBox" fmlaLink="$N$14" lockText="1" noThreeD="1"/>
</file>

<file path=xl/ctrlProps/ctrlProp13.xml><?xml version="1.0" encoding="utf-8"?>
<formControlPr xmlns="http://schemas.microsoft.com/office/spreadsheetml/2009/9/main" objectType="CheckBox" fmlaLink="$N$13" lockText="1" noThreeD="1"/>
</file>

<file path=xl/ctrlProps/ctrlProp14.xml><?xml version="1.0" encoding="utf-8"?>
<formControlPr xmlns="http://schemas.microsoft.com/office/spreadsheetml/2009/9/main" objectType="CheckBox" fmlaLink="$N$15" lockText="1" noThreeD="1"/>
</file>

<file path=xl/ctrlProps/ctrlProp15.xml><?xml version="1.0" encoding="utf-8"?>
<formControlPr xmlns="http://schemas.microsoft.com/office/spreadsheetml/2009/9/main" objectType="CheckBox" fmlaLink="$O$13" lockText="1" noThreeD="1"/>
</file>

<file path=xl/ctrlProps/ctrlProp16.xml><?xml version="1.0" encoding="utf-8"?>
<formControlPr xmlns="http://schemas.microsoft.com/office/spreadsheetml/2009/9/main" objectType="CheckBox" fmlaLink="$P$14" lockText="1" noThreeD="1"/>
</file>

<file path=xl/ctrlProps/ctrlProp17.xml><?xml version="1.0" encoding="utf-8"?>
<formControlPr xmlns="http://schemas.microsoft.com/office/spreadsheetml/2009/9/main" objectType="CheckBox" fmlaLink="$P$13" lockText="1" noThreeD="1"/>
</file>

<file path=xl/ctrlProps/ctrlProp18.xml><?xml version="1.0" encoding="utf-8"?>
<formControlPr xmlns="http://schemas.microsoft.com/office/spreadsheetml/2009/9/main" objectType="CheckBox" fmlaLink="$P$15" lockText="1" noThreeD="1"/>
</file>

<file path=xl/ctrlProps/ctrlProp19.xml><?xml version="1.0" encoding="utf-8"?>
<formControlPr xmlns="http://schemas.microsoft.com/office/spreadsheetml/2009/9/main" objectType="CheckBox" fmlaLink="$Q$13" lockText="1" noThreeD="1"/>
</file>

<file path=xl/ctrlProps/ctrlProp20.xml><?xml version="1.0" encoding="utf-8"?>
<formControlPr xmlns="http://schemas.microsoft.com/office/spreadsheetml/2009/9/main" objectType="CheckBox" fmlaLink="$R$14"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R$13" lockText="1" noThreeD="1"/>
</file>

<file path=xl/ctrlProps/ctrlProp23.xml><?xml version="1.0" encoding="utf-8"?>
<formControlPr xmlns="http://schemas.microsoft.com/office/spreadsheetml/2009/9/main" objectType="CheckBox" fmlaLink="$R$15" lockText="1" noThreeD="1"/>
</file>

<file path=xl/ctrlProps/ctrlProp24.xml><?xml version="1.0" encoding="utf-8"?>
<formControlPr xmlns="http://schemas.microsoft.com/office/spreadsheetml/2009/9/main" objectType="CheckBox" fmlaLink="$S$13" lockText="1" noThreeD="1"/>
</file>

<file path=xl/ctrlProps/ctrlProp25.xml><?xml version="1.0" encoding="utf-8"?>
<formControlPr xmlns="http://schemas.microsoft.com/office/spreadsheetml/2009/9/main" objectType="CheckBox" fmlaLink="$T$14" lockText="1" noThreeD="1"/>
</file>

<file path=xl/ctrlProps/ctrlProp26.xml><?xml version="1.0" encoding="utf-8"?>
<formControlPr xmlns="http://schemas.microsoft.com/office/spreadsheetml/2009/9/main" objectType="CheckBox" fmlaLink="$S$14" lockText="1" noThreeD="1"/>
</file>

<file path=xl/ctrlProps/ctrlProp27.xml><?xml version="1.0" encoding="utf-8"?>
<formControlPr xmlns="http://schemas.microsoft.com/office/spreadsheetml/2009/9/main" objectType="CheckBox" fmlaLink="$T$13" lockText="1" noThreeD="1"/>
</file>

<file path=xl/ctrlProps/ctrlProp28.xml><?xml version="1.0" encoding="utf-8"?>
<formControlPr xmlns="http://schemas.microsoft.com/office/spreadsheetml/2009/9/main" objectType="CheckBox" fmlaLink="$T$15" lockText="1" noThreeD="1"/>
</file>

<file path=xl/ctrlProps/ctrlProp29.xml><?xml version="1.0" encoding="utf-8"?>
<formControlPr xmlns="http://schemas.microsoft.com/office/spreadsheetml/2009/9/main" objectType="CheckBox" fmlaLink="$U$13" lockText="1" noThreeD="1"/>
</file>

<file path=xl/ctrlProps/ctrlProp30.xml><?xml version="1.0" encoding="utf-8"?>
<formControlPr xmlns="http://schemas.microsoft.com/office/spreadsheetml/2009/9/main" objectType="CheckBox" fmlaLink="$V$14" lockText="1" noThreeD="1"/>
</file>

<file path=xl/ctrlProps/ctrlProp31.xml><?xml version="1.0" encoding="utf-8"?>
<formControlPr xmlns="http://schemas.microsoft.com/office/spreadsheetml/2009/9/main" objectType="CheckBox" fmlaLink="$U$14" lockText="1" noThreeD="1"/>
</file>

<file path=xl/ctrlProps/ctrlProp32.xml><?xml version="1.0" encoding="utf-8"?>
<formControlPr xmlns="http://schemas.microsoft.com/office/spreadsheetml/2009/9/main" objectType="CheckBox" fmlaLink="$V$13" lockText="1" noThreeD="1"/>
</file>

<file path=xl/ctrlProps/ctrlProp33.xml><?xml version="1.0" encoding="utf-8"?>
<formControlPr xmlns="http://schemas.microsoft.com/office/spreadsheetml/2009/9/main" objectType="CheckBox" fmlaLink="$V$15" lockText="1" noThreeD="1"/>
</file>

<file path=xl/ctrlProps/ctrlProp34.xml><?xml version="1.0" encoding="utf-8"?>
<formControlPr xmlns="http://schemas.microsoft.com/office/spreadsheetml/2009/9/main" objectType="CheckBox" fmlaLink="$W$13" lockText="1" noThreeD="1"/>
</file>

<file path=xl/ctrlProps/ctrlProp35.xml><?xml version="1.0" encoding="utf-8"?>
<formControlPr xmlns="http://schemas.microsoft.com/office/spreadsheetml/2009/9/main" objectType="CheckBox" fmlaLink="$X$14" lockText="1" noThreeD="1"/>
</file>

<file path=xl/ctrlProps/ctrlProp36.xml><?xml version="1.0" encoding="utf-8"?>
<formControlPr xmlns="http://schemas.microsoft.com/office/spreadsheetml/2009/9/main" objectType="CheckBox" fmlaLink="$W$14" lockText="1" noThreeD="1"/>
</file>

<file path=xl/ctrlProps/ctrlProp37.xml><?xml version="1.0" encoding="utf-8"?>
<formControlPr xmlns="http://schemas.microsoft.com/office/spreadsheetml/2009/9/main" objectType="CheckBox" fmlaLink="$X$13" lockText="1" noThreeD="1"/>
</file>

<file path=xl/ctrlProps/ctrlProp38.xml><?xml version="1.0" encoding="utf-8"?>
<formControlPr xmlns="http://schemas.microsoft.com/office/spreadsheetml/2009/9/main" objectType="CheckBox" fmlaLink="$X$15" lockText="1" noThreeD="1"/>
</file>

<file path=xl/ctrlProps/ctrlProp39.xml><?xml version="1.0" encoding="utf-8"?>
<formControlPr xmlns="http://schemas.microsoft.com/office/spreadsheetml/2009/9/main" objectType="CheckBox" fmlaLink="$Y$13" lockText="1" noThreeD="1"/>
</file>

<file path=xl/ctrlProps/ctrlProp40.xml><?xml version="1.0" encoding="utf-8"?>
<formControlPr xmlns="http://schemas.microsoft.com/office/spreadsheetml/2009/9/main" objectType="CheckBox" fmlaLink="$Z$14" lockText="1" noThreeD="1"/>
</file>

<file path=xl/ctrlProps/ctrlProp41.xml><?xml version="1.0" encoding="utf-8"?>
<formControlPr xmlns="http://schemas.microsoft.com/office/spreadsheetml/2009/9/main" objectType="CheckBox" fmlaLink="$Y$14" lockText="1" noThreeD="1"/>
</file>

<file path=xl/ctrlProps/ctrlProp42.xml><?xml version="1.0" encoding="utf-8"?>
<formControlPr xmlns="http://schemas.microsoft.com/office/spreadsheetml/2009/9/main" objectType="CheckBox" fmlaLink="$Z$13" lockText="1" noThreeD="1"/>
</file>

<file path=xl/ctrlProps/ctrlProp43.xml><?xml version="1.0" encoding="utf-8"?>
<formControlPr xmlns="http://schemas.microsoft.com/office/spreadsheetml/2009/9/main" objectType="CheckBox" fmlaLink="$Z$15" lockText="1" noThreeD="1"/>
</file>

<file path=xl/ctrlProps/ctrlProp44.xml><?xml version="1.0" encoding="utf-8"?>
<formControlPr xmlns="http://schemas.microsoft.com/office/spreadsheetml/2009/9/main" objectType="CheckBox" fmlaLink="$G$14" lockText="1" noThreeD="1"/>
</file>

<file path=xl/ctrlProps/ctrlProp45.xml><?xml version="1.0" encoding="utf-8"?>
<formControlPr xmlns="http://schemas.microsoft.com/office/spreadsheetml/2009/9/main" objectType="CheckBox" fmlaLink="$I$14" lockText="1" noThreeD="1"/>
</file>

<file path=xl/ctrlProps/ctrlProp46.xml><?xml version="1.0" encoding="utf-8"?>
<formControlPr xmlns="http://schemas.microsoft.com/office/spreadsheetml/2009/9/main" objectType="CheckBox" fmlaLink="$K$14" lockText="1" noThreeD="1"/>
</file>

<file path=xl/ctrlProps/ctrlProp47.xml><?xml version="1.0" encoding="utf-8"?>
<formControlPr xmlns="http://schemas.microsoft.com/office/spreadsheetml/2009/9/main" objectType="CheckBox" fmlaLink="$M$14" lockText="1" noThreeD="1"/>
</file>

<file path=xl/ctrlProps/ctrlProp48.xml><?xml version="1.0" encoding="utf-8"?>
<formControlPr xmlns="http://schemas.microsoft.com/office/spreadsheetml/2009/9/main" objectType="CheckBox" fmlaLink="$O$14" lockText="1" noThreeD="1"/>
</file>

<file path=xl/ctrlProps/ctrlProp49.xml><?xml version="1.0" encoding="utf-8"?>
<formControlPr xmlns="http://schemas.microsoft.com/office/spreadsheetml/2009/9/main" objectType="CheckBox" fmlaLink="$G$13" lockText="1" noThreeD="1"/>
</file>

<file path=xl/ctrlProps/ctrlProp50.xml><?xml version="1.0" encoding="utf-8"?>
<formControlPr xmlns="http://schemas.microsoft.com/office/spreadsheetml/2009/9/main" objectType="CheckBox" fmlaLink="$H$15" lockText="1" noThreeD="1"/>
</file>

<file path=xl/drawings/drawing1.xml><?xml version="1.0" encoding="utf-8"?>
<xdr:wsDr xmlns:xdr="http://schemas.openxmlformats.org/drawingml/2006/spreadsheetDrawing" xmlns:a="http://schemas.openxmlformats.org/drawingml/2006/main">
  <xdr:twoCellAnchor>
    <xdr:from>
      <xdr:col>6</xdr:col>
      <xdr:colOff>455293</xdr:colOff>
      <xdr:row>1</xdr:row>
      <xdr:rowOff>180975</xdr:rowOff>
    </xdr:from>
    <xdr:to>
      <xdr:col>9</xdr:col>
      <xdr:colOff>419098</xdr:colOff>
      <xdr:row>4</xdr:row>
      <xdr:rowOff>53340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694418" y="417195"/>
          <a:ext cx="3354705" cy="1163955"/>
          <a:chOff x="7787073" y="209837"/>
          <a:chExt cx="3110884" cy="115242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87073" y="209837"/>
            <a:ext cx="3110884" cy="1152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827645" y="255270"/>
            <a:ext cx="457200" cy="201930"/>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825740" y="657225"/>
            <a:ext cx="457200" cy="201930"/>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821930" y="1053465"/>
            <a:ext cx="457200" cy="201930"/>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79114</xdr:colOff>
      <xdr:row>21</xdr:row>
      <xdr:rowOff>253254</xdr:rowOff>
    </xdr:from>
    <xdr:to>
      <xdr:col>3</xdr:col>
      <xdr:colOff>1694330</xdr:colOff>
      <xdr:row>23</xdr:row>
      <xdr:rowOff>317500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8914" y="8686054"/>
          <a:ext cx="2389916" cy="826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b="1"/>
            <a:t>機能性</a:t>
          </a:r>
          <a:r>
            <a:rPr kumimoji="1" lang="en-US" altLang="ja-JP" sz="1000" b="1"/>
            <a:t>PV</a:t>
          </a:r>
          <a:r>
            <a:rPr kumimoji="1" lang="ja-JP" altLang="en-US" sz="1000" b="1"/>
            <a:t>　周辺機器（マイクロインバーター、オプティマイザー）以外の場合は入力</a:t>
          </a:r>
          <a:endParaRPr kumimoji="1" lang="en-US" altLang="ja-JP" sz="1000" b="1"/>
        </a:p>
      </xdr:txBody>
    </xdr:sp>
    <xdr:clientData/>
  </xdr:twoCellAnchor>
  <xdr:twoCellAnchor>
    <xdr:from>
      <xdr:col>2</xdr:col>
      <xdr:colOff>24032</xdr:colOff>
      <xdr:row>2</xdr:row>
      <xdr:rowOff>203396</xdr:rowOff>
    </xdr:from>
    <xdr:to>
      <xdr:col>3</xdr:col>
      <xdr:colOff>1700432</xdr:colOff>
      <xdr:row>3</xdr:row>
      <xdr:rowOff>332936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6532" y="936088"/>
          <a:ext cx="2445727" cy="5105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chemeClr val="tx1"/>
              </a:solidFill>
            </a:rPr>
            <a:t>機能性</a:t>
          </a:r>
          <a:r>
            <a:rPr kumimoji="1" lang="en-US" altLang="ja-JP" sz="800" b="1">
              <a:solidFill>
                <a:schemeClr val="tx1"/>
              </a:solidFill>
            </a:rPr>
            <a:t>PV</a:t>
          </a:r>
          <a:r>
            <a:rPr kumimoji="1" lang="ja-JP" altLang="en-US" sz="800" b="1">
              <a:solidFill>
                <a:schemeClr val="tx1"/>
              </a:solidFill>
            </a:rPr>
            <a:t>を除く通常の</a:t>
          </a:r>
          <a:r>
            <a:rPr kumimoji="1" lang="en-US" altLang="ja-JP" sz="800" b="1">
              <a:solidFill>
                <a:schemeClr val="tx1"/>
              </a:solidFill>
            </a:rPr>
            <a:t>PV</a:t>
          </a:r>
          <a:r>
            <a:rPr kumimoji="1" lang="ja-JP" altLang="en-US" sz="800" b="1">
              <a:solidFill>
                <a:schemeClr val="tx1"/>
              </a:solidFill>
            </a:rPr>
            <a:t>モジュールのみ入力してください。</a:t>
          </a:r>
        </a:p>
      </xdr:txBody>
    </xdr:sp>
    <xdr:clientData/>
  </xdr:twoCellAnchor>
  <xdr:twoCellAnchor>
    <xdr:from>
      <xdr:col>13</xdr:col>
      <xdr:colOff>3809</xdr:colOff>
      <xdr:row>1</xdr:row>
      <xdr:rowOff>0</xdr:rowOff>
    </xdr:from>
    <xdr:to>
      <xdr:col>18</xdr:col>
      <xdr:colOff>474344</xdr:colOff>
      <xdr:row>4</xdr:row>
      <xdr:rowOff>248602</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9339559" y="381000"/>
          <a:ext cx="3808095" cy="1359217"/>
          <a:chOff x="7787073" y="209837"/>
          <a:chExt cx="3110884" cy="1152428"/>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787073" y="209837"/>
            <a:ext cx="3110884" cy="1152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827645" y="255270"/>
            <a:ext cx="399682" cy="201930"/>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822702" y="575177"/>
            <a:ext cx="398199" cy="201367"/>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818786" y="934230"/>
            <a:ext cx="402549" cy="203062"/>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188260</xdr:colOff>
      <xdr:row>9</xdr:row>
      <xdr:rowOff>304799</xdr:rowOff>
    </xdr:from>
    <xdr:to>
      <xdr:col>3</xdr:col>
      <xdr:colOff>1685365</xdr:colOff>
      <xdr:row>11</xdr:row>
      <xdr:rowOff>170329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29554" y="3738281"/>
          <a:ext cx="2268070" cy="636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（基準別表３）のモジュールのみ選択。</a:t>
          </a:r>
        </a:p>
      </xdr:txBody>
    </xdr:sp>
    <xdr:clientData/>
  </xdr:twoCellAnchor>
  <xdr:twoCellAnchor>
    <xdr:from>
      <xdr:col>2</xdr:col>
      <xdr:colOff>80683</xdr:colOff>
      <xdr:row>5</xdr:row>
      <xdr:rowOff>376518</xdr:rowOff>
    </xdr:from>
    <xdr:to>
      <xdr:col>3</xdr:col>
      <xdr:colOff>1577788</xdr:colOff>
      <xdr:row>7</xdr:row>
      <xdr:rowOff>242048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21977" y="2268071"/>
          <a:ext cx="2268070" cy="636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（基準別表２）のモジュールのみ選択。</a:t>
          </a:r>
        </a:p>
      </xdr:txBody>
    </xdr:sp>
    <xdr:clientData/>
  </xdr:twoCellAnchor>
  <xdr:twoCellAnchor>
    <xdr:from>
      <xdr:col>3</xdr:col>
      <xdr:colOff>131656</xdr:colOff>
      <xdr:row>19</xdr:row>
      <xdr:rowOff>82549</xdr:rowOff>
    </xdr:from>
    <xdr:to>
      <xdr:col>3</xdr:col>
      <xdr:colOff>1779481</xdr:colOff>
      <xdr:row>20</xdr:row>
      <xdr:rowOff>314959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6739" y="7289799"/>
          <a:ext cx="1647825" cy="6134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solidFill>
            </a:rPr>
            <a:t>オプティマイザー専用の</a:t>
          </a:r>
          <a:r>
            <a:rPr kumimoji="1" lang="en-US" altLang="ja-JP" sz="1000" b="1">
              <a:solidFill>
                <a:schemeClr val="tx1"/>
              </a:solidFill>
            </a:rPr>
            <a:t>PCS</a:t>
          </a:r>
          <a:r>
            <a:rPr kumimoji="1" lang="ja-JP" altLang="en-US" sz="1000" b="1">
              <a:solidFill>
                <a:schemeClr val="tx1"/>
              </a:solidFill>
            </a:rPr>
            <a:t>を導入した際に選択</a:t>
          </a:r>
          <a:r>
            <a:rPr kumimoji="1" lang="ja-JP" altLang="en-US" sz="1100" b="1">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11</xdr:row>
          <xdr:rowOff>373380</xdr:rowOff>
        </xdr:from>
        <xdr:to>
          <xdr:col>7</xdr:col>
          <xdr:colOff>60960</xdr:colOff>
          <xdr:row>13</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12</xdr:row>
          <xdr:rowOff>358140</xdr:rowOff>
        </xdr:from>
        <xdr:to>
          <xdr:col>7</xdr:col>
          <xdr:colOff>2095500</xdr:colOff>
          <xdr:row>14</xdr:row>
          <xdr:rowOff>38100</xdr:rowOff>
        </xdr:to>
        <xdr:sp macro="" textlink="">
          <xdr:nvSpPr>
            <xdr:cNvPr id="10257" name="Check Box 17" descr="ハイブリッド型（太陽光+蓄電池）"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12</xdr:row>
          <xdr:rowOff>365760</xdr:rowOff>
        </xdr:from>
        <xdr:to>
          <xdr:col>7</xdr:col>
          <xdr:colOff>312420</xdr:colOff>
          <xdr:row>14</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154117</xdr:colOff>
      <xdr:row>0</xdr:row>
      <xdr:rowOff>255084</xdr:rowOff>
    </xdr:from>
    <xdr:to>
      <xdr:col>17</xdr:col>
      <xdr:colOff>1755887</xdr:colOff>
      <xdr:row>7</xdr:row>
      <xdr:rowOff>493395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4479717" y="255084"/>
          <a:ext cx="9202720" cy="250526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a:t>
          </a:r>
          <a:r>
            <a:rPr kumimoji="1" lang="en-US" altLang="ja-JP" sz="1100" b="1">
              <a:solidFill>
                <a:schemeClr val="tx1"/>
              </a:solidFill>
            </a:rPr>
            <a:t>※1</a:t>
          </a:r>
          <a:r>
            <a:rPr kumimoji="1" lang="ja-JP" altLang="en-US" sz="1100" b="1">
              <a:solidFill>
                <a:schemeClr val="tx1"/>
              </a:solidFill>
            </a:rPr>
            <a:t>）領収書に含まれる助成対象となる経費のみの金額（税別）を記載してください。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※2</a:t>
          </a:r>
          <a:r>
            <a:rPr kumimoji="1" lang="ja-JP" altLang="en-US" sz="1100" b="1">
              <a:solidFill>
                <a:schemeClr val="tx1"/>
              </a:solidFill>
            </a:rPr>
            <a:t>）機器費、工事費は</a:t>
          </a:r>
          <a:endParaRPr kumimoji="1" lang="en-US" altLang="ja-JP" sz="1100" b="1">
            <a:solidFill>
              <a:schemeClr val="tx1"/>
            </a:solidFill>
          </a:endParaRPr>
        </a:p>
        <a:p>
          <a:pPr algn="l"/>
          <a:r>
            <a:rPr kumimoji="1" lang="ja-JP" altLang="en-US" sz="1100" b="1">
              <a:solidFill>
                <a:schemeClr val="tx1"/>
              </a:solidFill>
            </a:rPr>
            <a:t>　　　 ①上乗せ措置がある機能性</a:t>
          </a:r>
          <a:r>
            <a:rPr kumimoji="1" lang="en-US" altLang="ja-JP" sz="1100" b="1">
              <a:solidFill>
                <a:schemeClr val="tx1"/>
              </a:solidFill>
            </a:rPr>
            <a:t>PV</a:t>
          </a:r>
          <a:r>
            <a:rPr kumimoji="1" lang="ja-JP" altLang="en-US" sz="1100" b="1">
              <a:solidFill>
                <a:schemeClr val="tx1"/>
              </a:solidFill>
            </a:rPr>
            <a:t>の経費や、集合住宅の陸屋根の架台の経費を含む、</a:t>
          </a:r>
          <a:endParaRPr kumimoji="1" lang="en-US" altLang="ja-JP" sz="1100" b="1">
            <a:solidFill>
              <a:schemeClr val="tx1"/>
            </a:solidFill>
          </a:endParaRPr>
        </a:p>
        <a:p>
          <a:pPr algn="l"/>
          <a:r>
            <a:rPr kumimoji="1" lang="ja-JP" altLang="en-US" sz="1100" b="1">
              <a:solidFill>
                <a:schemeClr val="tx1"/>
              </a:solidFill>
            </a:rPr>
            <a:t>　　　 ②パワーコンディショナの種類（単機能型、ハイブリッド型、トライブリッド型）を考慮した、</a:t>
          </a:r>
          <a:endParaRPr kumimoji="1" lang="en-US" altLang="ja-JP" sz="1100" b="1">
            <a:solidFill>
              <a:schemeClr val="tx1"/>
            </a:solidFill>
          </a:endParaRPr>
        </a:p>
        <a:p>
          <a:pPr algn="l"/>
          <a:r>
            <a:rPr kumimoji="1" lang="ja-JP" altLang="en-US" sz="1100" b="1">
              <a:solidFill>
                <a:schemeClr val="tx1"/>
              </a:solidFill>
            </a:rPr>
            <a:t>　　　</a:t>
          </a:r>
          <a:r>
            <a:rPr kumimoji="1" lang="ja-JP" altLang="en-US" sz="1100" b="1" baseline="0">
              <a:solidFill>
                <a:schemeClr val="tx1"/>
              </a:solidFill>
            </a:rPr>
            <a:t>  </a:t>
          </a:r>
          <a:r>
            <a:rPr kumimoji="1" lang="ja-JP" altLang="en-US" sz="1100" b="1">
              <a:solidFill>
                <a:schemeClr val="tx1"/>
              </a:solidFill>
            </a:rPr>
            <a:t>種別（太陽光発電システム、蓄電池システム、</a:t>
          </a:r>
          <a:r>
            <a:rPr kumimoji="1" lang="en-US" altLang="ja-JP" sz="1100" b="1">
              <a:solidFill>
                <a:schemeClr val="tx1"/>
              </a:solidFill>
            </a:rPr>
            <a:t>V2H</a:t>
          </a:r>
          <a:r>
            <a:rPr kumimoji="1" lang="ja-JP" altLang="en-US" sz="1100" b="1">
              <a:solidFill>
                <a:schemeClr val="tx1"/>
              </a:solidFill>
            </a:rPr>
            <a:t>）ごとの助成対象経費を記載してください。	</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※3</a:t>
          </a:r>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ハイブリッド型、トライブリッド型のパワーコンディショナを設置した場合のみ記載してください。（単機能型の場合は記載不要）。</a:t>
          </a:r>
        </a:p>
        <a:p>
          <a:pPr algn="l"/>
          <a:r>
            <a:rPr kumimoji="1" lang="ja-JP" altLang="en-US" sz="1100" b="1">
              <a:solidFill>
                <a:schemeClr val="tx1"/>
              </a:solidFill>
            </a:rPr>
            <a:t>　　　　パワーコンディショナ全体の機器費、工事費の内、種別ごとに按分した機器費、工事費に分けて記載してください。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※4</a:t>
          </a:r>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集合住宅の陸屋根に架台を設置し、上乗せ措置を適用する場合のみ記載してください。</a:t>
          </a:r>
        </a:p>
        <a:p>
          <a:pPr algn="l"/>
          <a:r>
            <a:rPr kumimoji="1" lang="ja-JP" altLang="en-US" sz="1100" b="1">
              <a:solidFill>
                <a:schemeClr val="tx1"/>
              </a:solidFill>
            </a:rPr>
            <a:t>　　　（架台を設置するのが、集合住宅の陸屋根でない場合は、記載不要）</a:t>
          </a:r>
        </a:p>
        <a:p>
          <a:pPr algn="l"/>
          <a:r>
            <a:rPr kumimoji="1" lang="ja-JP" altLang="en-US" sz="1100" b="1">
              <a:solidFill>
                <a:schemeClr val="tx1"/>
              </a:solidFill>
            </a:rPr>
            <a:t>　　　　架台の助成対象経費を材料費と工事費に分けて記載してください。</a:t>
          </a:r>
          <a:r>
            <a:rPr kumimoji="1" lang="en-US" altLang="ja-JP" sz="1100" b="1">
              <a:solidFill>
                <a:schemeClr val="tx1"/>
              </a:solidFill>
            </a:rPr>
            <a:t>"	</a:t>
          </a:r>
          <a:endParaRPr kumimoji="1" lang="ja-JP" altLang="en-US" sz="11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312420</xdr:colOff>
          <xdr:row>12</xdr:row>
          <xdr:rowOff>30480</xdr:rowOff>
        </xdr:from>
        <xdr:to>
          <xdr:col>7</xdr:col>
          <xdr:colOff>2133600</xdr:colOff>
          <xdr:row>13</xdr:row>
          <xdr:rowOff>76200</xdr:rowOff>
        </xdr:to>
        <xdr:sp macro="" textlink="">
          <xdr:nvSpPr>
            <xdr:cNvPr id="10295" name="Check Box 55" descr="ハイブリッド型（太陽光+V2H）"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13</xdr:row>
          <xdr:rowOff>327660</xdr:rowOff>
        </xdr:from>
        <xdr:to>
          <xdr:col>7</xdr:col>
          <xdr:colOff>2057400</xdr:colOff>
          <xdr:row>15</xdr:row>
          <xdr:rowOff>7620</xdr:rowOff>
        </xdr:to>
        <xdr:sp macro="" textlink="">
          <xdr:nvSpPr>
            <xdr:cNvPr id="10296" name="Check Box 56" descr="ハイブリッド型（蓄電池+V2H）"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373380</xdr:rowOff>
        </xdr:from>
        <xdr:to>
          <xdr:col>9</xdr:col>
          <xdr:colOff>60960</xdr:colOff>
          <xdr:row>13</xdr:row>
          <xdr:rowOff>76200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12</xdr:row>
          <xdr:rowOff>320040</xdr:rowOff>
        </xdr:from>
        <xdr:to>
          <xdr:col>9</xdr:col>
          <xdr:colOff>2110740</xdr:colOff>
          <xdr:row>13</xdr:row>
          <xdr:rowOff>373380</xdr:rowOff>
        </xdr:to>
        <xdr:sp macro="" textlink="">
          <xdr:nvSpPr>
            <xdr:cNvPr id="10303" name="Check Box 63" descr="ハイブリッド型（太陽光+蓄電池）"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12</xdr:row>
          <xdr:rowOff>365760</xdr:rowOff>
        </xdr:from>
        <xdr:to>
          <xdr:col>9</xdr:col>
          <xdr:colOff>312420</xdr:colOff>
          <xdr:row>14</xdr:row>
          <xdr:rowOff>60960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11</xdr:row>
          <xdr:rowOff>342900</xdr:rowOff>
        </xdr:from>
        <xdr:to>
          <xdr:col>9</xdr:col>
          <xdr:colOff>2156460</xdr:colOff>
          <xdr:row>13</xdr:row>
          <xdr:rowOff>22860</xdr:rowOff>
        </xdr:to>
        <xdr:sp macro="" textlink="">
          <xdr:nvSpPr>
            <xdr:cNvPr id="10305" name="Check Box 65" descr="ハイブリッド型（太陽光+V2H）"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13</xdr:row>
          <xdr:rowOff>304800</xdr:rowOff>
        </xdr:from>
        <xdr:to>
          <xdr:col>9</xdr:col>
          <xdr:colOff>2072640</xdr:colOff>
          <xdr:row>14</xdr:row>
          <xdr:rowOff>373380</xdr:rowOff>
        </xdr:to>
        <xdr:sp macro="" textlink="">
          <xdr:nvSpPr>
            <xdr:cNvPr id="10306" name="Check Box 66" descr="ハイブリッド型（蓄電池+V2H）"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373380</xdr:rowOff>
        </xdr:from>
        <xdr:to>
          <xdr:col>11</xdr:col>
          <xdr:colOff>60960</xdr:colOff>
          <xdr:row>13</xdr:row>
          <xdr:rowOff>76200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358140</xdr:rowOff>
        </xdr:from>
        <xdr:to>
          <xdr:col>11</xdr:col>
          <xdr:colOff>2095500</xdr:colOff>
          <xdr:row>14</xdr:row>
          <xdr:rowOff>38100</xdr:rowOff>
        </xdr:to>
        <xdr:sp macro="" textlink="">
          <xdr:nvSpPr>
            <xdr:cNvPr id="10308" name="Check Box 68" descr="ハイブリッド型（太陽光+蓄電池）"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12</xdr:row>
          <xdr:rowOff>365760</xdr:rowOff>
        </xdr:from>
        <xdr:to>
          <xdr:col>11</xdr:col>
          <xdr:colOff>312420</xdr:colOff>
          <xdr:row>14</xdr:row>
          <xdr:rowOff>60960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30480</xdr:rowOff>
        </xdr:from>
        <xdr:to>
          <xdr:col>11</xdr:col>
          <xdr:colOff>2133600</xdr:colOff>
          <xdr:row>13</xdr:row>
          <xdr:rowOff>76200</xdr:rowOff>
        </xdr:to>
        <xdr:sp macro="" textlink="">
          <xdr:nvSpPr>
            <xdr:cNvPr id="10310" name="Check Box 70" descr="ハイブリッド型（太陽光+V2H）"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13</xdr:row>
          <xdr:rowOff>327660</xdr:rowOff>
        </xdr:from>
        <xdr:to>
          <xdr:col>11</xdr:col>
          <xdr:colOff>2057400</xdr:colOff>
          <xdr:row>15</xdr:row>
          <xdr:rowOff>22860</xdr:rowOff>
        </xdr:to>
        <xdr:sp macro="" textlink="">
          <xdr:nvSpPr>
            <xdr:cNvPr id="10311" name="Check Box 71" descr="ハイブリッド型（蓄電池+V2H）"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373380</xdr:rowOff>
        </xdr:from>
        <xdr:to>
          <xdr:col>13</xdr:col>
          <xdr:colOff>60960</xdr:colOff>
          <xdr:row>13</xdr:row>
          <xdr:rowOff>76200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358140</xdr:rowOff>
        </xdr:from>
        <xdr:to>
          <xdr:col>13</xdr:col>
          <xdr:colOff>2095500</xdr:colOff>
          <xdr:row>14</xdr:row>
          <xdr:rowOff>38100</xdr:rowOff>
        </xdr:to>
        <xdr:sp macro="" textlink="">
          <xdr:nvSpPr>
            <xdr:cNvPr id="10313" name="Check Box 73" descr="ハイブリッド型（太陽光+蓄電池）"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12</xdr:row>
          <xdr:rowOff>365760</xdr:rowOff>
        </xdr:from>
        <xdr:to>
          <xdr:col>13</xdr:col>
          <xdr:colOff>312420</xdr:colOff>
          <xdr:row>14</xdr:row>
          <xdr:rowOff>60960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30480</xdr:rowOff>
        </xdr:from>
        <xdr:to>
          <xdr:col>13</xdr:col>
          <xdr:colOff>2133600</xdr:colOff>
          <xdr:row>13</xdr:row>
          <xdr:rowOff>76200</xdr:rowOff>
        </xdr:to>
        <xdr:sp macro="" textlink="">
          <xdr:nvSpPr>
            <xdr:cNvPr id="10315" name="Check Box 75" descr="ハイブリッド型（太陽光+V2H）"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13</xdr:row>
          <xdr:rowOff>327660</xdr:rowOff>
        </xdr:from>
        <xdr:to>
          <xdr:col>13</xdr:col>
          <xdr:colOff>2057400</xdr:colOff>
          <xdr:row>15</xdr:row>
          <xdr:rowOff>22860</xdr:rowOff>
        </xdr:to>
        <xdr:sp macro="" textlink="">
          <xdr:nvSpPr>
            <xdr:cNvPr id="10316" name="Check Box 76" descr="ハイブリッド型（蓄電池+V2H）"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373380</xdr:rowOff>
        </xdr:from>
        <xdr:to>
          <xdr:col>15</xdr:col>
          <xdr:colOff>60960</xdr:colOff>
          <xdr:row>13</xdr:row>
          <xdr:rowOff>76200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12</xdr:row>
          <xdr:rowOff>358140</xdr:rowOff>
        </xdr:from>
        <xdr:to>
          <xdr:col>15</xdr:col>
          <xdr:colOff>2095500</xdr:colOff>
          <xdr:row>14</xdr:row>
          <xdr:rowOff>38100</xdr:rowOff>
        </xdr:to>
        <xdr:sp macro="" textlink="">
          <xdr:nvSpPr>
            <xdr:cNvPr id="10318" name="Check Box 78" descr="ハイブリッド型（太陽光+蓄電池）"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12</xdr:row>
          <xdr:rowOff>365760</xdr:rowOff>
        </xdr:from>
        <xdr:to>
          <xdr:col>15</xdr:col>
          <xdr:colOff>312420</xdr:colOff>
          <xdr:row>14</xdr:row>
          <xdr:rowOff>60960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12</xdr:row>
          <xdr:rowOff>30480</xdr:rowOff>
        </xdr:from>
        <xdr:to>
          <xdr:col>15</xdr:col>
          <xdr:colOff>2133600</xdr:colOff>
          <xdr:row>13</xdr:row>
          <xdr:rowOff>76200</xdr:rowOff>
        </xdr:to>
        <xdr:sp macro="" textlink="">
          <xdr:nvSpPr>
            <xdr:cNvPr id="10320" name="Check Box 80" descr="ハイブリッド型（太陽光+V2H）"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xdr:row>
          <xdr:rowOff>327660</xdr:rowOff>
        </xdr:from>
        <xdr:to>
          <xdr:col>15</xdr:col>
          <xdr:colOff>2057400</xdr:colOff>
          <xdr:row>15</xdr:row>
          <xdr:rowOff>22860</xdr:rowOff>
        </xdr:to>
        <xdr:sp macro="" textlink="">
          <xdr:nvSpPr>
            <xdr:cNvPr id="10321" name="Check Box 81" descr="ハイブリッド型（蓄電池+V2H）"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373380</xdr:rowOff>
        </xdr:from>
        <xdr:to>
          <xdr:col>17</xdr:col>
          <xdr:colOff>60960</xdr:colOff>
          <xdr:row>13</xdr:row>
          <xdr:rowOff>76200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12</xdr:row>
          <xdr:rowOff>358140</xdr:rowOff>
        </xdr:from>
        <xdr:to>
          <xdr:col>17</xdr:col>
          <xdr:colOff>2095500</xdr:colOff>
          <xdr:row>14</xdr:row>
          <xdr:rowOff>38100</xdr:rowOff>
        </xdr:to>
        <xdr:sp macro="" textlink="">
          <xdr:nvSpPr>
            <xdr:cNvPr id="10323" name="Check Box 83" descr="ハイブリッド型（太陽光+蓄電池）"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12</xdr:row>
          <xdr:rowOff>365760</xdr:rowOff>
        </xdr:from>
        <xdr:to>
          <xdr:col>17</xdr:col>
          <xdr:colOff>312420</xdr:colOff>
          <xdr:row>14</xdr:row>
          <xdr:rowOff>60960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12</xdr:row>
          <xdr:rowOff>30480</xdr:rowOff>
        </xdr:from>
        <xdr:to>
          <xdr:col>17</xdr:col>
          <xdr:colOff>2133600</xdr:colOff>
          <xdr:row>13</xdr:row>
          <xdr:rowOff>76200</xdr:rowOff>
        </xdr:to>
        <xdr:sp macro="" textlink="">
          <xdr:nvSpPr>
            <xdr:cNvPr id="10325" name="Check Box 85" descr="ハイブリッド型（太陽光+V2H）"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13</xdr:row>
          <xdr:rowOff>327660</xdr:rowOff>
        </xdr:from>
        <xdr:to>
          <xdr:col>17</xdr:col>
          <xdr:colOff>2057400</xdr:colOff>
          <xdr:row>15</xdr:row>
          <xdr:rowOff>22860</xdr:rowOff>
        </xdr:to>
        <xdr:sp macro="" textlink="">
          <xdr:nvSpPr>
            <xdr:cNvPr id="10326" name="Check Box 86" descr="ハイブリッド型（蓄電池+V2H）"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373380</xdr:rowOff>
        </xdr:from>
        <xdr:to>
          <xdr:col>19</xdr:col>
          <xdr:colOff>60960</xdr:colOff>
          <xdr:row>13</xdr:row>
          <xdr:rowOff>76200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312420</xdr:colOff>
          <xdr:row>12</xdr:row>
          <xdr:rowOff>358140</xdr:rowOff>
        </xdr:from>
        <xdr:to>
          <xdr:col>19</xdr:col>
          <xdr:colOff>2095500</xdr:colOff>
          <xdr:row>14</xdr:row>
          <xdr:rowOff>38100</xdr:rowOff>
        </xdr:to>
        <xdr:sp macro="" textlink="">
          <xdr:nvSpPr>
            <xdr:cNvPr id="10328" name="Check Box 88" descr="ハイブリッド型（太陽光+蓄電池）"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12</xdr:row>
          <xdr:rowOff>365760</xdr:rowOff>
        </xdr:from>
        <xdr:to>
          <xdr:col>19</xdr:col>
          <xdr:colOff>312420</xdr:colOff>
          <xdr:row>14</xdr:row>
          <xdr:rowOff>60960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312420</xdr:colOff>
          <xdr:row>12</xdr:row>
          <xdr:rowOff>30480</xdr:rowOff>
        </xdr:from>
        <xdr:to>
          <xdr:col>19</xdr:col>
          <xdr:colOff>2133600</xdr:colOff>
          <xdr:row>13</xdr:row>
          <xdr:rowOff>76200</xdr:rowOff>
        </xdr:to>
        <xdr:sp macro="" textlink="">
          <xdr:nvSpPr>
            <xdr:cNvPr id="10330" name="Check Box 90" descr="ハイブリッド型（太陽光+V2H）"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312420</xdr:colOff>
          <xdr:row>13</xdr:row>
          <xdr:rowOff>327660</xdr:rowOff>
        </xdr:from>
        <xdr:to>
          <xdr:col>19</xdr:col>
          <xdr:colOff>2057400</xdr:colOff>
          <xdr:row>15</xdr:row>
          <xdr:rowOff>22860</xdr:rowOff>
        </xdr:to>
        <xdr:sp macro="" textlink="">
          <xdr:nvSpPr>
            <xdr:cNvPr id="10331" name="Check Box 91" descr="ハイブリッド型（蓄電池+V2H）"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xdr:row>
          <xdr:rowOff>373380</xdr:rowOff>
        </xdr:from>
        <xdr:to>
          <xdr:col>21</xdr:col>
          <xdr:colOff>60960</xdr:colOff>
          <xdr:row>13</xdr:row>
          <xdr:rowOff>76200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312420</xdr:colOff>
          <xdr:row>12</xdr:row>
          <xdr:rowOff>358140</xdr:rowOff>
        </xdr:from>
        <xdr:to>
          <xdr:col>21</xdr:col>
          <xdr:colOff>2095500</xdr:colOff>
          <xdr:row>14</xdr:row>
          <xdr:rowOff>38100</xdr:rowOff>
        </xdr:to>
        <xdr:sp macro="" textlink="">
          <xdr:nvSpPr>
            <xdr:cNvPr id="10333" name="Check Box 93" descr="ハイブリッド型（太陽光+蓄電池）"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12</xdr:row>
          <xdr:rowOff>365760</xdr:rowOff>
        </xdr:from>
        <xdr:to>
          <xdr:col>21</xdr:col>
          <xdr:colOff>312420</xdr:colOff>
          <xdr:row>14</xdr:row>
          <xdr:rowOff>60960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312420</xdr:colOff>
          <xdr:row>12</xdr:row>
          <xdr:rowOff>30480</xdr:rowOff>
        </xdr:from>
        <xdr:to>
          <xdr:col>21</xdr:col>
          <xdr:colOff>2133600</xdr:colOff>
          <xdr:row>13</xdr:row>
          <xdr:rowOff>76200</xdr:rowOff>
        </xdr:to>
        <xdr:sp macro="" textlink="">
          <xdr:nvSpPr>
            <xdr:cNvPr id="10335" name="Check Box 95" descr="ハイブリッド型（太陽光+V2H）"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312420</xdr:colOff>
          <xdr:row>13</xdr:row>
          <xdr:rowOff>327660</xdr:rowOff>
        </xdr:from>
        <xdr:to>
          <xdr:col>21</xdr:col>
          <xdr:colOff>2057400</xdr:colOff>
          <xdr:row>15</xdr:row>
          <xdr:rowOff>22860</xdr:rowOff>
        </xdr:to>
        <xdr:sp macro="" textlink="">
          <xdr:nvSpPr>
            <xdr:cNvPr id="10336" name="Check Box 96" descr="ハイブリッド型（蓄電池+V2H）"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373380</xdr:rowOff>
        </xdr:from>
        <xdr:to>
          <xdr:col>23</xdr:col>
          <xdr:colOff>60960</xdr:colOff>
          <xdr:row>13</xdr:row>
          <xdr:rowOff>76200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312420</xdr:colOff>
          <xdr:row>12</xdr:row>
          <xdr:rowOff>358140</xdr:rowOff>
        </xdr:from>
        <xdr:to>
          <xdr:col>23</xdr:col>
          <xdr:colOff>2095500</xdr:colOff>
          <xdr:row>14</xdr:row>
          <xdr:rowOff>38100</xdr:rowOff>
        </xdr:to>
        <xdr:sp macro="" textlink="">
          <xdr:nvSpPr>
            <xdr:cNvPr id="10338" name="Check Box 98" descr="ハイブリッド型（太陽光+蓄電池）"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12</xdr:row>
          <xdr:rowOff>365760</xdr:rowOff>
        </xdr:from>
        <xdr:to>
          <xdr:col>23</xdr:col>
          <xdr:colOff>312420</xdr:colOff>
          <xdr:row>14</xdr:row>
          <xdr:rowOff>60960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312420</xdr:colOff>
          <xdr:row>12</xdr:row>
          <xdr:rowOff>30480</xdr:rowOff>
        </xdr:from>
        <xdr:to>
          <xdr:col>23</xdr:col>
          <xdr:colOff>2133600</xdr:colOff>
          <xdr:row>13</xdr:row>
          <xdr:rowOff>76200</xdr:rowOff>
        </xdr:to>
        <xdr:sp macro="" textlink="">
          <xdr:nvSpPr>
            <xdr:cNvPr id="10340" name="Check Box 100" descr="ハイブリッド型（太陽光+V2H）"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312420</xdr:colOff>
          <xdr:row>13</xdr:row>
          <xdr:rowOff>327660</xdr:rowOff>
        </xdr:from>
        <xdr:to>
          <xdr:col>23</xdr:col>
          <xdr:colOff>2057400</xdr:colOff>
          <xdr:row>15</xdr:row>
          <xdr:rowOff>22860</xdr:rowOff>
        </xdr:to>
        <xdr:sp macro="" textlink="">
          <xdr:nvSpPr>
            <xdr:cNvPr id="10341" name="Check Box 101" descr="ハイブリッド型（蓄電池+V2H）" hidden="1">
              <a:extLst>
                <a:ext uri="{63B3BB69-23CF-44E3-9099-C40C66FF867C}">
                  <a14:compatExt spid="_x0000_s10341"/>
                </a:ext>
                <a:ext uri="{FF2B5EF4-FFF2-40B4-BE49-F238E27FC236}">
                  <a16:creationId xmlns:a16="http://schemas.microsoft.com/office/drawing/2014/main" id="{00000000-0008-0000-03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373380</xdr:rowOff>
        </xdr:from>
        <xdr:to>
          <xdr:col>25</xdr:col>
          <xdr:colOff>60960</xdr:colOff>
          <xdr:row>13</xdr:row>
          <xdr:rowOff>76200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3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12</xdr:row>
          <xdr:rowOff>358140</xdr:rowOff>
        </xdr:from>
        <xdr:to>
          <xdr:col>25</xdr:col>
          <xdr:colOff>2095500</xdr:colOff>
          <xdr:row>14</xdr:row>
          <xdr:rowOff>38100</xdr:rowOff>
        </xdr:to>
        <xdr:sp macro="" textlink="">
          <xdr:nvSpPr>
            <xdr:cNvPr id="10343" name="Check Box 103" descr="ハイブリッド型（太陽光+蓄電池）" hidden="1">
              <a:extLst>
                <a:ext uri="{63B3BB69-23CF-44E3-9099-C40C66FF867C}">
                  <a14:compatExt spid="_x0000_s10343"/>
                </a:ext>
                <a:ext uri="{FF2B5EF4-FFF2-40B4-BE49-F238E27FC236}">
                  <a16:creationId xmlns:a16="http://schemas.microsoft.com/office/drawing/2014/main" id="{00000000-0008-0000-03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12</xdr:row>
          <xdr:rowOff>365760</xdr:rowOff>
        </xdr:from>
        <xdr:to>
          <xdr:col>25</xdr:col>
          <xdr:colOff>312420</xdr:colOff>
          <xdr:row>14</xdr:row>
          <xdr:rowOff>60960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3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12</xdr:row>
          <xdr:rowOff>30480</xdr:rowOff>
        </xdr:from>
        <xdr:to>
          <xdr:col>25</xdr:col>
          <xdr:colOff>2133600</xdr:colOff>
          <xdr:row>13</xdr:row>
          <xdr:rowOff>76200</xdr:rowOff>
        </xdr:to>
        <xdr:sp macro="" textlink="">
          <xdr:nvSpPr>
            <xdr:cNvPr id="10345" name="Check Box 105" descr="ハイブリッド型（太陽光+V2H）" hidden="1">
              <a:extLst>
                <a:ext uri="{63B3BB69-23CF-44E3-9099-C40C66FF867C}">
                  <a14:compatExt spid="_x0000_s10345"/>
                </a:ext>
                <a:ext uri="{FF2B5EF4-FFF2-40B4-BE49-F238E27FC236}">
                  <a16:creationId xmlns:a16="http://schemas.microsoft.com/office/drawing/2014/main" id="{00000000-0008-0000-03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ハイブリッド型（太陽光+V2H）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13</xdr:row>
          <xdr:rowOff>327660</xdr:rowOff>
        </xdr:from>
        <xdr:to>
          <xdr:col>25</xdr:col>
          <xdr:colOff>2057400</xdr:colOff>
          <xdr:row>15</xdr:row>
          <xdr:rowOff>22860</xdr:rowOff>
        </xdr:to>
        <xdr:sp macro="" textlink="">
          <xdr:nvSpPr>
            <xdr:cNvPr id="10346" name="Check Box 106" descr="ハイブリッド型（蓄電池+V2H）"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ハイブリッド型（蓄電池+V2H）</a:t>
              </a:r>
            </a:p>
          </xdr:txBody>
        </xdr:sp>
        <xdr:clientData/>
      </xdr:twoCellAnchor>
    </mc:Choice>
    <mc:Fallback/>
  </mc:AlternateContent>
  <xdr:twoCellAnchor>
    <xdr:from>
      <xdr:col>8</xdr:col>
      <xdr:colOff>646205</xdr:colOff>
      <xdr:row>5</xdr:row>
      <xdr:rowOff>353211</xdr:rowOff>
    </xdr:from>
    <xdr:to>
      <xdr:col>10</xdr:col>
      <xdr:colOff>704307</xdr:colOff>
      <xdr:row>7</xdr:row>
      <xdr:rowOff>843917</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8342405" y="1860066"/>
          <a:ext cx="3376612" cy="1252706"/>
          <a:chOff x="7787066" y="211066"/>
          <a:chExt cx="3111492" cy="835815"/>
        </a:xfrm>
      </xdr:grpSpPr>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787066" y="211066"/>
            <a:ext cx="3111492" cy="8358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・・・入力箇所</a:t>
            </a:r>
            <a:endParaRPr kumimoji="1" lang="en-US" altLang="ja-JP" sz="1100"/>
          </a:p>
          <a:p>
            <a:endParaRPr kumimoji="1" lang="en-US" altLang="ja-JP" sz="1100"/>
          </a:p>
          <a:p>
            <a:r>
              <a:rPr kumimoji="1" lang="ja-JP" altLang="en-US" sz="1100"/>
              <a:t>　　　・・・選択（ドロップダウン）箇所</a:t>
            </a:r>
            <a:endParaRPr kumimoji="1" lang="en-US" altLang="ja-JP" sz="1100"/>
          </a:p>
          <a:p>
            <a:endParaRPr kumimoji="1" lang="en-US" altLang="ja-JP" sz="1100"/>
          </a:p>
          <a:p>
            <a:r>
              <a:rPr kumimoji="1" lang="ja-JP" altLang="en-US" sz="1100"/>
              <a:t>　　　・・・自動計算箇所</a:t>
            </a:r>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827645" y="255270"/>
            <a:ext cx="393174" cy="145743"/>
          </a:xfrm>
          <a:prstGeom prst="rect">
            <a:avLst/>
          </a:prstGeom>
          <a:solidFill>
            <a:srgbClr val="FFFF99"/>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825740" y="524046"/>
            <a:ext cx="388023" cy="145743"/>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821930" y="786489"/>
            <a:ext cx="394016" cy="145743"/>
          </a:xfrm>
          <a:prstGeom prst="rect">
            <a:avLst/>
          </a:prstGeom>
          <a:solidFill>
            <a:schemeClr val="accent5">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035-6C11-4AAE-A629-57B6B2C4973E}">
  <sheetPr codeName="Sheet2">
    <tabColor rgb="FFFFC000"/>
  </sheetPr>
  <dimension ref="B1:F5"/>
  <sheetViews>
    <sheetView tabSelected="1" workbookViewId="0">
      <selection activeCell="E4" sqref="E4:F4"/>
    </sheetView>
  </sheetViews>
  <sheetFormatPr defaultRowHeight="18"/>
  <cols>
    <col min="1" max="1" width="3.3984375" customWidth="1"/>
    <col min="2" max="2" width="6.69921875" customWidth="1"/>
    <col min="3" max="3" width="19.19921875" bestFit="1" customWidth="1"/>
    <col min="4" max="4" width="17.19921875" bestFit="1" customWidth="1"/>
    <col min="5" max="6" width="30.69921875" customWidth="1"/>
    <col min="7" max="7" width="13" bestFit="1" customWidth="1"/>
    <col min="8" max="14" width="15.69921875" customWidth="1"/>
  </cols>
  <sheetData>
    <row r="1" spans="2:6" ht="18.600000000000001" thickBot="1">
      <c r="F1" s="307" t="s">
        <v>699</v>
      </c>
    </row>
    <row r="2" spans="2:6" ht="33.6" customHeight="1">
      <c r="B2" s="310" t="s">
        <v>20</v>
      </c>
      <c r="C2" s="313" t="s">
        <v>18</v>
      </c>
      <c r="D2" s="292" t="s">
        <v>17</v>
      </c>
      <c r="E2" s="315" t="str">
        <f>PHONETIC(E3)</f>
        <v/>
      </c>
      <c r="F2" s="316"/>
    </row>
    <row r="3" spans="2:6" ht="33.6" customHeight="1">
      <c r="B3" s="311"/>
      <c r="C3" s="314"/>
      <c r="D3" s="293" t="s">
        <v>16</v>
      </c>
      <c r="E3" s="317"/>
      <c r="F3" s="318"/>
    </row>
    <row r="4" spans="2:6" ht="33.6" customHeight="1">
      <c r="B4" s="311"/>
      <c r="C4" s="308" t="s">
        <v>19</v>
      </c>
      <c r="D4" s="293" t="s">
        <v>672</v>
      </c>
      <c r="E4" s="319"/>
      <c r="F4" s="320"/>
    </row>
    <row r="5" spans="2:6" ht="33.6" customHeight="1" thickBot="1">
      <c r="B5" s="312"/>
      <c r="C5" s="309"/>
      <c r="D5" s="294" t="s">
        <v>631</v>
      </c>
      <c r="E5" s="321"/>
      <c r="F5" s="322"/>
    </row>
  </sheetData>
  <sheetProtection algorithmName="SHA-512" hashValue="IV7ZcnmRTNwmh+Eq8/UBgPOaJldZ6Ytiffc7W89qPTP8pZZdnJbb9T/QjlnQKquUL7N70s/v9LSF3uGr0ADoIg==" saltValue="TuzivQPQ1YD/JT1Ue1fKAA==" spinCount="100000" sheet="1" formatCells="0" formatColumns="0" formatRows="0" selectLockedCells="1"/>
  <mergeCells count="7">
    <mergeCell ref="C4:C5"/>
    <mergeCell ref="B2:B5"/>
    <mergeCell ref="C2:C3"/>
    <mergeCell ref="E2:F2"/>
    <mergeCell ref="E3:F3"/>
    <mergeCell ref="E4:F4"/>
    <mergeCell ref="E5:F5"/>
  </mergeCells>
  <phoneticPr fontId="2"/>
  <dataValidations xWindow="498" yWindow="376" count="2">
    <dataValidation allowBlank="1" showInputMessage="1" showErrorMessage="1" promptTitle="-----注意事項-----" prompt="会社名はペースト貼り付けではなく直接入力してください。_x000a_貼り付けをした場合、フリガナが正しく反映されない可能性があります。" sqref="E3:F3" xr:uid="{5F7469AF-F439-4862-A795-91CEFC8D3CD2}"/>
    <dataValidation allowBlank="1" showInputMessage="1" showErrorMessage="1" promptTitle="-----注意事項-----" prompt="検査済証に記載されている地番を記載してください。_x000a_※数字・ハイフン等の記号は半角で入力してください。" sqref="E5:F5" xr:uid="{D932369D-8E5C-4929-9FD3-139464C2A4A6}"/>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26D8-C05D-4DC7-98DE-3B3B65EB7AA0}">
  <sheetPr codeName="Sheet3">
    <tabColor rgb="FFFFC000"/>
  </sheetPr>
  <dimension ref="B1:O38"/>
  <sheetViews>
    <sheetView workbookViewId="0">
      <pane xSplit="5" topLeftCell="F1" activePane="topRight" state="frozen"/>
      <selection pane="topRight" activeCell="G3" sqref="G3"/>
    </sheetView>
  </sheetViews>
  <sheetFormatPr defaultColWidth="8.69921875" defaultRowHeight="30" customHeight="1"/>
  <cols>
    <col min="1" max="1" width="3.69921875" style="188" customWidth="1"/>
    <col min="2" max="2" width="8.69921875" style="188"/>
    <col min="3" max="3" width="10.09765625" style="261" customWidth="1"/>
    <col min="4" max="4" width="24.5" style="261" customWidth="1"/>
    <col min="5" max="5" width="11" style="190" bestFit="1" customWidth="1"/>
    <col min="6" max="6" width="30.69921875" style="191" customWidth="1"/>
    <col min="7" max="10" width="30.69921875" style="230" customWidth="1"/>
    <col min="11" max="11" width="13.69921875" style="188" customWidth="1"/>
    <col min="12" max="12" width="19" style="188" bestFit="1" customWidth="1"/>
    <col min="13" max="13" width="9.09765625" style="188" bestFit="1" customWidth="1"/>
    <col min="14" max="16384" width="8.69921875" style="188"/>
  </cols>
  <sheetData>
    <row r="1" spans="2:15" ht="30" customHeight="1" thickBot="1">
      <c r="B1" s="260"/>
      <c r="F1" s="209"/>
    </row>
    <row r="2" spans="2:15" ht="27.75" customHeight="1" thickBot="1">
      <c r="F2" s="262">
        <v>1</v>
      </c>
      <c r="G2" s="263">
        <v>2</v>
      </c>
      <c r="H2" s="263">
        <v>3</v>
      </c>
      <c r="I2" s="263">
        <v>4</v>
      </c>
      <c r="J2" s="264">
        <v>5</v>
      </c>
      <c r="K2" s="265" t="s">
        <v>590</v>
      </c>
      <c r="L2" s="265" t="s">
        <v>569</v>
      </c>
    </row>
    <row r="3" spans="2:15" ht="30" customHeight="1">
      <c r="B3" s="387" t="s">
        <v>30</v>
      </c>
      <c r="C3" s="380" t="s">
        <v>21</v>
      </c>
      <c r="D3" s="381"/>
      <c r="E3" s="266" t="s">
        <v>143</v>
      </c>
      <c r="F3" s="300"/>
      <c r="G3" s="301"/>
      <c r="H3" s="302"/>
      <c r="I3" s="301"/>
      <c r="J3" s="303"/>
      <c r="K3" s="329">
        <f>(F3*F4)+(G3*G4)+(H3*H4)+(I3*I4)+(J3*J4)</f>
        <v>0</v>
      </c>
      <c r="L3" s="385">
        <f>ROUND(K3/1000,2)</f>
        <v>0</v>
      </c>
    </row>
    <row r="4" spans="2:15" ht="30" customHeight="1" thickBot="1">
      <c r="B4" s="388"/>
      <c r="C4" s="382"/>
      <c r="D4" s="383"/>
      <c r="E4" s="267" t="s">
        <v>132</v>
      </c>
      <c r="F4" s="51"/>
      <c r="G4" s="51"/>
      <c r="H4" s="51"/>
      <c r="I4" s="51"/>
      <c r="J4" s="52"/>
      <c r="K4" s="384"/>
      <c r="L4" s="386"/>
      <c r="N4" s="268"/>
      <c r="O4" s="269"/>
    </row>
    <row r="5" spans="2:15" ht="30" customHeight="1" thickBot="1">
      <c r="B5" s="388"/>
      <c r="C5" s="363" t="s">
        <v>138</v>
      </c>
      <c r="D5" s="364"/>
      <c r="E5" s="266" t="s">
        <v>2</v>
      </c>
      <c r="F5" s="53"/>
      <c r="G5" s="37"/>
      <c r="H5" s="37"/>
      <c r="I5" s="37"/>
      <c r="J5" s="54"/>
      <c r="K5" s="394">
        <f>(F7*F8)+(G7*G8)+(H7*H8)+(I7*I8)+(J7*J8)</f>
        <v>0</v>
      </c>
      <c r="L5" s="405">
        <f>ROUND(K5/1000,2)</f>
        <v>0</v>
      </c>
    </row>
    <row r="6" spans="2:15" ht="30" customHeight="1" thickBot="1">
      <c r="B6" s="388"/>
      <c r="C6" s="365"/>
      <c r="D6" s="366"/>
      <c r="E6" s="270" t="s">
        <v>1</v>
      </c>
      <c r="F6" s="82"/>
      <c r="G6" s="83"/>
      <c r="H6" s="83"/>
      <c r="I6" s="83"/>
      <c r="J6" s="84"/>
      <c r="K6" s="394"/>
      <c r="L6" s="405"/>
    </row>
    <row r="7" spans="2:15" ht="30" customHeight="1" thickBot="1">
      <c r="B7" s="388"/>
      <c r="C7" s="365"/>
      <c r="D7" s="366"/>
      <c r="E7" s="271" t="s">
        <v>143</v>
      </c>
      <c r="F7" s="297">
        <f>IFERROR(VLOOKUP(F$6,リスト!$X$4:$Y$77,2,0),0)</f>
        <v>0</v>
      </c>
      <c r="G7" s="297">
        <f>IFERROR(VLOOKUP(G$6,リスト!$X$4:$Y$77,2,0),0)</f>
        <v>0</v>
      </c>
      <c r="H7" s="297">
        <f>IFERROR(VLOOKUP(H$6,リスト!$X$4:$Y$77,2,0),0)</f>
        <v>0</v>
      </c>
      <c r="I7" s="297">
        <f>IFERROR(VLOOKUP(I$6,リスト!$X$4:$Y$77,2,0),0)</f>
        <v>0</v>
      </c>
      <c r="J7" s="298">
        <f>IFERROR(VLOOKUP(J$6,リスト!$X$4:$Y$77,2,0),0)</f>
        <v>0</v>
      </c>
      <c r="K7" s="395"/>
      <c r="L7" s="406"/>
    </row>
    <row r="8" spans="2:15" ht="30" customHeight="1" thickBot="1">
      <c r="B8" s="388"/>
      <c r="C8" s="390"/>
      <c r="D8" s="391"/>
      <c r="E8" s="267" t="s">
        <v>132</v>
      </c>
      <c r="F8" s="112"/>
      <c r="G8" s="39"/>
      <c r="H8" s="39"/>
      <c r="I8" s="39"/>
      <c r="J8" s="113"/>
      <c r="K8" s="394"/>
      <c r="L8" s="405"/>
    </row>
    <row r="9" spans="2:15" ht="30" customHeight="1" thickBot="1">
      <c r="B9" s="388"/>
      <c r="C9" s="363" t="s">
        <v>139</v>
      </c>
      <c r="D9" s="364"/>
      <c r="E9" s="266" t="s">
        <v>2</v>
      </c>
      <c r="F9" s="53"/>
      <c r="G9" s="37"/>
      <c r="H9" s="37"/>
      <c r="I9" s="37"/>
      <c r="J9" s="54"/>
      <c r="K9" s="394">
        <f>(F11*F12)+(G11*G12)+(H11*H12)+(I11*I12)+(J11*J12)</f>
        <v>0</v>
      </c>
      <c r="L9" s="405">
        <f>ROUND(K9/1000,2)</f>
        <v>0</v>
      </c>
    </row>
    <row r="10" spans="2:15" ht="30" customHeight="1" thickBot="1">
      <c r="B10" s="388"/>
      <c r="C10" s="365"/>
      <c r="D10" s="366"/>
      <c r="E10" s="270" t="s">
        <v>1</v>
      </c>
      <c r="F10" s="82"/>
      <c r="G10" s="83"/>
      <c r="H10" s="83"/>
      <c r="I10" s="83"/>
      <c r="J10" s="84"/>
      <c r="K10" s="394"/>
      <c r="L10" s="405"/>
    </row>
    <row r="11" spans="2:15" ht="30" customHeight="1" thickBot="1">
      <c r="B11" s="388"/>
      <c r="C11" s="365"/>
      <c r="D11" s="366"/>
      <c r="E11" s="271" t="s">
        <v>131</v>
      </c>
      <c r="F11" s="297">
        <f>IFERROR(VLOOKUP(F$10,リスト!$Q$4:$R$38,2,0),0)</f>
        <v>0</v>
      </c>
      <c r="G11" s="297">
        <f>IFERROR(VLOOKUP(G$10,リスト!$Q$4:$R$38,2,0),0)</f>
        <v>0</v>
      </c>
      <c r="H11" s="297">
        <f>IFERROR(VLOOKUP(H$10,リスト!$Q$4:$R$38,2,0),0)</f>
        <v>0</v>
      </c>
      <c r="I11" s="297">
        <f>IFERROR(VLOOKUP(I$10,リスト!$Q$4:$R$38,2,0),0)</f>
        <v>0</v>
      </c>
      <c r="J11" s="298">
        <f>IFERROR(VLOOKUP(J$10,リスト!$Q$4:$R$38,2,0),0)</f>
        <v>0</v>
      </c>
      <c r="K11" s="395"/>
      <c r="L11" s="406"/>
    </row>
    <row r="12" spans="2:15" ht="30" customHeight="1" thickBot="1">
      <c r="B12" s="389"/>
      <c r="C12" s="390"/>
      <c r="D12" s="391"/>
      <c r="E12" s="272" t="s">
        <v>132</v>
      </c>
      <c r="F12" s="114"/>
      <c r="G12" s="39"/>
      <c r="H12" s="39"/>
      <c r="I12" s="39"/>
      <c r="J12" s="115"/>
      <c r="K12" s="394"/>
      <c r="L12" s="405"/>
    </row>
    <row r="13" spans="2:15" ht="30" customHeight="1">
      <c r="B13" s="387" t="s">
        <v>31</v>
      </c>
      <c r="C13" s="399" t="s">
        <v>141</v>
      </c>
      <c r="D13" s="392" t="s">
        <v>23</v>
      </c>
      <c r="E13" s="393"/>
      <c r="F13" s="17" t="s">
        <v>671</v>
      </c>
      <c r="G13" s="273"/>
      <c r="H13" s="273"/>
      <c r="I13" s="273"/>
      <c r="J13" s="273"/>
      <c r="K13" s="274"/>
      <c r="L13" s="275"/>
    </row>
    <row r="14" spans="2:15" ht="30" customHeight="1" thickBot="1">
      <c r="B14" s="388"/>
      <c r="C14" s="400"/>
      <c r="D14" s="335" t="s">
        <v>134</v>
      </c>
      <c r="E14" s="336"/>
      <c r="F14" s="2"/>
      <c r="K14" s="274"/>
      <c r="L14" s="275"/>
    </row>
    <row r="15" spans="2:15" ht="30" customHeight="1">
      <c r="B15" s="388"/>
      <c r="C15" s="400"/>
      <c r="D15" s="396" t="s">
        <v>668</v>
      </c>
      <c r="E15" s="276" t="s">
        <v>2</v>
      </c>
      <c r="F15" s="55"/>
      <c r="G15" s="37"/>
      <c r="H15" s="37"/>
      <c r="I15" s="37"/>
      <c r="J15" s="38"/>
      <c r="K15" s="329">
        <f>IFERROR(((F17*F18)+(G17*G18)+(H17*H18)+(I17*I18)+(J17*J18))*1000,"-")</f>
        <v>0</v>
      </c>
      <c r="L15" s="402">
        <f>IFERROR(ROUND(K15/1000,2),0)</f>
        <v>0</v>
      </c>
    </row>
    <row r="16" spans="2:15" ht="30" customHeight="1">
      <c r="B16" s="388"/>
      <c r="C16" s="400"/>
      <c r="D16" s="366"/>
      <c r="E16" s="277" t="s">
        <v>1</v>
      </c>
      <c r="F16" s="82"/>
      <c r="G16" s="83"/>
      <c r="H16" s="83"/>
      <c r="I16" s="83"/>
      <c r="J16" s="85"/>
      <c r="K16" s="330"/>
      <c r="L16" s="407"/>
      <c r="M16" s="278"/>
      <c r="N16" s="278"/>
    </row>
    <row r="17" spans="2:12" ht="30" customHeight="1">
      <c r="B17" s="388"/>
      <c r="C17" s="400"/>
      <c r="D17" s="366"/>
      <c r="E17" s="271" t="s">
        <v>140</v>
      </c>
      <c r="F17" s="279">
        <f>IFERROR(VLOOKUP(F$16,リスト!$U$4:$V$13,2,0),0)</f>
        <v>0</v>
      </c>
      <c r="G17" s="279">
        <f>IFERROR(VLOOKUP(G$16,リスト!$U$4:$V$13,2,0),0)</f>
        <v>0</v>
      </c>
      <c r="H17" s="279">
        <f>IFERROR(VLOOKUP(H$16,リスト!$U$4:$V$13,2,0),0)</f>
        <v>0</v>
      </c>
      <c r="I17" s="279">
        <f>IFERROR(VLOOKUP(I$16,リスト!$U$4:$V$13,2,0),0)</f>
        <v>0</v>
      </c>
      <c r="J17" s="280">
        <f>IFERROR(VLOOKUP(J$16,リスト!$U$4:$V$13,2,0),0)</f>
        <v>0</v>
      </c>
      <c r="K17" s="331"/>
      <c r="L17" s="408"/>
    </row>
    <row r="18" spans="2:12" ht="30" customHeight="1" thickBot="1">
      <c r="B18" s="388"/>
      <c r="C18" s="400"/>
      <c r="D18" s="366"/>
      <c r="E18" s="281" t="s">
        <v>133</v>
      </c>
      <c r="F18" s="47"/>
      <c r="G18" s="116"/>
      <c r="H18" s="116"/>
      <c r="I18" s="116"/>
      <c r="J18" s="117"/>
      <c r="K18" s="330"/>
      <c r="L18" s="409"/>
    </row>
    <row r="19" spans="2:12" ht="30" customHeight="1">
      <c r="B19" s="388"/>
      <c r="C19" s="400"/>
      <c r="D19" s="397" t="s">
        <v>667</v>
      </c>
      <c r="E19" s="282" t="s">
        <v>1</v>
      </c>
      <c r="F19" s="111"/>
      <c r="G19" s="121"/>
      <c r="H19" s="121"/>
      <c r="I19" s="121"/>
      <c r="J19" s="122"/>
      <c r="K19" s="329">
        <f>IFERROR(((F20*F21)+(G20*G21)+(H20*H21)+(I20*I21)+(J20*J21))*1000,"-")</f>
        <v>0</v>
      </c>
      <c r="L19" s="402">
        <f>ROUND(K19/1000,2)</f>
        <v>0</v>
      </c>
    </row>
    <row r="20" spans="2:12" ht="30" customHeight="1">
      <c r="B20" s="388"/>
      <c r="C20" s="400"/>
      <c r="D20" s="398"/>
      <c r="E20" s="271" t="s">
        <v>660</v>
      </c>
      <c r="F20" s="283">
        <f>IFERROR(VLOOKUP(F$19,⑦PV出力最適化!$Q$6:$R$8,2,0),0)</f>
        <v>0</v>
      </c>
      <c r="G20" s="283">
        <f>IFERROR(VLOOKUP(G$19,⑦PV出力最適化!$Q$6:$R$8,2,0),0)</f>
        <v>0</v>
      </c>
      <c r="H20" s="283">
        <f>IFERROR(VLOOKUP(H$19,⑦PV出力最適化!$Q$6:$R$8,2,0),0)</f>
        <v>0</v>
      </c>
      <c r="I20" s="283">
        <f>IFERROR(VLOOKUP(I$19,⑦PV出力最適化!$Q$6:$R$8,2,0),0)</f>
        <v>0</v>
      </c>
      <c r="J20" s="284">
        <f>IFERROR(VLOOKUP(J$19,⑦PV出力最適化!$Q$6:$R$8,2,0),0)</f>
        <v>0</v>
      </c>
      <c r="K20" s="330"/>
      <c r="L20" s="407"/>
    </row>
    <row r="21" spans="2:12" ht="30" customHeight="1" thickBot="1">
      <c r="B21" s="388"/>
      <c r="C21" s="401"/>
      <c r="D21" s="285"/>
      <c r="E21" s="286" t="s">
        <v>661</v>
      </c>
      <c r="F21" s="118"/>
      <c r="G21" s="119"/>
      <c r="H21" s="120"/>
      <c r="I21" s="119"/>
      <c r="J21" s="123"/>
      <c r="K21" s="384"/>
      <c r="L21" s="409"/>
    </row>
    <row r="22" spans="2:12" ht="30" customHeight="1" thickBot="1">
      <c r="B22" s="388"/>
      <c r="C22" s="363" t="s">
        <v>3</v>
      </c>
      <c r="D22" s="364"/>
      <c r="E22" s="266" t="s">
        <v>1</v>
      </c>
      <c r="F22" s="10"/>
      <c r="G22" s="11"/>
      <c r="H22" s="14"/>
      <c r="I22" s="11"/>
      <c r="J22" s="15"/>
      <c r="K22" s="394">
        <f>((F23*F24)+(G23*G24)+(H23*H24)+(I23*I24)+(J23*J24))*1000</f>
        <v>0</v>
      </c>
      <c r="L22" s="405">
        <f>ROUND(K22/1000,2)</f>
        <v>0</v>
      </c>
    </row>
    <row r="23" spans="2:12" ht="30" customHeight="1" thickBot="1">
      <c r="B23" s="388"/>
      <c r="C23" s="365"/>
      <c r="D23" s="366"/>
      <c r="E23" s="271" t="s">
        <v>140</v>
      </c>
      <c r="F23" s="43"/>
      <c r="G23" s="44"/>
      <c r="H23" s="45"/>
      <c r="I23" s="44"/>
      <c r="J23" s="46"/>
      <c r="K23" s="394"/>
      <c r="L23" s="405"/>
    </row>
    <row r="24" spans="2:12" ht="30" customHeight="1" thickBot="1">
      <c r="B24" s="389"/>
      <c r="C24" s="365"/>
      <c r="D24" s="366"/>
      <c r="E24" s="281" t="s">
        <v>133</v>
      </c>
      <c r="F24" s="47"/>
      <c r="G24" s="39"/>
      <c r="H24" s="40"/>
      <c r="I24" s="39"/>
      <c r="J24" s="41"/>
      <c r="K24" s="394"/>
      <c r="L24" s="405"/>
    </row>
    <row r="25" spans="2:12" ht="97.8" customHeight="1" thickBot="1">
      <c r="B25" s="287" t="s">
        <v>24</v>
      </c>
      <c r="C25" s="357" t="s">
        <v>25</v>
      </c>
      <c r="D25" s="358"/>
      <c r="E25" s="359"/>
      <c r="F25" s="56" t="s">
        <v>671</v>
      </c>
      <c r="K25" s="288"/>
      <c r="L25" s="275"/>
    </row>
    <row r="26" spans="2:12" ht="30" customHeight="1" thickBot="1">
      <c r="B26" s="287" t="s">
        <v>32</v>
      </c>
      <c r="C26" s="360" t="s">
        <v>136</v>
      </c>
      <c r="D26" s="361"/>
      <c r="E26" s="362"/>
      <c r="F26" s="289">
        <f>ROUND(MIN(SUM(L3:L12),SUM(L15,L19,L22)),2)</f>
        <v>0</v>
      </c>
      <c r="K26" s="288"/>
      <c r="L26" s="275"/>
    </row>
    <row r="27" spans="2:12" ht="30" customHeight="1">
      <c r="B27" s="337" t="s">
        <v>5</v>
      </c>
      <c r="C27" s="339" t="s">
        <v>7</v>
      </c>
      <c r="D27" s="340"/>
      <c r="E27" s="341"/>
      <c r="F27" s="12"/>
      <c r="G27" s="13"/>
      <c r="H27" s="13"/>
      <c r="I27" s="16"/>
      <c r="J27" s="16"/>
      <c r="K27" s="326">
        <f>(F29*F30)+(G29*G30)+(H29*H30)+(I29*I30)+(J29*J30)</f>
        <v>0</v>
      </c>
      <c r="L27" s="402">
        <f>IFERROR(ROUND(K27,2),"-")</f>
        <v>0</v>
      </c>
    </row>
    <row r="28" spans="2:12" ht="30" customHeight="1">
      <c r="B28" s="338"/>
      <c r="C28" s="342" t="s">
        <v>8</v>
      </c>
      <c r="D28" s="343"/>
      <c r="E28" s="344"/>
      <c r="F28" s="304"/>
      <c r="G28" s="305"/>
      <c r="H28" s="305"/>
      <c r="I28" s="306"/>
      <c r="J28" s="306"/>
      <c r="K28" s="327"/>
      <c r="L28" s="403"/>
    </row>
    <row r="29" spans="2:12" ht="30" customHeight="1">
      <c r="B29" s="338"/>
      <c r="C29" s="342" t="s">
        <v>137</v>
      </c>
      <c r="D29" s="343"/>
      <c r="E29" s="344"/>
      <c r="F29" s="43"/>
      <c r="G29" s="44"/>
      <c r="H29" s="44"/>
      <c r="I29" s="46"/>
      <c r="J29" s="46"/>
      <c r="K29" s="327"/>
      <c r="L29" s="403"/>
    </row>
    <row r="30" spans="2:12" ht="30" customHeight="1" thickBot="1">
      <c r="B30" s="338"/>
      <c r="C30" s="345" t="s">
        <v>135</v>
      </c>
      <c r="D30" s="346"/>
      <c r="E30" s="347"/>
      <c r="F30" s="42"/>
      <c r="G30" s="39"/>
      <c r="H30" s="39"/>
      <c r="I30" s="41"/>
      <c r="J30" s="41"/>
      <c r="K30" s="328"/>
      <c r="L30" s="404"/>
    </row>
    <row r="31" spans="2:12" ht="30" customHeight="1">
      <c r="B31" s="332" t="s">
        <v>9</v>
      </c>
      <c r="C31" s="323" t="s">
        <v>7</v>
      </c>
      <c r="D31" s="324"/>
      <c r="E31" s="325"/>
      <c r="F31" s="48"/>
    </row>
    <row r="32" spans="2:12" ht="30" customHeight="1">
      <c r="B32" s="333"/>
      <c r="C32" s="351" t="s">
        <v>10</v>
      </c>
      <c r="D32" s="352"/>
      <c r="E32" s="353"/>
      <c r="F32" s="1"/>
    </row>
    <row r="33" spans="2:14" ht="30" customHeight="1">
      <c r="B33" s="333"/>
      <c r="C33" s="354" t="s">
        <v>142</v>
      </c>
      <c r="D33" s="355"/>
      <c r="E33" s="356"/>
      <c r="F33" s="50"/>
    </row>
    <row r="34" spans="2:14" ht="30" customHeight="1" thickBot="1">
      <c r="B34" s="334"/>
      <c r="C34" s="348" t="s">
        <v>630</v>
      </c>
      <c r="D34" s="349"/>
      <c r="E34" s="350"/>
      <c r="F34" s="49" t="s">
        <v>671</v>
      </c>
      <c r="G34" s="290"/>
      <c r="I34" s="188"/>
      <c r="J34" s="188"/>
    </row>
    <row r="35" spans="2:14" ht="30" customHeight="1" thickBot="1">
      <c r="B35" s="260" t="s">
        <v>27</v>
      </c>
      <c r="F35" s="291" t="s">
        <v>28</v>
      </c>
    </row>
    <row r="36" spans="2:14" ht="30" customHeight="1">
      <c r="B36" s="367" t="s">
        <v>29</v>
      </c>
      <c r="C36" s="370" t="s">
        <v>21</v>
      </c>
      <c r="D36" s="371"/>
      <c r="E36" s="372"/>
      <c r="F36" s="3"/>
      <c r="G36" s="373"/>
      <c r="H36" s="373"/>
      <c r="I36" s="373"/>
      <c r="J36" s="373"/>
      <c r="K36" s="373"/>
      <c r="L36" s="373"/>
      <c r="M36" s="373"/>
      <c r="N36" s="373"/>
    </row>
    <row r="37" spans="2:14" ht="30" customHeight="1">
      <c r="B37" s="368"/>
      <c r="C37" s="374" t="s">
        <v>6</v>
      </c>
      <c r="D37" s="375"/>
      <c r="E37" s="376"/>
      <c r="F37" s="4"/>
    </row>
    <row r="38" spans="2:14" ht="30" customHeight="1" thickBot="1">
      <c r="B38" s="369"/>
      <c r="C38" s="377" t="s">
        <v>9</v>
      </c>
      <c r="D38" s="378"/>
      <c r="E38" s="379"/>
      <c r="F38" s="5"/>
    </row>
  </sheetData>
  <sheetProtection algorithmName="SHA-512" hashValue="S2yki22wSF2ofh+u6iwBKBeV71Gkpr7MBUu04ZKisAjylfXa2dBVQeoeyZDuUBavicJ+yCPXjXmzeHKafg1IRg==" saltValue="JuolGYEVmxSjhNXI0/ENrg==" spinCount="100000" sheet="1" formatCells="0" formatColumns="0" formatRows="0" selectLockedCells="1"/>
  <mergeCells count="42">
    <mergeCell ref="L27:L30"/>
    <mergeCell ref="L5:L8"/>
    <mergeCell ref="L9:L12"/>
    <mergeCell ref="L22:L24"/>
    <mergeCell ref="L15:L18"/>
    <mergeCell ref="L19:L21"/>
    <mergeCell ref="D13:E13"/>
    <mergeCell ref="K5:K8"/>
    <mergeCell ref="K9:K12"/>
    <mergeCell ref="B13:B24"/>
    <mergeCell ref="K22:K24"/>
    <mergeCell ref="K19:K21"/>
    <mergeCell ref="D15:D18"/>
    <mergeCell ref="D19:D20"/>
    <mergeCell ref="C13:C21"/>
    <mergeCell ref="C3:D4"/>
    <mergeCell ref="K3:K4"/>
    <mergeCell ref="L3:L4"/>
    <mergeCell ref="B3:B12"/>
    <mergeCell ref="C5:D8"/>
    <mergeCell ref="C9:D12"/>
    <mergeCell ref="B36:B38"/>
    <mergeCell ref="C36:E36"/>
    <mergeCell ref="G36:N36"/>
    <mergeCell ref="C37:E37"/>
    <mergeCell ref="C38:E38"/>
    <mergeCell ref="C31:E31"/>
    <mergeCell ref="K27:K30"/>
    <mergeCell ref="K15:K18"/>
    <mergeCell ref="B31:B34"/>
    <mergeCell ref="D14:E14"/>
    <mergeCell ref="B27:B30"/>
    <mergeCell ref="C27:E27"/>
    <mergeCell ref="C28:E28"/>
    <mergeCell ref="C29:E29"/>
    <mergeCell ref="C30:E30"/>
    <mergeCell ref="C34:E34"/>
    <mergeCell ref="C32:E32"/>
    <mergeCell ref="C33:E33"/>
    <mergeCell ref="C25:E25"/>
    <mergeCell ref="C26:E26"/>
    <mergeCell ref="C22:D24"/>
  </mergeCells>
  <phoneticPr fontId="2"/>
  <conditionalFormatting sqref="F14">
    <cfRule type="expression" dxfId="28" priority="3">
      <formula>$F$13="全部"</formula>
    </cfRule>
  </conditionalFormatting>
  <conditionalFormatting sqref="F3:J3 F7:J7 F11:J11">
    <cfRule type="expression" dxfId="27" priority="1">
      <formula>MOD(F3,1)=0</formula>
    </cfRule>
  </conditionalFormatting>
  <dataValidations xWindow="621" yWindow="786" count="15">
    <dataValidation type="list" allowBlank="1" showInputMessage="1" showErrorMessage="1" promptTitle="――― 注意事項 ――――" prompt="機能性PV（周辺機器）を導入する場合は、必ず選択してください。" sqref="F13" xr:uid="{819165BA-E31A-4D40-A905-5147300D8EF7}">
      <formula1>"選択してください,全部,一部"</formula1>
    </dataValidation>
    <dataValidation type="list" allowBlank="1" showInputMessage="1" showErrorMessage="1" promptTitle="※選択してください※" prompt="　" sqref="F25" xr:uid="{42C6AB1B-81E5-42B6-BF8D-395744213E65}">
      <formula1>"選択してください,有,無"</formula1>
    </dataValidation>
    <dataValidation type="whole" operator="greaterThan" allowBlank="1" showInputMessage="1" showErrorMessage="1" promptTitle="※機能性PVや陸屋根の架台を含む※" prompt=" " sqref="F36" xr:uid="{AAA377D0-94CC-4DCE-96D0-818FDB00B36B}">
      <formula1>0</formula1>
    </dataValidation>
    <dataValidation type="list" allowBlank="1" showInputMessage="1" showErrorMessage="1" sqref="F6:J6" xr:uid="{12330928-DD2E-4349-86A0-86980C37522A}">
      <formula1>INDIRECT(F$5)</formula1>
    </dataValidation>
    <dataValidation type="list" allowBlank="1" showInputMessage="1" showErrorMessage="1" sqref="F5:J5" xr:uid="{2C934B32-9AF5-4DBF-A91F-2989C4E42175}">
      <formula1>別表2</formula1>
    </dataValidation>
    <dataValidation type="list" allowBlank="1" showInputMessage="1" showErrorMessage="1" sqref="F9:J9" xr:uid="{831D33FF-69B8-4BF9-BC7B-945C38242AF2}">
      <formula1>別表3_モジュール</formula1>
    </dataValidation>
    <dataValidation type="list" allowBlank="1" showInputMessage="1" showErrorMessage="1" sqref="F10:J10" xr:uid="{02782233-DCBB-4137-A48D-091C02BBE158}">
      <formula1>INDIRECT(F$9)</formula1>
    </dataValidation>
    <dataValidation type="list" allowBlank="1" showInputMessage="1" showErrorMessage="1" sqref="F15:J15" xr:uid="{88C6C331-E283-4F2E-A23A-239B46A842F8}">
      <formula1>別表3_周辺機器</formula1>
    </dataValidation>
    <dataValidation type="list" allowBlank="1" showInputMessage="1" showErrorMessage="1" sqref="F16:J16" xr:uid="{3C8EFD22-A25E-43D9-AC76-694A41562B02}">
      <formula1>INDIRECT(F$15)</formula1>
    </dataValidation>
    <dataValidation type="list" allowBlank="1" showInputMessage="1" showErrorMessage="1" sqref="F34" xr:uid="{70053CB5-61EF-4308-A699-D84DCC11149C}">
      <formula1>"選択してください,はい,いいえ"</formula1>
    </dataValidation>
    <dataValidation type="decimal" allowBlank="1" showInputMessage="1" showErrorMessage="1" promptTitle="※単位に注意してください※" prompt="周辺機器に対応するパワーコンディショナの定格出力を入力してください。" sqref="F14" xr:uid="{7EDA0031-E513-43B6-B874-36D2FC9B41E5}">
      <formula1>0</formula1>
      <formula2>L3+L5+L9</formula2>
    </dataValidation>
    <dataValidation type="whole" operator="greaterThan" allowBlank="1" showInputMessage="1" showErrorMessage="1" sqref="F18:J18 F8:J8 F12:J12 F33 F21:J21 F24:J24 F30:J30 F4:J4 F38 F37" xr:uid="{8BD55B97-EDA1-4F27-B631-BC039F5EAA62}">
      <formula1>0</formula1>
    </dataValidation>
    <dataValidation operator="greaterThan" allowBlank="1" showInputMessage="1" showErrorMessage="1" sqref="F3:J3" xr:uid="{46620AD0-3ADF-4F29-B1B0-298B7846D4AC}"/>
    <dataValidation type="decimal" operator="greaterThan" allowBlank="1" showInputMessage="1" showErrorMessage="1" promptTitle="※単位に注意してください※" prompt=" " sqref="F23:J23" xr:uid="{79A8AD06-C816-4264-9DBC-E9E1B5808012}">
      <formula1>0</formula1>
    </dataValidation>
    <dataValidation type="decimal" operator="greaterThan" allowBlank="1" showInputMessage="1" showErrorMessage="1" sqref="F29:J29" xr:uid="{84A7CD9B-417B-454C-BFEB-83C113C5509A}">
      <formula1>0</formula1>
    </dataValidation>
  </dataValidations>
  <pageMargins left="0.7" right="0.7" top="0.75" bottom="0.75" header="0.3" footer="0.3"/>
  <pageSetup paperSize="8" scale="72" orientation="landscape" r:id="rId1"/>
  <rowBreaks count="1" manualBreakCount="1">
    <brk id="24" max="1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9795A00-CD29-454C-AB9D-8E2AEBA22B12}">
            <xm:f>OR(COUNTIF(リスト!$U$5:$U$12,$F$16),COUNTIF(リスト!$U$5:$U$12,$G$16),COUNTIF(リスト!$U$5:$U$12,$H$16),COUNTIF(リスト!$U$5:$U$12,$I$16),COUNTIF(リスト!$U$5:$U$12,$J$16))&lt;&gt;TRUE</xm:f>
            <x14:dxf>
              <fill>
                <patternFill patternType="solid">
                  <bgColor theme="0" tint="-0.499984740745262"/>
                </patternFill>
              </fill>
            </x14:dxf>
          </x14:cfRule>
          <xm:sqref>F19:J21</xm:sqref>
        </x14:conditionalFormatting>
      </x14:conditionalFormattings>
    </ext>
    <ext xmlns:x14="http://schemas.microsoft.com/office/spreadsheetml/2009/9/main" uri="{CCE6A557-97BC-4b89-ADB6-D9C93CAAB3DF}">
      <x14:dataValidations xmlns:xm="http://schemas.microsoft.com/office/excel/2006/main" xWindow="621" yWindow="786" count="1">
        <x14:dataValidation type="list" allowBlank="1" showInputMessage="1" showErrorMessage="1" xr:uid="{0F4445B9-FB45-4E2A-8897-CF479A2CDB0F}">
          <x14:formula1>
            <xm:f>⑦PV出力最適化!$Q$6:$Q$8</xm:f>
          </x14:formula1>
          <xm:sqref>F19:J19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56D9-650E-4736-9822-3C9473D90C0A}">
  <sheetPr codeName="Sheet1">
    <tabColor rgb="FF7030A0"/>
  </sheetPr>
  <dimension ref="B2:AL14"/>
  <sheetViews>
    <sheetView workbookViewId="0">
      <selection activeCell="D7" sqref="D7"/>
    </sheetView>
  </sheetViews>
  <sheetFormatPr defaultRowHeight="16.2"/>
  <cols>
    <col min="1" max="1" width="8.796875" style="97"/>
    <col min="2" max="2" width="16.5" style="97" customWidth="1"/>
    <col min="3" max="3" width="26" style="97" customWidth="1"/>
    <col min="4" max="4" width="27.59765625" style="97" customWidth="1"/>
    <col min="5" max="5" width="28.5" style="97" customWidth="1"/>
    <col min="6" max="38" width="16.5" style="97" customWidth="1"/>
    <col min="39" max="16384" width="8.796875" style="97"/>
  </cols>
  <sheetData>
    <row r="2" spans="2:38">
      <c r="B2" s="95" cm="1">
        <f t="array" ref="B2:AL14">TRANSPOSE(【入力】物件・国等の助成金情報シート!B2:N38)</f>
        <v>0</v>
      </c>
      <c r="C2" s="95" t="str">
        <v>太陽光（モジュール）</v>
      </c>
      <c r="D2" s="95">
        <v>0</v>
      </c>
      <c r="E2" s="95">
        <v>0</v>
      </c>
      <c r="F2" s="95">
        <v>0</v>
      </c>
      <c r="G2" s="95">
        <v>0</v>
      </c>
      <c r="H2" s="95">
        <v>0</v>
      </c>
      <c r="I2" s="95">
        <v>0</v>
      </c>
      <c r="J2" s="95">
        <v>0</v>
      </c>
      <c r="K2" s="95">
        <v>0</v>
      </c>
      <c r="L2" s="95">
        <v>0</v>
      </c>
      <c r="M2" s="95" t="str">
        <v>太陽光（変換装置）</v>
      </c>
      <c r="N2" s="95">
        <v>0</v>
      </c>
      <c r="O2" s="95">
        <v>0</v>
      </c>
      <c r="P2" s="95">
        <v>0</v>
      </c>
      <c r="Q2" s="95">
        <v>0</v>
      </c>
      <c r="R2" s="95">
        <v>0</v>
      </c>
      <c r="S2" s="95">
        <v>0</v>
      </c>
      <c r="T2" s="95">
        <v>0</v>
      </c>
      <c r="U2" s="95">
        <v>0</v>
      </c>
      <c r="V2" s="95">
        <v>0</v>
      </c>
      <c r="W2" s="95">
        <v>0</v>
      </c>
      <c r="X2" s="95">
        <v>0</v>
      </c>
      <c r="Y2" s="95" t="str">
        <v>集合住宅の陸屋根に設置する太陽電池の架台</v>
      </c>
      <c r="Z2" s="95" t="str">
        <v>合計発電出力</v>
      </c>
      <c r="AA2" s="95" t="str">
        <v>蓄電池</v>
      </c>
      <c r="AB2" s="95">
        <v>0</v>
      </c>
      <c r="AC2" s="95">
        <v>0</v>
      </c>
      <c r="AD2" s="95">
        <v>0</v>
      </c>
      <c r="AE2" s="95" t="str">
        <v>V2H</v>
      </c>
      <c r="AF2" s="95">
        <v>0</v>
      </c>
      <c r="AG2" s="95">
        <v>0</v>
      </c>
      <c r="AH2" s="95">
        <v>0</v>
      </c>
      <c r="AI2" s="96" t="str">
        <v>助成対象経費（税別）</v>
      </c>
      <c r="AJ2" s="95" t="str">
        <v>国等補助金額</v>
      </c>
      <c r="AK2" s="95">
        <v>0</v>
      </c>
      <c r="AL2" s="95">
        <v>0</v>
      </c>
    </row>
    <row r="3" spans="2:38" s="100" customFormat="1" ht="43.2" customHeight="1">
      <c r="B3" s="98">
        <v>0</v>
      </c>
      <c r="C3" s="98" t="str">
        <v>太陽光発電システム</v>
      </c>
      <c r="D3" s="98">
        <v>0</v>
      </c>
      <c r="E3" s="98" t="str">
        <v>機能性PV
（基準別表２に定める機能性の区分）</v>
      </c>
      <c r="F3" s="98">
        <v>0</v>
      </c>
      <c r="G3" s="98">
        <v>0</v>
      </c>
      <c r="H3" s="98">
        <v>0</v>
      </c>
      <c r="I3" s="98" t="str">
        <v>機能性PV（基準別表３に定める機能性の区分）モジュール</v>
      </c>
      <c r="J3" s="98">
        <v>0</v>
      </c>
      <c r="K3" s="98">
        <v>0</v>
      </c>
      <c r="L3" s="98">
        <v>0</v>
      </c>
      <c r="M3" s="98" t="str">
        <v>機能性PV（基準別表３に定める機能性の区分）周辺機器</v>
      </c>
      <c r="N3" s="98">
        <v>0</v>
      </c>
      <c r="O3" s="98">
        <v>0</v>
      </c>
      <c r="P3" s="98">
        <v>0</v>
      </c>
      <c r="Q3" s="98">
        <v>0</v>
      </c>
      <c r="R3" s="98">
        <v>0</v>
      </c>
      <c r="S3" s="98">
        <v>0</v>
      </c>
      <c r="T3" s="98">
        <v>0</v>
      </c>
      <c r="U3" s="98">
        <v>0</v>
      </c>
      <c r="V3" s="98" t="str">
        <v>パワーコンディショナ</v>
      </c>
      <c r="W3" s="98">
        <v>0</v>
      </c>
      <c r="X3" s="98">
        <v>0</v>
      </c>
      <c r="Y3" s="98" t="str">
        <v>架台の有無</v>
      </c>
      <c r="Z3" s="98" t="str">
        <v>太陽光発電(kW)</v>
      </c>
      <c r="AA3" s="98" t="str">
        <v>メーカー</v>
      </c>
      <c r="AB3" s="98" t="str">
        <v>パッケージ型番</v>
      </c>
      <c r="AC3" s="98" t="str">
        <v>定格容量(kWh)</v>
      </c>
      <c r="AD3" s="98" t="str">
        <v>台数(台)</v>
      </c>
      <c r="AE3" s="98" t="str">
        <v>メーカー</v>
      </c>
      <c r="AF3" s="98" t="str">
        <v>型式</v>
      </c>
      <c r="AG3" s="98" t="str">
        <v>設置機器数(台)</v>
      </c>
      <c r="AH3" s="98" t="str">
        <v>PV(50kW未満)及びEV・PHVを併せて導入、もしくは既に導入している</v>
      </c>
      <c r="AI3" s="99">
        <v>0</v>
      </c>
      <c r="AJ3" s="98" t="str">
        <v>太陽光発電システム</v>
      </c>
      <c r="AK3" s="98" t="str">
        <v>蓄電池システム</v>
      </c>
      <c r="AL3" s="98" t="str">
        <v>V2H</v>
      </c>
    </row>
    <row r="4" spans="2:38">
      <c r="B4" s="95">
        <v>0</v>
      </c>
      <c r="C4" s="95">
        <v>0</v>
      </c>
      <c r="D4" s="95">
        <v>0</v>
      </c>
      <c r="E4" s="95">
        <v>0</v>
      </c>
      <c r="F4" s="95">
        <v>0</v>
      </c>
      <c r="G4" s="95">
        <v>0</v>
      </c>
      <c r="H4" s="95">
        <v>0</v>
      </c>
      <c r="I4" s="95">
        <v>0</v>
      </c>
      <c r="J4" s="95">
        <v>0</v>
      </c>
      <c r="K4" s="95">
        <v>0</v>
      </c>
      <c r="L4" s="95">
        <v>0</v>
      </c>
      <c r="M4" s="95" t="str">
        <v>周辺機器が接続されている範囲</v>
      </c>
      <c r="N4" s="95" t="str">
        <v>上記選択が「一部」の場合、
接続されているモジュールの合計(kW)</v>
      </c>
      <c r="O4" s="95" t="str">
        <v>機能性PV（基準別表３に定める機能性の区分）周辺機器</v>
      </c>
      <c r="P4" s="95">
        <v>0</v>
      </c>
      <c r="Q4" s="95">
        <v>0</v>
      </c>
      <c r="R4" s="95">
        <v>0</v>
      </c>
      <c r="S4" s="95" t="str">
        <v>【オプティマイザー】に接続されるパワーコンディショナ</v>
      </c>
      <c r="T4" s="95">
        <v>0</v>
      </c>
      <c r="U4" s="95">
        <v>0</v>
      </c>
      <c r="V4" s="95">
        <v>0</v>
      </c>
      <c r="W4" s="95">
        <v>0</v>
      </c>
      <c r="X4" s="95">
        <v>0</v>
      </c>
      <c r="Y4" s="95">
        <v>0</v>
      </c>
      <c r="Z4" s="95">
        <v>0</v>
      </c>
      <c r="AA4" s="95">
        <v>0</v>
      </c>
      <c r="AB4" s="95">
        <v>0</v>
      </c>
      <c r="AC4" s="95">
        <v>0</v>
      </c>
      <c r="AD4" s="95">
        <v>0</v>
      </c>
      <c r="AE4" s="95">
        <v>0</v>
      </c>
      <c r="AF4" s="95">
        <v>0</v>
      </c>
      <c r="AG4" s="95">
        <v>0</v>
      </c>
      <c r="AH4" s="95">
        <v>0</v>
      </c>
      <c r="AI4" s="96">
        <v>0</v>
      </c>
      <c r="AJ4" s="95">
        <v>0</v>
      </c>
      <c r="AK4" s="95">
        <v>0</v>
      </c>
      <c r="AL4" s="95">
        <v>0</v>
      </c>
    </row>
    <row r="5" spans="2:38" ht="16.8" thickBot="1">
      <c r="B5" s="101">
        <v>0</v>
      </c>
      <c r="C5" s="101" t="str">
        <v>出力/枚(W)</v>
      </c>
      <c r="D5" s="101" t="str">
        <v>数量(枚)</v>
      </c>
      <c r="E5" s="101" t="str">
        <v>区分</v>
      </c>
      <c r="F5" s="101" t="str">
        <v>型番</v>
      </c>
      <c r="G5" s="101" t="str">
        <v>出力/枚(W)</v>
      </c>
      <c r="H5" s="101" t="str">
        <v>数量(枚)</v>
      </c>
      <c r="I5" s="101" t="str">
        <v>区分</v>
      </c>
      <c r="J5" s="101" t="str">
        <v>型番</v>
      </c>
      <c r="K5" s="101" t="str">
        <v>出力/枚(W)</v>
      </c>
      <c r="L5" s="101" t="str">
        <v>数量(枚)</v>
      </c>
      <c r="M5" s="101">
        <v>0</v>
      </c>
      <c r="N5" s="101">
        <v>0</v>
      </c>
      <c r="O5" s="101" t="str">
        <v>区分</v>
      </c>
      <c r="P5" s="101" t="str">
        <v>型番</v>
      </c>
      <c r="Q5" s="101" t="str">
        <v>出力/台(kW)</v>
      </c>
      <c r="R5" s="101" t="str">
        <v>数量(台)</v>
      </c>
      <c r="S5" s="101" t="str">
        <v>型番</v>
      </c>
      <c r="T5" s="101" t="str">
        <v>出力/台(kW)</v>
      </c>
      <c r="U5" s="101" t="str">
        <v>数量（台）</v>
      </c>
      <c r="V5" s="101" t="str">
        <v>型番</v>
      </c>
      <c r="W5" s="101" t="str">
        <v>出力/台(kW)</v>
      </c>
      <c r="X5" s="101" t="str">
        <v>数量(台)</v>
      </c>
      <c r="Y5" s="101">
        <v>0</v>
      </c>
      <c r="Z5" s="101">
        <v>0</v>
      </c>
      <c r="AA5" s="101">
        <v>0</v>
      </c>
      <c r="AB5" s="101">
        <v>0</v>
      </c>
      <c r="AC5" s="101">
        <v>0</v>
      </c>
      <c r="AD5" s="101">
        <v>0</v>
      </c>
      <c r="AE5" s="101">
        <v>0</v>
      </c>
      <c r="AF5" s="101">
        <v>0</v>
      </c>
      <c r="AG5" s="101">
        <v>0</v>
      </c>
      <c r="AH5" s="101">
        <v>0</v>
      </c>
      <c r="AI5" s="102">
        <v>0</v>
      </c>
      <c r="AJ5" s="101">
        <v>0</v>
      </c>
      <c r="AK5" s="101">
        <v>0</v>
      </c>
      <c r="AL5" s="101">
        <v>0</v>
      </c>
    </row>
    <row r="6" spans="2:38" ht="16.8" thickTop="1">
      <c r="B6" s="103">
        <v>1</v>
      </c>
      <c r="C6" s="104">
        <v>0</v>
      </c>
      <c r="D6" s="104">
        <v>0</v>
      </c>
      <c r="E6" s="104">
        <v>0</v>
      </c>
      <c r="F6" s="104">
        <v>0</v>
      </c>
      <c r="G6" s="104">
        <v>0</v>
      </c>
      <c r="H6" s="104">
        <v>0</v>
      </c>
      <c r="I6" s="104">
        <v>0</v>
      </c>
      <c r="J6" s="104">
        <v>0</v>
      </c>
      <c r="K6" s="104">
        <v>0</v>
      </c>
      <c r="L6" s="104">
        <v>0</v>
      </c>
      <c r="M6" s="104" t="str">
        <v>選択してください</v>
      </c>
      <c r="N6" s="104">
        <v>0</v>
      </c>
      <c r="O6" s="104">
        <v>0</v>
      </c>
      <c r="P6" s="104">
        <v>0</v>
      </c>
      <c r="Q6" s="104">
        <v>0</v>
      </c>
      <c r="R6" s="104">
        <v>0</v>
      </c>
      <c r="S6" s="104">
        <v>0</v>
      </c>
      <c r="T6" s="104">
        <v>0</v>
      </c>
      <c r="U6" s="104">
        <v>0</v>
      </c>
      <c r="V6" s="104">
        <v>0</v>
      </c>
      <c r="W6" s="104">
        <v>0</v>
      </c>
      <c r="X6" s="104">
        <v>0</v>
      </c>
      <c r="Y6" s="104" t="str">
        <v>選択してください</v>
      </c>
      <c r="Z6" s="104">
        <v>0</v>
      </c>
      <c r="AA6" s="104">
        <v>0</v>
      </c>
      <c r="AB6" s="104">
        <v>0</v>
      </c>
      <c r="AC6" s="105">
        <v>0</v>
      </c>
      <c r="AD6" s="104">
        <v>0</v>
      </c>
      <c r="AE6" s="104">
        <v>0</v>
      </c>
      <c r="AF6" s="104">
        <v>0</v>
      </c>
      <c r="AG6" s="104">
        <v>0</v>
      </c>
      <c r="AH6" s="104" t="str">
        <v>選択してください</v>
      </c>
      <c r="AI6" s="106" t="str">
        <v>（単位：円）</v>
      </c>
      <c r="AJ6" s="107">
        <v>0</v>
      </c>
      <c r="AK6" s="107">
        <v>0</v>
      </c>
      <c r="AL6" s="107">
        <v>0</v>
      </c>
    </row>
    <row r="7" spans="2:38">
      <c r="B7" s="95">
        <v>2</v>
      </c>
      <c r="C7" s="108">
        <v>0</v>
      </c>
      <c r="D7" s="108">
        <v>0</v>
      </c>
      <c r="E7" s="108">
        <v>0</v>
      </c>
      <c r="F7" s="108">
        <v>0</v>
      </c>
      <c r="G7" s="108">
        <v>0</v>
      </c>
      <c r="H7" s="108">
        <v>0</v>
      </c>
      <c r="I7" s="108">
        <v>0</v>
      </c>
      <c r="J7" s="108">
        <v>0</v>
      </c>
      <c r="K7" s="108">
        <v>0</v>
      </c>
      <c r="L7" s="108">
        <v>0</v>
      </c>
      <c r="M7" s="108">
        <v>0</v>
      </c>
      <c r="N7" s="108">
        <v>0</v>
      </c>
      <c r="O7" s="108">
        <v>0</v>
      </c>
      <c r="P7" s="108">
        <v>0</v>
      </c>
      <c r="Q7" s="108">
        <v>0</v>
      </c>
      <c r="R7" s="108">
        <v>0</v>
      </c>
      <c r="S7" s="108">
        <v>0</v>
      </c>
      <c r="T7" s="108">
        <v>0</v>
      </c>
      <c r="U7" s="108">
        <v>0</v>
      </c>
      <c r="V7" s="108">
        <v>0</v>
      </c>
      <c r="W7" s="108">
        <v>0</v>
      </c>
      <c r="X7" s="108">
        <v>0</v>
      </c>
      <c r="Y7" s="96">
        <v>0</v>
      </c>
      <c r="Z7" s="108">
        <v>0</v>
      </c>
      <c r="AA7" s="108">
        <v>0</v>
      </c>
      <c r="AB7" s="108">
        <v>0</v>
      </c>
      <c r="AC7" s="109">
        <v>0</v>
      </c>
      <c r="AD7" s="108">
        <v>0</v>
      </c>
      <c r="AE7" s="108">
        <v>0</v>
      </c>
      <c r="AF7" s="108">
        <v>0</v>
      </c>
      <c r="AG7" s="108">
        <v>0</v>
      </c>
      <c r="AH7" s="96">
        <v>0</v>
      </c>
      <c r="AI7" s="96">
        <v>0</v>
      </c>
      <c r="AJ7" s="110">
        <v>0</v>
      </c>
      <c r="AK7" s="110">
        <v>0</v>
      </c>
      <c r="AL7" s="110">
        <v>0</v>
      </c>
    </row>
    <row r="8" spans="2:38">
      <c r="B8" s="95">
        <v>3</v>
      </c>
      <c r="C8" s="108">
        <v>0</v>
      </c>
      <c r="D8" s="108">
        <v>0</v>
      </c>
      <c r="E8" s="108">
        <v>0</v>
      </c>
      <c r="F8" s="108">
        <v>0</v>
      </c>
      <c r="G8" s="108">
        <v>0</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96">
        <v>0</v>
      </c>
      <c r="Z8" s="108">
        <v>0</v>
      </c>
      <c r="AA8" s="108">
        <v>0</v>
      </c>
      <c r="AB8" s="108">
        <v>0</v>
      </c>
      <c r="AC8" s="109">
        <v>0</v>
      </c>
      <c r="AD8" s="108">
        <v>0</v>
      </c>
      <c r="AE8" s="108">
        <v>0</v>
      </c>
      <c r="AF8" s="108">
        <v>0</v>
      </c>
      <c r="AG8" s="108">
        <v>0</v>
      </c>
      <c r="AH8" s="96">
        <v>0</v>
      </c>
      <c r="AI8" s="96">
        <v>0</v>
      </c>
      <c r="AJ8" s="110">
        <v>0</v>
      </c>
      <c r="AK8" s="110">
        <v>0</v>
      </c>
      <c r="AL8" s="110">
        <v>0</v>
      </c>
    </row>
    <row r="9" spans="2:38">
      <c r="B9" s="95">
        <v>4</v>
      </c>
      <c r="C9" s="108">
        <v>0</v>
      </c>
      <c r="D9" s="108">
        <v>0</v>
      </c>
      <c r="E9" s="108">
        <v>0</v>
      </c>
      <c r="F9" s="108">
        <v>0</v>
      </c>
      <c r="G9" s="108">
        <v>0</v>
      </c>
      <c r="H9" s="108">
        <v>0</v>
      </c>
      <c r="I9" s="108">
        <v>0</v>
      </c>
      <c r="J9" s="108">
        <v>0</v>
      </c>
      <c r="K9" s="108">
        <v>0</v>
      </c>
      <c r="L9" s="108">
        <v>0</v>
      </c>
      <c r="M9" s="108">
        <v>0</v>
      </c>
      <c r="N9" s="108">
        <v>0</v>
      </c>
      <c r="O9" s="108">
        <v>0</v>
      </c>
      <c r="P9" s="108">
        <v>0</v>
      </c>
      <c r="Q9" s="108">
        <v>0</v>
      </c>
      <c r="R9" s="108">
        <v>0</v>
      </c>
      <c r="S9" s="108">
        <v>0</v>
      </c>
      <c r="T9" s="108">
        <v>0</v>
      </c>
      <c r="U9" s="108">
        <v>0</v>
      </c>
      <c r="V9" s="108">
        <v>0</v>
      </c>
      <c r="W9" s="108">
        <v>0</v>
      </c>
      <c r="X9" s="108">
        <v>0</v>
      </c>
      <c r="Y9" s="96">
        <v>0</v>
      </c>
      <c r="Z9" s="108">
        <v>0</v>
      </c>
      <c r="AA9" s="108">
        <v>0</v>
      </c>
      <c r="AB9" s="108">
        <v>0</v>
      </c>
      <c r="AC9" s="109">
        <v>0</v>
      </c>
      <c r="AD9" s="108">
        <v>0</v>
      </c>
      <c r="AE9" s="108">
        <v>0</v>
      </c>
      <c r="AF9" s="108">
        <v>0</v>
      </c>
      <c r="AG9" s="108">
        <v>0</v>
      </c>
      <c r="AH9" s="96">
        <v>0</v>
      </c>
      <c r="AI9" s="96">
        <v>0</v>
      </c>
      <c r="AJ9" s="110">
        <v>0</v>
      </c>
      <c r="AK9" s="110">
        <v>0</v>
      </c>
      <c r="AL9" s="110">
        <v>0</v>
      </c>
    </row>
    <row r="10" spans="2:38">
      <c r="B10" s="95">
        <v>5</v>
      </c>
      <c r="C10" s="108">
        <v>0</v>
      </c>
      <c r="D10" s="108">
        <v>0</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96">
        <v>0</v>
      </c>
      <c r="Z10" s="108">
        <v>0</v>
      </c>
      <c r="AA10" s="108">
        <v>0</v>
      </c>
      <c r="AB10" s="108">
        <v>0</v>
      </c>
      <c r="AC10" s="109">
        <v>0</v>
      </c>
      <c r="AD10" s="108">
        <v>0</v>
      </c>
      <c r="AE10" s="108">
        <v>0</v>
      </c>
      <c r="AF10" s="108">
        <v>0</v>
      </c>
      <c r="AG10" s="108">
        <v>0</v>
      </c>
      <c r="AH10" s="96">
        <v>0</v>
      </c>
      <c r="AI10" s="96">
        <v>0</v>
      </c>
      <c r="AJ10" s="110">
        <v>0</v>
      </c>
      <c r="AK10" s="110">
        <v>0</v>
      </c>
      <c r="AL10" s="110">
        <v>0</v>
      </c>
    </row>
    <row r="11" spans="2:38">
      <c r="B11" s="95" t="str">
        <v>合計出力（W）</v>
      </c>
      <c r="C11" s="110">
        <v>0</v>
      </c>
      <c r="D11" s="108">
        <v>0</v>
      </c>
      <c r="E11" s="110">
        <v>0</v>
      </c>
      <c r="F11" s="108">
        <v>0</v>
      </c>
      <c r="G11" s="108">
        <v>0</v>
      </c>
      <c r="H11" s="108">
        <v>0</v>
      </c>
      <c r="I11" s="110">
        <v>0</v>
      </c>
      <c r="J11" s="108">
        <v>0</v>
      </c>
      <c r="K11" s="108">
        <v>0</v>
      </c>
      <c r="L11" s="108">
        <v>0</v>
      </c>
      <c r="M11" s="108">
        <v>0</v>
      </c>
      <c r="N11" s="108">
        <v>0</v>
      </c>
      <c r="O11" s="108">
        <v>0</v>
      </c>
      <c r="P11" s="108">
        <v>0</v>
      </c>
      <c r="Q11" s="108">
        <v>0</v>
      </c>
      <c r="R11" s="108">
        <v>0</v>
      </c>
      <c r="S11" s="110">
        <v>0</v>
      </c>
      <c r="T11" s="108">
        <v>0</v>
      </c>
      <c r="U11" s="108">
        <v>0</v>
      </c>
      <c r="V11" s="108">
        <v>0</v>
      </c>
      <c r="W11" s="108">
        <v>0</v>
      </c>
      <c r="X11" s="108">
        <v>0</v>
      </c>
      <c r="Y11" s="96">
        <v>0</v>
      </c>
      <c r="Z11" s="108">
        <v>0</v>
      </c>
      <c r="AA11" s="108">
        <v>0</v>
      </c>
      <c r="AB11" s="108">
        <v>0</v>
      </c>
      <c r="AC11" s="109">
        <v>0</v>
      </c>
      <c r="AD11" s="108">
        <v>0</v>
      </c>
      <c r="AE11" s="108">
        <v>0</v>
      </c>
      <c r="AF11" s="108">
        <v>0</v>
      </c>
      <c r="AG11" s="108">
        <v>0</v>
      </c>
      <c r="AH11" s="96">
        <v>0</v>
      </c>
      <c r="AI11" s="96">
        <v>0</v>
      </c>
      <c r="AJ11" s="110">
        <v>0</v>
      </c>
      <c r="AK11" s="110">
        <v>0</v>
      </c>
      <c r="AL11" s="110">
        <v>0</v>
      </c>
    </row>
    <row r="12" spans="2:38">
      <c r="B12" s="95" t="str">
        <v>合計出力(kW･kWh)</v>
      </c>
      <c r="C12" s="108">
        <v>0</v>
      </c>
      <c r="D12" s="108">
        <v>0</v>
      </c>
      <c r="E12" s="108">
        <v>0</v>
      </c>
      <c r="F12" s="108">
        <v>0</v>
      </c>
      <c r="G12" s="108">
        <v>0</v>
      </c>
      <c r="H12" s="108">
        <v>0</v>
      </c>
      <c r="I12" s="108">
        <v>0</v>
      </c>
      <c r="J12" s="108">
        <v>0</v>
      </c>
      <c r="K12" s="108">
        <v>0</v>
      </c>
      <c r="L12" s="108">
        <v>0</v>
      </c>
      <c r="M12" s="108">
        <v>0</v>
      </c>
      <c r="N12" s="108">
        <v>0</v>
      </c>
      <c r="O12" s="108">
        <v>0</v>
      </c>
      <c r="P12" s="108">
        <v>0</v>
      </c>
      <c r="Q12" s="108">
        <v>0</v>
      </c>
      <c r="R12" s="108">
        <v>0</v>
      </c>
      <c r="S12" s="108">
        <v>0</v>
      </c>
      <c r="T12" s="108">
        <v>0</v>
      </c>
      <c r="U12" s="108">
        <v>0</v>
      </c>
      <c r="V12" s="108">
        <v>0</v>
      </c>
      <c r="W12" s="108">
        <v>0</v>
      </c>
      <c r="X12" s="108">
        <v>0</v>
      </c>
      <c r="Y12" s="96">
        <v>0</v>
      </c>
      <c r="Z12" s="108">
        <v>0</v>
      </c>
      <c r="AA12" s="108">
        <v>0</v>
      </c>
      <c r="AB12" s="108">
        <v>0</v>
      </c>
      <c r="AC12" s="109">
        <v>0</v>
      </c>
      <c r="AD12" s="108">
        <v>0</v>
      </c>
      <c r="AE12" s="108">
        <v>0</v>
      </c>
      <c r="AF12" s="108">
        <v>0</v>
      </c>
      <c r="AG12" s="108">
        <v>0</v>
      </c>
      <c r="AH12" s="96">
        <v>0</v>
      </c>
      <c r="AI12" s="96">
        <v>0</v>
      </c>
      <c r="AJ12" s="110">
        <v>0</v>
      </c>
      <c r="AK12" s="110">
        <v>0</v>
      </c>
      <c r="AL12" s="110">
        <v>0</v>
      </c>
    </row>
    <row r="13" spans="2:38">
      <c r="B13" s="95">
        <v>0</v>
      </c>
      <c r="C13" s="95">
        <v>0</v>
      </c>
      <c r="D13" s="95">
        <v>0</v>
      </c>
      <c r="E13" s="95">
        <v>0</v>
      </c>
      <c r="F13" s="95">
        <v>0</v>
      </c>
      <c r="G13" s="95">
        <v>0</v>
      </c>
      <c r="H13" s="95">
        <v>0</v>
      </c>
      <c r="I13" s="95">
        <v>0</v>
      </c>
      <c r="J13" s="95">
        <v>0</v>
      </c>
      <c r="K13" s="95">
        <v>0</v>
      </c>
      <c r="L13" s="95">
        <v>0</v>
      </c>
      <c r="M13" s="95">
        <v>0</v>
      </c>
      <c r="N13" s="95">
        <v>0</v>
      </c>
      <c r="O13" s="95">
        <v>0</v>
      </c>
      <c r="P13" s="95">
        <v>0</v>
      </c>
      <c r="Q13" s="95">
        <v>0</v>
      </c>
      <c r="R13" s="95">
        <v>0</v>
      </c>
      <c r="S13" s="95">
        <v>0</v>
      </c>
      <c r="T13" s="95">
        <v>0</v>
      </c>
      <c r="U13" s="95">
        <v>0</v>
      </c>
      <c r="V13" s="95">
        <v>0</v>
      </c>
      <c r="W13" s="95">
        <v>0</v>
      </c>
      <c r="X13" s="95">
        <v>0</v>
      </c>
      <c r="Y13" s="95">
        <v>0</v>
      </c>
      <c r="Z13" s="95">
        <v>0</v>
      </c>
      <c r="AA13" s="95">
        <v>0</v>
      </c>
      <c r="AB13" s="95">
        <v>0</v>
      </c>
      <c r="AC13" s="95">
        <v>0</v>
      </c>
      <c r="AD13" s="95">
        <v>0</v>
      </c>
      <c r="AE13" s="95">
        <v>0</v>
      </c>
      <c r="AF13" s="95">
        <v>0</v>
      </c>
      <c r="AG13" s="95">
        <v>0</v>
      </c>
      <c r="AH13" s="95">
        <v>0</v>
      </c>
      <c r="AI13" s="96">
        <v>0</v>
      </c>
      <c r="AJ13" s="95">
        <v>0</v>
      </c>
      <c r="AK13" s="95">
        <v>0</v>
      </c>
      <c r="AL13" s="95">
        <v>0</v>
      </c>
    </row>
    <row r="14" spans="2:38">
      <c r="B14" s="95">
        <v>0</v>
      </c>
      <c r="C14" s="95">
        <v>0</v>
      </c>
      <c r="D14" s="95">
        <v>0</v>
      </c>
      <c r="E14" s="95">
        <v>0</v>
      </c>
      <c r="F14" s="95">
        <v>0</v>
      </c>
      <c r="G14" s="95">
        <v>0</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c r="AC14" s="95">
        <v>0</v>
      </c>
      <c r="AD14" s="95">
        <v>0</v>
      </c>
      <c r="AE14" s="95">
        <v>0</v>
      </c>
      <c r="AF14" s="95">
        <v>0</v>
      </c>
      <c r="AG14" s="95">
        <v>0</v>
      </c>
      <c r="AH14" s="95">
        <v>0</v>
      </c>
      <c r="AI14" s="95">
        <v>0</v>
      </c>
      <c r="AJ14" s="95">
        <v>0</v>
      </c>
      <c r="AK14" s="95">
        <v>0</v>
      </c>
      <c r="AL14" s="95">
        <v>0</v>
      </c>
    </row>
  </sheetData>
  <sheetProtection algorithmName="SHA-512" hashValue="NEjtrCtHltXZwWanHxQDfLje0mVTOQIgOhwzWXzPQIrh+Ro+AwRoP78H4l+Tc2fWy3bRZKIOnWhV/+GgQnTfeA==" saltValue="AMmgxzPecztME2VSjObSJg=="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ED82-E938-41BC-9342-1382B47CF2EA}">
  <sheetPr codeName="Sheet4">
    <tabColor rgb="FFFFC000"/>
  </sheetPr>
  <dimension ref="A1:AE36"/>
  <sheetViews>
    <sheetView topLeftCell="A8" zoomScaleNormal="100" workbookViewId="0">
      <selection activeCell="G10" sqref="G10:H10"/>
    </sheetView>
  </sheetViews>
  <sheetFormatPr defaultRowHeight="18"/>
  <cols>
    <col min="1" max="1" width="4.19921875" customWidth="1"/>
    <col min="2" max="2" width="7.19921875" customWidth="1"/>
    <col min="3" max="4" width="4.19921875" customWidth="1"/>
    <col min="5" max="5" width="11.69921875" customWidth="1"/>
    <col min="6" max="6" width="25.69921875" customWidth="1"/>
    <col min="7" max="7" width="12.69921875" customWidth="1"/>
    <col min="8" max="8" width="30.69921875" customWidth="1"/>
    <col min="9" max="9" width="12.69921875" customWidth="1"/>
    <col min="10" max="10" width="30.69921875" customWidth="1"/>
    <col min="11" max="11" width="12.69921875" customWidth="1"/>
    <col min="12" max="12" width="30.69921875" customWidth="1"/>
    <col min="13" max="13" width="12.69921875" customWidth="1"/>
    <col min="14" max="14" width="30.69921875" customWidth="1"/>
    <col min="15" max="15" width="12.69921875" customWidth="1"/>
    <col min="16" max="16" width="30.69921875" customWidth="1"/>
    <col min="17" max="17" width="12.69921875" customWidth="1"/>
    <col min="18" max="18" width="30.69921875" customWidth="1"/>
    <col min="19" max="19" width="12.69921875" customWidth="1"/>
    <col min="20" max="20" width="30.69921875" customWidth="1"/>
    <col min="21" max="21" width="12.69921875" customWidth="1"/>
    <col min="22" max="22" width="30.69921875" customWidth="1"/>
    <col min="23" max="23" width="12.69921875" customWidth="1"/>
    <col min="24" max="24" width="30.69921875" customWidth="1"/>
    <col min="25" max="25" width="12.69921875" customWidth="1"/>
    <col min="26" max="26" width="30.69921875" customWidth="1"/>
    <col min="27" max="27" width="37.3984375" customWidth="1"/>
    <col min="30" max="30" width="0" hidden="1" customWidth="1"/>
  </cols>
  <sheetData>
    <row r="1" spans="1:31" ht="29.25" customHeight="1"/>
    <row r="2" spans="1:31" s="188" customFormat="1" ht="30" customHeight="1">
      <c r="A2"/>
      <c r="B2" s="485" t="s">
        <v>144</v>
      </c>
      <c r="C2" s="498" t="s">
        <v>34</v>
      </c>
      <c r="D2" s="498"/>
      <c r="E2" s="498"/>
      <c r="F2" s="240">
        <f>【入力】基本情報!E3</f>
        <v>0</v>
      </c>
      <c r="G2" s="241"/>
      <c r="I2" s="190"/>
      <c r="J2" s="190"/>
      <c r="K2" s="190"/>
      <c r="L2" s="190"/>
      <c r="M2" s="190"/>
      <c r="N2" s="190"/>
      <c r="O2" s="190"/>
      <c r="P2" s="190"/>
      <c r="Q2" s="190"/>
      <c r="R2" s="190"/>
      <c r="S2" s="190"/>
      <c r="T2" s="190"/>
      <c r="U2" s="190"/>
      <c r="V2" s="190"/>
      <c r="W2" s="190"/>
      <c r="X2" s="190"/>
      <c r="Y2" s="190"/>
      <c r="Z2" s="190"/>
    </row>
    <row r="3" spans="1:31" s="188" customFormat="1" ht="15" customHeight="1">
      <c r="A3"/>
      <c r="B3" s="485"/>
      <c r="C3" s="425" t="s">
        <v>11</v>
      </c>
      <c r="D3" s="425"/>
      <c r="E3" s="425"/>
      <c r="F3" s="242" t="s">
        <v>587</v>
      </c>
      <c r="G3" s="242" t="s">
        <v>588</v>
      </c>
      <c r="H3" s="57" t="s">
        <v>589</v>
      </c>
      <c r="I3" s="242" t="s">
        <v>591</v>
      </c>
      <c r="J3" s="426" t="s">
        <v>592</v>
      </c>
      <c r="K3" s="426"/>
      <c r="L3" s="190"/>
      <c r="M3" s="190"/>
      <c r="N3" s="190"/>
      <c r="O3" s="190"/>
      <c r="P3" s="190"/>
      <c r="Q3" s="190"/>
      <c r="R3" s="190"/>
      <c r="S3" s="190"/>
      <c r="T3" s="190"/>
      <c r="U3" s="190"/>
      <c r="V3" s="190"/>
      <c r="W3" s="190"/>
      <c r="X3" s="190"/>
      <c r="Y3" s="190"/>
    </row>
    <row r="4" spans="1:31" s="188" customFormat="1" ht="30" customHeight="1">
      <c r="A4"/>
      <c r="B4" s="485"/>
      <c r="C4" s="425"/>
      <c r="D4" s="425"/>
      <c r="E4" s="425"/>
      <c r="F4" s="79"/>
      <c r="G4" s="79"/>
      <c r="H4" s="78"/>
      <c r="I4" s="94"/>
      <c r="J4" s="427"/>
      <c r="K4" s="427"/>
      <c r="L4" s="190"/>
      <c r="M4" s="190"/>
      <c r="N4" s="190"/>
      <c r="O4" s="190"/>
      <c r="P4" s="190"/>
      <c r="Q4" s="190"/>
      <c r="R4" s="190"/>
      <c r="S4" s="190"/>
      <c r="T4" s="190"/>
      <c r="U4" s="190"/>
      <c r="V4" s="190"/>
      <c r="W4" s="190"/>
      <c r="X4" s="190"/>
      <c r="Y4" s="190"/>
      <c r="Z4" s="466"/>
      <c r="AA4" s="466"/>
      <c r="AB4" s="466"/>
      <c r="AC4" s="466"/>
      <c r="AD4" s="466"/>
    </row>
    <row r="5" spans="1:31" s="188" customFormat="1" ht="15" customHeight="1">
      <c r="A5"/>
      <c r="B5" s="485"/>
      <c r="C5" s="425" t="s">
        <v>12</v>
      </c>
      <c r="D5" s="425"/>
      <c r="E5" s="425"/>
      <c r="F5" s="243" t="s">
        <v>585</v>
      </c>
      <c r="G5" s="429" t="s">
        <v>586</v>
      </c>
      <c r="H5" s="429"/>
      <c r="I5" s="190"/>
      <c r="K5" s="190"/>
      <c r="L5" s="190"/>
      <c r="M5" s="190"/>
      <c r="N5" s="190"/>
      <c r="O5" s="190"/>
      <c r="P5" s="190"/>
      <c r="Q5" s="190"/>
      <c r="R5" s="190"/>
      <c r="S5" s="190"/>
      <c r="T5" s="190"/>
      <c r="U5" s="190"/>
      <c r="V5" s="190"/>
      <c r="W5" s="190"/>
      <c r="X5" s="190"/>
      <c r="Y5" s="190"/>
      <c r="Z5" s="190"/>
      <c r="AA5" s="205"/>
      <c r="AB5" s="205"/>
      <c r="AC5" s="205"/>
      <c r="AD5" s="205"/>
      <c r="AE5" s="205"/>
    </row>
    <row r="6" spans="1:31" s="188" customFormat="1" ht="30" customHeight="1">
      <c r="A6"/>
      <c r="B6" s="485"/>
      <c r="C6" s="425"/>
      <c r="D6" s="425"/>
      <c r="E6" s="425"/>
      <c r="F6" s="77"/>
      <c r="G6" s="428"/>
      <c r="H6" s="428"/>
      <c r="I6" s="190"/>
      <c r="J6" s="190"/>
      <c r="K6" s="190"/>
      <c r="L6" s="190"/>
      <c r="M6" s="190"/>
      <c r="N6" s="190"/>
      <c r="O6" s="190"/>
      <c r="P6" s="190"/>
      <c r="Q6" s="190"/>
      <c r="R6" s="190"/>
      <c r="S6" s="190"/>
      <c r="T6" s="190"/>
      <c r="U6" s="190"/>
      <c r="V6" s="190"/>
      <c r="W6" s="190"/>
      <c r="X6" s="190"/>
      <c r="Y6" s="190"/>
      <c r="Z6" s="190"/>
      <c r="AA6" s="466"/>
      <c r="AB6" s="466"/>
      <c r="AC6" s="466"/>
      <c r="AD6" s="466"/>
      <c r="AE6" s="466"/>
    </row>
    <row r="7" spans="1:31" s="188" customFormat="1" ht="30" customHeight="1">
      <c r="A7"/>
      <c r="B7" s="485"/>
      <c r="C7" s="425" t="s">
        <v>13</v>
      </c>
      <c r="D7" s="425"/>
      <c r="E7" s="425"/>
      <c r="F7" s="77"/>
      <c r="G7" s="241"/>
      <c r="I7" s="190"/>
      <c r="J7" s="190"/>
      <c r="K7" s="190"/>
      <c r="L7" s="190"/>
      <c r="M7" s="190"/>
      <c r="N7" s="190"/>
      <c r="O7" s="190"/>
      <c r="P7" s="190"/>
      <c r="Q7" s="190"/>
      <c r="R7" s="190"/>
      <c r="S7" s="190"/>
      <c r="T7" s="190"/>
      <c r="U7" s="190"/>
      <c r="V7" s="190"/>
      <c r="W7" s="190"/>
      <c r="X7" s="190"/>
      <c r="Y7" s="190"/>
      <c r="Z7" s="190"/>
      <c r="AA7" s="466"/>
      <c r="AB7" s="466"/>
      <c r="AC7" s="466"/>
      <c r="AD7" s="466"/>
      <c r="AE7" s="466"/>
    </row>
    <row r="8" spans="1:31" s="188" customFormat="1" ht="99" customHeight="1" thickBot="1">
      <c r="A8"/>
      <c r="B8"/>
      <c r="C8" s="190"/>
      <c r="D8" s="190"/>
      <c r="E8" s="190"/>
      <c r="F8" s="190"/>
      <c r="G8" s="190"/>
      <c r="H8" s="190"/>
      <c r="I8" s="190"/>
      <c r="J8" s="190"/>
      <c r="K8" s="190"/>
      <c r="L8" s="190"/>
      <c r="M8" s="190"/>
      <c r="N8" s="190"/>
      <c r="O8" s="190"/>
      <c r="P8" s="190"/>
      <c r="Q8" s="190"/>
      <c r="R8" s="190"/>
      <c r="S8" s="190"/>
      <c r="T8" s="190"/>
      <c r="U8" s="190"/>
      <c r="V8" s="190"/>
      <c r="W8" s="190"/>
      <c r="X8" s="190"/>
      <c r="Y8" s="190"/>
      <c r="Z8" s="190"/>
    </row>
    <row r="9" spans="1:31" s="188" customFormat="1" ht="16.05" customHeight="1">
      <c r="A9"/>
      <c r="B9" s="502" t="s">
        <v>146</v>
      </c>
      <c r="C9" s="500" t="s">
        <v>0</v>
      </c>
      <c r="D9" s="422"/>
      <c r="E9" s="422"/>
      <c r="F9" s="501"/>
      <c r="G9" s="421">
        <v>1</v>
      </c>
      <c r="H9" s="422"/>
      <c r="I9" s="421">
        <v>2</v>
      </c>
      <c r="J9" s="422"/>
      <c r="K9" s="421">
        <v>3</v>
      </c>
      <c r="L9" s="422"/>
      <c r="M9" s="421">
        <v>4</v>
      </c>
      <c r="N9" s="422"/>
      <c r="O9" s="421">
        <v>5</v>
      </c>
      <c r="P9" s="422"/>
      <c r="Q9" s="421">
        <v>6</v>
      </c>
      <c r="R9" s="422"/>
      <c r="S9" s="421">
        <v>7</v>
      </c>
      <c r="T9" s="422"/>
      <c r="U9" s="421">
        <v>8</v>
      </c>
      <c r="V9" s="422"/>
      <c r="W9" s="421">
        <v>9</v>
      </c>
      <c r="X9" s="422"/>
      <c r="Y9" s="421">
        <v>10</v>
      </c>
      <c r="Z9" s="422"/>
      <c r="AA9" s="430" t="s">
        <v>26</v>
      </c>
    </row>
    <row r="10" spans="1:31" s="188" customFormat="1" ht="30" customHeight="1">
      <c r="A10"/>
      <c r="B10" s="503"/>
      <c r="C10" s="495" t="s">
        <v>34</v>
      </c>
      <c r="D10" s="496"/>
      <c r="E10" s="496"/>
      <c r="F10" s="497"/>
      <c r="G10" s="486"/>
      <c r="H10" s="487"/>
      <c r="I10" s="412"/>
      <c r="J10" s="413"/>
      <c r="K10" s="412"/>
      <c r="L10" s="413"/>
      <c r="M10" s="412"/>
      <c r="N10" s="413"/>
      <c r="O10" s="412"/>
      <c r="P10" s="413"/>
      <c r="Q10" s="412"/>
      <c r="R10" s="413"/>
      <c r="S10" s="412"/>
      <c r="T10" s="413"/>
      <c r="U10" s="412"/>
      <c r="V10" s="413"/>
      <c r="W10" s="412"/>
      <c r="X10" s="413"/>
      <c r="Y10" s="412"/>
      <c r="Z10" s="413"/>
      <c r="AA10" s="431"/>
      <c r="AD10" s="188">
        <f>G$10</f>
        <v>0</v>
      </c>
    </row>
    <row r="11" spans="1:31" s="188" customFormat="1" ht="30" customHeight="1" thickBot="1">
      <c r="A11"/>
      <c r="B11" s="504"/>
      <c r="C11" s="492" t="s">
        <v>11</v>
      </c>
      <c r="D11" s="493"/>
      <c r="E11" s="493"/>
      <c r="F11" s="494"/>
      <c r="G11" s="416"/>
      <c r="H11" s="417"/>
      <c r="I11" s="416"/>
      <c r="J11" s="417"/>
      <c r="K11" s="416"/>
      <c r="L11" s="417"/>
      <c r="M11" s="416"/>
      <c r="N11" s="417"/>
      <c r="O11" s="416"/>
      <c r="P11" s="417"/>
      <c r="Q11" s="416"/>
      <c r="R11" s="417"/>
      <c r="S11" s="416"/>
      <c r="T11" s="417"/>
      <c r="U11" s="416"/>
      <c r="V11" s="417"/>
      <c r="W11" s="416"/>
      <c r="X11" s="417"/>
      <c r="Y11" s="416"/>
      <c r="Z11" s="417"/>
      <c r="AA11" s="432"/>
      <c r="AD11" s="188">
        <f>I$10</f>
        <v>0</v>
      </c>
    </row>
    <row r="12" spans="1:31" s="188" customFormat="1" ht="30" customHeight="1">
      <c r="B12" s="505" t="s">
        <v>145</v>
      </c>
      <c r="C12" s="488" t="s">
        <v>44</v>
      </c>
      <c r="D12" s="489" t="s">
        <v>574</v>
      </c>
      <c r="E12" s="490"/>
      <c r="F12" s="491"/>
      <c r="G12" s="423">
        <v>0</v>
      </c>
      <c r="H12" s="424"/>
      <c r="I12" s="423">
        <v>0</v>
      </c>
      <c r="J12" s="424"/>
      <c r="K12" s="423">
        <v>0</v>
      </c>
      <c r="L12" s="424"/>
      <c r="M12" s="423">
        <v>0</v>
      </c>
      <c r="N12" s="424"/>
      <c r="O12" s="423">
        <v>0</v>
      </c>
      <c r="P12" s="424"/>
      <c r="Q12" s="423">
        <v>0</v>
      </c>
      <c r="R12" s="424"/>
      <c r="S12" s="423">
        <v>0</v>
      </c>
      <c r="T12" s="424"/>
      <c r="U12" s="423">
        <v>0</v>
      </c>
      <c r="V12" s="424"/>
      <c r="W12" s="423">
        <v>0</v>
      </c>
      <c r="X12" s="424"/>
      <c r="Y12" s="423">
        <v>0</v>
      </c>
      <c r="Z12" s="424"/>
      <c r="AA12" s="244">
        <f>SUM($G12,$I12,$K12,$M12,$O12,$Q12,$S12,$U12,$W12,$Y12)</f>
        <v>0</v>
      </c>
      <c r="AD12" s="188">
        <f>K$10</f>
        <v>0</v>
      </c>
    </row>
    <row r="13" spans="1:31" s="188" customFormat="1" ht="30" customHeight="1">
      <c r="B13" s="505"/>
      <c r="C13" s="488"/>
      <c r="D13" s="449" t="s">
        <v>46</v>
      </c>
      <c r="E13" s="443" t="s">
        <v>47</v>
      </c>
      <c r="F13" s="444"/>
      <c r="G13" s="86" t="b">
        <v>0</v>
      </c>
      <c r="H13" s="87" t="b">
        <v>0</v>
      </c>
      <c r="I13" s="86" t="b">
        <v>0</v>
      </c>
      <c r="J13" s="87" t="b">
        <v>0</v>
      </c>
      <c r="K13" s="86" t="b">
        <v>0</v>
      </c>
      <c r="L13" s="87" t="b">
        <v>0</v>
      </c>
      <c r="M13" s="86" t="b">
        <v>0</v>
      </c>
      <c r="N13" s="87" t="b">
        <v>0</v>
      </c>
      <c r="O13" s="86" t="b">
        <v>0</v>
      </c>
      <c r="P13" s="87" t="b">
        <v>0</v>
      </c>
      <c r="Q13" s="86" t="b">
        <v>0</v>
      </c>
      <c r="R13" s="87" t="b">
        <v>0</v>
      </c>
      <c r="S13" s="86" t="b">
        <v>0</v>
      </c>
      <c r="T13" s="87" t="b">
        <v>0</v>
      </c>
      <c r="U13" s="86" t="b">
        <v>0</v>
      </c>
      <c r="V13" s="87" t="b">
        <v>0</v>
      </c>
      <c r="W13" s="86" t="b">
        <v>0</v>
      </c>
      <c r="X13" s="87" t="b">
        <v>0</v>
      </c>
      <c r="Y13" s="86" t="b">
        <v>0</v>
      </c>
      <c r="Z13" s="88" t="b">
        <v>0</v>
      </c>
      <c r="AA13" s="433"/>
      <c r="AD13" s="188">
        <f>M$10</f>
        <v>0</v>
      </c>
    </row>
    <row r="14" spans="1:31" s="188" customFormat="1" ht="30" customHeight="1">
      <c r="B14" s="505"/>
      <c r="C14" s="488"/>
      <c r="D14" s="449"/>
      <c r="E14" s="445"/>
      <c r="F14" s="446"/>
      <c r="G14" s="89" t="b">
        <v>0</v>
      </c>
      <c r="H14" s="90" t="b">
        <v>0</v>
      </c>
      <c r="I14" s="89" t="b">
        <v>0</v>
      </c>
      <c r="J14" s="90" t="b">
        <v>0</v>
      </c>
      <c r="K14" s="89" t="b">
        <v>0</v>
      </c>
      <c r="L14" s="90" t="b">
        <v>0</v>
      </c>
      <c r="M14" s="89" t="b">
        <v>0</v>
      </c>
      <c r="N14" s="90" t="b">
        <v>0</v>
      </c>
      <c r="O14" s="89" t="b">
        <v>0</v>
      </c>
      <c r="P14" s="90" t="b">
        <v>0</v>
      </c>
      <c r="Q14" s="89" t="b">
        <v>0</v>
      </c>
      <c r="R14" s="90" t="b">
        <v>0</v>
      </c>
      <c r="S14" s="89" t="b">
        <v>0</v>
      </c>
      <c r="T14" s="90" t="b">
        <v>0</v>
      </c>
      <c r="U14" s="89" t="b">
        <v>0</v>
      </c>
      <c r="V14" s="90" t="b">
        <v>0</v>
      </c>
      <c r="W14" s="89" t="b">
        <v>0</v>
      </c>
      <c r="X14" s="90" t="b">
        <v>0</v>
      </c>
      <c r="Y14" s="89" t="b">
        <v>0</v>
      </c>
      <c r="Z14" s="91" t="b">
        <v>0</v>
      </c>
      <c r="AA14" s="433"/>
      <c r="AD14" s="188">
        <f>O$10</f>
        <v>0</v>
      </c>
    </row>
    <row r="15" spans="1:31" s="188" customFormat="1" ht="30" customHeight="1">
      <c r="B15" s="505"/>
      <c r="C15" s="488"/>
      <c r="D15" s="449"/>
      <c r="E15" s="447"/>
      <c r="F15" s="448"/>
      <c r="G15" s="245" t="str">
        <f>IF(G13=TRUE,"単機能型","")&amp;"　"&amp;IF(H13=TRUE,"ハイブリッド型（太陽光+V2H）","")&amp;"　"&amp;IF(H14=TRUE,"ハイブリッド型（太陽光+蓄電池）","")&amp;"　"&amp;IF(H15=TRUE,"ハイブリッド型（蓄電池+V2H）","")&amp;"　"&amp;IF(G14=TRUE,"トライブリッド型","")</f>
        <v>　　　　</v>
      </c>
      <c r="H15" s="92" t="b">
        <v>0</v>
      </c>
      <c r="I15" s="245" t="str">
        <f>IF(I13=TRUE,"単機能型","")&amp;"　"&amp;IF(J13=TRUE,"ハイブリッド型（太陽光+V2H）","")&amp;"　"&amp;IF(J14=TRUE,"ハイブリッド型（太陽光+蓄電池）","")&amp;"　"&amp;IF(J15=TRUE,"ハイブリッド型（蓄電池+V2H）","")&amp;"　"&amp;IF(I14=TRUE,"トライブリッド型","")</f>
        <v>　　　　</v>
      </c>
      <c r="J15" s="92" t="b">
        <v>0</v>
      </c>
      <c r="K15" s="245" t="str">
        <f>IF(K13=TRUE,"単機能型","")&amp;"　"&amp;IF(L13=TRUE,"ハイブリッド型（太陽光+V2H）","")&amp;"　"&amp;IF(L14=TRUE,"ハイブリッド型（太陽光+蓄電池）","")&amp;"　"&amp;IF(L15=TRUE,"ハイブリッド型（蓄電池+V2H）","")&amp;"　"&amp;IF(K14=TRUE,"トライブリッド型","")</f>
        <v>　　　　</v>
      </c>
      <c r="L15" s="92" t="b">
        <v>0</v>
      </c>
      <c r="M15" s="245" t="str">
        <f>IF(M13=TRUE,"単機能型","")&amp;"　"&amp;IF(N13=TRUE,"ハイブリッド型（太陽光+V2H）","")&amp;"　"&amp;IF(N14=TRUE,"ハイブリッド型（太陽光+蓄電池）","")&amp;"　"&amp;IF(N15=TRUE,"ハイブリッド型（蓄電池+V2H）","")&amp;"　"&amp;IF(M14=TRUE,"トライブリッド型","")</f>
        <v>　　　　</v>
      </c>
      <c r="N15" s="92" t="b">
        <v>0</v>
      </c>
      <c r="O15" s="245" t="str">
        <f>IF(O13=TRUE,"単機能型","")&amp;"　"&amp;IF(P13=TRUE,"ハイブリッド型（太陽光+V2H）","")&amp;"　"&amp;IF(P14=TRUE,"ハイブリッド型（太陽光+蓄電池）","")&amp;"　"&amp;IF(P15=TRUE,"ハイブリッド型（蓄電池+V2H）","")&amp;"　"&amp;IF(O14=TRUE,"トライブリッド型","")</f>
        <v>　　　　</v>
      </c>
      <c r="P15" s="92" t="b">
        <v>0</v>
      </c>
      <c r="Q15" s="245" t="str">
        <f>IF(Q13=TRUE,"単機能型","")&amp;"　"&amp;IF(R13=TRUE,"ハイブリッド型（太陽光+V2H）","")&amp;"　"&amp;IF(R14=TRUE,"ハイブリッド型（太陽光+蓄電池）","")&amp;"　"&amp;IF(R15=TRUE,"ハイブリッド型（蓄電池+V2H）","")&amp;"　"&amp;IF(Q14=TRUE,"トライブリッド型","")</f>
        <v>　　　　</v>
      </c>
      <c r="R15" s="92" t="b">
        <v>0</v>
      </c>
      <c r="S15" s="245" t="str">
        <f>IF(S13=TRUE,"単機能型","")&amp;"　"&amp;IF(T13=TRUE,"ハイブリッド型（太陽光+V2H）","")&amp;"　"&amp;IF(T14=TRUE,"ハイブリッド型（太陽光+蓄電池）","")&amp;"　"&amp;IF(T15=TRUE,"ハイブリッド型（蓄電池+V2H）","")&amp;"　"&amp;IF(S14=TRUE,"トライブリッド型","")</f>
        <v>　　　　</v>
      </c>
      <c r="T15" s="92" t="b">
        <v>0</v>
      </c>
      <c r="U15" s="245" t="str">
        <f>IF(U13=TRUE,"単機能型","")&amp;"　"&amp;IF(V13=TRUE,"ハイブリッド型（太陽光+V2H）","")&amp;"　"&amp;IF(V14=TRUE,"ハイブリッド型（太陽光+蓄電池）","")&amp;"　"&amp;IF(V15=TRUE,"ハイブリッド型（蓄電池+V2H）","")&amp;"　"&amp;IF(U14=TRUE,"トライブリッド型","")</f>
        <v>　　　　</v>
      </c>
      <c r="V15" s="92" t="b">
        <v>0</v>
      </c>
      <c r="W15" s="245" t="str">
        <f>IF(W13=TRUE,"単機能型","")&amp;"　"&amp;IF(X13=TRUE,"ハイブリッド型（太陽光+V2H）","")&amp;"　"&amp;IF(X14=TRUE,"ハイブリッド型（太陽光+蓄電池）","")&amp;"　"&amp;IF(X15=TRUE,"ハイブリッド型（蓄電池+V2H）","")&amp;"　"&amp;IF(W14=TRUE,"トライブリッド型","")</f>
        <v>　　　　</v>
      </c>
      <c r="X15" s="92" t="b">
        <v>0</v>
      </c>
      <c r="Y15" s="245" t="str">
        <f>IF(Y13=TRUE,"単機能型","")&amp;"　"&amp;IF(Z13=TRUE,"ハイブリッド型（太陽光+V2H）","")&amp;"　"&amp;IF(Z14=TRUE,"ハイブリッド型（太陽光+蓄電池）","")&amp;"　"&amp;IF(Z15=TRUE,"ハイブリッド型（蓄電池+V2H）","")&amp;"　"&amp;IF(Y14=TRUE,"トライブリッド型","")</f>
        <v>　　　　</v>
      </c>
      <c r="Z15" s="93" t="b">
        <v>0</v>
      </c>
      <c r="AA15" s="433"/>
      <c r="AD15" s="188">
        <f>Q$10</f>
        <v>0</v>
      </c>
    </row>
    <row r="16" spans="1:31" s="188" customFormat="1" ht="30" customHeight="1">
      <c r="B16" s="505"/>
      <c r="C16" s="488"/>
      <c r="D16" s="449"/>
      <c r="E16" s="481" t="s">
        <v>575</v>
      </c>
      <c r="F16" s="481"/>
      <c r="G16" s="440">
        <v>0</v>
      </c>
      <c r="H16" s="441"/>
      <c r="I16" s="440">
        <v>0</v>
      </c>
      <c r="J16" s="441"/>
      <c r="K16" s="440">
        <v>0</v>
      </c>
      <c r="L16" s="441"/>
      <c r="M16" s="440">
        <v>0</v>
      </c>
      <c r="N16" s="441"/>
      <c r="O16" s="440">
        <v>0</v>
      </c>
      <c r="P16" s="441"/>
      <c r="Q16" s="440">
        <v>0</v>
      </c>
      <c r="R16" s="441"/>
      <c r="S16" s="440">
        <v>0</v>
      </c>
      <c r="T16" s="441"/>
      <c r="U16" s="440">
        <v>0</v>
      </c>
      <c r="V16" s="441"/>
      <c r="W16" s="440">
        <v>0</v>
      </c>
      <c r="X16" s="441"/>
      <c r="Y16" s="440">
        <v>0</v>
      </c>
      <c r="Z16" s="441"/>
      <c r="AA16" s="246">
        <f t="shared" ref="AA16:AA34" si="0">SUM($G16,$I16,$K16,$M16,$O16,$Q16,$S16,$U16,$W16,$Y16)</f>
        <v>0</v>
      </c>
      <c r="AD16" s="188">
        <f>S$10</f>
        <v>0</v>
      </c>
    </row>
    <row r="17" spans="2:30" s="188" customFormat="1" ht="30" customHeight="1">
      <c r="B17" s="505"/>
      <c r="C17" s="488"/>
      <c r="D17" s="450"/>
      <c r="E17" s="247" t="s">
        <v>576</v>
      </c>
      <c r="F17" s="248" t="s">
        <v>50</v>
      </c>
      <c r="G17" s="410">
        <v>0</v>
      </c>
      <c r="H17" s="411"/>
      <c r="I17" s="410">
        <v>0</v>
      </c>
      <c r="J17" s="411"/>
      <c r="K17" s="410">
        <v>0</v>
      </c>
      <c r="L17" s="411"/>
      <c r="M17" s="410">
        <v>0</v>
      </c>
      <c r="N17" s="411"/>
      <c r="O17" s="410">
        <v>0</v>
      </c>
      <c r="P17" s="411"/>
      <c r="Q17" s="410">
        <v>0</v>
      </c>
      <c r="R17" s="411"/>
      <c r="S17" s="410">
        <v>0</v>
      </c>
      <c r="T17" s="411"/>
      <c r="U17" s="410">
        <v>0</v>
      </c>
      <c r="V17" s="411"/>
      <c r="W17" s="410">
        <v>0</v>
      </c>
      <c r="X17" s="411"/>
      <c r="Y17" s="410">
        <v>0</v>
      </c>
      <c r="Z17" s="411"/>
      <c r="AA17" s="249">
        <f t="shared" si="0"/>
        <v>0</v>
      </c>
      <c r="AD17" s="188">
        <f>U$10</f>
        <v>0</v>
      </c>
    </row>
    <row r="18" spans="2:30" s="188" customFormat="1" ht="30" customHeight="1">
      <c r="B18" s="505"/>
      <c r="C18" s="488"/>
      <c r="D18" s="470" t="s">
        <v>577</v>
      </c>
      <c r="E18" s="471"/>
      <c r="F18" s="471"/>
      <c r="G18" s="418">
        <v>0</v>
      </c>
      <c r="H18" s="419"/>
      <c r="I18" s="418">
        <v>0</v>
      </c>
      <c r="J18" s="419"/>
      <c r="K18" s="418">
        <v>0</v>
      </c>
      <c r="L18" s="419"/>
      <c r="M18" s="418">
        <v>0</v>
      </c>
      <c r="N18" s="419"/>
      <c r="O18" s="418">
        <v>0</v>
      </c>
      <c r="P18" s="419"/>
      <c r="Q18" s="418">
        <v>0</v>
      </c>
      <c r="R18" s="419"/>
      <c r="S18" s="418">
        <v>0</v>
      </c>
      <c r="T18" s="419"/>
      <c r="U18" s="418">
        <v>0</v>
      </c>
      <c r="V18" s="419"/>
      <c r="W18" s="418">
        <v>0</v>
      </c>
      <c r="X18" s="419"/>
      <c r="Y18" s="418">
        <v>0</v>
      </c>
      <c r="Z18" s="419"/>
      <c r="AA18" s="250">
        <f t="shared" si="0"/>
        <v>0</v>
      </c>
      <c r="AD18" s="188">
        <f>W$10</f>
        <v>0</v>
      </c>
    </row>
    <row r="19" spans="2:30" s="188" customFormat="1" ht="30" customHeight="1">
      <c r="B19" s="505"/>
      <c r="C19" s="488"/>
      <c r="D19" s="251" t="s">
        <v>46</v>
      </c>
      <c r="E19" s="462" t="s">
        <v>578</v>
      </c>
      <c r="F19" s="463"/>
      <c r="G19" s="410">
        <v>0</v>
      </c>
      <c r="H19" s="411"/>
      <c r="I19" s="410">
        <v>0</v>
      </c>
      <c r="J19" s="411"/>
      <c r="K19" s="410">
        <v>0</v>
      </c>
      <c r="L19" s="411"/>
      <c r="M19" s="410">
        <v>0</v>
      </c>
      <c r="N19" s="411"/>
      <c r="O19" s="410">
        <v>0</v>
      </c>
      <c r="P19" s="411"/>
      <c r="Q19" s="410">
        <v>0</v>
      </c>
      <c r="R19" s="411"/>
      <c r="S19" s="410">
        <v>0</v>
      </c>
      <c r="T19" s="411"/>
      <c r="U19" s="410">
        <v>0</v>
      </c>
      <c r="V19" s="411"/>
      <c r="W19" s="410">
        <v>0</v>
      </c>
      <c r="X19" s="411"/>
      <c r="Y19" s="410">
        <v>0</v>
      </c>
      <c r="Z19" s="411"/>
      <c r="AA19" s="249">
        <f t="shared" si="0"/>
        <v>0</v>
      </c>
      <c r="AD19" s="188">
        <f>Y$10</f>
        <v>0</v>
      </c>
    </row>
    <row r="20" spans="2:30" s="188" customFormat="1" ht="30" customHeight="1">
      <c r="B20" s="505"/>
      <c r="C20" s="488"/>
      <c r="D20" s="470" t="s">
        <v>579</v>
      </c>
      <c r="E20" s="471"/>
      <c r="F20" s="471"/>
      <c r="G20" s="418">
        <v>0</v>
      </c>
      <c r="H20" s="419"/>
      <c r="I20" s="418">
        <v>0</v>
      </c>
      <c r="J20" s="419"/>
      <c r="K20" s="418">
        <v>0</v>
      </c>
      <c r="L20" s="419"/>
      <c r="M20" s="418">
        <v>0</v>
      </c>
      <c r="N20" s="419"/>
      <c r="O20" s="418">
        <v>0</v>
      </c>
      <c r="P20" s="419"/>
      <c r="Q20" s="418">
        <v>0</v>
      </c>
      <c r="R20" s="419"/>
      <c r="S20" s="418">
        <v>0</v>
      </c>
      <c r="T20" s="419"/>
      <c r="U20" s="418">
        <v>0</v>
      </c>
      <c r="V20" s="419"/>
      <c r="W20" s="418">
        <v>0</v>
      </c>
      <c r="X20" s="419"/>
      <c r="Y20" s="418">
        <v>0</v>
      </c>
      <c r="Z20" s="419"/>
      <c r="AA20" s="250">
        <f t="shared" si="0"/>
        <v>0</v>
      </c>
    </row>
    <row r="21" spans="2:30" s="188" customFormat="1" ht="30" customHeight="1" thickBot="1">
      <c r="B21" s="505"/>
      <c r="C21" s="488"/>
      <c r="D21" s="252" t="s">
        <v>46</v>
      </c>
      <c r="E21" s="464" t="s">
        <v>54</v>
      </c>
      <c r="F21" s="465"/>
      <c r="G21" s="451">
        <v>0</v>
      </c>
      <c r="H21" s="499"/>
      <c r="I21" s="451">
        <v>0</v>
      </c>
      <c r="J21" s="452"/>
      <c r="K21" s="451">
        <v>0</v>
      </c>
      <c r="L21" s="452"/>
      <c r="M21" s="451">
        <v>0</v>
      </c>
      <c r="N21" s="452"/>
      <c r="O21" s="451">
        <v>0</v>
      </c>
      <c r="P21" s="452"/>
      <c r="Q21" s="451">
        <v>0</v>
      </c>
      <c r="R21" s="452"/>
      <c r="S21" s="451">
        <v>0</v>
      </c>
      <c r="T21" s="452"/>
      <c r="U21" s="451">
        <v>0</v>
      </c>
      <c r="V21" s="452"/>
      <c r="W21" s="451">
        <v>0</v>
      </c>
      <c r="X21" s="452"/>
      <c r="Y21" s="451">
        <v>0</v>
      </c>
      <c r="Z21" s="452"/>
      <c r="AA21" s="253">
        <f t="shared" si="0"/>
        <v>0</v>
      </c>
    </row>
    <row r="22" spans="2:30" s="188" customFormat="1" ht="30" customHeight="1" thickTop="1">
      <c r="B22" s="505"/>
      <c r="C22" s="474" t="s">
        <v>55</v>
      </c>
      <c r="D22" s="477" t="s">
        <v>580</v>
      </c>
      <c r="E22" s="478"/>
      <c r="F22" s="478"/>
      <c r="G22" s="438">
        <v>0</v>
      </c>
      <c r="H22" s="439"/>
      <c r="I22" s="438">
        <v>0</v>
      </c>
      <c r="J22" s="439"/>
      <c r="K22" s="438">
        <v>0</v>
      </c>
      <c r="L22" s="439"/>
      <c r="M22" s="438">
        <v>0</v>
      </c>
      <c r="N22" s="439"/>
      <c r="O22" s="438">
        <v>0</v>
      </c>
      <c r="P22" s="439"/>
      <c r="Q22" s="438">
        <v>0</v>
      </c>
      <c r="R22" s="439"/>
      <c r="S22" s="438">
        <v>0</v>
      </c>
      <c r="T22" s="439"/>
      <c r="U22" s="438">
        <v>0</v>
      </c>
      <c r="V22" s="439"/>
      <c r="W22" s="438">
        <v>0</v>
      </c>
      <c r="X22" s="439"/>
      <c r="Y22" s="438">
        <v>0</v>
      </c>
      <c r="Z22" s="439"/>
      <c r="AA22" s="254">
        <f t="shared" si="0"/>
        <v>0</v>
      </c>
    </row>
    <row r="23" spans="2:30" s="188" customFormat="1" ht="30" customHeight="1">
      <c r="B23" s="505"/>
      <c r="C23" s="475"/>
      <c r="D23" s="449" t="s">
        <v>46</v>
      </c>
      <c r="E23" s="481" t="s">
        <v>581</v>
      </c>
      <c r="F23" s="481"/>
      <c r="G23" s="440">
        <v>0</v>
      </c>
      <c r="H23" s="441"/>
      <c r="I23" s="440">
        <v>0</v>
      </c>
      <c r="J23" s="441"/>
      <c r="K23" s="440">
        <v>0</v>
      </c>
      <c r="L23" s="441"/>
      <c r="M23" s="440">
        <v>0</v>
      </c>
      <c r="N23" s="441"/>
      <c r="O23" s="440">
        <v>0</v>
      </c>
      <c r="P23" s="441"/>
      <c r="Q23" s="440">
        <v>0</v>
      </c>
      <c r="R23" s="441"/>
      <c r="S23" s="440">
        <v>0</v>
      </c>
      <c r="T23" s="441"/>
      <c r="U23" s="440">
        <v>0</v>
      </c>
      <c r="V23" s="441"/>
      <c r="W23" s="440">
        <v>0</v>
      </c>
      <c r="X23" s="441"/>
      <c r="Y23" s="440">
        <v>0</v>
      </c>
      <c r="Z23" s="441"/>
      <c r="AA23" s="246">
        <f t="shared" si="0"/>
        <v>0</v>
      </c>
    </row>
    <row r="24" spans="2:30" s="188" customFormat="1" ht="30" customHeight="1">
      <c r="B24" s="505"/>
      <c r="C24" s="475"/>
      <c r="D24" s="450"/>
      <c r="E24" s="255" t="s">
        <v>576</v>
      </c>
      <c r="F24" s="248" t="s">
        <v>58</v>
      </c>
      <c r="G24" s="410">
        <v>0</v>
      </c>
      <c r="H24" s="411"/>
      <c r="I24" s="410">
        <v>0</v>
      </c>
      <c r="J24" s="411"/>
      <c r="K24" s="410">
        <v>0</v>
      </c>
      <c r="L24" s="411"/>
      <c r="M24" s="410">
        <v>0</v>
      </c>
      <c r="N24" s="411"/>
      <c r="O24" s="410">
        <v>0</v>
      </c>
      <c r="P24" s="411"/>
      <c r="Q24" s="410">
        <v>0</v>
      </c>
      <c r="R24" s="411"/>
      <c r="S24" s="410">
        <v>0</v>
      </c>
      <c r="T24" s="411"/>
      <c r="U24" s="410">
        <v>0</v>
      </c>
      <c r="V24" s="411"/>
      <c r="W24" s="410">
        <v>0</v>
      </c>
      <c r="X24" s="411"/>
      <c r="Y24" s="410">
        <v>0</v>
      </c>
      <c r="Z24" s="411"/>
      <c r="AA24" s="249">
        <f t="shared" si="0"/>
        <v>0</v>
      </c>
    </row>
    <row r="25" spans="2:30" s="188" customFormat="1" ht="30" customHeight="1">
      <c r="B25" s="505"/>
      <c r="C25" s="475"/>
      <c r="D25" s="470" t="s">
        <v>582</v>
      </c>
      <c r="E25" s="471"/>
      <c r="F25" s="471"/>
      <c r="G25" s="418">
        <v>0</v>
      </c>
      <c r="H25" s="419"/>
      <c r="I25" s="418">
        <v>0</v>
      </c>
      <c r="J25" s="419"/>
      <c r="K25" s="418">
        <v>0</v>
      </c>
      <c r="L25" s="419"/>
      <c r="M25" s="418">
        <v>0</v>
      </c>
      <c r="N25" s="419"/>
      <c r="O25" s="418">
        <v>0</v>
      </c>
      <c r="P25" s="419"/>
      <c r="Q25" s="418">
        <v>0</v>
      </c>
      <c r="R25" s="419"/>
      <c r="S25" s="418">
        <v>0</v>
      </c>
      <c r="T25" s="419"/>
      <c r="U25" s="418">
        <v>0</v>
      </c>
      <c r="V25" s="419"/>
      <c r="W25" s="418">
        <v>0</v>
      </c>
      <c r="X25" s="419"/>
      <c r="Y25" s="418">
        <v>0</v>
      </c>
      <c r="Z25" s="419"/>
      <c r="AA25" s="250">
        <f t="shared" si="0"/>
        <v>0</v>
      </c>
    </row>
    <row r="26" spans="2:30" s="188" customFormat="1" ht="30" customHeight="1">
      <c r="B26" s="505"/>
      <c r="C26" s="475"/>
      <c r="D26" s="251" t="s">
        <v>46</v>
      </c>
      <c r="E26" s="462" t="s">
        <v>583</v>
      </c>
      <c r="F26" s="463"/>
      <c r="G26" s="410">
        <v>0</v>
      </c>
      <c r="H26" s="411"/>
      <c r="I26" s="410">
        <v>0</v>
      </c>
      <c r="J26" s="411"/>
      <c r="K26" s="410">
        <v>0</v>
      </c>
      <c r="L26" s="411"/>
      <c r="M26" s="410">
        <v>0</v>
      </c>
      <c r="N26" s="411"/>
      <c r="O26" s="410">
        <v>0</v>
      </c>
      <c r="P26" s="411"/>
      <c r="Q26" s="410">
        <v>0</v>
      </c>
      <c r="R26" s="411"/>
      <c r="S26" s="410">
        <v>0</v>
      </c>
      <c r="T26" s="411"/>
      <c r="U26" s="410">
        <v>0</v>
      </c>
      <c r="V26" s="411"/>
      <c r="W26" s="410">
        <v>0</v>
      </c>
      <c r="X26" s="411"/>
      <c r="Y26" s="410">
        <v>0</v>
      </c>
      <c r="Z26" s="411"/>
      <c r="AA26" s="249">
        <f t="shared" si="0"/>
        <v>0</v>
      </c>
    </row>
    <row r="27" spans="2:30" s="188" customFormat="1" ht="30" customHeight="1">
      <c r="B27" s="505"/>
      <c r="C27" s="475"/>
      <c r="D27" s="470" t="s">
        <v>584</v>
      </c>
      <c r="E27" s="471"/>
      <c r="F27" s="471"/>
      <c r="G27" s="418">
        <v>0</v>
      </c>
      <c r="H27" s="419"/>
      <c r="I27" s="418">
        <v>0</v>
      </c>
      <c r="J27" s="419"/>
      <c r="K27" s="418">
        <v>0</v>
      </c>
      <c r="L27" s="419"/>
      <c r="M27" s="418">
        <v>0</v>
      </c>
      <c r="N27" s="419"/>
      <c r="O27" s="418">
        <v>0</v>
      </c>
      <c r="P27" s="419"/>
      <c r="Q27" s="418">
        <v>0</v>
      </c>
      <c r="R27" s="419"/>
      <c r="S27" s="418">
        <v>0</v>
      </c>
      <c r="T27" s="419"/>
      <c r="U27" s="418">
        <v>0</v>
      </c>
      <c r="V27" s="419"/>
      <c r="W27" s="418">
        <v>0</v>
      </c>
      <c r="X27" s="419"/>
      <c r="Y27" s="418">
        <v>0</v>
      </c>
      <c r="Z27" s="419"/>
      <c r="AA27" s="250">
        <f t="shared" si="0"/>
        <v>0</v>
      </c>
    </row>
    <row r="28" spans="2:30" s="188" customFormat="1" ht="30" customHeight="1" thickBot="1">
      <c r="B28" s="505"/>
      <c r="C28" s="476"/>
      <c r="D28" s="256" t="s">
        <v>46</v>
      </c>
      <c r="E28" s="472" t="s">
        <v>62</v>
      </c>
      <c r="F28" s="473"/>
      <c r="G28" s="414">
        <v>0</v>
      </c>
      <c r="H28" s="415"/>
      <c r="I28" s="414">
        <v>0</v>
      </c>
      <c r="J28" s="415"/>
      <c r="K28" s="414">
        <v>0</v>
      </c>
      <c r="L28" s="415"/>
      <c r="M28" s="414">
        <v>0</v>
      </c>
      <c r="N28" s="415"/>
      <c r="O28" s="414">
        <v>0</v>
      </c>
      <c r="P28" s="415"/>
      <c r="Q28" s="414">
        <v>0</v>
      </c>
      <c r="R28" s="415"/>
      <c r="S28" s="414">
        <v>0</v>
      </c>
      <c r="T28" s="415"/>
      <c r="U28" s="414">
        <v>0</v>
      </c>
      <c r="V28" s="415"/>
      <c r="W28" s="414">
        <v>0</v>
      </c>
      <c r="X28" s="415"/>
      <c r="Y28" s="414">
        <v>0</v>
      </c>
      <c r="Z28" s="415"/>
      <c r="AA28" s="257">
        <f t="shared" si="0"/>
        <v>0</v>
      </c>
    </row>
    <row r="29" spans="2:30" s="188" customFormat="1" ht="30" customHeight="1" thickTop="1">
      <c r="B29" s="505"/>
      <c r="C29" s="469" t="s">
        <v>63</v>
      </c>
      <c r="D29" s="469"/>
      <c r="E29" s="469"/>
      <c r="F29" s="469"/>
      <c r="G29" s="479">
        <f>(G12)+(G22)</f>
        <v>0</v>
      </c>
      <c r="H29" s="480"/>
      <c r="I29" s="458">
        <f>(I12)+(I22)</f>
        <v>0</v>
      </c>
      <c r="J29" s="459"/>
      <c r="K29" s="458">
        <f>(K12)+(K22)</f>
        <v>0</v>
      </c>
      <c r="L29" s="459"/>
      <c r="M29" s="458">
        <f>(M12)+(M22)</f>
        <v>0</v>
      </c>
      <c r="N29" s="459"/>
      <c r="O29" s="458">
        <f>(O12)+(O22)</f>
        <v>0</v>
      </c>
      <c r="P29" s="459"/>
      <c r="Q29" s="458">
        <f>(Q12)+(Q22)</f>
        <v>0</v>
      </c>
      <c r="R29" s="459"/>
      <c r="S29" s="458">
        <f>(S12)+(S22)</f>
        <v>0</v>
      </c>
      <c r="T29" s="459"/>
      <c r="U29" s="458">
        <f>(U12)+(U22)</f>
        <v>0</v>
      </c>
      <c r="V29" s="459"/>
      <c r="W29" s="458">
        <f>(W12)+(W22)</f>
        <v>0</v>
      </c>
      <c r="X29" s="459"/>
      <c r="Y29" s="453">
        <f>(Y12)+(Y22)</f>
        <v>0</v>
      </c>
      <c r="Z29" s="453"/>
      <c r="AA29" s="258">
        <f t="shared" si="0"/>
        <v>0</v>
      </c>
    </row>
    <row r="30" spans="2:30" s="188" customFormat="1" ht="30" customHeight="1">
      <c r="B30" s="505"/>
      <c r="C30" s="515" t="s">
        <v>64</v>
      </c>
      <c r="D30" s="515"/>
      <c r="E30" s="515"/>
      <c r="F30" s="515"/>
      <c r="G30" s="479">
        <f>(G18+G25)</f>
        <v>0</v>
      </c>
      <c r="H30" s="480"/>
      <c r="I30" s="460">
        <f>(I18+I25)</f>
        <v>0</v>
      </c>
      <c r="J30" s="461"/>
      <c r="K30" s="460">
        <f>(K18+K25)</f>
        <v>0</v>
      </c>
      <c r="L30" s="461"/>
      <c r="M30" s="460">
        <f>(M18+M25)</f>
        <v>0</v>
      </c>
      <c r="N30" s="461"/>
      <c r="O30" s="460">
        <f>(O18+O25)</f>
        <v>0</v>
      </c>
      <c r="P30" s="461"/>
      <c r="Q30" s="460">
        <f>(Q18+Q25)</f>
        <v>0</v>
      </c>
      <c r="R30" s="461"/>
      <c r="S30" s="460">
        <f>(S18+S25)</f>
        <v>0</v>
      </c>
      <c r="T30" s="461"/>
      <c r="U30" s="460">
        <f>(U18+U25)</f>
        <v>0</v>
      </c>
      <c r="V30" s="461"/>
      <c r="W30" s="460">
        <f>(W18+W25)</f>
        <v>0</v>
      </c>
      <c r="X30" s="461"/>
      <c r="Y30" s="420">
        <f>(Y18+Y25)</f>
        <v>0</v>
      </c>
      <c r="Z30" s="420"/>
      <c r="AA30" s="259">
        <f t="shared" si="0"/>
        <v>0</v>
      </c>
    </row>
    <row r="31" spans="2:30" s="188" customFormat="1" ht="30" customHeight="1">
      <c r="B31" s="505"/>
      <c r="C31" s="515" t="s">
        <v>65</v>
      </c>
      <c r="D31" s="515"/>
      <c r="E31" s="515"/>
      <c r="F31" s="515"/>
      <c r="G31" s="479">
        <f>(G20+G27)</f>
        <v>0</v>
      </c>
      <c r="H31" s="480"/>
      <c r="I31" s="460">
        <f>(I20+I27)</f>
        <v>0</v>
      </c>
      <c r="J31" s="461"/>
      <c r="K31" s="460">
        <f>(K20+K27)</f>
        <v>0</v>
      </c>
      <c r="L31" s="461"/>
      <c r="M31" s="460">
        <f>(M20+M27)</f>
        <v>0</v>
      </c>
      <c r="N31" s="461"/>
      <c r="O31" s="460">
        <f>(O20+O27)</f>
        <v>0</v>
      </c>
      <c r="P31" s="461"/>
      <c r="Q31" s="460">
        <f>(Q20+Q27)</f>
        <v>0</v>
      </c>
      <c r="R31" s="461"/>
      <c r="S31" s="460">
        <f>(S20+S27)</f>
        <v>0</v>
      </c>
      <c r="T31" s="461"/>
      <c r="U31" s="460">
        <f>(U20+U27)</f>
        <v>0</v>
      </c>
      <c r="V31" s="461"/>
      <c r="W31" s="460">
        <f>(W20+W27)</f>
        <v>0</v>
      </c>
      <c r="X31" s="461"/>
      <c r="Y31" s="420">
        <f>(Y20+Y27)</f>
        <v>0</v>
      </c>
      <c r="Z31" s="420"/>
      <c r="AA31" s="259">
        <f t="shared" si="0"/>
        <v>0</v>
      </c>
    </row>
    <row r="32" spans="2:30" s="188" customFormat="1" ht="30" customHeight="1">
      <c r="B32" s="505"/>
      <c r="C32" s="507" t="s">
        <v>66</v>
      </c>
      <c r="D32" s="507"/>
      <c r="E32" s="508"/>
      <c r="F32" s="509"/>
      <c r="G32" s="510">
        <f>G29+G30+G31</f>
        <v>0</v>
      </c>
      <c r="H32" s="511"/>
      <c r="I32" s="454">
        <f>I29+I30+I31</f>
        <v>0</v>
      </c>
      <c r="J32" s="455"/>
      <c r="K32" s="454">
        <f>K29+K30+K31</f>
        <v>0</v>
      </c>
      <c r="L32" s="455"/>
      <c r="M32" s="454">
        <f>M29+M30+M31</f>
        <v>0</v>
      </c>
      <c r="N32" s="455"/>
      <c r="O32" s="454">
        <f>O29+O30+O31</f>
        <v>0</v>
      </c>
      <c r="P32" s="455"/>
      <c r="Q32" s="454">
        <f>Q29+Q30+Q31</f>
        <v>0</v>
      </c>
      <c r="R32" s="455"/>
      <c r="S32" s="454">
        <f>S29+S30+S31</f>
        <v>0</v>
      </c>
      <c r="T32" s="455"/>
      <c r="U32" s="454">
        <f>U29+U30+U31</f>
        <v>0</v>
      </c>
      <c r="V32" s="455"/>
      <c r="W32" s="454">
        <f>W29+W30+W31</f>
        <v>0</v>
      </c>
      <c r="X32" s="455"/>
      <c r="Y32" s="436">
        <f>Y29+Y30+Y31</f>
        <v>0</v>
      </c>
      <c r="Z32" s="436"/>
      <c r="AA32" s="295">
        <f t="shared" si="0"/>
        <v>0</v>
      </c>
    </row>
    <row r="33" spans="2:27" s="188" customFormat="1" ht="30" customHeight="1">
      <c r="B33" s="505"/>
      <c r="C33" s="482" t="s">
        <v>67</v>
      </c>
      <c r="D33" s="482"/>
      <c r="E33" s="483"/>
      <c r="F33" s="484"/>
      <c r="G33" s="479">
        <f>ROUNDDOWN(G32*0.1,0)</f>
        <v>0</v>
      </c>
      <c r="H33" s="480"/>
      <c r="I33" s="434">
        <f>ROUNDDOWN(I32*0.1,0)</f>
        <v>0</v>
      </c>
      <c r="J33" s="435"/>
      <c r="K33" s="434">
        <f>ROUNDDOWN(K32*0.1,0)</f>
        <v>0</v>
      </c>
      <c r="L33" s="435"/>
      <c r="M33" s="434">
        <f>ROUNDDOWN(M32*0.1,0)</f>
        <v>0</v>
      </c>
      <c r="N33" s="435"/>
      <c r="O33" s="434">
        <f>ROUNDDOWN(O32*0.1,0)</f>
        <v>0</v>
      </c>
      <c r="P33" s="435"/>
      <c r="Q33" s="434">
        <f>ROUNDDOWN(Q32*0.1,0)</f>
        <v>0</v>
      </c>
      <c r="R33" s="435"/>
      <c r="S33" s="434">
        <f>ROUNDDOWN(S32*0.1,0)</f>
        <v>0</v>
      </c>
      <c r="T33" s="435"/>
      <c r="U33" s="434">
        <f>ROUNDDOWN(U32*0.1,0)</f>
        <v>0</v>
      </c>
      <c r="V33" s="435"/>
      <c r="W33" s="434">
        <f>ROUNDDOWN(W32*0.1,0)</f>
        <v>0</v>
      </c>
      <c r="X33" s="435"/>
      <c r="Y33" s="437">
        <f>ROUNDDOWN(Y32*0.1,0)</f>
        <v>0</v>
      </c>
      <c r="Z33" s="437"/>
      <c r="AA33" s="259">
        <f t="shared" si="0"/>
        <v>0</v>
      </c>
    </row>
    <row r="34" spans="2:27" s="188" customFormat="1" ht="30" customHeight="1" thickBot="1">
      <c r="B34" s="506"/>
      <c r="C34" s="512" t="s">
        <v>68</v>
      </c>
      <c r="D34" s="512"/>
      <c r="E34" s="513"/>
      <c r="F34" s="514"/>
      <c r="G34" s="467">
        <f>G32+G33</f>
        <v>0</v>
      </c>
      <c r="H34" s="468"/>
      <c r="I34" s="456">
        <f>I32+I33</f>
        <v>0</v>
      </c>
      <c r="J34" s="457"/>
      <c r="K34" s="456">
        <f>K32+K33</f>
        <v>0</v>
      </c>
      <c r="L34" s="457"/>
      <c r="M34" s="456">
        <f>M32+M33</f>
        <v>0</v>
      </c>
      <c r="N34" s="457"/>
      <c r="O34" s="456">
        <f>O32+O33</f>
        <v>0</v>
      </c>
      <c r="P34" s="457"/>
      <c r="Q34" s="456">
        <f>Q32+Q33</f>
        <v>0</v>
      </c>
      <c r="R34" s="457"/>
      <c r="S34" s="456">
        <f>S32+S33</f>
        <v>0</v>
      </c>
      <c r="T34" s="457"/>
      <c r="U34" s="456">
        <f>U32+U33</f>
        <v>0</v>
      </c>
      <c r="V34" s="457"/>
      <c r="W34" s="456">
        <f>W32+W33</f>
        <v>0</v>
      </c>
      <c r="X34" s="457"/>
      <c r="Y34" s="442">
        <f>Y32+Y33</f>
        <v>0</v>
      </c>
      <c r="Z34" s="442"/>
      <c r="AA34" s="296">
        <f t="shared" si="0"/>
        <v>0</v>
      </c>
    </row>
    <row r="35" spans="2:27" s="188" customFormat="1" ht="30" customHeight="1"/>
    <row r="36" spans="2:27" ht="27.6" customHeight="1"/>
  </sheetData>
  <sheetProtection algorithmName="SHA-512" hashValue="dZTAa2nMfeba1+XGYRaz3PnJtBAHkO1dw/SUE57/OGXWKX4+E7eQYAmLElrpPu8P4Vw9WvAZS2Q2rF3sgFYAuw==" saltValue="wB0O8IXnzokK6IfEFWjScA==" spinCount="100000" sheet="1" objects="1" scenarios="1" formatCells="0" selectLockedCells="1"/>
  <mergeCells count="272">
    <mergeCell ref="K32:L32"/>
    <mergeCell ref="K33:L33"/>
    <mergeCell ref="K34:L34"/>
    <mergeCell ref="C34:F34"/>
    <mergeCell ref="K18:L18"/>
    <mergeCell ref="K19:L19"/>
    <mergeCell ref="K20:L20"/>
    <mergeCell ref="K21:L21"/>
    <mergeCell ref="K22:L22"/>
    <mergeCell ref="C30:F30"/>
    <mergeCell ref="G30:H30"/>
    <mergeCell ref="C31:F31"/>
    <mergeCell ref="G31:H31"/>
    <mergeCell ref="K23:L23"/>
    <mergeCell ref="K24:L24"/>
    <mergeCell ref="K25:L25"/>
    <mergeCell ref="K26:L26"/>
    <mergeCell ref="K27:L27"/>
    <mergeCell ref="K28:L28"/>
    <mergeCell ref="K29:L29"/>
    <mergeCell ref="K30:L30"/>
    <mergeCell ref="K31:L31"/>
    <mergeCell ref="I26:J26"/>
    <mergeCell ref="I27:J27"/>
    <mergeCell ref="B9:B11"/>
    <mergeCell ref="D20:F20"/>
    <mergeCell ref="D18:F18"/>
    <mergeCell ref="E16:F16"/>
    <mergeCell ref="G16:H16"/>
    <mergeCell ref="B12:B34"/>
    <mergeCell ref="I18:J18"/>
    <mergeCell ref="I19:J19"/>
    <mergeCell ref="I20:J20"/>
    <mergeCell ref="I21:J21"/>
    <mergeCell ref="I22:J22"/>
    <mergeCell ref="C32:F32"/>
    <mergeCell ref="G32:H32"/>
    <mergeCell ref="I32:J32"/>
    <mergeCell ref="I33:J33"/>
    <mergeCell ref="I34:J34"/>
    <mergeCell ref="I29:J29"/>
    <mergeCell ref="I30:J30"/>
    <mergeCell ref="I31:J31"/>
    <mergeCell ref="I23:J23"/>
    <mergeCell ref="I24:J24"/>
    <mergeCell ref="I25:J25"/>
    <mergeCell ref="I28:J28"/>
    <mergeCell ref="O31:P31"/>
    <mergeCell ref="M32:N32"/>
    <mergeCell ref="O32:P32"/>
    <mergeCell ref="M33:N33"/>
    <mergeCell ref="O33:P33"/>
    <mergeCell ref="C33:F33"/>
    <mergeCell ref="G33:H33"/>
    <mergeCell ref="B2:B7"/>
    <mergeCell ref="C7:E7"/>
    <mergeCell ref="G20:H20"/>
    <mergeCell ref="G10:H10"/>
    <mergeCell ref="C12:C21"/>
    <mergeCell ref="D12:F12"/>
    <mergeCell ref="G12:H12"/>
    <mergeCell ref="C11:F11"/>
    <mergeCell ref="C10:F10"/>
    <mergeCell ref="C2:E2"/>
    <mergeCell ref="G17:H17"/>
    <mergeCell ref="G18:H18"/>
    <mergeCell ref="G19:H19"/>
    <mergeCell ref="G21:H21"/>
    <mergeCell ref="G11:H11"/>
    <mergeCell ref="G9:H9"/>
    <mergeCell ref="C9:F9"/>
    <mergeCell ref="AA6:AE6"/>
    <mergeCell ref="AA7:AE7"/>
    <mergeCell ref="S9:T9"/>
    <mergeCell ref="U9:V9"/>
    <mergeCell ref="G34:H34"/>
    <mergeCell ref="C29:F29"/>
    <mergeCell ref="D27:F27"/>
    <mergeCell ref="E28:F28"/>
    <mergeCell ref="C22:C28"/>
    <mergeCell ref="D22:F22"/>
    <mergeCell ref="G22:H22"/>
    <mergeCell ref="G23:H23"/>
    <mergeCell ref="G24:H24"/>
    <mergeCell ref="G25:H25"/>
    <mergeCell ref="G26:H26"/>
    <mergeCell ref="G27:H27"/>
    <mergeCell ref="G28:H28"/>
    <mergeCell ref="G29:H29"/>
    <mergeCell ref="D25:F25"/>
    <mergeCell ref="E26:F26"/>
    <mergeCell ref="D23:D24"/>
    <mergeCell ref="E23:F23"/>
    <mergeCell ref="O30:P30"/>
    <mergeCell ref="M31:N31"/>
    <mergeCell ref="M22:N22"/>
    <mergeCell ref="M27:N27"/>
    <mergeCell ref="O27:P27"/>
    <mergeCell ref="M28:N28"/>
    <mergeCell ref="E19:F19"/>
    <mergeCell ref="E21:F21"/>
    <mergeCell ref="Z4:AD4"/>
    <mergeCell ref="I9:J9"/>
    <mergeCell ref="I10:J10"/>
    <mergeCell ref="I11:J11"/>
    <mergeCell ref="I12:J12"/>
    <mergeCell ref="I16:J16"/>
    <mergeCell ref="I17:J17"/>
    <mergeCell ref="K9:L9"/>
    <mergeCell ref="K10:L10"/>
    <mergeCell ref="K11:L11"/>
    <mergeCell ref="K12:L12"/>
    <mergeCell ref="K16:L16"/>
    <mergeCell ref="K17:L17"/>
    <mergeCell ref="M9:N9"/>
    <mergeCell ref="O9:P9"/>
    <mergeCell ref="M10:N10"/>
    <mergeCell ref="O10:P10"/>
    <mergeCell ref="M11:N11"/>
    <mergeCell ref="M17:N17"/>
    <mergeCell ref="O17:P17"/>
    <mergeCell ref="M18:N18"/>
    <mergeCell ref="O18:P18"/>
    <mergeCell ref="M19:N19"/>
    <mergeCell ref="O19:P19"/>
    <mergeCell ref="M20:N20"/>
    <mergeCell ref="O20:P20"/>
    <mergeCell ref="M21:N21"/>
    <mergeCell ref="O21:P21"/>
    <mergeCell ref="M29:N29"/>
    <mergeCell ref="O29:P29"/>
    <mergeCell ref="M34:N34"/>
    <mergeCell ref="O34:P34"/>
    <mergeCell ref="Q9:R9"/>
    <mergeCell ref="Q12:R12"/>
    <mergeCell ref="Q18:R18"/>
    <mergeCell ref="Q21:R21"/>
    <mergeCell ref="Q24:R24"/>
    <mergeCell ref="Q27:R27"/>
    <mergeCell ref="O22:P22"/>
    <mergeCell ref="M23:N23"/>
    <mergeCell ref="O23:P23"/>
    <mergeCell ref="M24:N24"/>
    <mergeCell ref="O24:P24"/>
    <mergeCell ref="M25:N25"/>
    <mergeCell ref="O25:P25"/>
    <mergeCell ref="M26:N26"/>
    <mergeCell ref="O26:P26"/>
    <mergeCell ref="O11:P11"/>
    <mergeCell ref="M30:N30"/>
    <mergeCell ref="M12:N12"/>
    <mergeCell ref="O12:P12"/>
    <mergeCell ref="M16:N16"/>
    <mergeCell ref="O28:P28"/>
    <mergeCell ref="O16:P16"/>
    <mergeCell ref="S12:T12"/>
    <mergeCell ref="U12:V12"/>
    <mergeCell ref="W12:X12"/>
    <mergeCell ref="Q16:R16"/>
    <mergeCell ref="S16:T16"/>
    <mergeCell ref="U16:V16"/>
    <mergeCell ref="W16:X16"/>
    <mergeCell ref="Q17:R17"/>
    <mergeCell ref="S17:T17"/>
    <mergeCell ref="U17:V17"/>
    <mergeCell ref="W17:X17"/>
    <mergeCell ref="S18:T18"/>
    <mergeCell ref="U18:V18"/>
    <mergeCell ref="W18:X18"/>
    <mergeCell ref="Q20:R20"/>
    <mergeCell ref="S20:T20"/>
    <mergeCell ref="U20:V20"/>
    <mergeCell ref="W20:X20"/>
    <mergeCell ref="S21:T21"/>
    <mergeCell ref="U21:V21"/>
    <mergeCell ref="W21:X21"/>
    <mergeCell ref="S27:T27"/>
    <mergeCell ref="Q34:R34"/>
    <mergeCell ref="S34:T34"/>
    <mergeCell ref="U34:V34"/>
    <mergeCell ref="W34:X34"/>
    <mergeCell ref="Q29:R29"/>
    <mergeCell ref="S29:T29"/>
    <mergeCell ref="U29:V29"/>
    <mergeCell ref="W29:X29"/>
    <mergeCell ref="Q30:R30"/>
    <mergeCell ref="S30:T30"/>
    <mergeCell ref="U30:V30"/>
    <mergeCell ref="W30:X30"/>
    <mergeCell ref="Q31:R31"/>
    <mergeCell ref="S31:T31"/>
    <mergeCell ref="U31:V31"/>
    <mergeCell ref="W31:X31"/>
    <mergeCell ref="Y34:Z34"/>
    <mergeCell ref="E13:F15"/>
    <mergeCell ref="D13:D17"/>
    <mergeCell ref="Y21:Z21"/>
    <mergeCell ref="Y22:Z22"/>
    <mergeCell ref="Y23:Z23"/>
    <mergeCell ref="Y24:Z24"/>
    <mergeCell ref="Y25:Z25"/>
    <mergeCell ref="Y26:Z26"/>
    <mergeCell ref="Y27:Z27"/>
    <mergeCell ref="Y28:Z28"/>
    <mergeCell ref="Y29:Z29"/>
    <mergeCell ref="Q32:R32"/>
    <mergeCell ref="S32:T32"/>
    <mergeCell ref="U32:V32"/>
    <mergeCell ref="W32:X32"/>
    <mergeCell ref="Q33:R33"/>
    <mergeCell ref="S33:T33"/>
    <mergeCell ref="W33:X33"/>
    <mergeCell ref="Y16:Z16"/>
    <mergeCell ref="Q25:R25"/>
    <mergeCell ref="S25:T25"/>
    <mergeCell ref="U25:V25"/>
    <mergeCell ref="W25:X25"/>
    <mergeCell ref="C5:E6"/>
    <mergeCell ref="C3:E4"/>
    <mergeCell ref="J3:K3"/>
    <mergeCell ref="J4:K4"/>
    <mergeCell ref="G6:H6"/>
    <mergeCell ref="G5:H5"/>
    <mergeCell ref="AA9:AA11"/>
    <mergeCell ref="AA13:AA15"/>
    <mergeCell ref="U33:V33"/>
    <mergeCell ref="Y31:Z31"/>
    <mergeCell ref="Y32:Z32"/>
    <mergeCell ref="Y33:Z33"/>
    <mergeCell ref="Q26:R26"/>
    <mergeCell ref="S26:T26"/>
    <mergeCell ref="U26:V26"/>
    <mergeCell ref="W26:X26"/>
    <mergeCell ref="Q22:R22"/>
    <mergeCell ref="S22:T22"/>
    <mergeCell ref="U22:V22"/>
    <mergeCell ref="W22:X22"/>
    <mergeCell ref="Q23:R23"/>
    <mergeCell ref="S23:T23"/>
    <mergeCell ref="U23:V23"/>
    <mergeCell ref="W23:X23"/>
    <mergeCell ref="Y30:Z30"/>
    <mergeCell ref="Y9:Z9"/>
    <mergeCell ref="Y10:Z10"/>
    <mergeCell ref="Y11:Z11"/>
    <mergeCell ref="Y12:Z12"/>
    <mergeCell ref="Y18:Z18"/>
    <mergeCell ref="Y19:Z19"/>
    <mergeCell ref="Y20:Z20"/>
    <mergeCell ref="W9:X9"/>
    <mergeCell ref="Y17:Z17"/>
    <mergeCell ref="W24:X24"/>
    <mergeCell ref="W10:X10"/>
    <mergeCell ref="W11:X11"/>
    <mergeCell ref="W27:X27"/>
    <mergeCell ref="Q19:R19"/>
    <mergeCell ref="S19:T19"/>
    <mergeCell ref="U19:V19"/>
    <mergeCell ref="W19:X19"/>
    <mergeCell ref="Q10:R10"/>
    <mergeCell ref="S10:T10"/>
    <mergeCell ref="U10:V10"/>
    <mergeCell ref="S28:T28"/>
    <mergeCell ref="U28:V28"/>
    <mergeCell ref="W28:X28"/>
    <mergeCell ref="S24:T24"/>
    <mergeCell ref="U24:V24"/>
    <mergeCell ref="Q11:R11"/>
    <mergeCell ref="S11:T11"/>
    <mergeCell ref="U11:V11"/>
    <mergeCell ref="U27:V27"/>
    <mergeCell ref="Q28:R28"/>
  </mergeCells>
  <phoneticPr fontId="2"/>
  <conditionalFormatting sqref="G17 I17 K17 M17 O17 Q17 S17 U17 W17 Y17">
    <cfRule type="expression" dxfId="25" priority="4">
      <formula>AND(OR($G$24&lt;&gt;"",$I$24&lt;&gt;"",$K$24&lt;&gt;"",$S$24&lt;&gt;"",$U$24&lt;&gt;"",$W$24&lt;&gt;"",$Y$24&lt;&gt;""),$G$17="",$I$17="",$K$17="",$M$17="",$O$17="",$Q$17="",$S$17="",$U$17="",$W$17="",$Y$17="")</formula>
    </cfRule>
  </conditionalFormatting>
  <conditionalFormatting sqref="G24 I24 K24 M24 O24 Q24 S24 U24 W24 Y24">
    <cfRule type="expression" dxfId="24" priority="3">
      <formula>AND(OR($G$17&lt;&gt;"",$I$17&lt;&gt;"",$K$17&lt;&gt;"",$M$17&lt;&gt;"",$O$17&lt;&gt;"",$Q$17&lt;&gt;"",$S$17&lt;&gt;"",$U$17&lt;&gt;"",$W$17&lt;&gt;"",$Y$17&lt;&gt;""),$G$24="",$I$24="",$K$24="",$M$24="",$O$24="",$Q$24="",$S$24="",$U$24="",$W$24="",$Y$24="")</formula>
    </cfRule>
  </conditionalFormatting>
  <dataValidations xWindow="640" yWindow="814" count="18">
    <dataValidation type="whole" operator="greaterThan" allowBlank="1" showInputMessage="1" showErrorMessage="1" promptTitle="――― 注意事項 ――――――――――――――――――――" prompt="PCS（ハイブリッド型以上では調整後の経費）、機能性PV、架台など太陽光発電システムの機器に係る経費を記載してください。" sqref="G12:Z12" xr:uid="{C99D585D-7B4F-4DCD-AF38-B2A860136E61}">
      <formula1>0</formula1>
    </dataValidation>
    <dataValidation type="whole" operator="greaterThan" allowBlank="1" showInputMessage="1" showErrorMessage="1" promptTitle="――― 注意事項 ――――――――――――――――――――" prompt="PCS（ハイブリッド型以上では調整後の経費）など蓄電池システムの機器に係る経費を記載してください。" sqref="G18:Z18" xr:uid="{5A533E22-56E8-4347-8908-FB69EA2D1F0B}">
      <formula1>0</formula1>
    </dataValidation>
    <dataValidation type="whole" operator="greaterThan" allowBlank="1" showInputMessage="1" showErrorMessage="1" promptTitle="――― 注意事項 ――――――――――――――――――――" prompt="PCS（ハイブリッド型以上では調整後の経費）などV2Hの機器に係る経費を記載してください。" sqref="G20:Z20" xr:uid="{E25AA3B2-481A-4B89-8F7D-B24C713389E8}">
      <formula1>0</formula1>
    </dataValidation>
    <dataValidation type="whole" operator="greaterThan" allowBlank="1" showInputMessage="1" showErrorMessage="1" promptTitle="――― 注意事項 ――――――――――――――――――――" prompt="PCS（ハイブリッド型以上では調整後の経費）など蓄電池システムの工事に係る経費を記載してください。" sqref="G25:Z25" xr:uid="{D4E1DD02-13EF-439E-8865-91588B96A533}">
      <formula1>0</formula1>
    </dataValidation>
    <dataValidation type="whole" operator="greaterThan" allowBlank="1" showInputMessage="1" showErrorMessage="1" promptTitle="――― 注意事項 ――――――――――――――――――――" prompt="PCS（ハイブリッド型以上では調整後の経費）などV2Hの工事に係る経費を記載してください。" sqref="G27:Z27" xr:uid="{CE5A1C3B-19E2-46B4-A2B9-98192D0AC0C0}">
      <formula1>0</formula1>
    </dataValidation>
    <dataValidation type="whole" operator="greaterThan" allowBlank="1" showInputMessage="1" showErrorMessage="1" promptTitle="――― 注意事項 ――――――――――――――――――――" prompt="PCS（ハイブリッド型以上では調整後の経費）、機能性PV、架台など太陽光発電システムの工事に係る経費を記載してください。" sqref="G22:Z22" xr:uid="{551923AB-FF19-4B03-9947-41227A613465}">
      <formula1>0</formula1>
    </dataValidation>
    <dataValidation allowBlank="1" showErrorMessage="1" sqref="G13:Z15" xr:uid="{3E8DF0E7-F4D0-4D96-BF80-D4B0BD5B6BA0}"/>
    <dataValidation type="whole" allowBlank="1" showInputMessage="1" showErrorMessage="1" error="①太陽光発電システム機器費に含まれているものの内訳です。_x000a_（①太陽光発電システム機器費）－（集合住宅の陸屋根に設置する架台の材料費）以下の金額としてください。" sqref="G16:Z16" xr:uid="{2F57468B-C4C7-44FE-9CED-448734D648ED}">
      <formula1>0</formula1>
      <formula2>G12-G17</formula2>
    </dataValidation>
    <dataValidation type="whole" allowBlank="1" showInputMessage="1" showErrorMessage="1" sqref="G17:Z17" xr:uid="{995A9C65-3A04-48F6-998A-294B1437D383}">
      <formula1>0</formula1>
      <formula2>G12-G16</formula2>
    </dataValidation>
    <dataValidation type="whole" allowBlank="1" showInputMessage="1" showErrorMessage="1" sqref="G19:H19 K19:Z19 I19:J19 G21:Z21 G26:Z26 G28:Z28" xr:uid="{CA51B8CA-2685-4667-A15D-8754E74B7D59}">
      <formula1>0</formula1>
      <formula2>G18</formula2>
    </dataValidation>
    <dataValidation type="whole" allowBlank="1" showInputMessage="1" showErrorMessage="1" sqref="G23:Z23" xr:uid="{4123956B-9583-49DB-8DF1-8C7C343525D8}">
      <formula1>0</formula1>
      <formula2>G22-G24</formula2>
    </dataValidation>
    <dataValidation type="whole" allowBlank="1" showInputMessage="1" showErrorMessage="1" sqref="G24:Z24" xr:uid="{00FAE1A5-7F27-4929-8EDF-58B7BE0ADFF2}">
      <formula1>0</formula1>
      <formula2>G22-G23</formula2>
    </dataValidation>
    <dataValidation allowBlank="1" showInputMessage="1" showErrorMessage="1" promptTitle="-----注意事項-----" prompt="都道府県まで入力してください_x000a_例：東京都⇒〇_x000a_　　東京⇒×" sqref="F4" xr:uid="{A4E01D96-AF4B-4BE0-9A6E-B989FA446417}"/>
    <dataValidation allowBlank="1" showInputMessage="1" showErrorMessage="1" promptTitle="-----注意事項-----" prompt="例：新宿区" sqref="G4" xr:uid="{15B0AC53-B27B-46E2-8E9A-04763524454A}"/>
    <dataValidation allowBlank="1" showInputMessage="1" showErrorMessage="1" promptTitle="-----注意事項-----" prompt="例：西新宿" sqref="H4" xr:uid="{ED95417E-C6B7-4491-8539-73E3537C12B6}"/>
    <dataValidation allowBlank="1" showInputMessage="1" showErrorMessage="1" promptTitle="-----注意事項-----" prompt="例：2-4-1" sqref="I4" xr:uid="{14716370-B6D9-4A7F-A219-21BA1710CBC2}"/>
    <dataValidation allowBlank="1" showInputMessage="1" showErrorMessage="1" promptTitle="-----注意事項-----" prompt="例：新宿NSビル　10階" sqref="J4:K4" xr:uid="{716FB0C3-FA33-413A-AD44-1F4D9B702B93}"/>
    <dataValidation type="textLength" allowBlank="1" showInputMessage="1" showErrorMessage="1" promptTitle="-----注意事項-----" prompt="ー（ハイフン）を含めた形で入力してください。_x000a_例：03-5990-5269" sqref="F7" xr:uid="{0B55E48B-F39E-44B3-A202-5B800CE00715}">
      <formula1>12</formula1>
      <formula2>13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ltText="ハイブリッド型（太陽光+蓄電池）">
                <anchor moveWithCells="1">
                  <from>
                    <xdr:col>7</xdr:col>
                    <xdr:colOff>312420</xdr:colOff>
                    <xdr:row>12</xdr:row>
                    <xdr:rowOff>358140</xdr:rowOff>
                  </from>
                  <to>
                    <xdr:col>7</xdr:col>
                    <xdr:colOff>2095500</xdr:colOff>
                    <xdr:row>14</xdr:row>
                    <xdr:rowOff>38100</xdr:rowOff>
                  </to>
                </anchor>
              </controlPr>
            </control>
          </mc:Choice>
        </mc:AlternateContent>
        <mc:AlternateContent xmlns:mc="http://schemas.openxmlformats.org/markup-compatibility/2006">
          <mc:Choice Requires="x14">
            <control shapeId="10295" r:id="rId5" name="Check Box 55">
              <controlPr defaultSize="0" autoFill="0" autoLine="0" autoPict="0" altText="ハイブリッド型（太陽光+V2H）">
                <anchor moveWithCells="1">
                  <from>
                    <xdr:col>7</xdr:col>
                    <xdr:colOff>312420</xdr:colOff>
                    <xdr:row>12</xdr:row>
                    <xdr:rowOff>30480</xdr:rowOff>
                  </from>
                  <to>
                    <xdr:col>7</xdr:col>
                    <xdr:colOff>2133600</xdr:colOff>
                    <xdr:row>13</xdr:row>
                    <xdr:rowOff>76200</xdr:rowOff>
                  </to>
                </anchor>
              </controlPr>
            </control>
          </mc:Choice>
        </mc:AlternateContent>
        <mc:AlternateContent xmlns:mc="http://schemas.openxmlformats.org/markup-compatibility/2006">
          <mc:Choice Requires="x14">
            <control shapeId="10302" r:id="rId6" name="Check Box 62">
              <controlPr defaultSize="0" autoFill="0" autoLine="0" autoPict="0">
                <anchor moveWithCells="1">
                  <from>
                    <xdr:col>8</xdr:col>
                    <xdr:colOff>114300</xdr:colOff>
                    <xdr:row>11</xdr:row>
                    <xdr:rowOff>373380</xdr:rowOff>
                  </from>
                  <to>
                    <xdr:col>9</xdr:col>
                    <xdr:colOff>60960</xdr:colOff>
                    <xdr:row>13</xdr:row>
                    <xdr:rowOff>76200</xdr:rowOff>
                  </to>
                </anchor>
              </controlPr>
            </control>
          </mc:Choice>
        </mc:AlternateContent>
        <mc:AlternateContent xmlns:mc="http://schemas.openxmlformats.org/markup-compatibility/2006">
          <mc:Choice Requires="x14">
            <control shapeId="10303" r:id="rId7" name="Check Box 63">
              <controlPr defaultSize="0" autoFill="0" autoLine="0" autoPict="0" altText="ハイブリッド型（太陽光+蓄電池）">
                <anchor moveWithCells="1">
                  <from>
                    <xdr:col>9</xdr:col>
                    <xdr:colOff>335280</xdr:colOff>
                    <xdr:row>12</xdr:row>
                    <xdr:rowOff>320040</xdr:rowOff>
                  </from>
                  <to>
                    <xdr:col>9</xdr:col>
                    <xdr:colOff>2110740</xdr:colOff>
                    <xdr:row>13</xdr:row>
                    <xdr:rowOff>373380</xdr:rowOff>
                  </to>
                </anchor>
              </controlPr>
            </control>
          </mc:Choice>
        </mc:AlternateContent>
        <mc:AlternateContent xmlns:mc="http://schemas.openxmlformats.org/markup-compatibility/2006">
          <mc:Choice Requires="x14">
            <control shapeId="10305" r:id="rId8" name="Check Box 65">
              <controlPr defaultSize="0" autoFill="0" autoLine="0" autoPict="0" altText="ハイブリッド型（太陽光+V2H）">
                <anchor moveWithCells="1">
                  <from>
                    <xdr:col>9</xdr:col>
                    <xdr:colOff>335280</xdr:colOff>
                    <xdr:row>11</xdr:row>
                    <xdr:rowOff>342900</xdr:rowOff>
                  </from>
                  <to>
                    <xdr:col>9</xdr:col>
                    <xdr:colOff>2156460</xdr:colOff>
                    <xdr:row>13</xdr:row>
                    <xdr:rowOff>22860</xdr:rowOff>
                  </to>
                </anchor>
              </controlPr>
            </control>
          </mc:Choice>
        </mc:AlternateContent>
        <mc:AlternateContent xmlns:mc="http://schemas.openxmlformats.org/markup-compatibility/2006">
          <mc:Choice Requires="x14">
            <control shapeId="10306" r:id="rId9" name="Check Box 66">
              <controlPr defaultSize="0" autoFill="0" autoLine="0" autoPict="0" altText="ハイブリッド型（蓄電池+V2H）">
                <anchor moveWithCells="1">
                  <from>
                    <xdr:col>9</xdr:col>
                    <xdr:colOff>335280</xdr:colOff>
                    <xdr:row>13</xdr:row>
                    <xdr:rowOff>304800</xdr:rowOff>
                  </from>
                  <to>
                    <xdr:col>9</xdr:col>
                    <xdr:colOff>2072640</xdr:colOff>
                    <xdr:row>14</xdr:row>
                    <xdr:rowOff>373380</xdr:rowOff>
                  </to>
                </anchor>
              </controlPr>
            </control>
          </mc:Choice>
        </mc:AlternateContent>
        <mc:AlternateContent xmlns:mc="http://schemas.openxmlformats.org/markup-compatibility/2006">
          <mc:Choice Requires="x14">
            <control shapeId="10307" r:id="rId10" name="Check Box 67">
              <controlPr defaultSize="0" autoFill="0" autoLine="0" autoPict="0">
                <anchor moveWithCells="1">
                  <from>
                    <xdr:col>10</xdr:col>
                    <xdr:colOff>114300</xdr:colOff>
                    <xdr:row>11</xdr:row>
                    <xdr:rowOff>373380</xdr:rowOff>
                  </from>
                  <to>
                    <xdr:col>11</xdr:col>
                    <xdr:colOff>60960</xdr:colOff>
                    <xdr:row>13</xdr:row>
                    <xdr:rowOff>76200</xdr:rowOff>
                  </to>
                </anchor>
              </controlPr>
            </control>
          </mc:Choice>
        </mc:AlternateContent>
        <mc:AlternateContent xmlns:mc="http://schemas.openxmlformats.org/markup-compatibility/2006">
          <mc:Choice Requires="x14">
            <control shapeId="10308" r:id="rId11" name="Check Box 68">
              <controlPr defaultSize="0" autoFill="0" autoLine="0" autoPict="0" altText="ハイブリッド型（太陽光+蓄電池）">
                <anchor moveWithCells="1">
                  <from>
                    <xdr:col>11</xdr:col>
                    <xdr:colOff>312420</xdr:colOff>
                    <xdr:row>12</xdr:row>
                    <xdr:rowOff>358140</xdr:rowOff>
                  </from>
                  <to>
                    <xdr:col>11</xdr:col>
                    <xdr:colOff>2095500</xdr:colOff>
                    <xdr:row>14</xdr:row>
                    <xdr:rowOff>38100</xdr:rowOff>
                  </to>
                </anchor>
              </controlPr>
            </control>
          </mc:Choice>
        </mc:AlternateContent>
        <mc:AlternateContent xmlns:mc="http://schemas.openxmlformats.org/markup-compatibility/2006">
          <mc:Choice Requires="x14">
            <control shapeId="10310" r:id="rId12" name="Check Box 70">
              <controlPr defaultSize="0" autoFill="0" autoLine="0" autoPict="0" altText="ハイブリッド型（太陽光+V2H）">
                <anchor moveWithCells="1">
                  <from>
                    <xdr:col>11</xdr:col>
                    <xdr:colOff>312420</xdr:colOff>
                    <xdr:row>12</xdr:row>
                    <xdr:rowOff>30480</xdr:rowOff>
                  </from>
                  <to>
                    <xdr:col>11</xdr:col>
                    <xdr:colOff>2133600</xdr:colOff>
                    <xdr:row>13</xdr:row>
                    <xdr:rowOff>76200</xdr:rowOff>
                  </to>
                </anchor>
              </controlPr>
            </control>
          </mc:Choice>
        </mc:AlternateContent>
        <mc:AlternateContent xmlns:mc="http://schemas.openxmlformats.org/markup-compatibility/2006">
          <mc:Choice Requires="x14">
            <control shapeId="10311" r:id="rId13" name="Check Box 71">
              <controlPr defaultSize="0" autoFill="0" autoLine="0" autoPict="0" altText="ハイブリッド型（蓄電池+V2H）">
                <anchor moveWithCells="1">
                  <from>
                    <xdr:col>11</xdr:col>
                    <xdr:colOff>312420</xdr:colOff>
                    <xdr:row>13</xdr:row>
                    <xdr:rowOff>327660</xdr:rowOff>
                  </from>
                  <to>
                    <xdr:col>11</xdr:col>
                    <xdr:colOff>2057400</xdr:colOff>
                    <xdr:row>15</xdr:row>
                    <xdr:rowOff>22860</xdr:rowOff>
                  </to>
                </anchor>
              </controlPr>
            </control>
          </mc:Choice>
        </mc:AlternateContent>
        <mc:AlternateContent xmlns:mc="http://schemas.openxmlformats.org/markup-compatibility/2006">
          <mc:Choice Requires="x14">
            <control shapeId="10312" r:id="rId14" name="Check Box 72">
              <controlPr defaultSize="0" autoFill="0" autoLine="0" autoPict="0">
                <anchor moveWithCells="1">
                  <from>
                    <xdr:col>12</xdr:col>
                    <xdr:colOff>114300</xdr:colOff>
                    <xdr:row>11</xdr:row>
                    <xdr:rowOff>373380</xdr:rowOff>
                  </from>
                  <to>
                    <xdr:col>13</xdr:col>
                    <xdr:colOff>60960</xdr:colOff>
                    <xdr:row>13</xdr:row>
                    <xdr:rowOff>76200</xdr:rowOff>
                  </to>
                </anchor>
              </controlPr>
            </control>
          </mc:Choice>
        </mc:AlternateContent>
        <mc:AlternateContent xmlns:mc="http://schemas.openxmlformats.org/markup-compatibility/2006">
          <mc:Choice Requires="x14">
            <control shapeId="10313" r:id="rId15" name="Check Box 73">
              <controlPr defaultSize="0" autoFill="0" autoLine="0" autoPict="0" altText="ハイブリッド型（太陽光+蓄電池）">
                <anchor moveWithCells="1">
                  <from>
                    <xdr:col>13</xdr:col>
                    <xdr:colOff>312420</xdr:colOff>
                    <xdr:row>12</xdr:row>
                    <xdr:rowOff>358140</xdr:rowOff>
                  </from>
                  <to>
                    <xdr:col>13</xdr:col>
                    <xdr:colOff>2095500</xdr:colOff>
                    <xdr:row>14</xdr:row>
                    <xdr:rowOff>38100</xdr:rowOff>
                  </to>
                </anchor>
              </controlPr>
            </control>
          </mc:Choice>
        </mc:AlternateContent>
        <mc:AlternateContent xmlns:mc="http://schemas.openxmlformats.org/markup-compatibility/2006">
          <mc:Choice Requires="x14">
            <control shapeId="10315" r:id="rId16" name="Check Box 75">
              <controlPr defaultSize="0" autoFill="0" autoLine="0" autoPict="0" altText="ハイブリッド型（太陽光+V2H）">
                <anchor moveWithCells="1">
                  <from>
                    <xdr:col>13</xdr:col>
                    <xdr:colOff>312420</xdr:colOff>
                    <xdr:row>12</xdr:row>
                    <xdr:rowOff>30480</xdr:rowOff>
                  </from>
                  <to>
                    <xdr:col>13</xdr:col>
                    <xdr:colOff>2133600</xdr:colOff>
                    <xdr:row>13</xdr:row>
                    <xdr:rowOff>76200</xdr:rowOff>
                  </to>
                </anchor>
              </controlPr>
            </control>
          </mc:Choice>
        </mc:AlternateContent>
        <mc:AlternateContent xmlns:mc="http://schemas.openxmlformats.org/markup-compatibility/2006">
          <mc:Choice Requires="x14">
            <control shapeId="10316" r:id="rId17" name="Check Box 76">
              <controlPr defaultSize="0" autoFill="0" autoLine="0" autoPict="0" altText="ハイブリッド型（蓄電池+V2H）">
                <anchor moveWithCells="1">
                  <from>
                    <xdr:col>13</xdr:col>
                    <xdr:colOff>312420</xdr:colOff>
                    <xdr:row>13</xdr:row>
                    <xdr:rowOff>327660</xdr:rowOff>
                  </from>
                  <to>
                    <xdr:col>13</xdr:col>
                    <xdr:colOff>2057400</xdr:colOff>
                    <xdr:row>15</xdr:row>
                    <xdr:rowOff>22860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14</xdr:col>
                    <xdr:colOff>114300</xdr:colOff>
                    <xdr:row>11</xdr:row>
                    <xdr:rowOff>373380</xdr:rowOff>
                  </from>
                  <to>
                    <xdr:col>15</xdr:col>
                    <xdr:colOff>60960</xdr:colOff>
                    <xdr:row>13</xdr:row>
                    <xdr:rowOff>76200</xdr:rowOff>
                  </to>
                </anchor>
              </controlPr>
            </control>
          </mc:Choice>
        </mc:AlternateContent>
        <mc:AlternateContent xmlns:mc="http://schemas.openxmlformats.org/markup-compatibility/2006">
          <mc:Choice Requires="x14">
            <control shapeId="10318" r:id="rId19" name="Check Box 78">
              <controlPr defaultSize="0" autoFill="0" autoLine="0" autoPict="0" altText="ハイブリッド型（太陽光+蓄電池）">
                <anchor moveWithCells="1">
                  <from>
                    <xdr:col>15</xdr:col>
                    <xdr:colOff>312420</xdr:colOff>
                    <xdr:row>12</xdr:row>
                    <xdr:rowOff>358140</xdr:rowOff>
                  </from>
                  <to>
                    <xdr:col>15</xdr:col>
                    <xdr:colOff>2095500</xdr:colOff>
                    <xdr:row>14</xdr:row>
                    <xdr:rowOff>38100</xdr:rowOff>
                  </to>
                </anchor>
              </controlPr>
            </control>
          </mc:Choice>
        </mc:AlternateContent>
        <mc:AlternateContent xmlns:mc="http://schemas.openxmlformats.org/markup-compatibility/2006">
          <mc:Choice Requires="x14">
            <control shapeId="10320" r:id="rId20" name="Check Box 80">
              <controlPr defaultSize="0" autoFill="0" autoLine="0" autoPict="0" altText="ハイブリッド型（太陽光+V2H）">
                <anchor moveWithCells="1">
                  <from>
                    <xdr:col>15</xdr:col>
                    <xdr:colOff>312420</xdr:colOff>
                    <xdr:row>12</xdr:row>
                    <xdr:rowOff>30480</xdr:rowOff>
                  </from>
                  <to>
                    <xdr:col>15</xdr:col>
                    <xdr:colOff>2133600</xdr:colOff>
                    <xdr:row>13</xdr:row>
                    <xdr:rowOff>76200</xdr:rowOff>
                  </to>
                </anchor>
              </controlPr>
            </control>
          </mc:Choice>
        </mc:AlternateContent>
        <mc:AlternateContent xmlns:mc="http://schemas.openxmlformats.org/markup-compatibility/2006">
          <mc:Choice Requires="x14">
            <control shapeId="10321" r:id="rId21" name="Check Box 81">
              <controlPr defaultSize="0" autoFill="0" autoLine="0" autoPict="0" altText="ハイブリッド型（蓄電池+V2H）">
                <anchor moveWithCells="1">
                  <from>
                    <xdr:col>15</xdr:col>
                    <xdr:colOff>312420</xdr:colOff>
                    <xdr:row>13</xdr:row>
                    <xdr:rowOff>327660</xdr:rowOff>
                  </from>
                  <to>
                    <xdr:col>15</xdr:col>
                    <xdr:colOff>2057400</xdr:colOff>
                    <xdr:row>15</xdr:row>
                    <xdr:rowOff>22860</xdr:rowOff>
                  </to>
                </anchor>
              </controlPr>
            </control>
          </mc:Choice>
        </mc:AlternateContent>
        <mc:AlternateContent xmlns:mc="http://schemas.openxmlformats.org/markup-compatibility/2006">
          <mc:Choice Requires="x14">
            <control shapeId="10322" r:id="rId22" name="Check Box 82">
              <controlPr defaultSize="0" autoFill="0" autoLine="0" autoPict="0">
                <anchor moveWithCells="1">
                  <from>
                    <xdr:col>16</xdr:col>
                    <xdr:colOff>114300</xdr:colOff>
                    <xdr:row>11</xdr:row>
                    <xdr:rowOff>373380</xdr:rowOff>
                  </from>
                  <to>
                    <xdr:col>17</xdr:col>
                    <xdr:colOff>60960</xdr:colOff>
                    <xdr:row>13</xdr:row>
                    <xdr:rowOff>76200</xdr:rowOff>
                  </to>
                </anchor>
              </controlPr>
            </control>
          </mc:Choice>
        </mc:AlternateContent>
        <mc:AlternateContent xmlns:mc="http://schemas.openxmlformats.org/markup-compatibility/2006">
          <mc:Choice Requires="x14">
            <control shapeId="10323" r:id="rId23" name="Check Box 83">
              <controlPr defaultSize="0" autoFill="0" autoLine="0" autoPict="0" altText="ハイブリッド型（太陽光+蓄電池）">
                <anchor moveWithCells="1">
                  <from>
                    <xdr:col>17</xdr:col>
                    <xdr:colOff>312420</xdr:colOff>
                    <xdr:row>12</xdr:row>
                    <xdr:rowOff>358140</xdr:rowOff>
                  </from>
                  <to>
                    <xdr:col>17</xdr:col>
                    <xdr:colOff>2095500</xdr:colOff>
                    <xdr:row>14</xdr:row>
                    <xdr:rowOff>38100</xdr:rowOff>
                  </to>
                </anchor>
              </controlPr>
            </control>
          </mc:Choice>
        </mc:AlternateContent>
        <mc:AlternateContent xmlns:mc="http://schemas.openxmlformats.org/markup-compatibility/2006">
          <mc:Choice Requires="x14">
            <control shapeId="10324" r:id="rId24" name="Check Box 84">
              <controlPr defaultSize="0" autoFill="0" autoLine="0" autoPict="0">
                <anchor moveWithCells="1">
                  <from>
                    <xdr:col>16</xdr:col>
                    <xdr:colOff>121920</xdr:colOff>
                    <xdr:row>12</xdr:row>
                    <xdr:rowOff>365760</xdr:rowOff>
                  </from>
                  <to>
                    <xdr:col>17</xdr:col>
                    <xdr:colOff>312420</xdr:colOff>
                    <xdr:row>14</xdr:row>
                    <xdr:rowOff>60960</xdr:rowOff>
                  </to>
                </anchor>
              </controlPr>
            </control>
          </mc:Choice>
        </mc:AlternateContent>
        <mc:AlternateContent xmlns:mc="http://schemas.openxmlformats.org/markup-compatibility/2006">
          <mc:Choice Requires="x14">
            <control shapeId="10325" r:id="rId25" name="Check Box 85">
              <controlPr defaultSize="0" autoFill="0" autoLine="0" autoPict="0" altText="ハイブリッド型（太陽光+V2H）">
                <anchor moveWithCells="1">
                  <from>
                    <xdr:col>17</xdr:col>
                    <xdr:colOff>312420</xdr:colOff>
                    <xdr:row>12</xdr:row>
                    <xdr:rowOff>30480</xdr:rowOff>
                  </from>
                  <to>
                    <xdr:col>17</xdr:col>
                    <xdr:colOff>2133600</xdr:colOff>
                    <xdr:row>13</xdr:row>
                    <xdr:rowOff>76200</xdr:rowOff>
                  </to>
                </anchor>
              </controlPr>
            </control>
          </mc:Choice>
        </mc:AlternateContent>
        <mc:AlternateContent xmlns:mc="http://schemas.openxmlformats.org/markup-compatibility/2006">
          <mc:Choice Requires="x14">
            <control shapeId="10326" r:id="rId26" name="Check Box 86">
              <controlPr defaultSize="0" autoFill="0" autoLine="0" autoPict="0" altText="ハイブリッド型（蓄電池+V2H）">
                <anchor moveWithCells="1">
                  <from>
                    <xdr:col>17</xdr:col>
                    <xdr:colOff>312420</xdr:colOff>
                    <xdr:row>13</xdr:row>
                    <xdr:rowOff>327660</xdr:rowOff>
                  </from>
                  <to>
                    <xdr:col>17</xdr:col>
                    <xdr:colOff>2057400</xdr:colOff>
                    <xdr:row>15</xdr:row>
                    <xdr:rowOff>22860</xdr:rowOff>
                  </to>
                </anchor>
              </controlPr>
            </control>
          </mc:Choice>
        </mc:AlternateContent>
        <mc:AlternateContent xmlns:mc="http://schemas.openxmlformats.org/markup-compatibility/2006">
          <mc:Choice Requires="x14">
            <control shapeId="10327" r:id="rId27" name="Check Box 87">
              <controlPr defaultSize="0" autoFill="0" autoLine="0" autoPict="0">
                <anchor moveWithCells="1">
                  <from>
                    <xdr:col>18</xdr:col>
                    <xdr:colOff>114300</xdr:colOff>
                    <xdr:row>11</xdr:row>
                    <xdr:rowOff>373380</xdr:rowOff>
                  </from>
                  <to>
                    <xdr:col>19</xdr:col>
                    <xdr:colOff>60960</xdr:colOff>
                    <xdr:row>13</xdr:row>
                    <xdr:rowOff>76200</xdr:rowOff>
                  </to>
                </anchor>
              </controlPr>
            </control>
          </mc:Choice>
        </mc:AlternateContent>
        <mc:AlternateContent xmlns:mc="http://schemas.openxmlformats.org/markup-compatibility/2006">
          <mc:Choice Requires="x14">
            <control shapeId="10328" r:id="rId28" name="Check Box 88">
              <controlPr defaultSize="0" autoFill="0" autoLine="0" autoPict="0" altText="ハイブリッド型（太陽光+蓄電池）">
                <anchor moveWithCells="1">
                  <from>
                    <xdr:col>19</xdr:col>
                    <xdr:colOff>312420</xdr:colOff>
                    <xdr:row>12</xdr:row>
                    <xdr:rowOff>358140</xdr:rowOff>
                  </from>
                  <to>
                    <xdr:col>19</xdr:col>
                    <xdr:colOff>2095500</xdr:colOff>
                    <xdr:row>14</xdr:row>
                    <xdr:rowOff>38100</xdr:rowOff>
                  </to>
                </anchor>
              </controlPr>
            </control>
          </mc:Choice>
        </mc:AlternateContent>
        <mc:AlternateContent xmlns:mc="http://schemas.openxmlformats.org/markup-compatibility/2006">
          <mc:Choice Requires="x14">
            <control shapeId="10329" r:id="rId29" name="Check Box 89">
              <controlPr defaultSize="0" autoFill="0" autoLine="0" autoPict="0">
                <anchor moveWithCells="1">
                  <from>
                    <xdr:col>18</xdr:col>
                    <xdr:colOff>121920</xdr:colOff>
                    <xdr:row>12</xdr:row>
                    <xdr:rowOff>365760</xdr:rowOff>
                  </from>
                  <to>
                    <xdr:col>19</xdr:col>
                    <xdr:colOff>312420</xdr:colOff>
                    <xdr:row>14</xdr:row>
                    <xdr:rowOff>60960</xdr:rowOff>
                  </to>
                </anchor>
              </controlPr>
            </control>
          </mc:Choice>
        </mc:AlternateContent>
        <mc:AlternateContent xmlns:mc="http://schemas.openxmlformats.org/markup-compatibility/2006">
          <mc:Choice Requires="x14">
            <control shapeId="10330" r:id="rId30" name="Check Box 90">
              <controlPr defaultSize="0" autoFill="0" autoLine="0" autoPict="0" altText="ハイブリッド型（太陽光+V2H）">
                <anchor moveWithCells="1">
                  <from>
                    <xdr:col>19</xdr:col>
                    <xdr:colOff>312420</xdr:colOff>
                    <xdr:row>12</xdr:row>
                    <xdr:rowOff>30480</xdr:rowOff>
                  </from>
                  <to>
                    <xdr:col>19</xdr:col>
                    <xdr:colOff>2133600</xdr:colOff>
                    <xdr:row>13</xdr:row>
                    <xdr:rowOff>76200</xdr:rowOff>
                  </to>
                </anchor>
              </controlPr>
            </control>
          </mc:Choice>
        </mc:AlternateContent>
        <mc:AlternateContent xmlns:mc="http://schemas.openxmlformats.org/markup-compatibility/2006">
          <mc:Choice Requires="x14">
            <control shapeId="10331" r:id="rId31" name="Check Box 91">
              <controlPr defaultSize="0" autoFill="0" autoLine="0" autoPict="0" altText="ハイブリッド型（蓄電池+V2H）">
                <anchor moveWithCells="1">
                  <from>
                    <xdr:col>19</xdr:col>
                    <xdr:colOff>312420</xdr:colOff>
                    <xdr:row>13</xdr:row>
                    <xdr:rowOff>327660</xdr:rowOff>
                  </from>
                  <to>
                    <xdr:col>19</xdr:col>
                    <xdr:colOff>2057400</xdr:colOff>
                    <xdr:row>15</xdr:row>
                    <xdr:rowOff>22860</xdr:rowOff>
                  </to>
                </anchor>
              </controlPr>
            </control>
          </mc:Choice>
        </mc:AlternateContent>
        <mc:AlternateContent xmlns:mc="http://schemas.openxmlformats.org/markup-compatibility/2006">
          <mc:Choice Requires="x14">
            <control shapeId="10332" r:id="rId32" name="Check Box 92">
              <controlPr defaultSize="0" autoFill="0" autoLine="0" autoPict="0">
                <anchor moveWithCells="1">
                  <from>
                    <xdr:col>20</xdr:col>
                    <xdr:colOff>114300</xdr:colOff>
                    <xdr:row>11</xdr:row>
                    <xdr:rowOff>373380</xdr:rowOff>
                  </from>
                  <to>
                    <xdr:col>21</xdr:col>
                    <xdr:colOff>60960</xdr:colOff>
                    <xdr:row>13</xdr:row>
                    <xdr:rowOff>76200</xdr:rowOff>
                  </to>
                </anchor>
              </controlPr>
            </control>
          </mc:Choice>
        </mc:AlternateContent>
        <mc:AlternateContent xmlns:mc="http://schemas.openxmlformats.org/markup-compatibility/2006">
          <mc:Choice Requires="x14">
            <control shapeId="10333" r:id="rId33" name="Check Box 93">
              <controlPr defaultSize="0" autoFill="0" autoLine="0" autoPict="0" altText="ハイブリッド型（太陽光+蓄電池）">
                <anchor moveWithCells="1">
                  <from>
                    <xdr:col>21</xdr:col>
                    <xdr:colOff>312420</xdr:colOff>
                    <xdr:row>12</xdr:row>
                    <xdr:rowOff>358140</xdr:rowOff>
                  </from>
                  <to>
                    <xdr:col>21</xdr:col>
                    <xdr:colOff>2095500</xdr:colOff>
                    <xdr:row>14</xdr:row>
                    <xdr:rowOff>38100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20</xdr:col>
                    <xdr:colOff>121920</xdr:colOff>
                    <xdr:row>12</xdr:row>
                    <xdr:rowOff>365760</xdr:rowOff>
                  </from>
                  <to>
                    <xdr:col>21</xdr:col>
                    <xdr:colOff>312420</xdr:colOff>
                    <xdr:row>14</xdr:row>
                    <xdr:rowOff>60960</xdr:rowOff>
                  </to>
                </anchor>
              </controlPr>
            </control>
          </mc:Choice>
        </mc:AlternateContent>
        <mc:AlternateContent xmlns:mc="http://schemas.openxmlformats.org/markup-compatibility/2006">
          <mc:Choice Requires="x14">
            <control shapeId="10335" r:id="rId35" name="Check Box 95">
              <controlPr defaultSize="0" autoFill="0" autoLine="0" autoPict="0" altText="ハイブリッド型（太陽光+V2H）">
                <anchor moveWithCells="1">
                  <from>
                    <xdr:col>21</xdr:col>
                    <xdr:colOff>312420</xdr:colOff>
                    <xdr:row>12</xdr:row>
                    <xdr:rowOff>30480</xdr:rowOff>
                  </from>
                  <to>
                    <xdr:col>21</xdr:col>
                    <xdr:colOff>2133600</xdr:colOff>
                    <xdr:row>13</xdr:row>
                    <xdr:rowOff>76200</xdr:rowOff>
                  </to>
                </anchor>
              </controlPr>
            </control>
          </mc:Choice>
        </mc:AlternateContent>
        <mc:AlternateContent xmlns:mc="http://schemas.openxmlformats.org/markup-compatibility/2006">
          <mc:Choice Requires="x14">
            <control shapeId="10336" r:id="rId36" name="Check Box 96">
              <controlPr defaultSize="0" autoFill="0" autoLine="0" autoPict="0" altText="ハイブリッド型（蓄電池+V2H）">
                <anchor moveWithCells="1">
                  <from>
                    <xdr:col>21</xdr:col>
                    <xdr:colOff>312420</xdr:colOff>
                    <xdr:row>13</xdr:row>
                    <xdr:rowOff>327660</xdr:rowOff>
                  </from>
                  <to>
                    <xdr:col>21</xdr:col>
                    <xdr:colOff>2057400</xdr:colOff>
                    <xdr:row>15</xdr:row>
                    <xdr:rowOff>22860</xdr:rowOff>
                  </to>
                </anchor>
              </controlPr>
            </control>
          </mc:Choice>
        </mc:AlternateContent>
        <mc:AlternateContent xmlns:mc="http://schemas.openxmlformats.org/markup-compatibility/2006">
          <mc:Choice Requires="x14">
            <control shapeId="10337" r:id="rId37" name="Check Box 97">
              <controlPr defaultSize="0" autoFill="0" autoLine="0" autoPict="0">
                <anchor moveWithCells="1">
                  <from>
                    <xdr:col>22</xdr:col>
                    <xdr:colOff>114300</xdr:colOff>
                    <xdr:row>11</xdr:row>
                    <xdr:rowOff>373380</xdr:rowOff>
                  </from>
                  <to>
                    <xdr:col>23</xdr:col>
                    <xdr:colOff>60960</xdr:colOff>
                    <xdr:row>13</xdr:row>
                    <xdr:rowOff>76200</xdr:rowOff>
                  </to>
                </anchor>
              </controlPr>
            </control>
          </mc:Choice>
        </mc:AlternateContent>
        <mc:AlternateContent xmlns:mc="http://schemas.openxmlformats.org/markup-compatibility/2006">
          <mc:Choice Requires="x14">
            <control shapeId="10338" r:id="rId38" name="Check Box 98">
              <controlPr defaultSize="0" autoFill="0" autoLine="0" autoPict="0" altText="ハイブリッド型（太陽光+蓄電池）">
                <anchor moveWithCells="1">
                  <from>
                    <xdr:col>23</xdr:col>
                    <xdr:colOff>312420</xdr:colOff>
                    <xdr:row>12</xdr:row>
                    <xdr:rowOff>358140</xdr:rowOff>
                  </from>
                  <to>
                    <xdr:col>23</xdr:col>
                    <xdr:colOff>2095500</xdr:colOff>
                    <xdr:row>14</xdr:row>
                    <xdr:rowOff>38100</xdr:rowOff>
                  </to>
                </anchor>
              </controlPr>
            </control>
          </mc:Choice>
        </mc:AlternateContent>
        <mc:AlternateContent xmlns:mc="http://schemas.openxmlformats.org/markup-compatibility/2006">
          <mc:Choice Requires="x14">
            <control shapeId="10339" r:id="rId39" name="Check Box 99">
              <controlPr defaultSize="0" autoFill="0" autoLine="0" autoPict="0">
                <anchor moveWithCells="1">
                  <from>
                    <xdr:col>22</xdr:col>
                    <xdr:colOff>121920</xdr:colOff>
                    <xdr:row>12</xdr:row>
                    <xdr:rowOff>365760</xdr:rowOff>
                  </from>
                  <to>
                    <xdr:col>23</xdr:col>
                    <xdr:colOff>312420</xdr:colOff>
                    <xdr:row>14</xdr:row>
                    <xdr:rowOff>60960</xdr:rowOff>
                  </to>
                </anchor>
              </controlPr>
            </control>
          </mc:Choice>
        </mc:AlternateContent>
        <mc:AlternateContent xmlns:mc="http://schemas.openxmlformats.org/markup-compatibility/2006">
          <mc:Choice Requires="x14">
            <control shapeId="10340" r:id="rId40" name="Check Box 100">
              <controlPr defaultSize="0" autoFill="0" autoLine="0" autoPict="0" altText="ハイブリッド型（太陽光+V2H）">
                <anchor moveWithCells="1">
                  <from>
                    <xdr:col>23</xdr:col>
                    <xdr:colOff>312420</xdr:colOff>
                    <xdr:row>12</xdr:row>
                    <xdr:rowOff>30480</xdr:rowOff>
                  </from>
                  <to>
                    <xdr:col>23</xdr:col>
                    <xdr:colOff>2133600</xdr:colOff>
                    <xdr:row>13</xdr:row>
                    <xdr:rowOff>76200</xdr:rowOff>
                  </to>
                </anchor>
              </controlPr>
            </control>
          </mc:Choice>
        </mc:AlternateContent>
        <mc:AlternateContent xmlns:mc="http://schemas.openxmlformats.org/markup-compatibility/2006">
          <mc:Choice Requires="x14">
            <control shapeId="10341" r:id="rId41" name="Check Box 101">
              <controlPr defaultSize="0" autoFill="0" autoLine="0" autoPict="0" altText="ハイブリッド型（蓄電池+V2H）">
                <anchor moveWithCells="1">
                  <from>
                    <xdr:col>23</xdr:col>
                    <xdr:colOff>312420</xdr:colOff>
                    <xdr:row>13</xdr:row>
                    <xdr:rowOff>327660</xdr:rowOff>
                  </from>
                  <to>
                    <xdr:col>23</xdr:col>
                    <xdr:colOff>2057400</xdr:colOff>
                    <xdr:row>15</xdr:row>
                    <xdr:rowOff>22860</xdr:rowOff>
                  </to>
                </anchor>
              </controlPr>
            </control>
          </mc:Choice>
        </mc:AlternateContent>
        <mc:AlternateContent xmlns:mc="http://schemas.openxmlformats.org/markup-compatibility/2006">
          <mc:Choice Requires="x14">
            <control shapeId="10342" r:id="rId42" name="Check Box 102">
              <controlPr defaultSize="0" autoFill="0" autoLine="0" autoPict="0">
                <anchor moveWithCells="1">
                  <from>
                    <xdr:col>24</xdr:col>
                    <xdr:colOff>114300</xdr:colOff>
                    <xdr:row>11</xdr:row>
                    <xdr:rowOff>373380</xdr:rowOff>
                  </from>
                  <to>
                    <xdr:col>25</xdr:col>
                    <xdr:colOff>60960</xdr:colOff>
                    <xdr:row>13</xdr:row>
                    <xdr:rowOff>76200</xdr:rowOff>
                  </to>
                </anchor>
              </controlPr>
            </control>
          </mc:Choice>
        </mc:AlternateContent>
        <mc:AlternateContent xmlns:mc="http://schemas.openxmlformats.org/markup-compatibility/2006">
          <mc:Choice Requires="x14">
            <control shapeId="10343" r:id="rId43" name="Check Box 103">
              <controlPr defaultSize="0" autoFill="0" autoLine="0" autoPict="0" altText="ハイブリッド型（太陽光+蓄電池）">
                <anchor moveWithCells="1">
                  <from>
                    <xdr:col>25</xdr:col>
                    <xdr:colOff>312420</xdr:colOff>
                    <xdr:row>12</xdr:row>
                    <xdr:rowOff>358140</xdr:rowOff>
                  </from>
                  <to>
                    <xdr:col>25</xdr:col>
                    <xdr:colOff>2095500</xdr:colOff>
                    <xdr:row>14</xdr:row>
                    <xdr:rowOff>38100</xdr:rowOff>
                  </to>
                </anchor>
              </controlPr>
            </control>
          </mc:Choice>
        </mc:AlternateContent>
        <mc:AlternateContent xmlns:mc="http://schemas.openxmlformats.org/markup-compatibility/2006">
          <mc:Choice Requires="x14">
            <control shapeId="10344" r:id="rId44" name="Check Box 104">
              <controlPr defaultSize="0" autoFill="0" autoLine="0" autoPict="0">
                <anchor moveWithCells="1">
                  <from>
                    <xdr:col>24</xdr:col>
                    <xdr:colOff>121920</xdr:colOff>
                    <xdr:row>12</xdr:row>
                    <xdr:rowOff>365760</xdr:rowOff>
                  </from>
                  <to>
                    <xdr:col>25</xdr:col>
                    <xdr:colOff>312420</xdr:colOff>
                    <xdr:row>14</xdr:row>
                    <xdr:rowOff>60960</xdr:rowOff>
                  </to>
                </anchor>
              </controlPr>
            </control>
          </mc:Choice>
        </mc:AlternateContent>
        <mc:AlternateContent xmlns:mc="http://schemas.openxmlformats.org/markup-compatibility/2006">
          <mc:Choice Requires="x14">
            <control shapeId="10345" r:id="rId45" name="Check Box 105">
              <controlPr defaultSize="0" autoFill="0" autoLine="0" autoPict="0" altText="ハイブリッド型（太陽光+V2H）">
                <anchor moveWithCells="1">
                  <from>
                    <xdr:col>25</xdr:col>
                    <xdr:colOff>312420</xdr:colOff>
                    <xdr:row>12</xdr:row>
                    <xdr:rowOff>30480</xdr:rowOff>
                  </from>
                  <to>
                    <xdr:col>25</xdr:col>
                    <xdr:colOff>2133600</xdr:colOff>
                    <xdr:row>13</xdr:row>
                    <xdr:rowOff>76200</xdr:rowOff>
                  </to>
                </anchor>
              </controlPr>
            </control>
          </mc:Choice>
        </mc:AlternateContent>
        <mc:AlternateContent xmlns:mc="http://schemas.openxmlformats.org/markup-compatibility/2006">
          <mc:Choice Requires="x14">
            <control shapeId="10346" r:id="rId46" name="Check Box 106">
              <controlPr defaultSize="0" autoFill="0" autoLine="0" autoPict="0" altText="ハイブリッド型（蓄電池+V2H）">
                <anchor moveWithCells="1">
                  <from>
                    <xdr:col>25</xdr:col>
                    <xdr:colOff>312420</xdr:colOff>
                    <xdr:row>13</xdr:row>
                    <xdr:rowOff>327660</xdr:rowOff>
                  </from>
                  <to>
                    <xdr:col>25</xdr:col>
                    <xdr:colOff>2057400</xdr:colOff>
                    <xdr:row>15</xdr:row>
                    <xdr:rowOff>22860</xdr:rowOff>
                  </to>
                </anchor>
              </controlPr>
            </control>
          </mc:Choice>
        </mc:AlternateContent>
        <mc:AlternateContent xmlns:mc="http://schemas.openxmlformats.org/markup-compatibility/2006">
          <mc:Choice Requires="x14">
            <control shapeId="10258" r:id="rId47" name="Check Box 18">
              <controlPr defaultSize="0" autoFill="0" autoLine="0" autoPict="0">
                <anchor moveWithCells="1">
                  <from>
                    <xdr:col>6</xdr:col>
                    <xdr:colOff>121920</xdr:colOff>
                    <xdr:row>12</xdr:row>
                    <xdr:rowOff>365760</xdr:rowOff>
                  </from>
                  <to>
                    <xdr:col>7</xdr:col>
                    <xdr:colOff>312420</xdr:colOff>
                    <xdr:row>14</xdr:row>
                    <xdr:rowOff>60960</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8</xdr:col>
                    <xdr:colOff>121920</xdr:colOff>
                    <xdr:row>12</xdr:row>
                    <xdr:rowOff>365760</xdr:rowOff>
                  </from>
                  <to>
                    <xdr:col>9</xdr:col>
                    <xdr:colOff>312420</xdr:colOff>
                    <xdr:row>14</xdr:row>
                    <xdr:rowOff>60960</xdr:rowOff>
                  </to>
                </anchor>
              </controlPr>
            </control>
          </mc:Choice>
        </mc:AlternateContent>
        <mc:AlternateContent xmlns:mc="http://schemas.openxmlformats.org/markup-compatibility/2006">
          <mc:Choice Requires="x14">
            <control shapeId="10309" r:id="rId49" name="Check Box 69">
              <controlPr defaultSize="0" autoFill="0" autoLine="0" autoPict="0">
                <anchor moveWithCells="1">
                  <from>
                    <xdr:col>10</xdr:col>
                    <xdr:colOff>121920</xdr:colOff>
                    <xdr:row>12</xdr:row>
                    <xdr:rowOff>365760</xdr:rowOff>
                  </from>
                  <to>
                    <xdr:col>11</xdr:col>
                    <xdr:colOff>312420</xdr:colOff>
                    <xdr:row>14</xdr:row>
                    <xdr:rowOff>60960</xdr:rowOff>
                  </to>
                </anchor>
              </controlPr>
            </control>
          </mc:Choice>
        </mc:AlternateContent>
        <mc:AlternateContent xmlns:mc="http://schemas.openxmlformats.org/markup-compatibility/2006">
          <mc:Choice Requires="x14">
            <control shapeId="10314" r:id="rId50" name="Check Box 74">
              <controlPr defaultSize="0" autoFill="0" autoLine="0" autoPict="0">
                <anchor moveWithCells="1">
                  <from>
                    <xdr:col>12</xdr:col>
                    <xdr:colOff>121920</xdr:colOff>
                    <xdr:row>12</xdr:row>
                    <xdr:rowOff>365760</xdr:rowOff>
                  </from>
                  <to>
                    <xdr:col>13</xdr:col>
                    <xdr:colOff>312420</xdr:colOff>
                    <xdr:row>14</xdr:row>
                    <xdr:rowOff>60960</xdr:rowOff>
                  </to>
                </anchor>
              </controlPr>
            </control>
          </mc:Choice>
        </mc:AlternateContent>
        <mc:AlternateContent xmlns:mc="http://schemas.openxmlformats.org/markup-compatibility/2006">
          <mc:Choice Requires="x14">
            <control shapeId="10319" r:id="rId51" name="Check Box 79">
              <controlPr defaultSize="0" autoFill="0" autoLine="0" autoPict="0">
                <anchor moveWithCells="1">
                  <from>
                    <xdr:col>14</xdr:col>
                    <xdr:colOff>121920</xdr:colOff>
                    <xdr:row>12</xdr:row>
                    <xdr:rowOff>365760</xdr:rowOff>
                  </from>
                  <to>
                    <xdr:col>15</xdr:col>
                    <xdr:colOff>312420</xdr:colOff>
                    <xdr:row>14</xdr:row>
                    <xdr:rowOff>60960</xdr:rowOff>
                  </to>
                </anchor>
              </controlPr>
            </control>
          </mc:Choice>
        </mc:AlternateContent>
        <mc:AlternateContent xmlns:mc="http://schemas.openxmlformats.org/markup-compatibility/2006">
          <mc:Choice Requires="x14">
            <control shapeId="10256" r:id="rId52" name="Check Box 16">
              <controlPr defaultSize="0" autoFill="0" autoLine="0" autoPict="0">
                <anchor moveWithCells="1">
                  <from>
                    <xdr:col>6</xdr:col>
                    <xdr:colOff>114300</xdr:colOff>
                    <xdr:row>11</xdr:row>
                    <xdr:rowOff>373380</xdr:rowOff>
                  </from>
                  <to>
                    <xdr:col>7</xdr:col>
                    <xdr:colOff>60960</xdr:colOff>
                    <xdr:row>13</xdr:row>
                    <xdr:rowOff>76200</xdr:rowOff>
                  </to>
                </anchor>
              </controlPr>
            </control>
          </mc:Choice>
        </mc:AlternateContent>
        <mc:AlternateContent xmlns:mc="http://schemas.openxmlformats.org/markup-compatibility/2006">
          <mc:Choice Requires="x14">
            <control shapeId="10296" r:id="rId53" name="Check Box 56">
              <controlPr defaultSize="0" autoFill="0" autoLine="0" autoPict="0" altText="ハイブリッド型（蓄電池+V2H）">
                <anchor moveWithCells="1">
                  <from>
                    <xdr:col>7</xdr:col>
                    <xdr:colOff>312420</xdr:colOff>
                    <xdr:row>13</xdr:row>
                    <xdr:rowOff>327660</xdr:rowOff>
                  </from>
                  <to>
                    <xdr:col>7</xdr:col>
                    <xdr:colOff>2057400</xdr:colOff>
                    <xdr:row>15</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C77A1C7-E0C5-46DA-9977-D39CBE7FAE2A}">
            <xm:f>【自動】助成金額計算シート!$F$5=0</xm:f>
            <x14:dxf>
              <fill>
                <patternFill>
                  <bgColor theme="0" tint="-0.499984740745262"/>
                </patternFill>
              </fill>
            </x14:dxf>
          </x14:cfRule>
          <xm:sqref>G12:Z12 G16:Z17 G22:Z24</xm:sqref>
        </x14:conditionalFormatting>
        <x14:conditionalFormatting xmlns:xm="http://schemas.microsoft.com/office/excel/2006/main">
          <x14:cfRule type="expression" priority="2" id="{CB1243EB-EF89-41D9-BBB0-624D80729A88}">
            <xm:f>【入力】物件・国等の助成金情報シート!$F$25&lt;&gt;"有"</xm:f>
            <x14:dxf>
              <fill>
                <patternFill>
                  <bgColor theme="0" tint="-0.499984740745262"/>
                </patternFill>
              </fill>
            </x14:dxf>
          </x14:cfRule>
          <xm:sqref>G17:Z17 G24:Z24</xm:sqref>
        </x14:conditionalFormatting>
        <x14:conditionalFormatting xmlns:xm="http://schemas.microsoft.com/office/excel/2006/main">
          <x14:cfRule type="expression" priority="5" id="{55649FEF-49D1-459B-A8CA-7C63B0B24306}">
            <xm:f>【自動】助成金額計算シート!$F$49=0</xm:f>
            <x14:dxf>
              <fill>
                <patternFill>
                  <bgColor theme="0" tint="-0.499984740745262"/>
                </patternFill>
              </fill>
            </x14:dxf>
          </x14:cfRule>
          <xm:sqref>G18:Z19 G25:Z26</xm:sqref>
        </x14:conditionalFormatting>
        <x14:conditionalFormatting xmlns:xm="http://schemas.microsoft.com/office/excel/2006/main">
          <x14:cfRule type="expression" priority="6" id="{5949E8F3-D2F9-4AE5-AB9D-86BDD81333F1}">
            <xm:f>【自動】助成金額計算シート!$F$62=0</xm:f>
            <x14:dxf>
              <fill>
                <patternFill>
                  <bgColor theme="0" tint="-0.499984740745262"/>
                </patternFill>
              </fill>
            </x14:dxf>
          </x14:cfRule>
          <xm:sqref>G20:Z21 G27:Z28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B594-FFDD-4E30-8609-1DA840DBF958}">
  <sheetPr codeName="Sheet8">
    <tabColor rgb="FF7030A0"/>
  </sheetPr>
  <dimension ref="B4:BA83"/>
  <sheetViews>
    <sheetView workbookViewId="0"/>
  </sheetViews>
  <sheetFormatPr defaultRowHeight="18"/>
  <cols>
    <col min="2" max="2" width="7.09765625" bestFit="1" customWidth="1"/>
    <col min="3" max="27" width="15.69921875" customWidth="1"/>
  </cols>
  <sheetData>
    <row r="4" spans="2:53">
      <c r="C4">
        <v>1</v>
      </c>
      <c r="D4">
        <v>2</v>
      </c>
      <c r="E4">
        <v>3</v>
      </c>
      <c r="H4">
        <v>4</v>
      </c>
      <c r="I4">
        <v>5</v>
      </c>
      <c r="J4">
        <v>6</v>
      </c>
      <c r="K4">
        <v>7</v>
      </c>
      <c r="L4">
        <v>8</v>
      </c>
      <c r="M4">
        <v>9</v>
      </c>
      <c r="N4">
        <v>10</v>
      </c>
      <c r="O4">
        <v>11</v>
      </c>
      <c r="P4">
        <v>12</v>
      </c>
      <c r="Q4">
        <v>13</v>
      </c>
      <c r="R4">
        <v>14</v>
      </c>
      <c r="S4">
        <v>15</v>
      </c>
      <c r="T4">
        <v>16</v>
      </c>
      <c r="U4">
        <v>17</v>
      </c>
      <c r="V4">
        <v>18</v>
      </c>
      <c r="W4">
        <v>19</v>
      </c>
      <c r="X4">
        <v>20</v>
      </c>
      <c r="Y4">
        <v>21</v>
      </c>
      <c r="Z4">
        <v>22</v>
      </c>
      <c r="AA4">
        <v>23</v>
      </c>
    </row>
    <row r="7" spans="2:53" s="64" customFormat="1" ht="30" customHeight="1">
      <c r="B7" s="61" t="str">
        <f t="array" ref="B7:AA83">TRANSPOSE(【入力】仕入情報シート!B9:AA34)</f>
        <v>支払先</v>
      </c>
      <c r="C7" s="62">
        <v>0</v>
      </c>
      <c r="D7" s="63">
        <v>0</v>
      </c>
      <c r="E7" s="61" t="str">
        <v>領収書に含まれる助成対象経費（※１）内訳</v>
      </c>
      <c r="F7" s="62">
        <v>0</v>
      </c>
      <c r="G7" s="62">
        <v>0</v>
      </c>
      <c r="H7" s="62">
        <v>0</v>
      </c>
      <c r="I7" s="62">
        <v>0</v>
      </c>
      <c r="J7" s="62">
        <v>0</v>
      </c>
      <c r="K7" s="62">
        <v>0</v>
      </c>
      <c r="L7" s="62">
        <v>0</v>
      </c>
      <c r="M7" s="62">
        <v>0</v>
      </c>
      <c r="N7" s="62">
        <v>0</v>
      </c>
      <c r="O7" s="62">
        <v>0</v>
      </c>
      <c r="P7" s="62">
        <v>0</v>
      </c>
      <c r="Q7" s="62">
        <v>0</v>
      </c>
      <c r="R7" s="62">
        <v>0</v>
      </c>
      <c r="S7" s="62">
        <v>0</v>
      </c>
      <c r="T7" s="62">
        <v>0</v>
      </c>
      <c r="U7" s="62">
        <v>0</v>
      </c>
      <c r="V7" s="62">
        <v>0</v>
      </c>
      <c r="W7" s="62">
        <v>0</v>
      </c>
      <c r="X7" s="62">
        <v>0</v>
      </c>
      <c r="Y7" s="62">
        <v>0</v>
      </c>
      <c r="Z7" s="62">
        <v>0</v>
      </c>
      <c r="AA7" s="63">
        <v>0</v>
      </c>
    </row>
    <row r="8" spans="2:53" s="64" customFormat="1" ht="30" customHeight="1">
      <c r="B8" s="65" t="str">
        <v>No</v>
      </c>
      <c r="C8" s="65" t="str">
        <v>事業者名</v>
      </c>
      <c r="D8" s="65" t="str">
        <v>住所</v>
      </c>
      <c r="E8" s="61" t="str">
        <v>機器費（架台は材料費）</v>
      </c>
      <c r="F8" s="62">
        <v>0</v>
      </c>
      <c r="G8" s="62">
        <v>0</v>
      </c>
      <c r="H8" s="62">
        <v>0</v>
      </c>
      <c r="I8" s="62">
        <v>0</v>
      </c>
      <c r="J8" s="62">
        <v>0</v>
      </c>
      <c r="K8" s="62">
        <v>0</v>
      </c>
      <c r="L8" s="62">
        <v>0</v>
      </c>
      <c r="M8" s="62">
        <v>0</v>
      </c>
      <c r="N8" s="63">
        <v>0</v>
      </c>
      <c r="O8" s="61" t="str">
        <v>工事費等</v>
      </c>
      <c r="P8" s="62">
        <v>0</v>
      </c>
      <c r="Q8" s="62">
        <v>0</v>
      </c>
      <c r="R8" s="62">
        <v>0</v>
      </c>
      <c r="S8" s="62">
        <v>0</v>
      </c>
      <c r="T8" s="62">
        <v>0</v>
      </c>
      <c r="U8" s="63">
        <v>0</v>
      </c>
      <c r="V8" s="65" t="str">
        <v>A：太陽光発電システム助成対象経費（①＋④）</v>
      </c>
      <c r="W8" s="65" t="str">
        <v>B：蓄電池システム助成対象経費（②＋⑤）</v>
      </c>
      <c r="X8" s="65" t="str">
        <v>C：V2H助成対象経費（③＋⑥）</v>
      </c>
      <c r="Y8" s="65" t="str">
        <v>D：税別合計額（A+B+C）</v>
      </c>
      <c r="Z8" s="65" t="str">
        <v>E:消費税</v>
      </c>
      <c r="AA8" s="65" t="str">
        <v>F:税込合計額（（税込）</v>
      </c>
    </row>
    <row r="9" spans="2:53" s="64" customFormat="1" ht="30" customHeight="1">
      <c r="B9" s="67">
        <v>0</v>
      </c>
      <c r="C9" s="67">
        <v>0</v>
      </c>
      <c r="D9" s="67">
        <v>0</v>
      </c>
      <c r="E9" s="65" t="str">
        <v>①太陽光発電システム機器費（※２）</v>
      </c>
      <c r="F9" s="61" t="str">
        <v>内訳</v>
      </c>
      <c r="G9" s="62">
        <v>0</v>
      </c>
      <c r="H9" s="62">
        <v>0</v>
      </c>
      <c r="I9" s="62">
        <v>0</v>
      </c>
      <c r="J9" s="63">
        <v>0</v>
      </c>
      <c r="K9" s="65" t="str">
        <v>②蓄電池システム機器費（※２）</v>
      </c>
      <c r="L9" s="66" t="str">
        <v>内訳</v>
      </c>
      <c r="M9" s="65" t="str">
        <v>③V2H機器費（※２）</v>
      </c>
      <c r="N9" s="66" t="str">
        <v>内訳</v>
      </c>
      <c r="O9" s="65" t="str">
        <v>④太陽光発電システム工事費（※２）</v>
      </c>
      <c r="P9" s="66" t="str">
        <v>内訳</v>
      </c>
      <c r="Q9" s="66">
        <v>0</v>
      </c>
      <c r="R9" s="65" t="str">
        <v>⑤蓄電池システム工事費（※２）</v>
      </c>
      <c r="S9" s="66" t="str">
        <v>内訳</v>
      </c>
      <c r="T9" s="65" t="str">
        <v>⑥V2H工事費（※２）</v>
      </c>
      <c r="U9" s="66" t="str">
        <v>内訳</v>
      </c>
      <c r="V9" s="67">
        <v>0</v>
      </c>
      <c r="W9" s="67">
        <v>0</v>
      </c>
      <c r="X9" s="67">
        <v>0</v>
      </c>
      <c r="Y9" s="67">
        <v>0</v>
      </c>
      <c r="Z9" s="67">
        <v>0</v>
      </c>
      <c r="AA9" s="67">
        <v>0</v>
      </c>
      <c r="AE9" s="64">
        <v>1</v>
      </c>
      <c r="AF9" s="64">
        <v>2</v>
      </c>
      <c r="AG9" s="64">
        <v>3</v>
      </c>
      <c r="AH9" s="64">
        <v>4</v>
      </c>
      <c r="AI9" s="64">
        <v>5</v>
      </c>
      <c r="AJ9" s="64">
        <v>6</v>
      </c>
      <c r="AK9" s="64">
        <v>7</v>
      </c>
      <c r="AL9" s="64">
        <v>8</v>
      </c>
      <c r="AM9" s="64">
        <v>9</v>
      </c>
      <c r="AN9" s="64">
        <v>10</v>
      </c>
      <c r="AO9" s="64">
        <v>11</v>
      </c>
      <c r="AP9" s="64">
        <v>12</v>
      </c>
      <c r="AQ9" s="64">
        <v>13</v>
      </c>
      <c r="AR9" s="64">
        <v>14</v>
      </c>
      <c r="AS9" s="64">
        <v>15</v>
      </c>
      <c r="AT9" s="64">
        <v>16</v>
      </c>
      <c r="AU9" s="64">
        <v>17</v>
      </c>
      <c r="AV9" s="64">
        <v>18</v>
      </c>
      <c r="AW9" s="64">
        <v>19</v>
      </c>
      <c r="AX9" s="64">
        <v>20</v>
      </c>
      <c r="AY9" s="64">
        <v>21</v>
      </c>
      <c r="AZ9" s="64">
        <v>22</v>
      </c>
      <c r="BA9" s="64">
        <v>23</v>
      </c>
    </row>
    <row r="10" spans="2:53" s="64" customFormat="1" ht="30" customHeight="1">
      <c r="B10" s="67">
        <v>0</v>
      </c>
      <c r="C10" s="67">
        <v>0</v>
      </c>
      <c r="D10" s="67">
        <v>0</v>
      </c>
      <c r="E10" s="67">
        <v>0</v>
      </c>
      <c r="F10" s="68" t="str">
        <v>パワーコンディショナーのタイプ</v>
      </c>
      <c r="G10" s="69">
        <v>0</v>
      </c>
      <c r="H10" s="70">
        <v>0</v>
      </c>
      <c r="I10" s="65" t="str">
        <v>①の内、太陽光の経費に含めるパワーコンディショナの機器費（※３）</v>
      </c>
      <c r="J10" s="66" t="str">
        <v>上乗せ措置
（※4）</v>
      </c>
      <c r="K10" s="67">
        <v>0</v>
      </c>
      <c r="L10" s="65" t="str">
        <v>②の内、蓄電池の経費に含めるパワーコンディショナの機器費（※３）</v>
      </c>
      <c r="M10" s="67">
        <v>0</v>
      </c>
      <c r="N10" s="65" t="str">
        <v>③の内、V2Hの経費に含めるパワーコンディショナの機器費※３</v>
      </c>
      <c r="O10" s="67">
        <v>0</v>
      </c>
      <c r="P10" s="65" t="str">
        <v>④の内、太陽光の経費に含めるパワーコンディショナの工事費（※３）</v>
      </c>
      <c r="Q10" s="66" t="str">
        <v>上乗せ措置
（※4）</v>
      </c>
      <c r="R10" s="67">
        <v>0</v>
      </c>
      <c r="S10" s="65" t="str">
        <v>⑤の内、蓄電池用の経費に含めるパワーコンディショナの工事費（※３）</v>
      </c>
      <c r="T10" s="67">
        <v>0</v>
      </c>
      <c r="U10" s="65" t="str">
        <v>⑥の内、V2Hの経費に含めるパワーコンディショナの工事費※３</v>
      </c>
      <c r="V10" s="67">
        <v>0</v>
      </c>
      <c r="W10" s="67">
        <v>0</v>
      </c>
      <c r="X10" s="67">
        <v>0</v>
      </c>
      <c r="Y10" s="67">
        <v>0</v>
      </c>
      <c r="Z10" s="67">
        <v>0</v>
      </c>
      <c r="AA10" s="67">
        <v>0</v>
      </c>
    </row>
    <row r="11" spans="2:53" s="64" customFormat="1" ht="30" customHeight="1">
      <c r="B11" s="67">
        <v>0</v>
      </c>
      <c r="C11" s="67">
        <v>0</v>
      </c>
      <c r="D11" s="67">
        <v>0</v>
      </c>
      <c r="E11" s="71">
        <v>0</v>
      </c>
      <c r="F11" s="72">
        <v>0</v>
      </c>
      <c r="G11" s="73">
        <v>0</v>
      </c>
      <c r="H11" s="74">
        <v>0</v>
      </c>
      <c r="I11" s="71">
        <v>0</v>
      </c>
      <c r="J11" s="66" t="str">
        <v>①の内、集合住宅の陸屋根に設置する架台の材料費</v>
      </c>
      <c r="K11" s="71">
        <v>0</v>
      </c>
      <c r="L11" s="71">
        <v>0</v>
      </c>
      <c r="M11" s="71">
        <v>0</v>
      </c>
      <c r="N11" s="71">
        <v>0</v>
      </c>
      <c r="O11" s="71">
        <v>0</v>
      </c>
      <c r="P11" s="71">
        <v>0</v>
      </c>
      <c r="Q11" s="66" t="str">
        <v>④の内、集合住宅の陸屋根に設置する架台の工事費</v>
      </c>
      <c r="R11" s="71">
        <v>0</v>
      </c>
      <c r="S11" s="71">
        <v>0</v>
      </c>
      <c r="T11" s="71">
        <v>0</v>
      </c>
      <c r="U11" s="71">
        <v>0</v>
      </c>
      <c r="V11" s="71">
        <v>0</v>
      </c>
      <c r="W11" s="71">
        <v>0</v>
      </c>
      <c r="X11" s="71">
        <v>0</v>
      </c>
      <c r="Y11" s="71">
        <v>0</v>
      </c>
      <c r="Z11" s="71">
        <v>0</v>
      </c>
      <c r="AA11" s="71">
        <v>0</v>
      </c>
      <c r="AD11" s="64" t="s">
        <v>632</v>
      </c>
      <c r="AE11" s="64" t="s">
        <v>633</v>
      </c>
      <c r="AF11" s="64" t="s">
        <v>634</v>
      </c>
      <c r="AG11" s="64" t="s">
        <v>637</v>
      </c>
      <c r="AH11" s="64" t="s">
        <v>635</v>
      </c>
      <c r="AI11" s="64" t="s">
        <v>636</v>
      </c>
      <c r="AJ11" s="64" t="s">
        <v>638</v>
      </c>
      <c r="AK11" s="64" t="s">
        <v>639</v>
      </c>
      <c r="AL11" s="64" t="s">
        <v>640</v>
      </c>
      <c r="AM11" s="64" t="s">
        <v>641</v>
      </c>
      <c r="AN11" s="64" t="s">
        <v>642</v>
      </c>
      <c r="AO11" s="64" t="s">
        <v>643</v>
      </c>
      <c r="AP11" s="64" t="s">
        <v>644</v>
      </c>
      <c r="AQ11" s="64" t="s">
        <v>645</v>
      </c>
      <c r="AR11" s="64" t="s">
        <v>646</v>
      </c>
      <c r="AS11" s="64" t="s">
        <v>647</v>
      </c>
      <c r="AT11" s="64" t="s">
        <v>648</v>
      </c>
      <c r="AU11" s="64" t="s">
        <v>649</v>
      </c>
      <c r="AV11" s="64" t="s">
        <v>650</v>
      </c>
      <c r="AW11" s="64" t="s">
        <v>651</v>
      </c>
      <c r="AX11" s="64" t="s">
        <v>652</v>
      </c>
      <c r="AY11" s="64" t="s">
        <v>653</v>
      </c>
      <c r="AZ11" s="64" t="s">
        <v>654</v>
      </c>
      <c r="BA11" s="64" t="s">
        <v>655</v>
      </c>
    </row>
    <row r="12" spans="2:53">
      <c r="B12" s="58">
        <v>1</v>
      </c>
      <c r="C12" s="75">
        <v>0</v>
      </c>
      <c r="D12" s="75">
        <v>0</v>
      </c>
      <c r="E12" s="75">
        <v>0</v>
      </c>
      <c r="F12" s="57" t="b">
        <v>0</v>
      </c>
      <c r="G12" s="57" t="b">
        <v>0</v>
      </c>
      <c r="H12" s="76" t="str">
        <v>　　　　</v>
      </c>
      <c r="I12" s="75">
        <v>0</v>
      </c>
      <c r="J12" s="75">
        <v>0</v>
      </c>
      <c r="K12" s="75">
        <v>0</v>
      </c>
      <c r="L12" s="75">
        <v>0</v>
      </c>
      <c r="M12" s="75">
        <v>0</v>
      </c>
      <c r="N12" s="75">
        <v>0</v>
      </c>
      <c r="O12" s="75">
        <v>0</v>
      </c>
      <c r="P12" s="75">
        <v>0</v>
      </c>
      <c r="Q12" s="75">
        <v>0</v>
      </c>
      <c r="R12" s="75">
        <v>0</v>
      </c>
      <c r="S12" s="75">
        <v>0</v>
      </c>
      <c r="T12" s="75">
        <v>0</v>
      </c>
      <c r="U12" s="75">
        <v>0</v>
      </c>
      <c r="V12" s="75">
        <v>0</v>
      </c>
      <c r="W12" s="75">
        <v>0</v>
      </c>
      <c r="X12" s="75">
        <v>0</v>
      </c>
      <c r="Y12" s="75">
        <v>0</v>
      </c>
      <c r="Z12" s="75">
        <v>0</v>
      </c>
      <c r="AA12" s="75">
        <v>0</v>
      </c>
      <c r="AD12">
        <v>1</v>
      </c>
      <c r="AE12">
        <f>C12</f>
        <v>0</v>
      </c>
      <c r="AF12">
        <f>D12</f>
        <v>0</v>
      </c>
      <c r="AG12">
        <f>E12</f>
        <v>0</v>
      </c>
      <c r="AH12" t="str">
        <f>H12</f>
        <v>　　　　</v>
      </c>
      <c r="AI12">
        <f t="shared" ref="AI12:AW12" si="0">I12</f>
        <v>0</v>
      </c>
      <c r="AJ12">
        <f t="shared" si="0"/>
        <v>0</v>
      </c>
      <c r="AK12">
        <f t="shared" si="0"/>
        <v>0</v>
      </c>
      <c r="AL12">
        <f t="shared" si="0"/>
        <v>0</v>
      </c>
      <c r="AM12">
        <f t="shared" si="0"/>
        <v>0</v>
      </c>
      <c r="AN12">
        <f t="shared" si="0"/>
        <v>0</v>
      </c>
      <c r="AO12">
        <f t="shared" si="0"/>
        <v>0</v>
      </c>
      <c r="AP12">
        <f t="shared" si="0"/>
        <v>0</v>
      </c>
      <c r="AQ12">
        <f t="shared" si="0"/>
        <v>0</v>
      </c>
      <c r="AR12">
        <f t="shared" si="0"/>
        <v>0</v>
      </c>
      <c r="AS12">
        <f t="shared" si="0"/>
        <v>0</v>
      </c>
      <c r="AT12">
        <f t="shared" si="0"/>
        <v>0</v>
      </c>
      <c r="AU12">
        <f t="shared" si="0"/>
        <v>0</v>
      </c>
      <c r="AV12">
        <f t="shared" si="0"/>
        <v>0</v>
      </c>
      <c r="AW12">
        <f t="shared" si="0"/>
        <v>0</v>
      </c>
      <c r="AX12">
        <f>X12</f>
        <v>0</v>
      </c>
      <c r="AY12">
        <f>Y12</f>
        <v>0</v>
      </c>
      <c r="AZ12">
        <f>Z12</f>
        <v>0</v>
      </c>
      <c r="BA12">
        <f>AA12</f>
        <v>0</v>
      </c>
    </row>
    <row r="13" spans="2:53">
      <c r="B13" s="59">
        <v>0</v>
      </c>
      <c r="C13" s="59">
        <v>0</v>
      </c>
      <c r="D13" s="59">
        <v>0</v>
      </c>
      <c r="E13" s="59">
        <v>0</v>
      </c>
      <c r="F13" s="57" t="b">
        <v>0</v>
      </c>
      <c r="G13" s="57" t="b">
        <v>0</v>
      </c>
      <c r="H13" s="57" t="b">
        <v>0</v>
      </c>
      <c r="I13" s="59">
        <v>0</v>
      </c>
      <c r="J13" s="59">
        <v>0</v>
      </c>
      <c r="K13" s="59">
        <v>0</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D13">
        <v>2</v>
      </c>
      <c r="AE13">
        <f>C14</f>
        <v>0</v>
      </c>
      <c r="AF13">
        <f>D14</f>
        <v>0</v>
      </c>
      <c r="AG13">
        <f>E14</f>
        <v>0</v>
      </c>
      <c r="AH13" t="str">
        <f t="shared" ref="AH13:BA13" si="1">H14</f>
        <v>　　　　</v>
      </c>
      <c r="AI13">
        <f t="shared" si="1"/>
        <v>0</v>
      </c>
      <c r="AJ13">
        <f t="shared" si="1"/>
        <v>0</v>
      </c>
      <c r="AK13">
        <f t="shared" si="1"/>
        <v>0</v>
      </c>
      <c r="AL13">
        <f t="shared" si="1"/>
        <v>0</v>
      </c>
      <c r="AM13">
        <f t="shared" si="1"/>
        <v>0</v>
      </c>
      <c r="AN13">
        <f t="shared" si="1"/>
        <v>0</v>
      </c>
      <c r="AO13">
        <f t="shared" si="1"/>
        <v>0</v>
      </c>
      <c r="AP13">
        <f t="shared" si="1"/>
        <v>0</v>
      </c>
      <c r="AQ13">
        <f t="shared" si="1"/>
        <v>0</v>
      </c>
      <c r="AR13">
        <f t="shared" si="1"/>
        <v>0</v>
      </c>
      <c r="AS13">
        <f t="shared" si="1"/>
        <v>0</v>
      </c>
      <c r="AT13">
        <f t="shared" si="1"/>
        <v>0</v>
      </c>
      <c r="AU13">
        <f t="shared" si="1"/>
        <v>0</v>
      </c>
      <c r="AV13">
        <f t="shared" si="1"/>
        <v>0</v>
      </c>
      <c r="AW13">
        <f t="shared" si="1"/>
        <v>0</v>
      </c>
      <c r="AX13">
        <f t="shared" si="1"/>
        <v>0</v>
      </c>
      <c r="AY13">
        <f t="shared" si="1"/>
        <v>0</v>
      </c>
      <c r="AZ13">
        <f t="shared" si="1"/>
        <v>0</v>
      </c>
      <c r="BA13">
        <f t="shared" si="1"/>
        <v>0</v>
      </c>
    </row>
    <row r="14" spans="2:53">
      <c r="B14" s="58">
        <v>2</v>
      </c>
      <c r="C14" s="75">
        <v>0</v>
      </c>
      <c r="D14" s="75">
        <v>0</v>
      </c>
      <c r="E14" s="75">
        <v>0</v>
      </c>
      <c r="F14" s="57" t="b">
        <v>0</v>
      </c>
      <c r="G14" s="57" t="b">
        <v>0</v>
      </c>
      <c r="H14" s="76" t="str">
        <v>　　　　</v>
      </c>
      <c r="I14" s="75">
        <v>0</v>
      </c>
      <c r="J14" s="75">
        <v>0</v>
      </c>
      <c r="K14" s="75">
        <v>0</v>
      </c>
      <c r="L14" s="75">
        <v>0</v>
      </c>
      <c r="M14" s="75">
        <v>0</v>
      </c>
      <c r="N14" s="75">
        <v>0</v>
      </c>
      <c r="O14" s="75">
        <v>0</v>
      </c>
      <c r="P14" s="75">
        <v>0</v>
      </c>
      <c r="Q14" s="75">
        <v>0</v>
      </c>
      <c r="R14" s="75">
        <v>0</v>
      </c>
      <c r="S14" s="75">
        <v>0</v>
      </c>
      <c r="T14" s="75">
        <v>0</v>
      </c>
      <c r="U14" s="75">
        <v>0</v>
      </c>
      <c r="V14" s="75">
        <v>0</v>
      </c>
      <c r="W14" s="75">
        <v>0</v>
      </c>
      <c r="X14" s="75">
        <v>0</v>
      </c>
      <c r="Y14" s="75">
        <v>0</v>
      </c>
      <c r="Z14" s="75">
        <v>0</v>
      </c>
      <c r="AA14" s="75">
        <v>0</v>
      </c>
      <c r="AD14">
        <v>3</v>
      </c>
      <c r="AE14">
        <f>C16</f>
        <v>0</v>
      </c>
      <c r="AF14">
        <f>D16</f>
        <v>0</v>
      </c>
      <c r="AG14">
        <f>E16</f>
        <v>0</v>
      </c>
      <c r="AH14" t="str">
        <f t="shared" ref="AH14:BA14" si="2">H16</f>
        <v>　　　　</v>
      </c>
      <c r="AI14">
        <f t="shared" si="2"/>
        <v>0</v>
      </c>
      <c r="AJ14">
        <f t="shared" si="2"/>
        <v>0</v>
      </c>
      <c r="AK14">
        <f t="shared" si="2"/>
        <v>0</v>
      </c>
      <c r="AL14">
        <f t="shared" si="2"/>
        <v>0</v>
      </c>
      <c r="AM14">
        <f t="shared" si="2"/>
        <v>0</v>
      </c>
      <c r="AN14">
        <f t="shared" si="2"/>
        <v>0</v>
      </c>
      <c r="AO14">
        <f t="shared" si="2"/>
        <v>0</v>
      </c>
      <c r="AP14">
        <f t="shared" si="2"/>
        <v>0</v>
      </c>
      <c r="AQ14">
        <f t="shared" si="2"/>
        <v>0</v>
      </c>
      <c r="AR14">
        <f t="shared" si="2"/>
        <v>0</v>
      </c>
      <c r="AS14">
        <f t="shared" si="2"/>
        <v>0</v>
      </c>
      <c r="AT14">
        <f t="shared" si="2"/>
        <v>0</v>
      </c>
      <c r="AU14">
        <f t="shared" si="2"/>
        <v>0</v>
      </c>
      <c r="AV14">
        <f t="shared" si="2"/>
        <v>0</v>
      </c>
      <c r="AW14">
        <f t="shared" si="2"/>
        <v>0</v>
      </c>
      <c r="AX14">
        <f t="shared" si="2"/>
        <v>0</v>
      </c>
      <c r="AY14">
        <f t="shared" si="2"/>
        <v>0</v>
      </c>
      <c r="AZ14">
        <f t="shared" si="2"/>
        <v>0</v>
      </c>
      <c r="BA14">
        <f t="shared" si="2"/>
        <v>0</v>
      </c>
    </row>
    <row r="15" spans="2:53">
      <c r="B15" s="60">
        <v>0</v>
      </c>
      <c r="C15" s="60">
        <v>0</v>
      </c>
      <c r="D15" s="60">
        <v>0</v>
      </c>
      <c r="E15" s="60">
        <v>0</v>
      </c>
      <c r="F15" s="57" t="b">
        <v>0</v>
      </c>
      <c r="G15" s="57" t="b">
        <v>0</v>
      </c>
      <c r="H15" s="57" t="b">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D15">
        <v>4</v>
      </c>
      <c r="AE15">
        <f>C18</f>
        <v>0</v>
      </c>
      <c r="AF15">
        <f>D18</f>
        <v>0</v>
      </c>
      <c r="AG15">
        <f>E18</f>
        <v>0</v>
      </c>
      <c r="AH15" t="str">
        <f t="shared" ref="AH15:BA15" si="3">H18</f>
        <v>　　　　</v>
      </c>
      <c r="AI15">
        <f t="shared" si="3"/>
        <v>0</v>
      </c>
      <c r="AJ15">
        <f t="shared" si="3"/>
        <v>0</v>
      </c>
      <c r="AK15">
        <f t="shared" si="3"/>
        <v>0</v>
      </c>
      <c r="AL15">
        <f t="shared" si="3"/>
        <v>0</v>
      </c>
      <c r="AM15">
        <f t="shared" si="3"/>
        <v>0</v>
      </c>
      <c r="AN15">
        <f t="shared" si="3"/>
        <v>0</v>
      </c>
      <c r="AO15">
        <f t="shared" si="3"/>
        <v>0</v>
      </c>
      <c r="AP15">
        <f t="shared" si="3"/>
        <v>0</v>
      </c>
      <c r="AQ15">
        <f t="shared" si="3"/>
        <v>0</v>
      </c>
      <c r="AR15">
        <f t="shared" si="3"/>
        <v>0</v>
      </c>
      <c r="AS15">
        <f t="shared" si="3"/>
        <v>0</v>
      </c>
      <c r="AT15">
        <f t="shared" si="3"/>
        <v>0</v>
      </c>
      <c r="AU15">
        <f t="shared" si="3"/>
        <v>0</v>
      </c>
      <c r="AV15">
        <f t="shared" si="3"/>
        <v>0</v>
      </c>
      <c r="AW15">
        <f t="shared" si="3"/>
        <v>0</v>
      </c>
      <c r="AX15">
        <f t="shared" si="3"/>
        <v>0</v>
      </c>
      <c r="AY15">
        <f t="shared" si="3"/>
        <v>0</v>
      </c>
      <c r="AZ15">
        <f t="shared" si="3"/>
        <v>0</v>
      </c>
      <c r="BA15">
        <f t="shared" si="3"/>
        <v>0</v>
      </c>
    </row>
    <row r="16" spans="2:53">
      <c r="B16" s="58">
        <v>3</v>
      </c>
      <c r="C16" s="75">
        <v>0</v>
      </c>
      <c r="D16" s="75">
        <v>0</v>
      </c>
      <c r="E16" s="75">
        <v>0</v>
      </c>
      <c r="F16" s="57" t="b">
        <v>0</v>
      </c>
      <c r="G16" s="57" t="b">
        <v>0</v>
      </c>
      <c r="H16" s="76" t="str">
        <v>　　　　</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v>
      </c>
      <c r="AD16">
        <v>5</v>
      </c>
      <c r="AE16">
        <f>C20</f>
        <v>0</v>
      </c>
      <c r="AF16">
        <f>D20</f>
        <v>0</v>
      </c>
      <c r="AG16">
        <f>E20</f>
        <v>0</v>
      </c>
      <c r="AH16" t="str">
        <f t="shared" ref="AH16:BA16" si="4">H20</f>
        <v>　　　　</v>
      </c>
      <c r="AI16">
        <f t="shared" si="4"/>
        <v>0</v>
      </c>
      <c r="AJ16">
        <f t="shared" si="4"/>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row>
    <row r="17" spans="2:53">
      <c r="B17" s="60">
        <v>0</v>
      </c>
      <c r="C17" s="60">
        <v>0</v>
      </c>
      <c r="D17" s="60">
        <v>0</v>
      </c>
      <c r="E17" s="60">
        <v>0</v>
      </c>
      <c r="F17" s="57" t="b">
        <v>0</v>
      </c>
      <c r="G17" s="57" t="b">
        <v>0</v>
      </c>
      <c r="H17" s="57" t="b">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D17">
        <v>6</v>
      </c>
      <c r="AE17">
        <f>C22</f>
        <v>0</v>
      </c>
      <c r="AF17">
        <f>D22</f>
        <v>0</v>
      </c>
      <c r="AG17">
        <f>E22</f>
        <v>0</v>
      </c>
      <c r="AH17" t="str">
        <f t="shared" ref="AH17:BA17" si="5">H22</f>
        <v>　　　　</v>
      </c>
      <c r="AI17">
        <f t="shared" si="5"/>
        <v>0</v>
      </c>
      <c r="AJ17">
        <f t="shared" si="5"/>
        <v>0</v>
      </c>
      <c r="AK17">
        <f t="shared" si="5"/>
        <v>0</v>
      </c>
      <c r="AL17">
        <f t="shared" si="5"/>
        <v>0</v>
      </c>
      <c r="AM17">
        <f t="shared" si="5"/>
        <v>0</v>
      </c>
      <c r="AN17">
        <f t="shared" si="5"/>
        <v>0</v>
      </c>
      <c r="AO17">
        <f t="shared" si="5"/>
        <v>0</v>
      </c>
      <c r="AP17">
        <f t="shared" si="5"/>
        <v>0</v>
      </c>
      <c r="AQ17">
        <f t="shared" si="5"/>
        <v>0</v>
      </c>
      <c r="AR17">
        <f t="shared" si="5"/>
        <v>0</v>
      </c>
      <c r="AS17">
        <f t="shared" si="5"/>
        <v>0</v>
      </c>
      <c r="AT17">
        <f t="shared" si="5"/>
        <v>0</v>
      </c>
      <c r="AU17">
        <f t="shared" si="5"/>
        <v>0</v>
      </c>
      <c r="AV17">
        <f t="shared" si="5"/>
        <v>0</v>
      </c>
      <c r="AW17">
        <f t="shared" si="5"/>
        <v>0</v>
      </c>
      <c r="AX17">
        <f t="shared" si="5"/>
        <v>0</v>
      </c>
      <c r="AY17">
        <f t="shared" si="5"/>
        <v>0</v>
      </c>
      <c r="AZ17">
        <f t="shared" si="5"/>
        <v>0</v>
      </c>
      <c r="BA17">
        <f t="shared" si="5"/>
        <v>0</v>
      </c>
    </row>
    <row r="18" spans="2:53">
      <c r="B18" s="58">
        <v>4</v>
      </c>
      <c r="C18" s="75">
        <v>0</v>
      </c>
      <c r="D18" s="75">
        <v>0</v>
      </c>
      <c r="E18" s="75">
        <v>0</v>
      </c>
      <c r="F18" s="57" t="b">
        <v>0</v>
      </c>
      <c r="G18" s="57" t="b">
        <v>0</v>
      </c>
      <c r="H18" s="76" t="str">
        <v>　　　　</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v>0</v>
      </c>
      <c r="Z18" s="75">
        <v>0</v>
      </c>
      <c r="AA18" s="75">
        <v>0</v>
      </c>
      <c r="AD18">
        <v>7</v>
      </c>
      <c r="AE18">
        <f>C24</f>
        <v>0</v>
      </c>
      <c r="AF18">
        <f>D24</f>
        <v>0</v>
      </c>
      <c r="AG18">
        <f>E24</f>
        <v>0</v>
      </c>
      <c r="AH18" t="str">
        <f t="shared" ref="AH18:BA18" si="6">H24</f>
        <v>　　　　</v>
      </c>
      <c r="AI18">
        <f t="shared" si="6"/>
        <v>0</v>
      </c>
      <c r="AJ18">
        <f t="shared" si="6"/>
        <v>0</v>
      </c>
      <c r="AK18">
        <f t="shared" si="6"/>
        <v>0</v>
      </c>
      <c r="AL18">
        <f t="shared" si="6"/>
        <v>0</v>
      </c>
      <c r="AM18">
        <f t="shared" si="6"/>
        <v>0</v>
      </c>
      <c r="AN18">
        <f t="shared" si="6"/>
        <v>0</v>
      </c>
      <c r="AO18">
        <f t="shared" si="6"/>
        <v>0</v>
      </c>
      <c r="AP18">
        <f t="shared" si="6"/>
        <v>0</v>
      </c>
      <c r="AQ18">
        <f t="shared" si="6"/>
        <v>0</v>
      </c>
      <c r="AR18">
        <f t="shared" si="6"/>
        <v>0</v>
      </c>
      <c r="AS18">
        <f t="shared" si="6"/>
        <v>0</v>
      </c>
      <c r="AT18">
        <f t="shared" si="6"/>
        <v>0</v>
      </c>
      <c r="AU18">
        <f t="shared" si="6"/>
        <v>0</v>
      </c>
      <c r="AV18">
        <f t="shared" si="6"/>
        <v>0</v>
      </c>
      <c r="AW18">
        <f t="shared" si="6"/>
        <v>0</v>
      </c>
      <c r="AX18">
        <f t="shared" si="6"/>
        <v>0</v>
      </c>
      <c r="AY18">
        <f t="shared" si="6"/>
        <v>0</v>
      </c>
      <c r="AZ18">
        <f t="shared" si="6"/>
        <v>0</v>
      </c>
      <c r="BA18">
        <f t="shared" si="6"/>
        <v>0</v>
      </c>
    </row>
    <row r="19" spans="2:53">
      <c r="B19" s="60">
        <v>0</v>
      </c>
      <c r="C19" s="60">
        <v>0</v>
      </c>
      <c r="D19" s="60">
        <v>0</v>
      </c>
      <c r="E19" s="60">
        <v>0</v>
      </c>
      <c r="F19" s="57" t="b">
        <v>0</v>
      </c>
      <c r="G19" s="57" t="b">
        <v>0</v>
      </c>
      <c r="H19" s="57" t="b">
        <v>0</v>
      </c>
      <c r="I19" s="59">
        <v>0</v>
      </c>
      <c r="J19" s="59">
        <v>0</v>
      </c>
      <c r="K19" s="59">
        <v>0</v>
      </c>
      <c r="L19" s="59">
        <v>0</v>
      </c>
      <c r="M19" s="59">
        <v>0</v>
      </c>
      <c r="N19" s="59">
        <v>0</v>
      </c>
      <c r="O19" s="59">
        <v>0</v>
      </c>
      <c r="P19" s="59">
        <v>0</v>
      </c>
      <c r="Q19" s="59">
        <v>0</v>
      </c>
      <c r="R19" s="59">
        <v>0</v>
      </c>
      <c r="S19" s="59">
        <v>0</v>
      </c>
      <c r="T19" s="59">
        <v>0</v>
      </c>
      <c r="U19" s="59">
        <v>0</v>
      </c>
      <c r="V19" s="59">
        <v>0</v>
      </c>
      <c r="W19" s="59">
        <v>0</v>
      </c>
      <c r="X19" s="59">
        <v>0</v>
      </c>
      <c r="Y19" s="59">
        <v>0</v>
      </c>
      <c r="Z19" s="59">
        <v>0</v>
      </c>
      <c r="AA19" s="59">
        <v>0</v>
      </c>
      <c r="AD19">
        <v>8</v>
      </c>
      <c r="AE19">
        <f>C26</f>
        <v>0</v>
      </c>
      <c r="AF19">
        <f>D26</f>
        <v>0</v>
      </c>
      <c r="AG19">
        <f>E26</f>
        <v>0</v>
      </c>
      <c r="AH19" t="str">
        <f t="shared" ref="AH19:BA19" si="7">H26</f>
        <v>　　　　</v>
      </c>
      <c r="AI19">
        <f t="shared" si="7"/>
        <v>0</v>
      </c>
      <c r="AJ19">
        <f t="shared" si="7"/>
        <v>0</v>
      </c>
      <c r="AK19">
        <f t="shared" si="7"/>
        <v>0</v>
      </c>
      <c r="AL19">
        <f t="shared" si="7"/>
        <v>0</v>
      </c>
      <c r="AM19">
        <f t="shared" si="7"/>
        <v>0</v>
      </c>
      <c r="AN19">
        <f t="shared" si="7"/>
        <v>0</v>
      </c>
      <c r="AO19">
        <f t="shared" si="7"/>
        <v>0</v>
      </c>
      <c r="AP19">
        <f t="shared" si="7"/>
        <v>0</v>
      </c>
      <c r="AQ19">
        <f t="shared" si="7"/>
        <v>0</v>
      </c>
      <c r="AR19">
        <f t="shared" si="7"/>
        <v>0</v>
      </c>
      <c r="AS19">
        <f t="shared" si="7"/>
        <v>0</v>
      </c>
      <c r="AT19">
        <f t="shared" si="7"/>
        <v>0</v>
      </c>
      <c r="AU19">
        <f t="shared" si="7"/>
        <v>0</v>
      </c>
      <c r="AV19">
        <f t="shared" si="7"/>
        <v>0</v>
      </c>
      <c r="AW19">
        <f t="shared" si="7"/>
        <v>0</v>
      </c>
      <c r="AX19">
        <f t="shared" si="7"/>
        <v>0</v>
      </c>
      <c r="AY19">
        <f t="shared" si="7"/>
        <v>0</v>
      </c>
      <c r="AZ19">
        <f t="shared" si="7"/>
        <v>0</v>
      </c>
      <c r="BA19">
        <f t="shared" si="7"/>
        <v>0</v>
      </c>
    </row>
    <row r="20" spans="2:53">
      <c r="B20" s="58">
        <v>5</v>
      </c>
      <c r="C20" s="75">
        <v>0</v>
      </c>
      <c r="D20" s="75">
        <v>0</v>
      </c>
      <c r="E20" s="75">
        <v>0</v>
      </c>
      <c r="F20" s="57" t="b">
        <v>0</v>
      </c>
      <c r="G20" s="57" t="b">
        <v>0</v>
      </c>
      <c r="H20" s="76" t="str">
        <v>　　　　</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0</v>
      </c>
      <c r="AD20">
        <v>9</v>
      </c>
      <c r="AE20">
        <f>C28</f>
        <v>0</v>
      </c>
      <c r="AF20">
        <f>D28</f>
        <v>0</v>
      </c>
      <c r="AG20">
        <f>E28</f>
        <v>0</v>
      </c>
      <c r="AH20" t="str">
        <f t="shared" ref="AH20:BA20" si="8">H28</f>
        <v>　　　　</v>
      </c>
      <c r="AI20">
        <f t="shared" si="8"/>
        <v>0</v>
      </c>
      <c r="AJ20">
        <f t="shared" si="8"/>
        <v>0</v>
      </c>
      <c r="AK20">
        <f t="shared" si="8"/>
        <v>0</v>
      </c>
      <c r="AL20">
        <f t="shared" si="8"/>
        <v>0</v>
      </c>
      <c r="AM20">
        <f t="shared" si="8"/>
        <v>0</v>
      </c>
      <c r="AN20">
        <f t="shared" si="8"/>
        <v>0</v>
      </c>
      <c r="AO20">
        <f t="shared" si="8"/>
        <v>0</v>
      </c>
      <c r="AP20">
        <f t="shared" si="8"/>
        <v>0</v>
      </c>
      <c r="AQ20">
        <f t="shared" si="8"/>
        <v>0</v>
      </c>
      <c r="AR20">
        <f t="shared" si="8"/>
        <v>0</v>
      </c>
      <c r="AS20">
        <f t="shared" si="8"/>
        <v>0</v>
      </c>
      <c r="AT20">
        <f t="shared" si="8"/>
        <v>0</v>
      </c>
      <c r="AU20">
        <f t="shared" si="8"/>
        <v>0</v>
      </c>
      <c r="AV20">
        <f t="shared" si="8"/>
        <v>0</v>
      </c>
      <c r="AW20">
        <f t="shared" si="8"/>
        <v>0</v>
      </c>
      <c r="AX20">
        <f t="shared" si="8"/>
        <v>0</v>
      </c>
      <c r="AY20">
        <f t="shared" si="8"/>
        <v>0</v>
      </c>
      <c r="AZ20">
        <f t="shared" si="8"/>
        <v>0</v>
      </c>
      <c r="BA20">
        <f t="shared" si="8"/>
        <v>0</v>
      </c>
    </row>
    <row r="21" spans="2:53">
      <c r="B21" s="60">
        <v>0</v>
      </c>
      <c r="C21" s="60">
        <v>0</v>
      </c>
      <c r="D21" s="60">
        <v>0</v>
      </c>
      <c r="E21" s="60">
        <v>0</v>
      </c>
      <c r="F21" s="57" t="b">
        <v>0</v>
      </c>
      <c r="G21" s="57" t="b">
        <v>0</v>
      </c>
      <c r="H21" s="57" t="b">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D21">
        <v>10</v>
      </c>
      <c r="AE21">
        <f>C30</f>
        <v>0</v>
      </c>
      <c r="AF21">
        <f>D30</f>
        <v>0</v>
      </c>
      <c r="AG21">
        <f>E30</f>
        <v>0</v>
      </c>
      <c r="AH21" t="str">
        <f t="shared" ref="AH21:BA21" si="9">H30</f>
        <v>　　　　</v>
      </c>
      <c r="AI21">
        <f t="shared" si="9"/>
        <v>0</v>
      </c>
      <c r="AJ21">
        <f t="shared" si="9"/>
        <v>0</v>
      </c>
      <c r="AK21">
        <f t="shared" si="9"/>
        <v>0</v>
      </c>
      <c r="AL21">
        <f t="shared" si="9"/>
        <v>0</v>
      </c>
      <c r="AM21">
        <f t="shared" si="9"/>
        <v>0</v>
      </c>
      <c r="AN21">
        <f t="shared" si="9"/>
        <v>0</v>
      </c>
      <c r="AO21">
        <f t="shared" si="9"/>
        <v>0</v>
      </c>
      <c r="AP21">
        <f t="shared" si="9"/>
        <v>0</v>
      </c>
      <c r="AQ21">
        <f t="shared" si="9"/>
        <v>0</v>
      </c>
      <c r="AR21">
        <f t="shared" si="9"/>
        <v>0</v>
      </c>
      <c r="AS21">
        <f t="shared" si="9"/>
        <v>0</v>
      </c>
      <c r="AT21">
        <f t="shared" si="9"/>
        <v>0</v>
      </c>
      <c r="AU21">
        <f t="shared" si="9"/>
        <v>0</v>
      </c>
      <c r="AV21">
        <f t="shared" si="9"/>
        <v>0</v>
      </c>
      <c r="AW21">
        <f t="shared" si="9"/>
        <v>0</v>
      </c>
      <c r="AX21">
        <f t="shared" si="9"/>
        <v>0</v>
      </c>
      <c r="AY21">
        <f t="shared" si="9"/>
        <v>0</v>
      </c>
      <c r="AZ21">
        <f t="shared" si="9"/>
        <v>0</v>
      </c>
      <c r="BA21">
        <f t="shared" si="9"/>
        <v>0</v>
      </c>
    </row>
    <row r="22" spans="2:53">
      <c r="B22" s="58">
        <v>6</v>
      </c>
      <c r="C22" s="75">
        <v>0</v>
      </c>
      <c r="D22" s="75">
        <v>0</v>
      </c>
      <c r="E22" s="75">
        <v>0</v>
      </c>
      <c r="F22" s="57" t="b">
        <v>0</v>
      </c>
      <c r="G22" s="57" t="b">
        <v>0</v>
      </c>
      <c r="H22" s="76" t="str">
        <v>　　　　</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0</v>
      </c>
      <c r="Z22" s="75">
        <v>0</v>
      </c>
      <c r="AA22" s="75">
        <v>0</v>
      </c>
    </row>
    <row r="23" spans="2:53">
      <c r="B23" s="60">
        <v>0</v>
      </c>
      <c r="C23" s="60">
        <v>0</v>
      </c>
      <c r="D23" s="60">
        <v>0</v>
      </c>
      <c r="E23" s="60">
        <v>0</v>
      </c>
      <c r="F23" s="57" t="b">
        <v>0</v>
      </c>
      <c r="G23" s="57" t="b">
        <v>0</v>
      </c>
      <c r="H23" s="57" t="b">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row>
    <row r="24" spans="2:53">
      <c r="B24" s="58">
        <v>7</v>
      </c>
      <c r="C24" s="75">
        <v>0</v>
      </c>
      <c r="D24" s="75">
        <v>0</v>
      </c>
      <c r="E24" s="75">
        <v>0</v>
      </c>
      <c r="F24" s="57" t="b">
        <v>0</v>
      </c>
      <c r="G24" s="57" t="b">
        <v>0</v>
      </c>
      <c r="H24" s="76" t="str">
        <v>　　　　</v>
      </c>
      <c r="I24" s="75">
        <v>0</v>
      </c>
      <c r="J24" s="75">
        <v>0</v>
      </c>
      <c r="K24" s="75">
        <v>0</v>
      </c>
      <c r="L24" s="75">
        <v>0</v>
      </c>
      <c r="M24" s="75">
        <v>0</v>
      </c>
      <c r="N24" s="75">
        <v>0</v>
      </c>
      <c r="O24" s="75">
        <v>0</v>
      </c>
      <c r="P24" s="75">
        <v>0</v>
      </c>
      <c r="Q24" s="75">
        <v>0</v>
      </c>
      <c r="R24" s="75">
        <v>0</v>
      </c>
      <c r="S24" s="75">
        <v>0</v>
      </c>
      <c r="T24" s="75">
        <v>0</v>
      </c>
      <c r="U24" s="75">
        <v>0</v>
      </c>
      <c r="V24" s="75">
        <v>0</v>
      </c>
      <c r="W24" s="75">
        <v>0</v>
      </c>
      <c r="X24" s="75">
        <v>0</v>
      </c>
      <c r="Y24" s="75">
        <v>0</v>
      </c>
      <c r="Z24" s="75">
        <v>0</v>
      </c>
      <c r="AA24" s="75">
        <v>0</v>
      </c>
    </row>
    <row r="25" spans="2:53">
      <c r="B25" s="60">
        <v>0</v>
      </c>
      <c r="C25" s="60">
        <v>0</v>
      </c>
      <c r="D25" s="60">
        <v>0</v>
      </c>
      <c r="E25" s="60">
        <v>0</v>
      </c>
      <c r="F25" s="57" t="b">
        <v>0</v>
      </c>
      <c r="G25" s="57" t="b">
        <v>0</v>
      </c>
      <c r="H25" s="57" t="b">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row>
    <row r="26" spans="2:53">
      <c r="B26" s="58">
        <v>8</v>
      </c>
      <c r="C26" s="75">
        <v>0</v>
      </c>
      <c r="D26" s="75">
        <v>0</v>
      </c>
      <c r="E26" s="75">
        <v>0</v>
      </c>
      <c r="F26" s="57" t="b">
        <v>0</v>
      </c>
      <c r="G26" s="57" t="b">
        <v>0</v>
      </c>
      <c r="H26" s="76" t="str">
        <v>　　　　</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0</v>
      </c>
    </row>
    <row r="27" spans="2:53">
      <c r="B27" s="60">
        <v>0</v>
      </c>
      <c r="C27" s="60">
        <v>0</v>
      </c>
      <c r="D27" s="60">
        <v>0</v>
      </c>
      <c r="E27" s="60">
        <v>0</v>
      </c>
      <c r="F27" s="57" t="b">
        <v>0</v>
      </c>
      <c r="G27" s="57" t="b">
        <v>0</v>
      </c>
      <c r="H27" s="57" t="b">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row>
    <row r="28" spans="2:53">
      <c r="B28" s="58">
        <v>9</v>
      </c>
      <c r="C28" s="75">
        <v>0</v>
      </c>
      <c r="D28" s="75">
        <v>0</v>
      </c>
      <c r="E28" s="75">
        <v>0</v>
      </c>
      <c r="F28" s="57" t="b">
        <v>0</v>
      </c>
      <c r="G28" s="57" t="b">
        <v>0</v>
      </c>
      <c r="H28" s="76" t="str">
        <v>　　　　</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0</v>
      </c>
    </row>
    <row r="29" spans="2:53">
      <c r="B29" s="60">
        <v>0</v>
      </c>
      <c r="C29" s="60">
        <v>0</v>
      </c>
      <c r="D29" s="60">
        <v>0</v>
      </c>
      <c r="E29" s="60">
        <v>0</v>
      </c>
      <c r="F29" s="57" t="b">
        <v>0</v>
      </c>
      <c r="G29" s="57" t="b">
        <v>0</v>
      </c>
      <c r="H29" s="57" t="b">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row>
    <row r="30" spans="2:53">
      <c r="B30" s="58">
        <v>10</v>
      </c>
      <c r="C30" s="75">
        <v>0</v>
      </c>
      <c r="D30" s="75">
        <v>0</v>
      </c>
      <c r="E30" s="75">
        <v>0</v>
      </c>
      <c r="F30" s="57" t="b">
        <v>0</v>
      </c>
      <c r="G30" s="57" t="b">
        <v>0</v>
      </c>
      <c r="H30" s="76" t="str">
        <v>　　　　</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row>
    <row r="31" spans="2:53">
      <c r="B31" s="60">
        <v>0</v>
      </c>
      <c r="C31" s="60">
        <v>0</v>
      </c>
      <c r="D31" s="60">
        <v>0</v>
      </c>
      <c r="E31" s="60">
        <v>0</v>
      </c>
      <c r="F31" s="57" t="b">
        <v>0</v>
      </c>
      <c r="G31" s="57" t="b">
        <v>0</v>
      </c>
      <c r="H31" s="57" t="b">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row>
    <row r="32" spans="2:53">
      <c r="B32" s="59" t="str">
        <v>合計</v>
      </c>
      <c r="C32" s="80">
        <v>0</v>
      </c>
      <c r="D32" s="80">
        <v>0</v>
      </c>
      <c r="E32" s="80">
        <v>0</v>
      </c>
      <c r="F32" s="58">
        <v>0</v>
      </c>
      <c r="G32" s="58">
        <v>0</v>
      </c>
      <c r="H32" s="58">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row>
    <row r="33" spans="2:27">
      <c r="B33" s="81" t="e">
        <v>#N/A</v>
      </c>
      <c r="C33" s="81" t="e">
        <v>#N/A</v>
      </c>
      <c r="D33" s="81" t="e">
        <v>#N/A</v>
      </c>
      <c r="E33" s="81" t="e">
        <v>#N/A</v>
      </c>
      <c r="F33" s="81" t="e">
        <v>#N/A</v>
      </c>
      <c r="G33" s="81" t="e">
        <v>#N/A</v>
      </c>
      <c r="H33" s="81" t="e">
        <v>#N/A</v>
      </c>
      <c r="I33" s="81" t="e">
        <v>#N/A</v>
      </c>
      <c r="J33" s="81" t="e">
        <v>#N/A</v>
      </c>
      <c r="K33" s="81" t="e">
        <v>#N/A</v>
      </c>
      <c r="L33" s="81" t="e">
        <v>#N/A</v>
      </c>
      <c r="M33" s="81" t="e">
        <v>#N/A</v>
      </c>
      <c r="N33" s="81" t="e">
        <v>#N/A</v>
      </c>
      <c r="O33" s="81" t="e">
        <v>#N/A</v>
      </c>
      <c r="P33" s="81" t="e">
        <v>#N/A</v>
      </c>
      <c r="Q33" s="81" t="e">
        <v>#N/A</v>
      </c>
      <c r="R33" s="81" t="e">
        <v>#N/A</v>
      </c>
      <c r="S33" s="81" t="e">
        <v>#N/A</v>
      </c>
      <c r="T33" s="81" t="e">
        <v>#N/A</v>
      </c>
      <c r="U33" s="81" t="e">
        <v>#N/A</v>
      </c>
      <c r="V33" s="81" t="e">
        <v>#N/A</v>
      </c>
      <c r="W33" s="81" t="e">
        <v>#N/A</v>
      </c>
      <c r="X33" s="81" t="e">
        <v>#N/A</v>
      </c>
      <c r="Y33" s="81" t="e">
        <v>#N/A</v>
      </c>
      <c r="Z33" s="81" t="e">
        <v>#N/A</v>
      </c>
      <c r="AA33" s="81" t="e">
        <v>#N/A</v>
      </c>
    </row>
    <row r="34" spans="2:27">
      <c r="B34" t="e">
        <v>#N/A</v>
      </c>
      <c r="C34" t="e">
        <v>#N/A</v>
      </c>
      <c r="D34" t="e">
        <v>#N/A</v>
      </c>
      <c r="E34" t="e">
        <v>#N/A</v>
      </c>
      <c r="F34" t="e">
        <v>#N/A</v>
      </c>
      <c r="G34" t="e">
        <v>#N/A</v>
      </c>
      <c r="H34" t="e">
        <v>#N/A</v>
      </c>
      <c r="I34" t="e">
        <v>#N/A</v>
      </c>
      <c r="J34" t="e">
        <v>#N/A</v>
      </c>
      <c r="K34" t="e">
        <v>#N/A</v>
      </c>
      <c r="L34" t="e">
        <v>#N/A</v>
      </c>
      <c r="M34" t="e">
        <v>#N/A</v>
      </c>
      <c r="N34" t="e">
        <v>#N/A</v>
      </c>
      <c r="O34" t="e">
        <v>#N/A</v>
      </c>
      <c r="P34" t="e">
        <v>#N/A</v>
      </c>
      <c r="Q34" t="e">
        <v>#N/A</v>
      </c>
      <c r="R34" t="e">
        <v>#N/A</v>
      </c>
      <c r="S34" t="e">
        <v>#N/A</v>
      </c>
      <c r="T34" t="e">
        <v>#N/A</v>
      </c>
      <c r="U34" t="e">
        <v>#N/A</v>
      </c>
      <c r="V34" t="e">
        <v>#N/A</v>
      </c>
      <c r="W34" t="e">
        <v>#N/A</v>
      </c>
      <c r="X34" t="e">
        <v>#N/A</v>
      </c>
      <c r="Y34" t="e">
        <v>#N/A</v>
      </c>
      <c r="Z34" t="e">
        <v>#N/A</v>
      </c>
      <c r="AA34" t="e">
        <v>#N/A</v>
      </c>
    </row>
    <row r="35" spans="2:27">
      <c r="B35" t="e">
        <v>#N/A</v>
      </c>
      <c r="C35" t="e">
        <v>#N/A</v>
      </c>
      <c r="D35" t="e">
        <v>#N/A</v>
      </c>
      <c r="E35" t="e">
        <v>#N/A</v>
      </c>
      <c r="F35" t="e">
        <v>#N/A</v>
      </c>
      <c r="G35" t="e">
        <v>#N/A</v>
      </c>
      <c r="H35" t="e">
        <v>#N/A</v>
      </c>
      <c r="I35" t="e">
        <v>#N/A</v>
      </c>
      <c r="J35" t="e">
        <v>#N/A</v>
      </c>
      <c r="K35" t="e">
        <v>#N/A</v>
      </c>
      <c r="L35" t="e">
        <v>#N/A</v>
      </c>
      <c r="M35" t="e">
        <v>#N/A</v>
      </c>
      <c r="N35" t="e">
        <v>#N/A</v>
      </c>
      <c r="O35" t="e">
        <v>#N/A</v>
      </c>
      <c r="P35" t="e">
        <v>#N/A</v>
      </c>
      <c r="Q35" t="e">
        <v>#N/A</v>
      </c>
      <c r="R35" t="e">
        <v>#N/A</v>
      </c>
      <c r="S35" t="e">
        <v>#N/A</v>
      </c>
      <c r="T35" t="e">
        <v>#N/A</v>
      </c>
      <c r="U35" t="e">
        <v>#N/A</v>
      </c>
      <c r="V35" t="e">
        <v>#N/A</v>
      </c>
      <c r="W35" t="e">
        <v>#N/A</v>
      </c>
      <c r="X35" t="e">
        <v>#N/A</v>
      </c>
      <c r="Y35" t="e">
        <v>#N/A</v>
      </c>
      <c r="Z35" t="e">
        <v>#N/A</v>
      </c>
      <c r="AA35" t="e">
        <v>#N/A</v>
      </c>
    </row>
    <row r="36" spans="2:27">
      <c r="B36" t="e">
        <v>#N/A</v>
      </c>
      <c r="C36" t="e">
        <v>#N/A</v>
      </c>
      <c r="D36" t="e">
        <v>#N/A</v>
      </c>
      <c r="E36" t="e">
        <v>#N/A</v>
      </c>
      <c r="F36" t="e">
        <v>#N/A</v>
      </c>
      <c r="G36" t="e">
        <v>#N/A</v>
      </c>
      <c r="H36" t="e">
        <v>#N/A</v>
      </c>
      <c r="I36" t="e">
        <v>#N/A</v>
      </c>
      <c r="J36" t="e">
        <v>#N/A</v>
      </c>
      <c r="K36" t="e">
        <v>#N/A</v>
      </c>
      <c r="L36" t="e">
        <v>#N/A</v>
      </c>
      <c r="M36" t="e">
        <v>#N/A</v>
      </c>
      <c r="N36" t="e">
        <v>#N/A</v>
      </c>
      <c r="O36" t="e">
        <v>#N/A</v>
      </c>
      <c r="P36" t="e">
        <v>#N/A</v>
      </c>
      <c r="Q36" t="e">
        <v>#N/A</v>
      </c>
      <c r="R36" t="e">
        <v>#N/A</v>
      </c>
      <c r="S36" t="e">
        <v>#N/A</v>
      </c>
      <c r="T36" t="e">
        <v>#N/A</v>
      </c>
      <c r="U36" t="e">
        <v>#N/A</v>
      </c>
      <c r="V36" t="e">
        <v>#N/A</v>
      </c>
      <c r="W36" t="e">
        <v>#N/A</v>
      </c>
      <c r="X36" t="e">
        <v>#N/A</v>
      </c>
      <c r="Y36" t="e">
        <v>#N/A</v>
      </c>
      <c r="Z36" t="e">
        <v>#N/A</v>
      </c>
      <c r="AA36" t="e">
        <v>#N/A</v>
      </c>
    </row>
    <row r="37" spans="2:27">
      <c r="B37" t="e">
        <v>#N/A</v>
      </c>
      <c r="C37" t="e">
        <v>#N/A</v>
      </c>
      <c r="D37" t="e">
        <v>#N/A</v>
      </c>
      <c r="E37" t="e">
        <v>#N/A</v>
      </c>
      <c r="F37" t="e">
        <v>#N/A</v>
      </c>
      <c r="G37" t="e">
        <v>#N/A</v>
      </c>
      <c r="H37" t="e">
        <v>#N/A</v>
      </c>
      <c r="I37" t="e">
        <v>#N/A</v>
      </c>
      <c r="J37" t="e">
        <v>#N/A</v>
      </c>
      <c r="K37" t="e">
        <v>#N/A</v>
      </c>
      <c r="L37" t="e">
        <v>#N/A</v>
      </c>
      <c r="M37" t="e">
        <v>#N/A</v>
      </c>
      <c r="N37" t="e">
        <v>#N/A</v>
      </c>
      <c r="O37" t="e">
        <v>#N/A</v>
      </c>
      <c r="P37" t="e">
        <v>#N/A</v>
      </c>
      <c r="Q37" t="e">
        <v>#N/A</v>
      </c>
      <c r="R37" t="e">
        <v>#N/A</v>
      </c>
      <c r="S37" t="e">
        <v>#N/A</v>
      </c>
      <c r="T37" t="e">
        <v>#N/A</v>
      </c>
      <c r="U37" t="e">
        <v>#N/A</v>
      </c>
      <c r="V37" t="e">
        <v>#N/A</v>
      </c>
      <c r="W37" t="e">
        <v>#N/A</v>
      </c>
      <c r="X37" t="e">
        <v>#N/A</v>
      </c>
      <c r="Y37" t="e">
        <v>#N/A</v>
      </c>
      <c r="Z37" t="e">
        <v>#N/A</v>
      </c>
      <c r="AA37" t="e">
        <v>#N/A</v>
      </c>
    </row>
    <row r="38" spans="2:27">
      <c r="B38" t="e">
        <v>#N/A</v>
      </c>
      <c r="C38" t="e">
        <v>#N/A</v>
      </c>
      <c r="D38" t="e">
        <v>#N/A</v>
      </c>
      <c r="E38" t="e">
        <v>#N/A</v>
      </c>
      <c r="F38" t="e">
        <v>#N/A</v>
      </c>
      <c r="G38" t="e">
        <v>#N/A</v>
      </c>
      <c r="H38" t="e">
        <v>#N/A</v>
      </c>
      <c r="I38" t="e">
        <v>#N/A</v>
      </c>
      <c r="J38" t="e">
        <v>#N/A</v>
      </c>
      <c r="K38" t="e">
        <v>#N/A</v>
      </c>
      <c r="L38" t="e">
        <v>#N/A</v>
      </c>
      <c r="M38" t="e">
        <v>#N/A</v>
      </c>
      <c r="N38" t="e">
        <v>#N/A</v>
      </c>
      <c r="O38" t="e">
        <v>#N/A</v>
      </c>
      <c r="P38" t="e">
        <v>#N/A</v>
      </c>
      <c r="Q38" t="e">
        <v>#N/A</v>
      </c>
      <c r="R38" t="e">
        <v>#N/A</v>
      </c>
      <c r="S38" t="e">
        <v>#N/A</v>
      </c>
      <c r="T38" t="e">
        <v>#N/A</v>
      </c>
      <c r="U38" t="e">
        <v>#N/A</v>
      </c>
      <c r="V38" t="e">
        <v>#N/A</v>
      </c>
      <c r="W38" t="e">
        <v>#N/A</v>
      </c>
      <c r="X38" t="e">
        <v>#N/A</v>
      </c>
      <c r="Y38" t="e">
        <v>#N/A</v>
      </c>
      <c r="Z38" t="e">
        <v>#N/A</v>
      </c>
      <c r="AA38" t="e">
        <v>#N/A</v>
      </c>
    </row>
    <row r="39" spans="2:27">
      <c r="B39" t="e">
        <v>#N/A</v>
      </c>
      <c r="C39" t="e">
        <v>#N/A</v>
      </c>
      <c r="D39" t="e">
        <v>#N/A</v>
      </c>
      <c r="E39" t="e">
        <v>#N/A</v>
      </c>
      <c r="F39" t="e">
        <v>#N/A</v>
      </c>
      <c r="G39" t="e">
        <v>#N/A</v>
      </c>
      <c r="H39" t="e">
        <v>#N/A</v>
      </c>
      <c r="I39" t="e">
        <v>#N/A</v>
      </c>
      <c r="J39" t="e">
        <v>#N/A</v>
      </c>
      <c r="K39" t="e">
        <v>#N/A</v>
      </c>
      <c r="L39" t="e">
        <v>#N/A</v>
      </c>
      <c r="M39" t="e">
        <v>#N/A</v>
      </c>
      <c r="N39" t="e">
        <v>#N/A</v>
      </c>
      <c r="O39" t="e">
        <v>#N/A</v>
      </c>
      <c r="P39" t="e">
        <v>#N/A</v>
      </c>
      <c r="Q39" t="e">
        <v>#N/A</v>
      </c>
      <c r="R39" t="e">
        <v>#N/A</v>
      </c>
      <c r="S39" t="e">
        <v>#N/A</v>
      </c>
      <c r="T39" t="e">
        <v>#N/A</v>
      </c>
      <c r="U39" t="e">
        <v>#N/A</v>
      </c>
      <c r="V39" t="e">
        <v>#N/A</v>
      </c>
      <c r="W39" t="e">
        <v>#N/A</v>
      </c>
      <c r="X39" t="e">
        <v>#N/A</v>
      </c>
      <c r="Y39" t="e">
        <v>#N/A</v>
      </c>
      <c r="Z39" t="e">
        <v>#N/A</v>
      </c>
      <c r="AA39" t="e">
        <v>#N/A</v>
      </c>
    </row>
    <row r="40" spans="2:27">
      <c r="B40" t="e">
        <v>#N/A</v>
      </c>
      <c r="C40" t="e">
        <v>#N/A</v>
      </c>
      <c r="D40" t="e">
        <v>#N/A</v>
      </c>
      <c r="E40" t="e">
        <v>#N/A</v>
      </c>
      <c r="F40" t="e">
        <v>#N/A</v>
      </c>
      <c r="G40" t="e">
        <v>#N/A</v>
      </c>
      <c r="H40" t="e">
        <v>#N/A</v>
      </c>
      <c r="I40" t="e">
        <v>#N/A</v>
      </c>
      <c r="J40" t="e">
        <v>#N/A</v>
      </c>
      <c r="K40" t="e">
        <v>#N/A</v>
      </c>
      <c r="L40" t="e">
        <v>#N/A</v>
      </c>
      <c r="M40" t="e">
        <v>#N/A</v>
      </c>
      <c r="N40" t="e">
        <v>#N/A</v>
      </c>
      <c r="O40" t="e">
        <v>#N/A</v>
      </c>
      <c r="P40" t="e">
        <v>#N/A</v>
      </c>
      <c r="Q40" t="e">
        <v>#N/A</v>
      </c>
      <c r="R40" t="e">
        <v>#N/A</v>
      </c>
      <c r="S40" t="e">
        <v>#N/A</v>
      </c>
      <c r="T40" t="e">
        <v>#N/A</v>
      </c>
      <c r="U40" t="e">
        <v>#N/A</v>
      </c>
      <c r="V40" t="e">
        <v>#N/A</v>
      </c>
      <c r="W40" t="e">
        <v>#N/A</v>
      </c>
      <c r="X40" t="e">
        <v>#N/A</v>
      </c>
      <c r="Y40" t="e">
        <v>#N/A</v>
      </c>
      <c r="Z40" t="e">
        <v>#N/A</v>
      </c>
      <c r="AA40" t="e">
        <v>#N/A</v>
      </c>
    </row>
    <row r="41" spans="2:27">
      <c r="B41" t="e">
        <v>#N/A</v>
      </c>
      <c r="C41" t="e">
        <v>#N/A</v>
      </c>
      <c r="D41" t="e">
        <v>#N/A</v>
      </c>
      <c r="E41" t="e">
        <v>#N/A</v>
      </c>
      <c r="F41" t="e">
        <v>#N/A</v>
      </c>
      <c r="G41" t="e">
        <v>#N/A</v>
      </c>
      <c r="H41" t="e">
        <v>#N/A</v>
      </c>
      <c r="I41" t="e">
        <v>#N/A</v>
      </c>
      <c r="J41" t="e">
        <v>#N/A</v>
      </c>
      <c r="K41" t="e">
        <v>#N/A</v>
      </c>
      <c r="L41" t="e">
        <v>#N/A</v>
      </c>
      <c r="M41" t="e">
        <v>#N/A</v>
      </c>
      <c r="N41" t="e">
        <v>#N/A</v>
      </c>
      <c r="O41" t="e">
        <v>#N/A</v>
      </c>
      <c r="P41" t="e">
        <v>#N/A</v>
      </c>
      <c r="Q41" t="e">
        <v>#N/A</v>
      </c>
      <c r="R41" t="e">
        <v>#N/A</v>
      </c>
      <c r="S41" t="e">
        <v>#N/A</v>
      </c>
      <c r="T41" t="e">
        <v>#N/A</v>
      </c>
      <c r="U41" t="e">
        <v>#N/A</v>
      </c>
      <c r="V41" t="e">
        <v>#N/A</v>
      </c>
      <c r="W41" t="e">
        <v>#N/A</v>
      </c>
      <c r="X41" t="e">
        <v>#N/A</v>
      </c>
      <c r="Y41" t="e">
        <v>#N/A</v>
      </c>
      <c r="Z41" t="e">
        <v>#N/A</v>
      </c>
      <c r="AA41" t="e">
        <v>#N/A</v>
      </c>
    </row>
    <row r="42" spans="2:27">
      <c r="B42" t="e">
        <v>#N/A</v>
      </c>
      <c r="C42" t="e">
        <v>#N/A</v>
      </c>
      <c r="D42" t="e">
        <v>#N/A</v>
      </c>
      <c r="E42" t="e">
        <v>#N/A</v>
      </c>
      <c r="F42" t="e">
        <v>#N/A</v>
      </c>
      <c r="G42" t="e">
        <v>#N/A</v>
      </c>
      <c r="H42" t="e">
        <v>#N/A</v>
      </c>
      <c r="I42" t="e">
        <v>#N/A</v>
      </c>
      <c r="J42" t="e">
        <v>#N/A</v>
      </c>
      <c r="K42" t="e">
        <v>#N/A</v>
      </c>
      <c r="L42" t="e">
        <v>#N/A</v>
      </c>
      <c r="M42" t="e">
        <v>#N/A</v>
      </c>
      <c r="N42" t="e">
        <v>#N/A</v>
      </c>
      <c r="O42" t="e">
        <v>#N/A</v>
      </c>
      <c r="P42" t="e">
        <v>#N/A</v>
      </c>
      <c r="Q42" t="e">
        <v>#N/A</v>
      </c>
      <c r="R42" t="e">
        <v>#N/A</v>
      </c>
      <c r="S42" t="e">
        <v>#N/A</v>
      </c>
      <c r="T42" t="e">
        <v>#N/A</v>
      </c>
      <c r="U42" t="e">
        <v>#N/A</v>
      </c>
      <c r="V42" t="e">
        <v>#N/A</v>
      </c>
      <c r="W42" t="e">
        <v>#N/A</v>
      </c>
      <c r="X42" t="e">
        <v>#N/A</v>
      </c>
      <c r="Y42" t="e">
        <v>#N/A</v>
      </c>
      <c r="Z42" t="e">
        <v>#N/A</v>
      </c>
      <c r="AA42" t="e">
        <v>#N/A</v>
      </c>
    </row>
    <row r="43" spans="2:27">
      <c r="B43" t="e">
        <v>#N/A</v>
      </c>
      <c r="C43" t="e">
        <v>#N/A</v>
      </c>
      <c r="D43" t="e">
        <v>#N/A</v>
      </c>
      <c r="E43" t="e">
        <v>#N/A</v>
      </c>
      <c r="F43" t="e">
        <v>#N/A</v>
      </c>
      <c r="G43" t="e">
        <v>#N/A</v>
      </c>
      <c r="H43" t="e">
        <v>#N/A</v>
      </c>
      <c r="I43" t="e">
        <v>#N/A</v>
      </c>
      <c r="J43" t="e">
        <v>#N/A</v>
      </c>
      <c r="K43" t="e">
        <v>#N/A</v>
      </c>
      <c r="L43" t="e">
        <v>#N/A</v>
      </c>
      <c r="M43" t="e">
        <v>#N/A</v>
      </c>
      <c r="N43" t="e">
        <v>#N/A</v>
      </c>
      <c r="O43" t="e">
        <v>#N/A</v>
      </c>
      <c r="P43" t="e">
        <v>#N/A</v>
      </c>
      <c r="Q43" t="e">
        <v>#N/A</v>
      </c>
      <c r="R43" t="e">
        <v>#N/A</v>
      </c>
      <c r="S43" t="e">
        <v>#N/A</v>
      </c>
      <c r="T43" t="e">
        <v>#N/A</v>
      </c>
      <c r="U43" t="e">
        <v>#N/A</v>
      </c>
      <c r="V43" t="e">
        <v>#N/A</v>
      </c>
      <c r="W43" t="e">
        <v>#N/A</v>
      </c>
      <c r="X43" t="e">
        <v>#N/A</v>
      </c>
      <c r="Y43" t="e">
        <v>#N/A</v>
      </c>
      <c r="Z43" t="e">
        <v>#N/A</v>
      </c>
      <c r="AA43" t="e">
        <v>#N/A</v>
      </c>
    </row>
    <row r="44" spans="2:27">
      <c r="B44" t="e">
        <v>#N/A</v>
      </c>
      <c r="C44" t="e">
        <v>#N/A</v>
      </c>
      <c r="D44" t="e">
        <v>#N/A</v>
      </c>
      <c r="E44" t="e">
        <v>#N/A</v>
      </c>
      <c r="F44" t="e">
        <v>#N/A</v>
      </c>
      <c r="G44" t="e">
        <v>#N/A</v>
      </c>
      <c r="H44" t="e">
        <v>#N/A</v>
      </c>
      <c r="I44" t="e">
        <v>#N/A</v>
      </c>
      <c r="J44" t="e">
        <v>#N/A</v>
      </c>
      <c r="K44" t="e">
        <v>#N/A</v>
      </c>
      <c r="L44" t="e">
        <v>#N/A</v>
      </c>
      <c r="M44" t="e">
        <v>#N/A</v>
      </c>
      <c r="N44" t="e">
        <v>#N/A</v>
      </c>
      <c r="O44" t="e">
        <v>#N/A</v>
      </c>
      <c r="P44" t="e">
        <v>#N/A</v>
      </c>
      <c r="Q44" t="e">
        <v>#N/A</v>
      </c>
      <c r="R44" t="e">
        <v>#N/A</v>
      </c>
      <c r="S44" t="e">
        <v>#N/A</v>
      </c>
      <c r="T44" t="e">
        <v>#N/A</v>
      </c>
      <c r="U44" t="e">
        <v>#N/A</v>
      </c>
      <c r="V44" t="e">
        <v>#N/A</v>
      </c>
      <c r="W44" t="e">
        <v>#N/A</v>
      </c>
      <c r="X44" t="e">
        <v>#N/A</v>
      </c>
      <c r="Y44" t="e">
        <v>#N/A</v>
      </c>
      <c r="Z44" t="e">
        <v>#N/A</v>
      </c>
      <c r="AA44" t="e">
        <v>#N/A</v>
      </c>
    </row>
    <row r="45" spans="2:27">
      <c r="B45" t="e">
        <v>#N/A</v>
      </c>
      <c r="C45" t="e">
        <v>#N/A</v>
      </c>
      <c r="D45" t="e">
        <v>#N/A</v>
      </c>
      <c r="E45" t="e">
        <v>#N/A</v>
      </c>
      <c r="F45" t="e">
        <v>#N/A</v>
      </c>
      <c r="G45" t="e">
        <v>#N/A</v>
      </c>
      <c r="H45" t="e">
        <v>#N/A</v>
      </c>
      <c r="I45" t="e">
        <v>#N/A</v>
      </c>
      <c r="J45" t="e">
        <v>#N/A</v>
      </c>
      <c r="K45" t="e">
        <v>#N/A</v>
      </c>
      <c r="L45" t="e">
        <v>#N/A</v>
      </c>
      <c r="M45" t="e">
        <v>#N/A</v>
      </c>
      <c r="N45" t="e">
        <v>#N/A</v>
      </c>
      <c r="O45" t="e">
        <v>#N/A</v>
      </c>
      <c r="P45" t="e">
        <v>#N/A</v>
      </c>
      <c r="Q45" t="e">
        <v>#N/A</v>
      </c>
      <c r="R45" t="e">
        <v>#N/A</v>
      </c>
      <c r="S45" t="e">
        <v>#N/A</v>
      </c>
      <c r="T45" t="e">
        <v>#N/A</v>
      </c>
      <c r="U45" t="e">
        <v>#N/A</v>
      </c>
      <c r="V45" t="e">
        <v>#N/A</v>
      </c>
      <c r="W45" t="e">
        <v>#N/A</v>
      </c>
      <c r="X45" t="e">
        <v>#N/A</v>
      </c>
      <c r="Y45" t="e">
        <v>#N/A</v>
      </c>
      <c r="Z45" t="e">
        <v>#N/A</v>
      </c>
      <c r="AA45" t="e">
        <v>#N/A</v>
      </c>
    </row>
    <row r="46" spans="2:27">
      <c r="B46" t="e">
        <v>#N/A</v>
      </c>
      <c r="C46" t="e">
        <v>#N/A</v>
      </c>
      <c r="D46" t="e">
        <v>#N/A</v>
      </c>
      <c r="E46" t="e">
        <v>#N/A</v>
      </c>
      <c r="F46" t="e">
        <v>#N/A</v>
      </c>
      <c r="G46" t="e">
        <v>#N/A</v>
      </c>
      <c r="H46" t="e">
        <v>#N/A</v>
      </c>
      <c r="I46" t="e">
        <v>#N/A</v>
      </c>
      <c r="J46" t="e">
        <v>#N/A</v>
      </c>
      <c r="K46" t="e">
        <v>#N/A</v>
      </c>
      <c r="L46" t="e">
        <v>#N/A</v>
      </c>
      <c r="M46" t="e">
        <v>#N/A</v>
      </c>
      <c r="N46" t="e">
        <v>#N/A</v>
      </c>
      <c r="O46" t="e">
        <v>#N/A</v>
      </c>
      <c r="P46" t="e">
        <v>#N/A</v>
      </c>
      <c r="Q46" t="e">
        <v>#N/A</v>
      </c>
      <c r="R46" t="e">
        <v>#N/A</v>
      </c>
      <c r="S46" t="e">
        <v>#N/A</v>
      </c>
      <c r="T46" t="e">
        <v>#N/A</v>
      </c>
      <c r="U46" t="e">
        <v>#N/A</v>
      </c>
      <c r="V46" t="e">
        <v>#N/A</v>
      </c>
      <c r="W46" t="e">
        <v>#N/A</v>
      </c>
      <c r="X46" t="e">
        <v>#N/A</v>
      </c>
      <c r="Y46" t="e">
        <v>#N/A</v>
      </c>
      <c r="Z46" t="e">
        <v>#N/A</v>
      </c>
      <c r="AA46" t="e">
        <v>#N/A</v>
      </c>
    </row>
    <row r="47" spans="2:27">
      <c r="B47" t="e">
        <v>#N/A</v>
      </c>
      <c r="C47" t="e">
        <v>#N/A</v>
      </c>
      <c r="D47" t="e">
        <v>#N/A</v>
      </c>
      <c r="E47" t="e">
        <v>#N/A</v>
      </c>
      <c r="F47" t="e">
        <v>#N/A</v>
      </c>
      <c r="G47" t="e">
        <v>#N/A</v>
      </c>
      <c r="H47" t="e">
        <v>#N/A</v>
      </c>
      <c r="I47" t="e">
        <v>#N/A</v>
      </c>
      <c r="J47" t="e">
        <v>#N/A</v>
      </c>
      <c r="K47" t="e">
        <v>#N/A</v>
      </c>
      <c r="L47" t="e">
        <v>#N/A</v>
      </c>
      <c r="M47" t="e">
        <v>#N/A</v>
      </c>
      <c r="N47" t="e">
        <v>#N/A</v>
      </c>
      <c r="O47" t="e">
        <v>#N/A</v>
      </c>
      <c r="P47" t="e">
        <v>#N/A</v>
      </c>
      <c r="Q47" t="e">
        <v>#N/A</v>
      </c>
      <c r="R47" t="e">
        <v>#N/A</v>
      </c>
      <c r="S47" t="e">
        <v>#N/A</v>
      </c>
      <c r="T47" t="e">
        <v>#N/A</v>
      </c>
      <c r="U47" t="e">
        <v>#N/A</v>
      </c>
      <c r="V47" t="e">
        <v>#N/A</v>
      </c>
      <c r="W47" t="e">
        <v>#N/A</v>
      </c>
      <c r="X47" t="e">
        <v>#N/A</v>
      </c>
      <c r="Y47" t="e">
        <v>#N/A</v>
      </c>
      <c r="Z47" t="e">
        <v>#N/A</v>
      </c>
      <c r="AA47" t="e">
        <v>#N/A</v>
      </c>
    </row>
    <row r="48" spans="2:27">
      <c r="B48" t="e">
        <v>#N/A</v>
      </c>
      <c r="C48" t="e">
        <v>#N/A</v>
      </c>
      <c r="D48" t="e">
        <v>#N/A</v>
      </c>
      <c r="E48" t="e">
        <v>#N/A</v>
      </c>
      <c r="F48" t="e">
        <v>#N/A</v>
      </c>
      <c r="G48" t="e">
        <v>#N/A</v>
      </c>
      <c r="H48" t="e">
        <v>#N/A</v>
      </c>
      <c r="I48" t="e">
        <v>#N/A</v>
      </c>
      <c r="J48" t="e">
        <v>#N/A</v>
      </c>
      <c r="K48" t="e">
        <v>#N/A</v>
      </c>
      <c r="L48" t="e">
        <v>#N/A</v>
      </c>
      <c r="M48" t="e">
        <v>#N/A</v>
      </c>
      <c r="N48" t="e">
        <v>#N/A</v>
      </c>
      <c r="O48" t="e">
        <v>#N/A</v>
      </c>
      <c r="P48" t="e">
        <v>#N/A</v>
      </c>
      <c r="Q48" t="e">
        <v>#N/A</v>
      </c>
      <c r="R48" t="e">
        <v>#N/A</v>
      </c>
      <c r="S48" t="e">
        <v>#N/A</v>
      </c>
      <c r="T48" t="e">
        <v>#N/A</v>
      </c>
      <c r="U48" t="e">
        <v>#N/A</v>
      </c>
      <c r="V48" t="e">
        <v>#N/A</v>
      </c>
      <c r="W48" t="e">
        <v>#N/A</v>
      </c>
      <c r="X48" t="e">
        <v>#N/A</v>
      </c>
      <c r="Y48" t="e">
        <v>#N/A</v>
      </c>
      <c r="Z48" t="e">
        <v>#N/A</v>
      </c>
      <c r="AA48" t="e">
        <v>#N/A</v>
      </c>
    </row>
    <row r="49" spans="2:27">
      <c r="B49" t="e">
        <v>#N/A</v>
      </c>
      <c r="C49" t="e">
        <v>#N/A</v>
      </c>
      <c r="D49" t="e">
        <v>#N/A</v>
      </c>
      <c r="E49" t="e">
        <v>#N/A</v>
      </c>
      <c r="F49" t="e">
        <v>#N/A</v>
      </c>
      <c r="G49" t="e">
        <v>#N/A</v>
      </c>
      <c r="H49" t="e">
        <v>#N/A</v>
      </c>
      <c r="I49" t="e">
        <v>#N/A</v>
      </c>
      <c r="J49" t="e">
        <v>#N/A</v>
      </c>
      <c r="K49" t="e">
        <v>#N/A</v>
      </c>
      <c r="L49" t="e">
        <v>#N/A</v>
      </c>
      <c r="M49" t="e">
        <v>#N/A</v>
      </c>
      <c r="N49" t="e">
        <v>#N/A</v>
      </c>
      <c r="O49" t="e">
        <v>#N/A</v>
      </c>
      <c r="P49" t="e">
        <v>#N/A</v>
      </c>
      <c r="Q49" t="e">
        <v>#N/A</v>
      </c>
      <c r="R49" t="e">
        <v>#N/A</v>
      </c>
      <c r="S49" t="e">
        <v>#N/A</v>
      </c>
      <c r="T49" t="e">
        <v>#N/A</v>
      </c>
      <c r="U49" t="e">
        <v>#N/A</v>
      </c>
      <c r="V49" t="e">
        <v>#N/A</v>
      </c>
      <c r="W49" t="e">
        <v>#N/A</v>
      </c>
      <c r="X49" t="e">
        <v>#N/A</v>
      </c>
      <c r="Y49" t="e">
        <v>#N/A</v>
      </c>
      <c r="Z49" t="e">
        <v>#N/A</v>
      </c>
      <c r="AA49" t="e">
        <v>#N/A</v>
      </c>
    </row>
    <row r="50" spans="2:27">
      <c r="B50" t="e">
        <v>#N/A</v>
      </c>
      <c r="C50" t="e">
        <v>#N/A</v>
      </c>
      <c r="D50" t="e">
        <v>#N/A</v>
      </c>
      <c r="E50" t="e">
        <v>#N/A</v>
      </c>
      <c r="F50" t="e">
        <v>#N/A</v>
      </c>
      <c r="G50" t="e">
        <v>#N/A</v>
      </c>
      <c r="H50" t="e">
        <v>#N/A</v>
      </c>
      <c r="I50" t="e">
        <v>#N/A</v>
      </c>
      <c r="J50" t="e">
        <v>#N/A</v>
      </c>
      <c r="K50" t="e">
        <v>#N/A</v>
      </c>
      <c r="L50" t="e">
        <v>#N/A</v>
      </c>
      <c r="M50" t="e">
        <v>#N/A</v>
      </c>
      <c r="N50" t="e">
        <v>#N/A</v>
      </c>
      <c r="O50" t="e">
        <v>#N/A</v>
      </c>
      <c r="P50" t="e">
        <v>#N/A</v>
      </c>
      <c r="Q50" t="e">
        <v>#N/A</v>
      </c>
      <c r="R50" t="e">
        <v>#N/A</v>
      </c>
      <c r="S50" t="e">
        <v>#N/A</v>
      </c>
      <c r="T50" t="e">
        <v>#N/A</v>
      </c>
      <c r="U50" t="e">
        <v>#N/A</v>
      </c>
      <c r="V50" t="e">
        <v>#N/A</v>
      </c>
      <c r="W50" t="e">
        <v>#N/A</v>
      </c>
      <c r="X50" t="e">
        <v>#N/A</v>
      </c>
      <c r="Y50" t="e">
        <v>#N/A</v>
      </c>
      <c r="Z50" t="e">
        <v>#N/A</v>
      </c>
      <c r="AA50" t="e">
        <v>#N/A</v>
      </c>
    </row>
    <row r="51" spans="2:27">
      <c r="B51" t="e">
        <v>#N/A</v>
      </c>
      <c r="C51" t="e">
        <v>#N/A</v>
      </c>
      <c r="D51" t="e">
        <v>#N/A</v>
      </c>
      <c r="E51" t="e">
        <v>#N/A</v>
      </c>
      <c r="F51" t="e">
        <v>#N/A</v>
      </c>
      <c r="G51" t="e">
        <v>#N/A</v>
      </c>
      <c r="H51" t="e">
        <v>#N/A</v>
      </c>
      <c r="I51" t="e">
        <v>#N/A</v>
      </c>
      <c r="J51" t="e">
        <v>#N/A</v>
      </c>
      <c r="K51" t="e">
        <v>#N/A</v>
      </c>
      <c r="L51" t="e">
        <v>#N/A</v>
      </c>
      <c r="M51" t="e">
        <v>#N/A</v>
      </c>
      <c r="N51" t="e">
        <v>#N/A</v>
      </c>
      <c r="O51" t="e">
        <v>#N/A</v>
      </c>
      <c r="P51" t="e">
        <v>#N/A</v>
      </c>
      <c r="Q51" t="e">
        <v>#N/A</v>
      </c>
      <c r="R51" t="e">
        <v>#N/A</v>
      </c>
      <c r="S51" t="e">
        <v>#N/A</v>
      </c>
      <c r="T51" t="e">
        <v>#N/A</v>
      </c>
      <c r="U51" t="e">
        <v>#N/A</v>
      </c>
      <c r="V51" t="e">
        <v>#N/A</v>
      </c>
      <c r="W51" t="e">
        <v>#N/A</v>
      </c>
      <c r="X51" t="e">
        <v>#N/A</v>
      </c>
      <c r="Y51" t="e">
        <v>#N/A</v>
      </c>
      <c r="Z51" t="e">
        <v>#N/A</v>
      </c>
      <c r="AA51" t="e">
        <v>#N/A</v>
      </c>
    </row>
    <row r="52" spans="2:27">
      <c r="B52" t="e">
        <v>#N/A</v>
      </c>
      <c r="C52" t="e">
        <v>#N/A</v>
      </c>
      <c r="D52" t="e">
        <v>#N/A</v>
      </c>
      <c r="E52" t="e">
        <v>#N/A</v>
      </c>
      <c r="F52" t="e">
        <v>#N/A</v>
      </c>
      <c r="G52" t="e">
        <v>#N/A</v>
      </c>
      <c r="H52" t="e">
        <v>#N/A</v>
      </c>
      <c r="I52" t="e">
        <v>#N/A</v>
      </c>
      <c r="J52" t="e">
        <v>#N/A</v>
      </c>
      <c r="K52" t="e">
        <v>#N/A</v>
      </c>
      <c r="L52" t="e">
        <v>#N/A</v>
      </c>
      <c r="M52" t="e">
        <v>#N/A</v>
      </c>
      <c r="N52" t="e">
        <v>#N/A</v>
      </c>
      <c r="O52" t="e">
        <v>#N/A</v>
      </c>
      <c r="P52" t="e">
        <v>#N/A</v>
      </c>
      <c r="Q52" t="e">
        <v>#N/A</v>
      </c>
      <c r="R52" t="e">
        <v>#N/A</v>
      </c>
      <c r="S52" t="e">
        <v>#N/A</v>
      </c>
      <c r="T52" t="e">
        <v>#N/A</v>
      </c>
      <c r="U52" t="e">
        <v>#N/A</v>
      </c>
      <c r="V52" t="e">
        <v>#N/A</v>
      </c>
      <c r="W52" t="e">
        <v>#N/A</v>
      </c>
      <c r="X52" t="e">
        <v>#N/A</v>
      </c>
      <c r="Y52" t="e">
        <v>#N/A</v>
      </c>
      <c r="Z52" t="e">
        <v>#N/A</v>
      </c>
      <c r="AA52" t="e">
        <v>#N/A</v>
      </c>
    </row>
    <row r="53" spans="2:27">
      <c r="B53" t="e">
        <v>#N/A</v>
      </c>
      <c r="C53" t="e">
        <v>#N/A</v>
      </c>
      <c r="D53" t="e">
        <v>#N/A</v>
      </c>
      <c r="E53" t="e">
        <v>#N/A</v>
      </c>
      <c r="F53" t="e">
        <v>#N/A</v>
      </c>
      <c r="G53" t="e">
        <v>#N/A</v>
      </c>
      <c r="H53" t="e">
        <v>#N/A</v>
      </c>
      <c r="I53" t="e">
        <v>#N/A</v>
      </c>
      <c r="J53" t="e">
        <v>#N/A</v>
      </c>
      <c r="K53" t="e">
        <v>#N/A</v>
      </c>
      <c r="L53" t="e">
        <v>#N/A</v>
      </c>
      <c r="M53" t="e">
        <v>#N/A</v>
      </c>
      <c r="N53" t="e">
        <v>#N/A</v>
      </c>
      <c r="O53" t="e">
        <v>#N/A</v>
      </c>
      <c r="P53" t="e">
        <v>#N/A</v>
      </c>
      <c r="Q53" t="e">
        <v>#N/A</v>
      </c>
      <c r="R53" t="e">
        <v>#N/A</v>
      </c>
      <c r="S53" t="e">
        <v>#N/A</v>
      </c>
      <c r="T53" t="e">
        <v>#N/A</v>
      </c>
      <c r="U53" t="e">
        <v>#N/A</v>
      </c>
      <c r="V53" t="e">
        <v>#N/A</v>
      </c>
      <c r="W53" t="e">
        <v>#N/A</v>
      </c>
      <c r="X53" t="e">
        <v>#N/A</v>
      </c>
      <c r="Y53" t="e">
        <v>#N/A</v>
      </c>
      <c r="Z53" t="e">
        <v>#N/A</v>
      </c>
      <c r="AA53" t="e">
        <v>#N/A</v>
      </c>
    </row>
    <row r="54" spans="2:27">
      <c r="B54" t="e">
        <v>#N/A</v>
      </c>
      <c r="C54" t="e">
        <v>#N/A</v>
      </c>
      <c r="D54" t="e">
        <v>#N/A</v>
      </c>
      <c r="E54" t="e">
        <v>#N/A</v>
      </c>
      <c r="F54" t="e">
        <v>#N/A</v>
      </c>
      <c r="G54" t="e">
        <v>#N/A</v>
      </c>
      <c r="H54" t="e">
        <v>#N/A</v>
      </c>
      <c r="I54" t="e">
        <v>#N/A</v>
      </c>
      <c r="J54" t="e">
        <v>#N/A</v>
      </c>
      <c r="K54" t="e">
        <v>#N/A</v>
      </c>
      <c r="L54" t="e">
        <v>#N/A</v>
      </c>
      <c r="M54" t="e">
        <v>#N/A</v>
      </c>
      <c r="N54" t="e">
        <v>#N/A</v>
      </c>
      <c r="O54" t="e">
        <v>#N/A</v>
      </c>
      <c r="P54" t="e">
        <v>#N/A</v>
      </c>
      <c r="Q54" t="e">
        <v>#N/A</v>
      </c>
      <c r="R54" t="e">
        <v>#N/A</v>
      </c>
      <c r="S54" t="e">
        <v>#N/A</v>
      </c>
      <c r="T54" t="e">
        <v>#N/A</v>
      </c>
      <c r="U54" t="e">
        <v>#N/A</v>
      </c>
      <c r="V54" t="e">
        <v>#N/A</v>
      </c>
      <c r="W54" t="e">
        <v>#N/A</v>
      </c>
      <c r="X54" t="e">
        <v>#N/A</v>
      </c>
      <c r="Y54" t="e">
        <v>#N/A</v>
      </c>
      <c r="Z54" t="e">
        <v>#N/A</v>
      </c>
      <c r="AA54" t="e">
        <v>#N/A</v>
      </c>
    </row>
    <row r="55" spans="2:27">
      <c r="B55" t="e">
        <v>#N/A</v>
      </c>
      <c r="C55" t="e">
        <v>#N/A</v>
      </c>
      <c r="D55" t="e">
        <v>#N/A</v>
      </c>
      <c r="E55" t="e">
        <v>#N/A</v>
      </c>
      <c r="F55" t="e">
        <v>#N/A</v>
      </c>
      <c r="G55" t="e">
        <v>#N/A</v>
      </c>
      <c r="H55" t="e">
        <v>#N/A</v>
      </c>
      <c r="I55" t="e">
        <v>#N/A</v>
      </c>
      <c r="J55" t="e">
        <v>#N/A</v>
      </c>
      <c r="K55" t="e">
        <v>#N/A</v>
      </c>
      <c r="L55" t="e">
        <v>#N/A</v>
      </c>
      <c r="M55" t="e">
        <v>#N/A</v>
      </c>
      <c r="N55" t="e">
        <v>#N/A</v>
      </c>
      <c r="O55" t="e">
        <v>#N/A</v>
      </c>
      <c r="P55" t="e">
        <v>#N/A</v>
      </c>
      <c r="Q55" t="e">
        <v>#N/A</v>
      </c>
      <c r="R55" t="e">
        <v>#N/A</v>
      </c>
      <c r="S55" t="e">
        <v>#N/A</v>
      </c>
      <c r="T55" t="e">
        <v>#N/A</v>
      </c>
      <c r="U55" t="e">
        <v>#N/A</v>
      </c>
      <c r="V55" t="e">
        <v>#N/A</v>
      </c>
      <c r="W55" t="e">
        <v>#N/A</v>
      </c>
      <c r="X55" t="e">
        <v>#N/A</v>
      </c>
      <c r="Y55" t="e">
        <v>#N/A</v>
      </c>
      <c r="Z55" t="e">
        <v>#N/A</v>
      </c>
      <c r="AA55" t="e">
        <v>#N/A</v>
      </c>
    </row>
    <row r="56" spans="2:27">
      <c r="B56" t="e">
        <v>#N/A</v>
      </c>
      <c r="C56" t="e">
        <v>#N/A</v>
      </c>
      <c r="D56" t="e">
        <v>#N/A</v>
      </c>
      <c r="E56" t="e">
        <v>#N/A</v>
      </c>
      <c r="F56" t="e">
        <v>#N/A</v>
      </c>
      <c r="G56" t="e">
        <v>#N/A</v>
      </c>
      <c r="H56" t="e">
        <v>#N/A</v>
      </c>
      <c r="I56" t="e">
        <v>#N/A</v>
      </c>
      <c r="J56" t="e">
        <v>#N/A</v>
      </c>
      <c r="K56" t="e">
        <v>#N/A</v>
      </c>
      <c r="L56" t="e">
        <v>#N/A</v>
      </c>
      <c r="M56" t="e">
        <v>#N/A</v>
      </c>
      <c r="N56" t="e">
        <v>#N/A</v>
      </c>
      <c r="O56" t="e">
        <v>#N/A</v>
      </c>
      <c r="P56" t="e">
        <v>#N/A</v>
      </c>
      <c r="Q56" t="e">
        <v>#N/A</v>
      </c>
      <c r="R56" t="e">
        <v>#N/A</v>
      </c>
      <c r="S56" t="e">
        <v>#N/A</v>
      </c>
      <c r="T56" t="e">
        <v>#N/A</v>
      </c>
      <c r="U56" t="e">
        <v>#N/A</v>
      </c>
      <c r="V56" t="e">
        <v>#N/A</v>
      </c>
      <c r="W56" t="e">
        <v>#N/A</v>
      </c>
      <c r="X56" t="e">
        <v>#N/A</v>
      </c>
      <c r="Y56" t="e">
        <v>#N/A</v>
      </c>
      <c r="Z56" t="e">
        <v>#N/A</v>
      </c>
      <c r="AA56" t="e">
        <v>#N/A</v>
      </c>
    </row>
    <row r="57" spans="2:27">
      <c r="B57" t="e">
        <v>#N/A</v>
      </c>
      <c r="C57" t="e">
        <v>#N/A</v>
      </c>
      <c r="D57" t="e">
        <v>#N/A</v>
      </c>
      <c r="E57" t="e">
        <v>#N/A</v>
      </c>
      <c r="F57" t="e">
        <v>#N/A</v>
      </c>
      <c r="G57" t="e">
        <v>#N/A</v>
      </c>
      <c r="H57" t="e">
        <v>#N/A</v>
      </c>
      <c r="I57" t="e">
        <v>#N/A</v>
      </c>
      <c r="J57" t="e">
        <v>#N/A</v>
      </c>
      <c r="K57" t="e">
        <v>#N/A</v>
      </c>
      <c r="L57" t="e">
        <v>#N/A</v>
      </c>
      <c r="M57" t="e">
        <v>#N/A</v>
      </c>
      <c r="N57" t="e">
        <v>#N/A</v>
      </c>
      <c r="O57" t="e">
        <v>#N/A</v>
      </c>
      <c r="P57" t="e">
        <v>#N/A</v>
      </c>
      <c r="Q57" t="e">
        <v>#N/A</v>
      </c>
      <c r="R57" t="e">
        <v>#N/A</v>
      </c>
      <c r="S57" t="e">
        <v>#N/A</v>
      </c>
      <c r="T57" t="e">
        <v>#N/A</v>
      </c>
      <c r="U57" t="e">
        <v>#N/A</v>
      </c>
      <c r="V57" t="e">
        <v>#N/A</v>
      </c>
      <c r="W57" t="e">
        <v>#N/A</v>
      </c>
      <c r="X57" t="e">
        <v>#N/A</v>
      </c>
      <c r="Y57" t="e">
        <v>#N/A</v>
      </c>
      <c r="Z57" t="e">
        <v>#N/A</v>
      </c>
      <c r="AA57" t="e">
        <v>#N/A</v>
      </c>
    </row>
    <row r="58" spans="2:27">
      <c r="B58" t="e">
        <v>#N/A</v>
      </c>
      <c r="C58" t="e">
        <v>#N/A</v>
      </c>
      <c r="D58" t="e">
        <v>#N/A</v>
      </c>
      <c r="E58" t="e">
        <v>#N/A</v>
      </c>
      <c r="F58" t="e">
        <v>#N/A</v>
      </c>
      <c r="G58" t="e">
        <v>#N/A</v>
      </c>
      <c r="H58" t="e">
        <v>#N/A</v>
      </c>
      <c r="I58" t="e">
        <v>#N/A</v>
      </c>
      <c r="J58" t="e">
        <v>#N/A</v>
      </c>
      <c r="K58" t="e">
        <v>#N/A</v>
      </c>
      <c r="L58" t="e">
        <v>#N/A</v>
      </c>
      <c r="M58" t="e">
        <v>#N/A</v>
      </c>
      <c r="N58" t="e">
        <v>#N/A</v>
      </c>
      <c r="O58" t="e">
        <v>#N/A</v>
      </c>
      <c r="P58" t="e">
        <v>#N/A</v>
      </c>
      <c r="Q58" t="e">
        <v>#N/A</v>
      </c>
      <c r="R58" t="e">
        <v>#N/A</v>
      </c>
      <c r="S58" t="e">
        <v>#N/A</v>
      </c>
      <c r="T58" t="e">
        <v>#N/A</v>
      </c>
      <c r="U58" t="e">
        <v>#N/A</v>
      </c>
      <c r="V58" t="e">
        <v>#N/A</v>
      </c>
      <c r="W58" t="e">
        <v>#N/A</v>
      </c>
      <c r="X58" t="e">
        <v>#N/A</v>
      </c>
      <c r="Y58" t="e">
        <v>#N/A</v>
      </c>
      <c r="Z58" t="e">
        <v>#N/A</v>
      </c>
      <c r="AA58" t="e">
        <v>#N/A</v>
      </c>
    </row>
    <row r="59" spans="2:27">
      <c r="B59" t="e">
        <v>#N/A</v>
      </c>
      <c r="C59" t="e">
        <v>#N/A</v>
      </c>
      <c r="D59" t="e">
        <v>#N/A</v>
      </c>
      <c r="E59" t="e">
        <v>#N/A</v>
      </c>
      <c r="F59" t="e">
        <v>#N/A</v>
      </c>
      <c r="G59" t="e">
        <v>#N/A</v>
      </c>
      <c r="H59" t="e">
        <v>#N/A</v>
      </c>
      <c r="I59" t="e">
        <v>#N/A</v>
      </c>
      <c r="J59" t="e">
        <v>#N/A</v>
      </c>
      <c r="K59" t="e">
        <v>#N/A</v>
      </c>
      <c r="L59" t="e">
        <v>#N/A</v>
      </c>
      <c r="M59" t="e">
        <v>#N/A</v>
      </c>
      <c r="N59" t="e">
        <v>#N/A</v>
      </c>
      <c r="O59" t="e">
        <v>#N/A</v>
      </c>
      <c r="P59" t="e">
        <v>#N/A</v>
      </c>
      <c r="Q59" t="e">
        <v>#N/A</v>
      </c>
      <c r="R59" t="e">
        <v>#N/A</v>
      </c>
      <c r="S59" t="e">
        <v>#N/A</v>
      </c>
      <c r="T59" t="e">
        <v>#N/A</v>
      </c>
      <c r="U59" t="e">
        <v>#N/A</v>
      </c>
      <c r="V59" t="e">
        <v>#N/A</v>
      </c>
      <c r="W59" t="e">
        <v>#N/A</v>
      </c>
      <c r="X59" t="e">
        <v>#N/A</v>
      </c>
      <c r="Y59" t="e">
        <v>#N/A</v>
      </c>
      <c r="Z59" t="e">
        <v>#N/A</v>
      </c>
      <c r="AA59" t="e">
        <v>#N/A</v>
      </c>
    </row>
    <row r="60" spans="2:27">
      <c r="B60" t="e">
        <v>#N/A</v>
      </c>
      <c r="C60" t="e">
        <v>#N/A</v>
      </c>
      <c r="D60" t="e">
        <v>#N/A</v>
      </c>
      <c r="E60" t="e">
        <v>#N/A</v>
      </c>
      <c r="F60" t="e">
        <v>#N/A</v>
      </c>
      <c r="G60" t="e">
        <v>#N/A</v>
      </c>
      <c r="H60" t="e">
        <v>#N/A</v>
      </c>
      <c r="I60" t="e">
        <v>#N/A</v>
      </c>
      <c r="J60" t="e">
        <v>#N/A</v>
      </c>
      <c r="K60" t="e">
        <v>#N/A</v>
      </c>
      <c r="L60" t="e">
        <v>#N/A</v>
      </c>
      <c r="M60" t="e">
        <v>#N/A</v>
      </c>
      <c r="N60" t="e">
        <v>#N/A</v>
      </c>
      <c r="O60" t="e">
        <v>#N/A</v>
      </c>
      <c r="P60" t="e">
        <v>#N/A</v>
      </c>
      <c r="Q60" t="e">
        <v>#N/A</v>
      </c>
      <c r="R60" t="e">
        <v>#N/A</v>
      </c>
      <c r="S60" t="e">
        <v>#N/A</v>
      </c>
      <c r="T60" t="e">
        <v>#N/A</v>
      </c>
      <c r="U60" t="e">
        <v>#N/A</v>
      </c>
      <c r="V60" t="e">
        <v>#N/A</v>
      </c>
      <c r="W60" t="e">
        <v>#N/A</v>
      </c>
      <c r="X60" t="e">
        <v>#N/A</v>
      </c>
      <c r="Y60" t="e">
        <v>#N/A</v>
      </c>
      <c r="Z60" t="e">
        <v>#N/A</v>
      </c>
      <c r="AA60" t="e">
        <v>#N/A</v>
      </c>
    </row>
    <row r="61" spans="2:27">
      <c r="B61" t="e">
        <v>#N/A</v>
      </c>
      <c r="C61" t="e">
        <v>#N/A</v>
      </c>
      <c r="D61" t="e">
        <v>#N/A</v>
      </c>
      <c r="E61" t="e">
        <v>#N/A</v>
      </c>
      <c r="F61" t="e">
        <v>#N/A</v>
      </c>
      <c r="G61" t="e">
        <v>#N/A</v>
      </c>
      <c r="H61" t="e">
        <v>#N/A</v>
      </c>
      <c r="I61" t="e">
        <v>#N/A</v>
      </c>
      <c r="J61" t="e">
        <v>#N/A</v>
      </c>
      <c r="K61" t="e">
        <v>#N/A</v>
      </c>
      <c r="L61" t="e">
        <v>#N/A</v>
      </c>
      <c r="M61" t="e">
        <v>#N/A</v>
      </c>
      <c r="N61" t="e">
        <v>#N/A</v>
      </c>
      <c r="O61" t="e">
        <v>#N/A</v>
      </c>
      <c r="P61" t="e">
        <v>#N/A</v>
      </c>
      <c r="Q61" t="e">
        <v>#N/A</v>
      </c>
      <c r="R61" t="e">
        <v>#N/A</v>
      </c>
      <c r="S61" t="e">
        <v>#N/A</v>
      </c>
      <c r="T61" t="e">
        <v>#N/A</v>
      </c>
      <c r="U61" t="e">
        <v>#N/A</v>
      </c>
      <c r="V61" t="e">
        <v>#N/A</v>
      </c>
      <c r="W61" t="e">
        <v>#N/A</v>
      </c>
      <c r="X61" t="e">
        <v>#N/A</v>
      </c>
      <c r="Y61" t="e">
        <v>#N/A</v>
      </c>
      <c r="Z61" t="e">
        <v>#N/A</v>
      </c>
      <c r="AA61" t="e">
        <v>#N/A</v>
      </c>
    </row>
    <row r="62" spans="2:27">
      <c r="B62" t="e">
        <v>#N/A</v>
      </c>
      <c r="C62" t="e">
        <v>#N/A</v>
      </c>
      <c r="D62" t="e">
        <v>#N/A</v>
      </c>
      <c r="E62" t="e">
        <v>#N/A</v>
      </c>
      <c r="F62" t="e">
        <v>#N/A</v>
      </c>
      <c r="G62" t="e">
        <v>#N/A</v>
      </c>
      <c r="H62" t="e">
        <v>#N/A</v>
      </c>
      <c r="I62" t="e">
        <v>#N/A</v>
      </c>
      <c r="J62" t="e">
        <v>#N/A</v>
      </c>
      <c r="K62" t="e">
        <v>#N/A</v>
      </c>
      <c r="L62" t="e">
        <v>#N/A</v>
      </c>
      <c r="M62" t="e">
        <v>#N/A</v>
      </c>
      <c r="N62" t="e">
        <v>#N/A</v>
      </c>
      <c r="O62" t="e">
        <v>#N/A</v>
      </c>
      <c r="P62" t="e">
        <v>#N/A</v>
      </c>
      <c r="Q62" t="e">
        <v>#N/A</v>
      </c>
      <c r="R62" t="e">
        <v>#N/A</v>
      </c>
      <c r="S62" t="e">
        <v>#N/A</v>
      </c>
      <c r="T62" t="e">
        <v>#N/A</v>
      </c>
      <c r="U62" t="e">
        <v>#N/A</v>
      </c>
      <c r="V62" t="e">
        <v>#N/A</v>
      </c>
      <c r="W62" t="e">
        <v>#N/A</v>
      </c>
      <c r="X62" t="e">
        <v>#N/A</v>
      </c>
      <c r="Y62" t="e">
        <v>#N/A</v>
      </c>
      <c r="Z62" t="e">
        <v>#N/A</v>
      </c>
      <c r="AA62" t="e">
        <v>#N/A</v>
      </c>
    </row>
    <row r="63" spans="2:27">
      <c r="B63" t="e">
        <v>#N/A</v>
      </c>
      <c r="C63" t="e">
        <v>#N/A</v>
      </c>
      <c r="D63" t="e">
        <v>#N/A</v>
      </c>
      <c r="E63" t="e">
        <v>#N/A</v>
      </c>
      <c r="F63" t="e">
        <v>#N/A</v>
      </c>
      <c r="G63" t="e">
        <v>#N/A</v>
      </c>
      <c r="H63" t="e">
        <v>#N/A</v>
      </c>
      <c r="I63" t="e">
        <v>#N/A</v>
      </c>
      <c r="J63" t="e">
        <v>#N/A</v>
      </c>
      <c r="K63" t="e">
        <v>#N/A</v>
      </c>
      <c r="L63" t="e">
        <v>#N/A</v>
      </c>
      <c r="M63" t="e">
        <v>#N/A</v>
      </c>
      <c r="N63" t="e">
        <v>#N/A</v>
      </c>
      <c r="O63" t="e">
        <v>#N/A</v>
      </c>
      <c r="P63" t="e">
        <v>#N/A</v>
      </c>
      <c r="Q63" t="e">
        <v>#N/A</v>
      </c>
      <c r="R63" t="e">
        <v>#N/A</v>
      </c>
      <c r="S63" t="e">
        <v>#N/A</v>
      </c>
      <c r="T63" t="e">
        <v>#N/A</v>
      </c>
      <c r="U63" t="e">
        <v>#N/A</v>
      </c>
      <c r="V63" t="e">
        <v>#N/A</v>
      </c>
      <c r="W63" t="e">
        <v>#N/A</v>
      </c>
      <c r="X63" t="e">
        <v>#N/A</v>
      </c>
      <c r="Y63" t="e">
        <v>#N/A</v>
      </c>
      <c r="Z63" t="e">
        <v>#N/A</v>
      </c>
      <c r="AA63" t="e">
        <v>#N/A</v>
      </c>
    </row>
    <row r="64" spans="2:27">
      <c r="B64" t="e">
        <v>#N/A</v>
      </c>
      <c r="C64" t="e">
        <v>#N/A</v>
      </c>
      <c r="D64" t="e">
        <v>#N/A</v>
      </c>
      <c r="E64" t="e">
        <v>#N/A</v>
      </c>
      <c r="F64" t="e">
        <v>#N/A</v>
      </c>
      <c r="G64" t="e">
        <v>#N/A</v>
      </c>
      <c r="H64" t="e">
        <v>#N/A</v>
      </c>
      <c r="I64" t="e">
        <v>#N/A</v>
      </c>
      <c r="J64" t="e">
        <v>#N/A</v>
      </c>
      <c r="K64" t="e">
        <v>#N/A</v>
      </c>
      <c r="L64" t="e">
        <v>#N/A</v>
      </c>
      <c r="M64" t="e">
        <v>#N/A</v>
      </c>
      <c r="N64" t="e">
        <v>#N/A</v>
      </c>
      <c r="O64" t="e">
        <v>#N/A</v>
      </c>
      <c r="P64" t="e">
        <v>#N/A</v>
      </c>
      <c r="Q64" t="e">
        <v>#N/A</v>
      </c>
      <c r="R64" t="e">
        <v>#N/A</v>
      </c>
      <c r="S64" t="e">
        <v>#N/A</v>
      </c>
      <c r="T64" t="e">
        <v>#N/A</v>
      </c>
      <c r="U64" t="e">
        <v>#N/A</v>
      </c>
      <c r="V64" t="e">
        <v>#N/A</v>
      </c>
      <c r="W64" t="e">
        <v>#N/A</v>
      </c>
      <c r="X64" t="e">
        <v>#N/A</v>
      </c>
      <c r="Y64" t="e">
        <v>#N/A</v>
      </c>
      <c r="Z64" t="e">
        <v>#N/A</v>
      </c>
      <c r="AA64" t="e">
        <v>#N/A</v>
      </c>
    </row>
    <row r="65" spans="2:27">
      <c r="B65" t="e">
        <v>#N/A</v>
      </c>
      <c r="C65" t="e">
        <v>#N/A</v>
      </c>
      <c r="D65" t="e">
        <v>#N/A</v>
      </c>
      <c r="E65" t="e">
        <v>#N/A</v>
      </c>
      <c r="F65" t="e">
        <v>#N/A</v>
      </c>
      <c r="G65" t="e">
        <v>#N/A</v>
      </c>
      <c r="H65" t="e">
        <v>#N/A</v>
      </c>
      <c r="I65" t="e">
        <v>#N/A</v>
      </c>
      <c r="J65" t="e">
        <v>#N/A</v>
      </c>
      <c r="K65" t="e">
        <v>#N/A</v>
      </c>
      <c r="L65" t="e">
        <v>#N/A</v>
      </c>
      <c r="M65" t="e">
        <v>#N/A</v>
      </c>
      <c r="N65" t="e">
        <v>#N/A</v>
      </c>
      <c r="O65" t="e">
        <v>#N/A</v>
      </c>
      <c r="P65" t="e">
        <v>#N/A</v>
      </c>
      <c r="Q65" t="e">
        <v>#N/A</v>
      </c>
      <c r="R65" t="e">
        <v>#N/A</v>
      </c>
      <c r="S65" t="e">
        <v>#N/A</v>
      </c>
      <c r="T65" t="e">
        <v>#N/A</v>
      </c>
      <c r="U65" t="e">
        <v>#N/A</v>
      </c>
      <c r="V65" t="e">
        <v>#N/A</v>
      </c>
      <c r="W65" t="e">
        <v>#N/A</v>
      </c>
      <c r="X65" t="e">
        <v>#N/A</v>
      </c>
      <c r="Y65" t="e">
        <v>#N/A</v>
      </c>
      <c r="Z65" t="e">
        <v>#N/A</v>
      </c>
      <c r="AA65" t="e">
        <v>#N/A</v>
      </c>
    </row>
    <row r="66" spans="2:27">
      <c r="B66" t="e">
        <v>#N/A</v>
      </c>
      <c r="C66" t="e">
        <v>#N/A</v>
      </c>
      <c r="D66" t="e">
        <v>#N/A</v>
      </c>
      <c r="E66" t="e">
        <v>#N/A</v>
      </c>
      <c r="F66" t="e">
        <v>#N/A</v>
      </c>
      <c r="G66" t="e">
        <v>#N/A</v>
      </c>
      <c r="H66" t="e">
        <v>#N/A</v>
      </c>
      <c r="I66" t="e">
        <v>#N/A</v>
      </c>
      <c r="J66" t="e">
        <v>#N/A</v>
      </c>
      <c r="K66" t="e">
        <v>#N/A</v>
      </c>
      <c r="L66" t="e">
        <v>#N/A</v>
      </c>
      <c r="M66" t="e">
        <v>#N/A</v>
      </c>
      <c r="N66" t="e">
        <v>#N/A</v>
      </c>
      <c r="O66" t="e">
        <v>#N/A</v>
      </c>
      <c r="P66" t="e">
        <v>#N/A</v>
      </c>
      <c r="Q66" t="e">
        <v>#N/A</v>
      </c>
      <c r="R66" t="e">
        <v>#N/A</v>
      </c>
      <c r="S66" t="e">
        <v>#N/A</v>
      </c>
      <c r="T66" t="e">
        <v>#N/A</v>
      </c>
      <c r="U66" t="e">
        <v>#N/A</v>
      </c>
      <c r="V66" t="e">
        <v>#N/A</v>
      </c>
      <c r="W66" t="e">
        <v>#N/A</v>
      </c>
      <c r="X66" t="e">
        <v>#N/A</v>
      </c>
      <c r="Y66" t="e">
        <v>#N/A</v>
      </c>
      <c r="Z66" t="e">
        <v>#N/A</v>
      </c>
      <c r="AA66" t="e">
        <v>#N/A</v>
      </c>
    </row>
    <row r="67" spans="2:27">
      <c r="B67" t="e">
        <v>#N/A</v>
      </c>
      <c r="C67" t="e">
        <v>#N/A</v>
      </c>
      <c r="D67" t="e">
        <v>#N/A</v>
      </c>
      <c r="E67" t="e">
        <v>#N/A</v>
      </c>
      <c r="F67" t="e">
        <v>#N/A</v>
      </c>
      <c r="G67" t="e">
        <v>#N/A</v>
      </c>
      <c r="H67" t="e">
        <v>#N/A</v>
      </c>
      <c r="I67" t="e">
        <v>#N/A</v>
      </c>
      <c r="J67" t="e">
        <v>#N/A</v>
      </c>
      <c r="K67" t="e">
        <v>#N/A</v>
      </c>
      <c r="L67" t="e">
        <v>#N/A</v>
      </c>
      <c r="M67" t="e">
        <v>#N/A</v>
      </c>
      <c r="N67" t="e">
        <v>#N/A</v>
      </c>
      <c r="O67" t="e">
        <v>#N/A</v>
      </c>
      <c r="P67" t="e">
        <v>#N/A</v>
      </c>
      <c r="Q67" t="e">
        <v>#N/A</v>
      </c>
      <c r="R67" t="e">
        <v>#N/A</v>
      </c>
      <c r="S67" t="e">
        <v>#N/A</v>
      </c>
      <c r="T67" t="e">
        <v>#N/A</v>
      </c>
      <c r="U67" t="e">
        <v>#N/A</v>
      </c>
      <c r="V67" t="e">
        <v>#N/A</v>
      </c>
      <c r="W67" t="e">
        <v>#N/A</v>
      </c>
      <c r="X67" t="e">
        <v>#N/A</v>
      </c>
      <c r="Y67" t="e">
        <v>#N/A</v>
      </c>
      <c r="Z67" t="e">
        <v>#N/A</v>
      </c>
      <c r="AA67" t="e">
        <v>#N/A</v>
      </c>
    </row>
    <row r="68" spans="2:27">
      <c r="B68" t="e">
        <v>#N/A</v>
      </c>
      <c r="C68" t="e">
        <v>#N/A</v>
      </c>
      <c r="D68" t="e">
        <v>#N/A</v>
      </c>
      <c r="E68" t="e">
        <v>#N/A</v>
      </c>
      <c r="F68" t="e">
        <v>#N/A</v>
      </c>
      <c r="G68" t="e">
        <v>#N/A</v>
      </c>
      <c r="H68" t="e">
        <v>#N/A</v>
      </c>
      <c r="I68" t="e">
        <v>#N/A</v>
      </c>
      <c r="J68" t="e">
        <v>#N/A</v>
      </c>
      <c r="K68" t="e">
        <v>#N/A</v>
      </c>
      <c r="L68" t="e">
        <v>#N/A</v>
      </c>
      <c r="M68" t="e">
        <v>#N/A</v>
      </c>
      <c r="N68" t="e">
        <v>#N/A</v>
      </c>
      <c r="O68" t="e">
        <v>#N/A</v>
      </c>
      <c r="P68" t="e">
        <v>#N/A</v>
      </c>
      <c r="Q68" t="e">
        <v>#N/A</v>
      </c>
      <c r="R68" t="e">
        <v>#N/A</v>
      </c>
      <c r="S68" t="e">
        <v>#N/A</v>
      </c>
      <c r="T68" t="e">
        <v>#N/A</v>
      </c>
      <c r="U68" t="e">
        <v>#N/A</v>
      </c>
      <c r="V68" t="e">
        <v>#N/A</v>
      </c>
      <c r="W68" t="e">
        <v>#N/A</v>
      </c>
      <c r="X68" t="e">
        <v>#N/A</v>
      </c>
      <c r="Y68" t="e">
        <v>#N/A</v>
      </c>
      <c r="Z68" t="e">
        <v>#N/A</v>
      </c>
      <c r="AA68" t="e">
        <v>#N/A</v>
      </c>
    </row>
    <row r="69" spans="2:27">
      <c r="B69" t="e">
        <v>#N/A</v>
      </c>
      <c r="C69" t="e">
        <v>#N/A</v>
      </c>
      <c r="D69" t="e">
        <v>#N/A</v>
      </c>
      <c r="E69" t="e">
        <v>#N/A</v>
      </c>
      <c r="F69" t="e">
        <v>#N/A</v>
      </c>
      <c r="G69" t="e">
        <v>#N/A</v>
      </c>
      <c r="H69" t="e">
        <v>#N/A</v>
      </c>
      <c r="I69" t="e">
        <v>#N/A</v>
      </c>
      <c r="J69" t="e">
        <v>#N/A</v>
      </c>
      <c r="K69" t="e">
        <v>#N/A</v>
      </c>
      <c r="L69" t="e">
        <v>#N/A</v>
      </c>
      <c r="M69" t="e">
        <v>#N/A</v>
      </c>
      <c r="N69" t="e">
        <v>#N/A</v>
      </c>
      <c r="O69" t="e">
        <v>#N/A</v>
      </c>
      <c r="P69" t="e">
        <v>#N/A</v>
      </c>
      <c r="Q69" t="e">
        <v>#N/A</v>
      </c>
      <c r="R69" t="e">
        <v>#N/A</v>
      </c>
      <c r="S69" t="e">
        <v>#N/A</v>
      </c>
      <c r="T69" t="e">
        <v>#N/A</v>
      </c>
      <c r="U69" t="e">
        <v>#N/A</v>
      </c>
      <c r="V69" t="e">
        <v>#N/A</v>
      </c>
      <c r="W69" t="e">
        <v>#N/A</v>
      </c>
      <c r="X69" t="e">
        <v>#N/A</v>
      </c>
      <c r="Y69" t="e">
        <v>#N/A</v>
      </c>
      <c r="Z69" t="e">
        <v>#N/A</v>
      </c>
      <c r="AA69" t="e">
        <v>#N/A</v>
      </c>
    </row>
    <row r="70" spans="2:27">
      <c r="B70" t="e">
        <v>#N/A</v>
      </c>
      <c r="C70" t="e">
        <v>#N/A</v>
      </c>
      <c r="D70" t="e">
        <v>#N/A</v>
      </c>
      <c r="E70" t="e">
        <v>#N/A</v>
      </c>
      <c r="F70" t="e">
        <v>#N/A</v>
      </c>
      <c r="G70" t="e">
        <v>#N/A</v>
      </c>
      <c r="H70" t="e">
        <v>#N/A</v>
      </c>
      <c r="I70" t="e">
        <v>#N/A</v>
      </c>
      <c r="J70" t="e">
        <v>#N/A</v>
      </c>
      <c r="K70" t="e">
        <v>#N/A</v>
      </c>
      <c r="L70" t="e">
        <v>#N/A</v>
      </c>
      <c r="M70" t="e">
        <v>#N/A</v>
      </c>
      <c r="N70" t="e">
        <v>#N/A</v>
      </c>
      <c r="O70" t="e">
        <v>#N/A</v>
      </c>
      <c r="P70" t="e">
        <v>#N/A</v>
      </c>
      <c r="Q70" t="e">
        <v>#N/A</v>
      </c>
      <c r="R70" t="e">
        <v>#N/A</v>
      </c>
      <c r="S70" t="e">
        <v>#N/A</v>
      </c>
      <c r="T70" t="e">
        <v>#N/A</v>
      </c>
      <c r="U70" t="e">
        <v>#N/A</v>
      </c>
      <c r="V70" t="e">
        <v>#N/A</v>
      </c>
      <c r="W70" t="e">
        <v>#N/A</v>
      </c>
      <c r="X70" t="e">
        <v>#N/A</v>
      </c>
      <c r="Y70" t="e">
        <v>#N/A</v>
      </c>
      <c r="Z70" t="e">
        <v>#N/A</v>
      </c>
      <c r="AA70" t="e">
        <v>#N/A</v>
      </c>
    </row>
    <row r="71" spans="2:27">
      <c r="B71" t="e">
        <v>#N/A</v>
      </c>
      <c r="C71" t="e">
        <v>#N/A</v>
      </c>
      <c r="D71" t="e">
        <v>#N/A</v>
      </c>
      <c r="E71" t="e">
        <v>#N/A</v>
      </c>
      <c r="F71" t="e">
        <v>#N/A</v>
      </c>
      <c r="G71" t="e">
        <v>#N/A</v>
      </c>
      <c r="H71" t="e">
        <v>#N/A</v>
      </c>
      <c r="I71" t="e">
        <v>#N/A</v>
      </c>
      <c r="J71" t="e">
        <v>#N/A</v>
      </c>
      <c r="K71" t="e">
        <v>#N/A</v>
      </c>
      <c r="L71" t="e">
        <v>#N/A</v>
      </c>
      <c r="M71" t="e">
        <v>#N/A</v>
      </c>
      <c r="N71" t="e">
        <v>#N/A</v>
      </c>
      <c r="O71" t="e">
        <v>#N/A</v>
      </c>
      <c r="P71" t="e">
        <v>#N/A</v>
      </c>
      <c r="Q71" t="e">
        <v>#N/A</v>
      </c>
      <c r="R71" t="e">
        <v>#N/A</v>
      </c>
      <c r="S71" t="e">
        <v>#N/A</v>
      </c>
      <c r="T71" t="e">
        <v>#N/A</v>
      </c>
      <c r="U71" t="e">
        <v>#N/A</v>
      </c>
      <c r="V71" t="e">
        <v>#N/A</v>
      </c>
      <c r="W71" t="e">
        <v>#N/A</v>
      </c>
      <c r="X71" t="e">
        <v>#N/A</v>
      </c>
      <c r="Y71" t="e">
        <v>#N/A</v>
      </c>
      <c r="Z71" t="e">
        <v>#N/A</v>
      </c>
      <c r="AA71" t="e">
        <v>#N/A</v>
      </c>
    </row>
    <row r="72" spans="2:27">
      <c r="B72" t="e">
        <v>#N/A</v>
      </c>
      <c r="C72" t="e">
        <v>#N/A</v>
      </c>
      <c r="D72" t="e">
        <v>#N/A</v>
      </c>
      <c r="E72" t="e">
        <v>#N/A</v>
      </c>
      <c r="F72" t="e">
        <v>#N/A</v>
      </c>
      <c r="G72" t="e">
        <v>#N/A</v>
      </c>
      <c r="H72" t="e">
        <v>#N/A</v>
      </c>
      <c r="I72" t="e">
        <v>#N/A</v>
      </c>
      <c r="J72" t="e">
        <v>#N/A</v>
      </c>
      <c r="K72" t="e">
        <v>#N/A</v>
      </c>
      <c r="L72" t="e">
        <v>#N/A</v>
      </c>
      <c r="M72" t="e">
        <v>#N/A</v>
      </c>
      <c r="N72" t="e">
        <v>#N/A</v>
      </c>
      <c r="O72" t="e">
        <v>#N/A</v>
      </c>
      <c r="P72" t="e">
        <v>#N/A</v>
      </c>
      <c r="Q72" t="e">
        <v>#N/A</v>
      </c>
      <c r="R72" t="e">
        <v>#N/A</v>
      </c>
      <c r="S72" t="e">
        <v>#N/A</v>
      </c>
      <c r="T72" t="e">
        <v>#N/A</v>
      </c>
      <c r="U72" t="e">
        <v>#N/A</v>
      </c>
      <c r="V72" t="e">
        <v>#N/A</v>
      </c>
      <c r="W72" t="e">
        <v>#N/A</v>
      </c>
      <c r="X72" t="e">
        <v>#N/A</v>
      </c>
      <c r="Y72" t="e">
        <v>#N/A</v>
      </c>
      <c r="Z72" t="e">
        <v>#N/A</v>
      </c>
      <c r="AA72" t="e">
        <v>#N/A</v>
      </c>
    </row>
    <row r="73" spans="2:27">
      <c r="B73" t="e">
        <v>#N/A</v>
      </c>
      <c r="C73" t="e">
        <v>#N/A</v>
      </c>
      <c r="D73" t="e">
        <v>#N/A</v>
      </c>
      <c r="E73" t="e">
        <v>#N/A</v>
      </c>
      <c r="F73" t="e">
        <v>#N/A</v>
      </c>
      <c r="G73" t="e">
        <v>#N/A</v>
      </c>
      <c r="H73" t="e">
        <v>#N/A</v>
      </c>
      <c r="I73" t="e">
        <v>#N/A</v>
      </c>
      <c r="J73" t="e">
        <v>#N/A</v>
      </c>
      <c r="K73" t="e">
        <v>#N/A</v>
      </c>
      <c r="L73" t="e">
        <v>#N/A</v>
      </c>
      <c r="M73" t="e">
        <v>#N/A</v>
      </c>
      <c r="N73" t="e">
        <v>#N/A</v>
      </c>
      <c r="O73" t="e">
        <v>#N/A</v>
      </c>
      <c r="P73" t="e">
        <v>#N/A</v>
      </c>
      <c r="Q73" t="e">
        <v>#N/A</v>
      </c>
      <c r="R73" t="e">
        <v>#N/A</v>
      </c>
      <c r="S73" t="e">
        <v>#N/A</v>
      </c>
      <c r="T73" t="e">
        <v>#N/A</v>
      </c>
      <c r="U73" t="e">
        <v>#N/A</v>
      </c>
      <c r="V73" t="e">
        <v>#N/A</v>
      </c>
      <c r="W73" t="e">
        <v>#N/A</v>
      </c>
      <c r="X73" t="e">
        <v>#N/A</v>
      </c>
      <c r="Y73" t="e">
        <v>#N/A</v>
      </c>
      <c r="Z73" t="e">
        <v>#N/A</v>
      </c>
      <c r="AA73" t="e">
        <v>#N/A</v>
      </c>
    </row>
    <row r="74" spans="2:27">
      <c r="B74" t="e">
        <v>#N/A</v>
      </c>
      <c r="C74" t="e">
        <v>#N/A</v>
      </c>
      <c r="D74" t="e">
        <v>#N/A</v>
      </c>
      <c r="E74" t="e">
        <v>#N/A</v>
      </c>
      <c r="F74" t="e">
        <v>#N/A</v>
      </c>
      <c r="G74" t="e">
        <v>#N/A</v>
      </c>
      <c r="H74" t="e">
        <v>#N/A</v>
      </c>
      <c r="I74" t="e">
        <v>#N/A</v>
      </c>
      <c r="J74" t="e">
        <v>#N/A</v>
      </c>
      <c r="K74" t="e">
        <v>#N/A</v>
      </c>
      <c r="L74" t="e">
        <v>#N/A</v>
      </c>
      <c r="M74" t="e">
        <v>#N/A</v>
      </c>
      <c r="N74" t="e">
        <v>#N/A</v>
      </c>
      <c r="O74" t="e">
        <v>#N/A</v>
      </c>
      <c r="P74" t="e">
        <v>#N/A</v>
      </c>
      <c r="Q74" t="e">
        <v>#N/A</v>
      </c>
      <c r="R74" t="e">
        <v>#N/A</v>
      </c>
      <c r="S74" t="e">
        <v>#N/A</v>
      </c>
      <c r="T74" t="e">
        <v>#N/A</v>
      </c>
      <c r="U74" t="e">
        <v>#N/A</v>
      </c>
      <c r="V74" t="e">
        <v>#N/A</v>
      </c>
      <c r="W74" t="e">
        <v>#N/A</v>
      </c>
      <c r="X74" t="e">
        <v>#N/A</v>
      </c>
      <c r="Y74" t="e">
        <v>#N/A</v>
      </c>
      <c r="Z74" t="e">
        <v>#N/A</v>
      </c>
      <c r="AA74" t="e">
        <v>#N/A</v>
      </c>
    </row>
    <row r="75" spans="2:27">
      <c r="B75" t="e">
        <v>#N/A</v>
      </c>
      <c r="C75" t="e">
        <v>#N/A</v>
      </c>
      <c r="D75" t="e">
        <v>#N/A</v>
      </c>
      <c r="E75" t="e">
        <v>#N/A</v>
      </c>
      <c r="F75" t="e">
        <v>#N/A</v>
      </c>
      <c r="G75" t="e">
        <v>#N/A</v>
      </c>
      <c r="H75" t="e">
        <v>#N/A</v>
      </c>
      <c r="I75" t="e">
        <v>#N/A</v>
      </c>
      <c r="J75" t="e">
        <v>#N/A</v>
      </c>
      <c r="K75" t="e">
        <v>#N/A</v>
      </c>
      <c r="L75" t="e">
        <v>#N/A</v>
      </c>
      <c r="M75" t="e">
        <v>#N/A</v>
      </c>
      <c r="N75" t="e">
        <v>#N/A</v>
      </c>
      <c r="O75" t="e">
        <v>#N/A</v>
      </c>
      <c r="P75" t="e">
        <v>#N/A</v>
      </c>
      <c r="Q75" t="e">
        <v>#N/A</v>
      </c>
      <c r="R75" t="e">
        <v>#N/A</v>
      </c>
      <c r="S75" t="e">
        <v>#N/A</v>
      </c>
      <c r="T75" t="e">
        <v>#N/A</v>
      </c>
      <c r="U75" t="e">
        <v>#N/A</v>
      </c>
      <c r="V75" t="e">
        <v>#N/A</v>
      </c>
      <c r="W75" t="e">
        <v>#N/A</v>
      </c>
      <c r="X75" t="e">
        <v>#N/A</v>
      </c>
      <c r="Y75" t="e">
        <v>#N/A</v>
      </c>
      <c r="Z75" t="e">
        <v>#N/A</v>
      </c>
      <c r="AA75" t="e">
        <v>#N/A</v>
      </c>
    </row>
    <row r="76" spans="2:27">
      <c r="B76" t="e">
        <v>#N/A</v>
      </c>
      <c r="C76" t="e">
        <v>#N/A</v>
      </c>
      <c r="D76" t="e">
        <v>#N/A</v>
      </c>
      <c r="E76" t="e">
        <v>#N/A</v>
      </c>
      <c r="F76" t="e">
        <v>#N/A</v>
      </c>
      <c r="G76" t="e">
        <v>#N/A</v>
      </c>
      <c r="H76" t="e">
        <v>#N/A</v>
      </c>
      <c r="I76" t="e">
        <v>#N/A</v>
      </c>
      <c r="J76" t="e">
        <v>#N/A</v>
      </c>
      <c r="K76" t="e">
        <v>#N/A</v>
      </c>
      <c r="L76" t="e">
        <v>#N/A</v>
      </c>
      <c r="M76" t="e">
        <v>#N/A</v>
      </c>
      <c r="N76" t="e">
        <v>#N/A</v>
      </c>
      <c r="O76" t="e">
        <v>#N/A</v>
      </c>
      <c r="P76" t="e">
        <v>#N/A</v>
      </c>
      <c r="Q76" t="e">
        <v>#N/A</v>
      </c>
      <c r="R76" t="e">
        <v>#N/A</v>
      </c>
      <c r="S76" t="e">
        <v>#N/A</v>
      </c>
      <c r="T76" t="e">
        <v>#N/A</v>
      </c>
      <c r="U76" t="e">
        <v>#N/A</v>
      </c>
      <c r="V76" t="e">
        <v>#N/A</v>
      </c>
      <c r="W76" t="e">
        <v>#N/A</v>
      </c>
      <c r="X76" t="e">
        <v>#N/A</v>
      </c>
      <c r="Y76" t="e">
        <v>#N/A</v>
      </c>
      <c r="Z76" t="e">
        <v>#N/A</v>
      </c>
      <c r="AA76" t="e">
        <v>#N/A</v>
      </c>
    </row>
    <row r="77" spans="2:27">
      <c r="B77" t="e">
        <v>#N/A</v>
      </c>
      <c r="C77" t="e">
        <v>#N/A</v>
      </c>
      <c r="D77" t="e">
        <v>#N/A</v>
      </c>
      <c r="E77" t="e">
        <v>#N/A</v>
      </c>
      <c r="F77" t="e">
        <v>#N/A</v>
      </c>
      <c r="G77" t="e">
        <v>#N/A</v>
      </c>
      <c r="H77" t="e">
        <v>#N/A</v>
      </c>
      <c r="I77" t="e">
        <v>#N/A</v>
      </c>
      <c r="J77" t="e">
        <v>#N/A</v>
      </c>
      <c r="K77" t="e">
        <v>#N/A</v>
      </c>
      <c r="L77" t="e">
        <v>#N/A</v>
      </c>
      <c r="M77" t="e">
        <v>#N/A</v>
      </c>
      <c r="N77" t="e">
        <v>#N/A</v>
      </c>
      <c r="O77" t="e">
        <v>#N/A</v>
      </c>
      <c r="P77" t="e">
        <v>#N/A</v>
      </c>
      <c r="Q77" t="e">
        <v>#N/A</v>
      </c>
      <c r="R77" t="e">
        <v>#N/A</v>
      </c>
      <c r="S77" t="e">
        <v>#N/A</v>
      </c>
      <c r="T77" t="e">
        <v>#N/A</v>
      </c>
      <c r="U77" t="e">
        <v>#N/A</v>
      </c>
      <c r="V77" t="e">
        <v>#N/A</v>
      </c>
      <c r="W77" t="e">
        <v>#N/A</v>
      </c>
      <c r="X77" t="e">
        <v>#N/A</v>
      </c>
      <c r="Y77" t="e">
        <v>#N/A</v>
      </c>
      <c r="Z77" t="e">
        <v>#N/A</v>
      </c>
      <c r="AA77" t="e">
        <v>#N/A</v>
      </c>
    </row>
    <row r="78" spans="2:27">
      <c r="B78" t="e">
        <v>#N/A</v>
      </c>
      <c r="C78" t="e">
        <v>#N/A</v>
      </c>
      <c r="D78" t="e">
        <v>#N/A</v>
      </c>
      <c r="E78" t="e">
        <v>#N/A</v>
      </c>
      <c r="F78" t="e">
        <v>#N/A</v>
      </c>
      <c r="G78" t="e">
        <v>#N/A</v>
      </c>
      <c r="H78" t="e">
        <v>#N/A</v>
      </c>
      <c r="I78" t="e">
        <v>#N/A</v>
      </c>
      <c r="J78" t="e">
        <v>#N/A</v>
      </c>
      <c r="K78" t="e">
        <v>#N/A</v>
      </c>
      <c r="L78" t="e">
        <v>#N/A</v>
      </c>
      <c r="M78" t="e">
        <v>#N/A</v>
      </c>
      <c r="N78" t="e">
        <v>#N/A</v>
      </c>
      <c r="O78" t="e">
        <v>#N/A</v>
      </c>
      <c r="P78" t="e">
        <v>#N/A</v>
      </c>
      <c r="Q78" t="e">
        <v>#N/A</v>
      </c>
      <c r="R78" t="e">
        <v>#N/A</v>
      </c>
      <c r="S78" t="e">
        <v>#N/A</v>
      </c>
      <c r="T78" t="e">
        <v>#N/A</v>
      </c>
      <c r="U78" t="e">
        <v>#N/A</v>
      </c>
      <c r="V78" t="e">
        <v>#N/A</v>
      </c>
      <c r="W78" t="e">
        <v>#N/A</v>
      </c>
      <c r="X78" t="e">
        <v>#N/A</v>
      </c>
      <c r="Y78" t="e">
        <v>#N/A</v>
      </c>
      <c r="Z78" t="e">
        <v>#N/A</v>
      </c>
      <c r="AA78" t="e">
        <v>#N/A</v>
      </c>
    </row>
    <row r="79" spans="2:27">
      <c r="B79" t="e">
        <v>#N/A</v>
      </c>
      <c r="C79" t="e">
        <v>#N/A</v>
      </c>
      <c r="D79" t="e">
        <v>#N/A</v>
      </c>
      <c r="E79" t="e">
        <v>#N/A</v>
      </c>
      <c r="F79" t="e">
        <v>#N/A</v>
      </c>
      <c r="G79" t="e">
        <v>#N/A</v>
      </c>
      <c r="H79" t="e">
        <v>#N/A</v>
      </c>
      <c r="I79" t="e">
        <v>#N/A</v>
      </c>
      <c r="J79" t="e">
        <v>#N/A</v>
      </c>
      <c r="K79" t="e">
        <v>#N/A</v>
      </c>
      <c r="L79" t="e">
        <v>#N/A</v>
      </c>
      <c r="M79" t="e">
        <v>#N/A</v>
      </c>
      <c r="N79" t="e">
        <v>#N/A</v>
      </c>
      <c r="O79" t="e">
        <v>#N/A</v>
      </c>
      <c r="P79" t="e">
        <v>#N/A</v>
      </c>
      <c r="Q79" t="e">
        <v>#N/A</v>
      </c>
      <c r="R79" t="e">
        <v>#N/A</v>
      </c>
      <c r="S79" t="e">
        <v>#N/A</v>
      </c>
      <c r="T79" t="e">
        <v>#N/A</v>
      </c>
      <c r="U79" t="e">
        <v>#N/A</v>
      </c>
      <c r="V79" t="e">
        <v>#N/A</v>
      </c>
      <c r="W79" t="e">
        <v>#N/A</v>
      </c>
      <c r="X79" t="e">
        <v>#N/A</v>
      </c>
      <c r="Y79" t="e">
        <v>#N/A</v>
      </c>
      <c r="Z79" t="e">
        <v>#N/A</v>
      </c>
      <c r="AA79" t="e">
        <v>#N/A</v>
      </c>
    </row>
    <row r="80" spans="2:27">
      <c r="B80" t="e">
        <v>#N/A</v>
      </c>
      <c r="C80" t="e">
        <v>#N/A</v>
      </c>
      <c r="D80" t="e">
        <v>#N/A</v>
      </c>
      <c r="E80" t="e">
        <v>#N/A</v>
      </c>
      <c r="F80" t="e">
        <v>#N/A</v>
      </c>
      <c r="G80" t="e">
        <v>#N/A</v>
      </c>
      <c r="H80" t="e">
        <v>#N/A</v>
      </c>
      <c r="I80" t="e">
        <v>#N/A</v>
      </c>
      <c r="J80" t="e">
        <v>#N/A</v>
      </c>
      <c r="K80" t="e">
        <v>#N/A</v>
      </c>
      <c r="L80" t="e">
        <v>#N/A</v>
      </c>
      <c r="M80" t="e">
        <v>#N/A</v>
      </c>
      <c r="N80" t="e">
        <v>#N/A</v>
      </c>
      <c r="O80" t="e">
        <v>#N/A</v>
      </c>
      <c r="P80" t="e">
        <v>#N/A</v>
      </c>
      <c r="Q80" t="e">
        <v>#N/A</v>
      </c>
      <c r="R80" t="e">
        <v>#N/A</v>
      </c>
      <c r="S80" t="e">
        <v>#N/A</v>
      </c>
      <c r="T80" t="e">
        <v>#N/A</v>
      </c>
      <c r="U80" t="e">
        <v>#N/A</v>
      </c>
      <c r="V80" t="e">
        <v>#N/A</v>
      </c>
      <c r="W80" t="e">
        <v>#N/A</v>
      </c>
      <c r="X80" t="e">
        <v>#N/A</v>
      </c>
      <c r="Y80" t="e">
        <v>#N/A</v>
      </c>
      <c r="Z80" t="e">
        <v>#N/A</v>
      </c>
      <c r="AA80" t="e">
        <v>#N/A</v>
      </c>
    </row>
    <row r="81" spans="2:27">
      <c r="B81" t="e">
        <v>#N/A</v>
      </c>
      <c r="C81" t="e">
        <v>#N/A</v>
      </c>
      <c r="D81" t="e">
        <v>#N/A</v>
      </c>
      <c r="E81" t="e">
        <v>#N/A</v>
      </c>
      <c r="F81" t="e">
        <v>#N/A</v>
      </c>
      <c r="G81" t="e">
        <v>#N/A</v>
      </c>
      <c r="H81" t="e">
        <v>#N/A</v>
      </c>
      <c r="I81" t="e">
        <v>#N/A</v>
      </c>
      <c r="J81" t="e">
        <v>#N/A</v>
      </c>
      <c r="K81" t="e">
        <v>#N/A</v>
      </c>
      <c r="L81" t="e">
        <v>#N/A</v>
      </c>
      <c r="M81" t="e">
        <v>#N/A</v>
      </c>
      <c r="N81" t="e">
        <v>#N/A</v>
      </c>
      <c r="O81" t="e">
        <v>#N/A</v>
      </c>
      <c r="P81" t="e">
        <v>#N/A</v>
      </c>
      <c r="Q81" t="e">
        <v>#N/A</v>
      </c>
      <c r="R81" t="e">
        <v>#N/A</v>
      </c>
      <c r="S81" t="e">
        <v>#N/A</v>
      </c>
      <c r="T81" t="e">
        <v>#N/A</v>
      </c>
      <c r="U81" t="e">
        <v>#N/A</v>
      </c>
      <c r="V81" t="e">
        <v>#N/A</v>
      </c>
      <c r="W81" t="e">
        <v>#N/A</v>
      </c>
      <c r="X81" t="e">
        <v>#N/A</v>
      </c>
      <c r="Y81" t="e">
        <v>#N/A</v>
      </c>
      <c r="Z81" t="e">
        <v>#N/A</v>
      </c>
      <c r="AA81" t="e">
        <v>#N/A</v>
      </c>
    </row>
    <row r="82" spans="2:27">
      <c r="B82" t="e">
        <v>#N/A</v>
      </c>
      <c r="C82" t="e">
        <v>#N/A</v>
      </c>
      <c r="D82" t="e">
        <v>#N/A</v>
      </c>
      <c r="E82" t="e">
        <v>#N/A</v>
      </c>
      <c r="F82" t="e">
        <v>#N/A</v>
      </c>
      <c r="G82" t="e">
        <v>#N/A</v>
      </c>
      <c r="H82" t="e">
        <v>#N/A</v>
      </c>
      <c r="I82" t="e">
        <v>#N/A</v>
      </c>
      <c r="J82" t="e">
        <v>#N/A</v>
      </c>
      <c r="K82" t="e">
        <v>#N/A</v>
      </c>
      <c r="L82" t="e">
        <v>#N/A</v>
      </c>
      <c r="M82" t="e">
        <v>#N/A</v>
      </c>
      <c r="N82" t="e">
        <v>#N/A</v>
      </c>
      <c r="O82" t="e">
        <v>#N/A</v>
      </c>
      <c r="P82" t="e">
        <v>#N/A</v>
      </c>
      <c r="Q82" t="e">
        <v>#N/A</v>
      </c>
      <c r="R82" t="e">
        <v>#N/A</v>
      </c>
      <c r="S82" t="e">
        <v>#N/A</v>
      </c>
      <c r="T82" t="e">
        <v>#N/A</v>
      </c>
      <c r="U82" t="e">
        <v>#N/A</v>
      </c>
      <c r="V82" t="e">
        <v>#N/A</v>
      </c>
      <c r="W82" t="e">
        <v>#N/A</v>
      </c>
      <c r="X82" t="e">
        <v>#N/A</v>
      </c>
      <c r="Y82" t="e">
        <v>#N/A</v>
      </c>
      <c r="Z82" t="e">
        <v>#N/A</v>
      </c>
      <c r="AA82" t="e">
        <v>#N/A</v>
      </c>
    </row>
    <row r="83" spans="2:27">
      <c r="B83" t="e">
        <v>#N/A</v>
      </c>
      <c r="C83" t="e">
        <v>#N/A</v>
      </c>
      <c r="D83" t="e">
        <v>#N/A</v>
      </c>
      <c r="E83" t="e">
        <v>#N/A</v>
      </c>
      <c r="F83" t="e">
        <v>#N/A</v>
      </c>
      <c r="G83" t="e">
        <v>#N/A</v>
      </c>
      <c r="H83" t="e">
        <v>#N/A</v>
      </c>
      <c r="I83" t="e">
        <v>#N/A</v>
      </c>
      <c r="J83" t="e">
        <v>#N/A</v>
      </c>
      <c r="K83" t="e">
        <v>#N/A</v>
      </c>
      <c r="L83" t="e">
        <v>#N/A</v>
      </c>
      <c r="M83" t="e">
        <v>#N/A</v>
      </c>
      <c r="N83" t="e">
        <v>#N/A</v>
      </c>
      <c r="O83" t="e">
        <v>#N/A</v>
      </c>
      <c r="P83" t="e">
        <v>#N/A</v>
      </c>
      <c r="Q83" t="e">
        <v>#N/A</v>
      </c>
      <c r="R83" t="e">
        <v>#N/A</v>
      </c>
      <c r="S83" t="e">
        <v>#N/A</v>
      </c>
      <c r="T83" t="e">
        <v>#N/A</v>
      </c>
      <c r="U83" t="e">
        <v>#N/A</v>
      </c>
      <c r="V83" t="e">
        <v>#N/A</v>
      </c>
      <c r="W83" t="e">
        <v>#N/A</v>
      </c>
      <c r="X83" t="e">
        <v>#N/A</v>
      </c>
      <c r="Y83" t="e">
        <v>#N/A</v>
      </c>
      <c r="Z83" t="e">
        <v>#N/A</v>
      </c>
      <c r="AA83" t="e">
        <v>#N/A</v>
      </c>
    </row>
  </sheetData>
  <sheetProtection algorithmName="SHA-512" hashValue="5nK6DFEvMn9JmZQV7v6X9ocyemVp1T4YKLvQeWOdBIgokCR5x8BOlOn3oGcpIp9RIxGkgVLTu+dZA5AGEgTGCg==" saltValue="Q8VMZ7YjtdZbbwsVK2x6OA=="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BF29-BE50-4926-A036-7894FBD71514}">
  <sheetPr codeName="Sheet5">
    <tabColor rgb="FF92D050"/>
  </sheetPr>
  <dimension ref="B1:O71"/>
  <sheetViews>
    <sheetView topLeftCell="A57" workbookViewId="0">
      <selection activeCell="D8" sqref="D8:E8"/>
    </sheetView>
  </sheetViews>
  <sheetFormatPr defaultColWidth="2.09765625" defaultRowHeight="30" customHeight="1"/>
  <cols>
    <col min="1" max="1" width="1.69921875" style="188" customWidth="1"/>
    <col min="2" max="2" width="6.5" style="188" customWidth="1"/>
    <col min="3" max="4" width="10.69921875" style="188" customWidth="1"/>
    <col min="5" max="5" width="42.69921875" style="188" customWidth="1"/>
    <col min="6" max="6" width="20.69921875" style="191" customWidth="1"/>
    <col min="7" max="7" width="14.59765625" style="188" bestFit="1" customWidth="1"/>
    <col min="8" max="10" width="10.69921875" style="188" hidden="1" customWidth="1"/>
    <col min="11" max="12" width="9.69921875" style="188" hidden="1" customWidth="1"/>
    <col min="13" max="38" width="9.69921875" style="188" customWidth="1"/>
    <col min="39" max="55" width="2.09765625" style="188" customWidth="1"/>
    <col min="56" max="16384" width="2.09765625" style="188"/>
  </cols>
  <sheetData>
    <row r="1" spans="2:15" ht="30" customHeight="1">
      <c r="F1" s="209"/>
    </row>
    <row r="2" spans="2:15" ht="30" customHeight="1">
      <c r="B2" s="516" t="s">
        <v>658</v>
      </c>
      <c r="C2" s="516"/>
      <c r="D2" s="516"/>
      <c r="E2" s="516"/>
      <c r="F2" s="516"/>
    </row>
    <row r="3" spans="2:15" ht="30" customHeight="1" thickBot="1">
      <c r="B3" s="517"/>
      <c r="C3" s="517"/>
      <c r="D3" s="517"/>
      <c r="E3" s="517"/>
      <c r="F3" s="517"/>
    </row>
    <row r="4" spans="2:15" ht="30" customHeight="1" thickBot="1">
      <c r="B4" s="523" t="s">
        <v>21</v>
      </c>
      <c r="C4" s="524"/>
      <c r="D4" s="524"/>
      <c r="E4" s="524"/>
      <c r="F4" s="525"/>
      <c r="H4" s="188" t="s">
        <v>72</v>
      </c>
    </row>
    <row r="5" spans="2:15" ht="30" customHeight="1" thickTop="1">
      <c r="B5" s="529" t="s">
        <v>73</v>
      </c>
      <c r="C5" s="530"/>
      <c r="D5" s="531" t="s">
        <v>74</v>
      </c>
      <c r="E5" s="532"/>
      <c r="F5" s="210">
        <f>SUM(【入力】物件・国等の助成金情報シート!L3:L12)</f>
        <v>0</v>
      </c>
      <c r="H5" s="211">
        <v>3</v>
      </c>
      <c r="I5" s="6">
        <v>120000</v>
      </c>
      <c r="J5" s="6"/>
      <c r="N5" s="6"/>
      <c r="O5" s="6"/>
    </row>
    <row r="6" spans="2:15" ht="30" customHeight="1">
      <c r="B6" s="529"/>
      <c r="C6" s="530"/>
      <c r="D6" s="533" t="s">
        <v>75</v>
      </c>
      <c r="E6" s="336"/>
      <c r="F6" s="212">
        <f>【入力】物件・国等の助成金情報シート!L22+【入力】物件・国等の助成金情報シート!L19+【入力】物件・国等の助成金情報シート!L15</f>
        <v>0</v>
      </c>
      <c r="G6" s="213"/>
      <c r="H6" s="211">
        <v>3.6</v>
      </c>
      <c r="I6" s="6"/>
      <c r="J6" s="6">
        <v>360000</v>
      </c>
      <c r="N6" s="6"/>
      <c r="O6" s="6"/>
    </row>
    <row r="7" spans="2:15" ht="30" customHeight="1">
      <c r="B7" s="529"/>
      <c r="C7" s="530"/>
      <c r="D7" s="533" t="s">
        <v>76</v>
      </c>
      <c r="E7" s="336"/>
      <c r="F7" s="212">
        <f>ROUND(MIN(F5,F6),2)</f>
        <v>0</v>
      </c>
      <c r="H7" s="211">
        <v>3.61</v>
      </c>
      <c r="I7" s="6">
        <v>100000</v>
      </c>
      <c r="J7" s="6"/>
      <c r="N7" s="6"/>
      <c r="O7" s="6"/>
    </row>
    <row r="8" spans="2:15" ht="30" customHeight="1">
      <c r="B8" s="526"/>
      <c r="C8" s="528"/>
      <c r="D8" s="534" t="s">
        <v>77</v>
      </c>
      <c r="E8" s="535"/>
      <c r="F8" s="214">
        <f>IF(F7&lt;=H5,F7*I5,IF(F7&lt;=H6,J6,F7*I7))</f>
        <v>0</v>
      </c>
    </row>
    <row r="9" spans="2:15" ht="30" customHeight="1">
      <c r="B9" s="538" t="s">
        <v>78</v>
      </c>
      <c r="C9" s="539"/>
      <c r="D9" s="539"/>
      <c r="E9" s="540"/>
      <c r="F9" s="214">
        <f>【入力】仕入情報シート!AA12</f>
        <v>0</v>
      </c>
    </row>
    <row r="10" spans="2:15" ht="30" customHeight="1">
      <c r="B10" s="538" t="s">
        <v>79</v>
      </c>
      <c r="C10" s="539"/>
      <c r="D10" s="539"/>
      <c r="E10" s="540"/>
      <c r="F10" s="214">
        <f>【入力】仕入情報シート!AA22</f>
        <v>0</v>
      </c>
    </row>
    <row r="11" spans="2:15" ht="30" customHeight="1">
      <c r="B11" s="215" t="s">
        <v>26</v>
      </c>
      <c r="C11" s="534" t="s">
        <v>80</v>
      </c>
      <c r="D11" s="541"/>
      <c r="E11" s="535"/>
      <c r="F11" s="214">
        <f>F9+F10</f>
        <v>0</v>
      </c>
    </row>
    <row r="12" spans="2:15" ht="30" customHeight="1">
      <c r="B12" s="542" t="s">
        <v>81</v>
      </c>
      <c r="C12" s="543"/>
      <c r="D12" s="543"/>
      <c r="E12" s="543"/>
      <c r="F12" s="214">
        <f>【入力】物件・国等の助成金情報シート!F36</f>
        <v>0</v>
      </c>
    </row>
    <row r="13" spans="2:15" ht="30" customHeight="1">
      <c r="B13" s="544" t="s">
        <v>82</v>
      </c>
      <c r="C13" s="541"/>
      <c r="D13" s="541"/>
      <c r="E13" s="535"/>
      <c r="F13" s="214">
        <f>IF(F11-F12&lt;0,0,F11-F12)</f>
        <v>0</v>
      </c>
    </row>
    <row r="14" spans="2:15" ht="30" customHeight="1">
      <c r="B14" s="545" t="s">
        <v>83</v>
      </c>
      <c r="C14" s="518" t="s">
        <v>84</v>
      </c>
      <c r="D14" s="518"/>
      <c r="E14" s="519"/>
      <c r="F14" s="214">
        <f>F24</f>
        <v>0</v>
      </c>
    </row>
    <row r="15" spans="2:15" ht="30" customHeight="1">
      <c r="B15" s="546"/>
      <c r="C15" s="518" t="s">
        <v>85</v>
      </c>
      <c r="D15" s="518"/>
      <c r="E15" s="519"/>
      <c r="F15" s="214">
        <f>F41</f>
        <v>0</v>
      </c>
    </row>
    <row r="16" spans="2:15" ht="30" customHeight="1">
      <c r="B16" s="547"/>
      <c r="C16" s="518" t="s">
        <v>86</v>
      </c>
      <c r="D16" s="518"/>
      <c r="E16" s="519"/>
      <c r="F16" s="214">
        <f>F47</f>
        <v>0</v>
      </c>
    </row>
    <row r="17" spans="2:15" ht="30" customHeight="1">
      <c r="B17" s="216" t="s">
        <v>87</v>
      </c>
      <c r="C17" s="518" t="s">
        <v>88</v>
      </c>
      <c r="D17" s="518"/>
      <c r="E17" s="519"/>
      <c r="F17" s="214">
        <f>F8+F14+F15+F16</f>
        <v>0</v>
      </c>
    </row>
    <row r="18" spans="2:15" ht="30" customHeight="1" thickBot="1">
      <c r="B18" s="520" t="s">
        <v>15</v>
      </c>
      <c r="C18" s="521"/>
      <c r="D18" s="521"/>
      <c r="E18" s="522"/>
      <c r="F18" s="7">
        <f>IFERROR(ROUNDDOWN(MIN(F13,F17),-3),0)</f>
        <v>0</v>
      </c>
    </row>
    <row r="19" spans="2:15" ht="30" customHeight="1" thickBot="1">
      <c r="B19" s="523" t="s">
        <v>22</v>
      </c>
      <c r="C19" s="524"/>
      <c r="D19" s="524"/>
      <c r="E19" s="524"/>
      <c r="F19" s="525"/>
      <c r="H19" s="188" t="s">
        <v>70</v>
      </c>
    </row>
    <row r="20" spans="2:15" ht="30" customHeight="1" thickTop="1">
      <c r="B20" s="526" t="s">
        <v>89</v>
      </c>
      <c r="C20" s="527"/>
      <c r="D20" s="527"/>
      <c r="E20" s="528"/>
      <c r="F20" s="210">
        <f>【入力】物件・国等の助成金情報シート!L5</f>
        <v>0</v>
      </c>
      <c r="H20" s="191" t="s">
        <v>90</v>
      </c>
      <c r="I20" s="6">
        <v>50000</v>
      </c>
      <c r="J20" s="188" t="s">
        <v>91</v>
      </c>
      <c r="O20" s="191"/>
    </row>
    <row r="21" spans="2:15" ht="30" customHeight="1">
      <c r="B21" s="536" t="s">
        <v>92</v>
      </c>
      <c r="C21" s="537"/>
      <c r="D21" s="537"/>
      <c r="E21" s="537"/>
      <c r="F21" s="217">
        <f>ROUND(F20,2)</f>
        <v>0</v>
      </c>
      <c r="N21" s="211"/>
      <c r="O21" s="191"/>
    </row>
    <row r="22" spans="2:15" ht="30" customHeight="1">
      <c r="B22" s="536" t="s">
        <v>93</v>
      </c>
      <c r="C22" s="537"/>
      <c r="D22" s="537"/>
      <c r="E22" s="537"/>
      <c r="F22" s="217">
        <f>F7</f>
        <v>0</v>
      </c>
      <c r="H22" s="191"/>
      <c r="J22" s="191"/>
      <c r="O22" s="191"/>
    </row>
    <row r="23" spans="2:15" ht="30" customHeight="1">
      <c r="B23" s="542" t="s">
        <v>94</v>
      </c>
      <c r="C23" s="543"/>
      <c r="D23" s="543"/>
      <c r="E23" s="543"/>
      <c r="F23" s="212">
        <f>IFERROR(ROUND(F22/F5*F21,2),0)</f>
        <v>0</v>
      </c>
      <c r="O23" s="191"/>
    </row>
    <row r="24" spans="2:15" ht="30" customHeight="1" thickBot="1">
      <c r="B24" s="544" t="s">
        <v>95</v>
      </c>
      <c r="C24" s="541"/>
      <c r="D24" s="541"/>
      <c r="E24" s="535"/>
      <c r="F24" s="214">
        <f>F23*I20</f>
        <v>0</v>
      </c>
    </row>
    <row r="25" spans="2:15" ht="30" hidden="1" customHeight="1">
      <c r="B25" s="548" t="s">
        <v>96</v>
      </c>
      <c r="C25" s="549"/>
      <c r="D25" s="549"/>
      <c r="E25" s="550"/>
      <c r="F25" s="214" t="e">
        <v>#REF!</v>
      </c>
    </row>
    <row r="26" spans="2:15" ht="30" hidden="1" customHeight="1">
      <c r="B26" s="551" t="s">
        <v>97</v>
      </c>
      <c r="C26" s="552"/>
      <c r="D26" s="552"/>
      <c r="E26" s="553"/>
      <c r="F26" s="214" t="e">
        <f>F25</f>
        <v>#REF!</v>
      </c>
    </row>
    <row r="27" spans="2:15" ht="30" hidden="1" customHeight="1">
      <c r="B27" s="551" t="s">
        <v>98</v>
      </c>
      <c r="C27" s="552"/>
      <c r="D27" s="552"/>
      <c r="E27" s="553"/>
      <c r="F27" s="214" t="e">
        <v>#REF!</v>
      </c>
    </row>
    <row r="28" spans="2:15" ht="30" hidden="1" customHeight="1">
      <c r="B28" s="551" t="s">
        <v>99</v>
      </c>
      <c r="C28" s="552"/>
      <c r="D28" s="552"/>
      <c r="E28" s="553"/>
      <c r="F28" s="214" t="e">
        <f>F26-F27</f>
        <v>#REF!</v>
      </c>
    </row>
    <row r="29" spans="2:15" ht="30" hidden="1" customHeight="1">
      <c r="B29" s="563" t="s">
        <v>71</v>
      </c>
      <c r="C29" s="564"/>
      <c r="D29" s="564"/>
      <c r="E29" s="565"/>
      <c r="F29" s="8" t="e">
        <f>ROUNDDOWN(MIN(F26,F24),-3)</f>
        <v>#REF!</v>
      </c>
    </row>
    <row r="30" spans="2:15" ht="30" customHeight="1" thickBot="1">
      <c r="B30" s="523" t="s">
        <v>100</v>
      </c>
      <c r="C30" s="524"/>
      <c r="D30" s="524"/>
      <c r="E30" s="524"/>
      <c r="F30" s="525"/>
    </row>
    <row r="31" spans="2:15" ht="30" customHeight="1" thickTop="1">
      <c r="B31" s="566" t="s">
        <v>101</v>
      </c>
      <c r="C31" s="568" t="s">
        <v>100</v>
      </c>
      <c r="D31" s="569"/>
      <c r="E31" s="570"/>
      <c r="F31" s="218">
        <f>【入力】物件・国等の助成金情報シート!L9</f>
        <v>0</v>
      </c>
      <c r="H31" s="191" t="s">
        <v>102</v>
      </c>
      <c r="I31" s="6">
        <v>20000</v>
      </c>
      <c r="J31" s="188" t="s">
        <v>91</v>
      </c>
    </row>
    <row r="32" spans="2:15" ht="30" customHeight="1">
      <c r="B32" s="567"/>
      <c r="C32" s="571" t="s">
        <v>92</v>
      </c>
      <c r="D32" s="572"/>
      <c r="E32" s="573"/>
      <c r="F32" s="219">
        <f>ROUND(F31,2)</f>
        <v>0</v>
      </c>
    </row>
    <row r="33" spans="2:15" ht="30" customHeight="1">
      <c r="B33" s="567"/>
      <c r="C33" s="571" t="s">
        <v>93</v>
      </c>
      <c r="D33" s="572"/>
      <c r="E33" s="573"/>
      <c r="F33" s="219">
        <f>F7</f>
        <v>0</v>
      </c>
    </row>
    <row r="34" spans="2:15" ht="30" customHeight="1">
      <c r="B34" s="567"/>
      <c r="C34" s="554" t="s">
        <v>103</v>
      </c>
      <c r="D34" s="555"/>
      <c r="E34" s="556"/>
      <c r="F34" s="220">
        <f>IFERROR(ROUND(F33/F5*F32,2),0)</f>
        <v>0</v>
      </c>
    </row>
    <row r="35" spans="2:15" ht="30" customHeight="1">
      <c r="B35" s="567"/>
      <c r="C35" s="557" t="s">
        <v>104</v>
      </c>
      <c r="D35" s="558"/>
      <c r="E35" s="559"/>
      <c r="F35" s="221">
        <f>F34*I31</f>
        <v>0</v>
      </c>
    </row>
    <row r="36" spans="2:15" ht="30" customHeight="1">
      <c r="B36" s="567" t="s">
        <v>105</v>
      </c>
      <c r="C36" s="576" t="s">
        <v>100</v>
      </c>
      <c r="D36" s="577"/>
      <c r="E36" s="578"/>
      <c r="F36" s="222">
        <f>IF(【入力】物件・国等の助成金情報シート!L15&lt;&gt;0,【入力】物件・国等の助成金情報シート!L15,IF(【入力】物件・国等の助成金情報シート!F13="全部",F7,IF(【入力】物件・国等の助成金情報シート!F13="一部",MIN(【入力】物件・国等の助成金情報シート!F14,【入力】物件・国等の助成金情報シート!L19),0)))</f>
        <v>0</v>
      </c>
      <c r="H36" s="191" t="s">
        <v>102</v>
      </c>
      <c r="I36" s="6">
        <v>20000</v>
      </c>
      <c r="J36" s="188" t="s">
        <v>91</v>
      </c>
    </row>
    <row r="37" spans="2:15" ht="30" customHeight="1">
      <c r="B37" s="567"/>
      <c r="C37" s="571" t="s">
        <v>92</v>
      </c>
      <c r="D37" s="572"/>
      <c r="E37" s="573"/>
      <c r="F37" s="219">
        <f>ROUND(F36,2)</f>
        <v>0</v>
      </c>
    </row>
    <row r="38" spans="2:15" ht="30" customHeight="1">
      <c r="B38" s="567"/>
      <c r="C38" s="571" t="s">
        <v>93</v>
      </c>
      <c r="D38" s="572"/>
      <c r="E38" s="573"/>
      <c r="F38" s="219">
        <f>F7</f>
        <v>0</v>
      </c>
    </row>
    <row r="39" spans="2:15" ht="30" customHeight="1">
      <c r="B39" s="567"/>
      <c r="C39" s="554" t="s">
        <v>106</v>
      </c>
      <c r="D39" s="555"/>
      <c r="E39" s="556"/>
      <c r="F39" s="220">
        <f>MIN(F37,F38)</f>
        <v>0</v>
      </c>
    </row>
    <row r="40" spans="2:15" ht="30" customHeight="1">
      <c r="B40" s="567"/>
      <c r="C40" s="557" t="s">
        <v>107</v>
      </c>
      <c r="D40" s="558"/>
      <c r="E40" s="559"/>
      <c r="F40" s="221">
        <f>F39*I36</f>
        <v>0</v>
      </c>
    </row>
    <row r="41" spans="2:15" ht="30" customHeight="1" thickBot="1">
      <c r="B41" s="223" t="s">
        <v>26</v>
      </c>
      <c r="C41" s="560" t="s">
        <v>108</v>
      </c>
      <c r="D41" s="561"/>
      <c r="E41" s="562"/>
      <c r="F41" s="224">
        <f>IFERROR(F35+F40,0)</f>
        <v>0</v>
      </c>
    </row>
    <row r="42" spans="2:15" ht="30" customHeight="1" thickBot="1">
      <c r="B42" s="523" t="s">
        <v>109</v>
      </c>
      <c r="C42" s="524"/>
      <c r="D42" s="524"/>
      <c r="E42" s="524"/>
      <c r="F42" s="525"/>
      <c r="H42" s="188" t="s">
        <v>4</v>
      </c>
    </row>
    <row r="43" spans="2:15" ht="30" customHeight="1" thickTop="1">
      <c r="B43" s="574" t="s">
        <v>25</v>
      </c>
      <c r="C43" s="575"/>
      <c r="D43" s="575"/>
      <c r="E43" s="532"/>
      <c r="F43" s="225" t="str">
        <f>【入力】物件・国等の助成金情報シート!F25</f>
        <v>選択してください</v>
      </c>
      <c r="H43" s="191" t="s">
        <v>110</v>
      </c>
      <c r="I43" s="6">
        <v>200000</v>
      </c>
      <c r="J43" s="188" t="s">
        <v>91</v>
      </c>
    </row>
    <row r="44" spans="2:15" ht="30" customHeight="1">
      <c r="B44" s="536" t="s">
        <v>93</v>
      </c>
      <c r="C44" s="537"/>
      <c r="D44" s="537"/>
      <c r="E44" s="537"/>
      <c r="F44" s="217">
        <f>IF(F43="有",$F$7,0)</f>
        <v>0</v>
      </c>
      <c r="H44" s="191"/>
    </row>
    <row r="45" spans="2:15" ht="30" customHeight="1">
      <c r="B45" s="544" t="s">
        <v>111</v>
      </c>
      <c r="C45" s="541"/>
      <c r="D45" s="541"/>
      <c r="E45" s="535"/>
      <c r="F45" s="214">
        <f>I43*F44</f>
        <v>0</v>
      </c>
    </row>
    <row r="46" spans="2:15" ht="30" customHeight="1">
      <c r="B46" s="582" t="s">
        <v>112</v>
      </c>
      <c r="C46" s="335"/>
      <c r="D46" s="335"/>
      <c r="E46" s="336"/>
      <c r="F46" s="214">
        <f>【入力】仕入情報シート!AA17+【入力】仕入情報シート!AA24</f>
        <v>0</v>
      </c>
    </row>
    <row r="47" spans="2:15" ht="30" customHeight="1" thickBot="1">
      <c r="B47" s="583" t="s">
        <v>670</v>
      </c>
      <c r="C47" s="561"/>
      <c r="D47" s="561"/>
      <c r="E47" s="562"/>
      <c r="F47" s="8">
        <f>ROUNDDOWN(MIN(F45,F46),-3)</f>
        <v>0</v>
      </c>
    </row>
    <row r="48" spans="2:15" ht="30" customHeight="1" thickBot="1">
      <c r="B48" s="584" t="s">
        <v>6</v>
      </c>
      <c r="C48" s="585"/>
      <c r="D48" s="585"/>
      <c r="E48" s="585"/>
      <c r="F48" s="586"/>
      <c r="H48" s="188" t="s">
        <v>5</v>
      </c>
      <c r="I48" s="226">
        <v>0.75</v>
      </c>
      <c r="J48" s="226"/>
      <c r="N48" s="226"/>
      <c r="O48" s="226"/>
    </row>
    <row r="49" spans="2:15" ht="30" customHeight="1" thickTop="1">
      <c r="B49" s="587" t="s">
        <v>113</v>
      </c>
      <c r="C49" s="588"/>
      <c r="D49" s="588"/>
      <c r="E49" s="589"/>
      <c r="F49" s="227">
        <f>【入力】物件・国等の助成金情報シート!L27</f>
        <v>0</v>
      </c>
      <c r="H49" s="211">
        <v>5</v>
      </c>
      <c r="I49" s="6">
        <v>190000</v>
      </c>
      <c r="J49" s="6"/>
      <c r="N49" s="6"/>
      <c r="O49" s="6"/>
    </row>
    <row r="50" spans="2:15" ht="30" customHeight="1">
      <c r="B50" s="590" t="s">
        <v>114</v>
      </c>
      <c r="C50" s="580"/>
      <c r="D50" s="580"/>
      <c r="E50" s="581"/>
      <c r="F50" s="229">
        <f>ROUND(F49,2)</f>
        <v>0</v>
      </c>
      <c r="H50" s="211">
        <v>6.33</v>
      </c>
      <c r="I50" s="6"/>
      <c r="J50" s="6">
        <v>950000</v>
      </c>
      <c r="N50" s="6"/>
      <c r="O50" s="6"/>
    </row>
    <row r="51" spans="2:15" ht="30" customHeight="1">
      <c r="B51" s="590" t="s">
        <v>77</v>
      </c>
      <c r="C51" s="580"/>
      <c r="D51" s="580"/>
      <c r="E51" s="581"/>
      <c r="F51" s="214">
        <f>IF(F50&lt;H51,MIN(F50*I49,J50),IF(F50&gt;=H51,IF(F22&gt;K52,MIN(F50*I51,F22*I52),MIN(F50*I51,J51))))</f>
        <v>0</v>
      </c>
      <c r="G51" s="230"/>
      <c r="H51" s="211">
        <v>6.34</v>
      </c>
      <c r="I51" s="6">
        <v>150000</v>
      </c>
      <c r="J51" s="6">
        <v>1200000</v>
      </c>
      <c r="N51" s="6"/>
      <c r="O51" s="6"/>
    </row>
    <row r="52" spans="2:15" ht="30" customHeight="1">
      <c r="B52" s="591" t="s">
        <v>115</v>
      </c>
      <c r="C52" s="594" t="s">
        <v>570</v>
      </c>
      <c r="D52" s="595"/>
      <c r="E52" s="596"/>
      <c r="F52" s="214">
        <f>【入力】仕入情報シート!AA18</f>
        <v>0</v>
      </c>
      <c r="H52" s="188" t="s">
        <v>69</v>
      </c>
      <c r="I52" s="6">
        <v>300000</v>
      </c>
      <c r="J52" s="188" t="s">
        <v>116</v>
      </c>
      <c r="K52" s="211">
        <v>4</v>
      </c>
      <c r="L52" s="188" t="s">
        <v>117</v>
      </c>
    </row>
    <row r="53" spans="2:15" ht="30" customHeight="1">
      <c r="B53" s="592"/>
      <c r="C53" s="231"/>
      <c r="D53" s="594" t="s">
        <v>118</v>
      </c>
      <c r="E53" s="597"/>
      <c r="F53" s="232" t="str">
        <f>IFERROR(ROUNDDOWN(F52/F50,0),"")</f>
        <v/>
      </c>
      <c r="H53" s="188" t="s">
        <v>119</v>
      </c>
      <c r="I53" s="6">
        <v>200000</v>
      </c>
      <c r="J53" s="188" t="s">
        <v>116</v>
      </c>
    </row>
    <row r="54" spans="2:15" ht="30" customHeight="1">
      <c r="B54" s="593"/>
      <c r="C54" s="233"/>
      <c r="D54" s="234"/>
      <c r="E54" s="235" t="s">
        <v>120</v>
      </c>
      <c r="F54" s="236" t="str">
        <f>IF(F53&lt;=I53,"対象","対象外")</f>
        <v>対象外</v>
      </c>
    </row>
    <row r="55" spans="2:15" ht="30" customHeight="1">
      <c r="B55" s="598" t="s">
        <v>571</v>
      </c>
      <c r="C55" s="595"/>
      <c r="D55" s="595"/>
      <c r="E55" s="596"/>
      <c r="F55" s="214">
        <f>【入力】仕入情報シート!AA25</f>
        <v>0</v>
      </c>
    </row>
    <row r="56" spans="2:15" ht="30" customHeight="1">
      <c r="B56" s="228" t="s">
        <v>26</v>
      </c>
      <c r="C56" s="579" t="s">
        <v>121</v>
      </c>
      <c r="D56" s="580"/>
      <c r="E56" s="581"/>
      <c r="F56" s="214">
        <f>F52+F55</f>
        <v>0</v>
      </c>
    </row>
    <row r="57" spans="2:15" ht="30" customHeight="1">
      <c r="B57" s="617" t="s">
        <v>81</v>
      </c>
      <c r="C57" s="618"/>
      <c r="D57" s="618"/>
      <c r="E57" s="618"/>
      <c r="F57" s="214">
        <f>【入力】物件・国等の助成金情報シート!F37</f>
        <v>0</v>
      </c>
    </row>
    <row r="58" spans="2:15" ht="30" customHeight="1">
      <c r="B58" s="590" t="s">
        <v>82</v>
      </c>
      <c r="C58" s="580"/>
      <c r="D58" s="580"/>
      <c r="E58" s="581"/>
      <c r="F58" s="214">
        <f>IF(F56-F57&lt;0,0,F56-F57)</f>
        <v>0</v>
      </c>
    </row>
    <row r="59" spans="2:15" ht="30" customHeight="1">
      <c r="B59" s="590" t="s">
        <v>122</v>
      </c>
      <c r="C59" s="580"/>
      <c r="D59" s="580"/>
      <c r="E59" s="581"/>
      <c r="F59" s="214">
        <f>F58*I48</f>
        <v>0</v>
      </c>
    </row>
    <row r="60" spans="2:15" ht="30" customHeight="1" thickBot="1">
      <c r="B60" s="619" t="s">
        <v>123</v>
      </c>
      <c r="C60" s="620"/>
      <c r="D60" s="620"/>
      <c r="E60" s="621"/>
      <c r="F60" s="7">
        <f>IFERROR(IF(F54="対象外",0,ROUNDDOWN(MIN(F59,F51),-3)),0)</f>
        <v>0</v>
      </c>
      <c r="G60" s="299" t="str">
        <f>IFERROR(IF(F54="対象外","助成対象外",""),0)</f>
        <v>助成対象外</v>
      </c>
    </row>
    <row r="61" spans="2:15" ht="30" customHeight="1" thickBot="1">
      <c r="B61" s="622" t="s">
        <v>9</v>
      </c>
      <c r="C61" s="623"/>
      <c r="D61" s="623"/>
      <c r="E61" s="623"/>
      <c r="F61" s="624"/>
      <c r="H61" s="188" t="s">
        <v>124</v>
      </c>
    </row>
    <row r="62" spans="2:15" ht="30" customHeight="1" thickTop="1">
      <c r="B62" s="615" t="s">
        <v>669</v>
      </c>
      <c r="C62" s="616"/>
      <c r="D62" s="616"/>
      <c r="E62" s="616"/>
      <c r="F62" s="237">
        <f>【入力】物件・国等の助成金情報シート!F33</f>
        <v>0</v>
      </c>
      <c r="H62" s="191" t="s">
        <v>125</v>
      </c>
      <c r="I62" s="226">
        <v>1</v>
      </c>
      <c r="J62" s="6">
        <v>1000000</v>
      </c>
      <c r="N62" s="6"/>
      <c r="O62" s="6"/>
    </row>
    <row r="63" spans="2:15" ht="30" customHeight="1">
      <c r="B63" s="604" t="s">
        <v>630</v>
      </c>
      <c r="C63" s="605"/>
      <c r="D63" s="605"/>
      <c r="E63" s="605"/>
      <c r="F63" s="238" t="str">
        <f>【入力】物件・国等の助成金情報シート!F34</f>
        <v>選択してください</v>
      </c>
      <c r="H63" s="191" t="s">
        <v>126</v>
      </c>
      <c r="I63" s="226">
        <v>0.5</v>
      </c>
      <c r="J63" s="6">
        <v>500000</v>
      </c>
      <c r="N63" s="6"/>
      <c r="O63" s="6"/>
    </row>
    <row r="64" spans="2:15" ht="30" customHeight="1">
      <c r="B64" s="606" t="s">
        <v>572</v>
      </c>
      <c r="C64" s="352"/>
      <c r="D64" s="352"/>
      <c r="E64" s="353"/>
      <c r="F64" s="214">
        <f>【入力】仕入情報シート!AA20</f>
        <v>0</v>
      </c>
    </row>
    <row r="65" spans="2:6" ht="30" customHeight="1">
      <c r="B65" s="606" t="s">
        <v>573</v>
      </c>
      <c r="C65" s="352"/>
      <c r="D65" s="352"/>
      <c r="E65" s="353"/>
      <c r="F65" s="214">
        <f>【入力】仕入情報シート!AA27</f>
        <v>0</v>
      </c>
    </row>
    <row r="66" spans="2:6" ht="30" customHeight="1">
      <c r="B66" s="607" t="s">
        <v>127</v>
      </c>
      <c r="C66" s="608"/>
      <c r="D66" s="608"/>
      <c r="E66" s="609"/>
      <c r="F66" s="214">
        <f>F64+F65</f>
        <v>0</v>
      </c>
    </row>
    <row r="67" spans="2:6" ht="30" customHeight="1">
      <c r="B67" s="610" t="s">
        <v>81</v>
      </c>
      <c r="C67" s="611"/>
      <c r="D67" s="611"/>
      <c r="E67" s="611"/>
      <c r="F67" s="214">
        <f>【入力】物件・国等の助成金情報シート!F38</f>
        <v>0</v>
      </c>
    </row>
    <row r="68" spans="2:6" ht="30" customHeight="1">
      <c r="B68" s="612" t="s">
        <v>128</v>
      </c>
      <c r="C68" s="613"/>
      <c r="D68" s="613"/>
      <c r="E68" s="614"/>
      <c r="F68" s="214">
        <f>IF(F63=H63,MIN(IF(F66*I63-F67&lt;0,0,F66*I63-F67),J63),IF(F63=H62,MIN(IF(F66*I62-F67&lt;0,0,F66*I62-F67),J62),0))</f>
        <v>0</v>
      </c>
    </row>
    <row r="69" spans="2:6" ht="30" customHeight="1" thickBot="1">
      <c r="B69" s="599" t="s">
        <v>129</v>
      </c>
      <c r="C69" s="600"/>
      <c r="D69" s="600"/>
      <c r="E69" s="601"/>
      <c r="F69" s="9">
        <f>IFERROR(ROUNDDOWN(F68,-3),0)</f>
        <v>0</v>
      </c>
    </row>
    <row r="70" spans="2:6" ht="30" customHeight="1" thickBot="1"/>
    <row r="71" spans="2:6" ht="30" customHeight="1" thickBot="1">
      <c r="B71" s="602" t="s">
        <v>130</v>
      </c>
      <c r="C71" s="603"/>
      <c r="D71" s="603"/>
      <c r="E71" s="603"/>
      <c r="F71" s="239">
        <f>F18+IF(F60="助成対象外",0,F60)+F69</f>
        <v>0</v>
      </c>
    </row>
  </sheetData>
  <sheetProtection algorithmName="SHA-512" hashValue="wnZYv2oI3KR9QMs5S9FiwH4cxnGWPyGPdL/AWQOwGXpreTpJfgRNrtjw3QzB1+g+16LKb0ws+Th3kFlr2Mpvlg==" saltValue="x7tWnT61B1hWzPO2Thy9Nw==" spinCount="100000" sheet="1" objects="1" scenarios="1"/>
  <mergeCells count="72">
    <mergeCell ref="B62:E62"/>
    <mergeCell ref="B57:E57"/>
    <mergeCell ref="B58:E58"/>
    <mergeCell ref="B59:E59"/>
    <mergeCell ref="B60:E60"/>
    <mergeCell ref="B61:F61"/>
    <mergeCell ref="B69:E69"/>
    <mergeCell ref="B71:E71"/>
    <mergeCell ref="B63:E63"/>
    <mergeCell ref="B64:E64"/>
    <mergeCell ref="B65:E65"/>
    <mergeCell ref="B66:E66"/>
    <mergeCell ref="B67:E67"/>
    <mergeCell ref="B68:E68"/>
    <mergeCell ref="C56:E56"/>
    <mergeCell ref="B45:E45"/>
    <mergeCell ref="B46:E46"/>
    <mergeCell ref="B47:E47"/>
    <mergeCell ref="B48:F48"/>
    <mergeCell ref="B49:E49"/>
    <mergeCell ref="B50:E50"/>
    <mergeCell ref="B51:E51"/>
    <mergeCell ref="B52:B54"/>
    <mergeCell ref="C52:E52"/>
    <mergeCell ref="D53:E53"/>
    <mergeCell ref="B55:E55"/>
    <mergeCell ref="B43:E43"/>
    <mergeCell ref="B44:E44"/>
    <mergeCell ref="B36:B40"/>
    <mergeCell ref="C36:E36"/>
    <mergeCell ref="C37:E37"/>
    <mergeCell ref="C38:E38"/>
    <mergeCell ref="B28:E28"/>
    <mergeCell ref="C39:E39"/>
    <mergeCell ref="C40:E40"/>
    <mergeCell ref="C41:E41"/>
    <mergeCell ref="B42:F42"/>
    <mergeCell ref="B29:E29"/>
    <mergeCell ref="B30:F30"/>
    <mergeCell ref="B31:B35"/>
    <mergeCell ref="C31:E31"/>
    <mergeCell ref="C32:E32"/>
    <mergeCell ref="C33:E33"/>
    <mergeCell ref="C34:E34"/>
    <mergeCell ref="C35:E35"/>
    <mergeCell ref="B23:E23"/>
    <mergeCell ref="B24:E24"/>
    <mergeCell ref="B25:E25"/>
    <mergeCell ref="B26:E26"/>
    <mergeCell ref="B27:E27"/>
    <mergeCell ref="B21:E21"/>
    <mergeCell ref="B22:E22"/>
    <mergeCell ref="B9:E9"/>
    <mergeCell ref="B10:E10"/>
    <mergeCell ref="C11:E11"/>
    <mergeCell ref="B12:E12"/>
    <mergeCell ref="B13:E13"/>
    <mergeCell ref="B14:B16"/>
    <mergeCell ref="C14:E14"/>
    <mergeCell ref="C15:E15"/>
    <mergeCell ref="C16:E16"/>
    <mergeCell ref="B2:F3"/>
    <mergeCell ref="C17:E17"/>
    <mergeCell ref="B18:E18"/>
    <mergeCell ref="B19:F19"/>
    <mergeCell ref="B20:E20"/>
    <mergeCell ref="B4:F4"/>
    <mergeCell ref="B5:C8"/>
    <mergeCell ref="D5:E5"/>
    <mergeCell ref="D6:E6"/>
    <mergeCell ref="D7:E7"/>
    <mergeCell ref="D8:E8"/>
  </mergeCells>
  <phoneticPr fontId="2"/>
  <conditionalFormatting sqref="F54">
    <cfRule type="expression" dxfId="19" priority="1">
      <formula>$F$54="対象外"</formula>
    </cfRule>
  </conditionalFormatting>
  <pageMargins left="0.23622047244094488" right="0.23622047244094488"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9FDC-55D2-4F77-905F-7B795910FDEB}">
  <sheetPr codeName="Sheet6">
    <tabColor theme="9" tint="0.39997558519241921"/>
  </sheetPr>
  <dimension ref="A1:L51"/>
  <sheetViews>
    <sheetView topLeftCell="A5" workbookViewId="0">
      <selection activeCell="E18" sqref="E18:L18"/>
    </sheetView>
  </sheetViews>
  <sheetFormatPr defaultRowHeight="18"/>
  <cols>
    <col min="1" max="1" width="4.19921875" customWidth="1"/>
    <col min="2" max="2" width="4" customWidth="1"/>
    <col min="3" max="3" width="2.69921875" customWidth="1"/>
    <col min="4" max="4" width="11.5" customWidth="1"/>
    <col min="5" max="5" width="23.19921875" customWidth="1"/>
    <col min="6" max="11" width="6.19921875" customWidth="1"/>
    <col min="12" max="12" width="5.69921875" customWidth="1"/>
  </cols>
  <sheetData>
    <row r="1" spans="1:12" s="188" customFormat="1" ht="30" hidden="1" customHeight="1">
      <c r="A1"/>
      <c r="B1"/>
      <c r="C1"/>
      <c r="D1"/>
      <c r="E1"/>
      <c r="F1" s="628" t="s">
        <v>38</v>
      </c>
      <c r="G1" s="628"/>
      <c r="H1" s="629"/>
      <c r="I1" s="629"/>
      <c r="J1" s="629"/>
      <c r="K1" s="629"/>
      <c r="L1" s="629"/>
    </row>
    <row r="2" spans="1:12" s="188" customFormat="1" ht="30" hidden="1" customHeight="1">
      <c r="A2"/>
      <c r="B2"/>
      <c r="C2"/>
      <c r="D2"/>
      <c r="E2"/>
      <c r="F2" s="628" t="s">
        <v>39</v>
      </c>
      <c r="G2" s="628"/>
      <c r="H2" s="629"/>
      <c r="I2" s="629"/>
      <c r="J2" s="629"/>
      <c r="K2" s="629"/>
      <c r="L2" s="629"/>
    </row>
    <row r="3" spans="1:12" s="188" customFormat="1" ht="4.95" hidden="1" customHeight="1">
      <c r="A3"/>
      <c r="B3"/>
      <c r="C3"/>
      <c r="D3"/>
      <c r="E3"/>
      <c r="F3" s="189"/>
      <c r="G3" s="189"/>
      <c r="H3" s="189"/>
      <c r="I3" s="189"/>
      <c r="J3" s="189"/>
      <c r="K3" s="189"/>
      <c r="L3" s="189"/>
    </row>
    <row r="4" spans="1:12" s="188" customFormat="1" hidden="1">
      <c r="A4"/>
      <c r="B4"/>
      <c r="C4"/>
      <c r="D4"/>
      <c r="F4" s="625" t="s">
        <v>40</v>
      </c>
      <c r="G4" s="625"/>
      <c r="H4" s="626" t="s">
        <v>41</v>
      </c>
      <c r="I4" s="626"/>
      <c r="J4" s="626"/>
      <c r="K4" s="626"/>
      <c r="L4" s="626"/>
    </row>
    <row r="5" spans="1:12" s="188" customFormat="1" ht="34.200000000000003" customHeight="1">
      <c r="B5" s="627" t="s">
        <v>42</v>
      </c>
      <c r="C5" s="627"/>
      <c r="D5" s="627"/>
      <c r="E5" s="627"/>
      <c r="F5" s="627"/>
      <c r="G5" s="627"/>
      <c r="H5" s="627"/>
      <c r="I5" s="627"/>
      <c r="J5" s="627"/>
      <c r="K5" s="627"/>
      <c r="L5" s="627"/>
    </row>
    <row r="6" spans="1:12" s="188" customFormat="1" ht="34.200000000000003" customHeight="1">
      <c r="B6" s="469" t="s">
        <v>666</v>
      </c>
      <c r="C6" s="469"/>
      <c r="D6" s="469"/>
      <c r="E6" s="469"/>
      <c r="F6" s="469"/>
      <c r="G6" s="469"/>
      <c r="H6" s="469"/>
      <c r="I6" s="469"/>
      <c r="J6" s="469"/>
      <c r="K6" s="469"/>
      <c r="L6" s="469"/>
    </row>
    <row r="7" spans="1:12" s="188" customFormat="1" ht="15" customHeight="1">
      <c r="A7"/>
      <c r="B7" s="631" t="s">
        <v>33</v>
      </c>
      <c r="C7" s="631"/>
      <c r="D7" s="631"/>
      <c r="E7" s="631"/>
      <c r="F7" s="631"/>
      <c r="G7" s="631"/>
      <c r="H7" s="631"/>
      <c r="I7" s="631"/>
      <c r="J7" s="631"/>
      <c r="K7" s="631"/>
      <c r="L7" s="631"/>
    </row>
    <row r="8" spans="1:12" s="188" customFormat="1" ht="21.6" customHeight="1">
      <c r="A8"/>
      <c r="B8" s="632" t="s">
        <v>34</v>
      </c>
      <c r="C8" s="632"/>
      <c r="D8" s="632"/>
      <c r="E8" s="633">
        <f>【入力】基本情報!E3</f>
        <v>0</v>
      </c>
      <c r="F8" s="633"/>
      <c r="G8" s="633"/>
      <c r="H8" s="633"/>
      <c r="I8" s="633"/>
      <c r="J8" s="633"/>
      <c r="K8" s="633"/>
      <c r="L8" s="633"/>
    </row>
    <row r="9" spans="1:12" s="188" customFormat="1" ht="21.6" customHeight="1">
      <c r="A9"/>
      <c r="B9" s="425" t="s">
        <v>11</v>
      </c>
      <c r="C9" s="425"/>
      <c r="D9" s="425"/>
      <c r="E9" s="630" t="str">
        <f>【入力】仕入情報シート!F4&amp;【入力】仕入情報シート!G4&amp;【入力】仕入情報シート!H4&amp;【入力】仕入情報シート!I4&amp;【入力】仕入情報シート!J4</f>
        <v/>
      </c>
      <c r="F9" s="630"/>
      <c r="G9" s="630"/>
      <c r="H9" s="630"/>
      <c r="I9" s="630"/>
      <c r="J9" s="630"/>
      <c r="K9" s="630"/>
      <c r="L9" s="630"/>
    </row>
    <row r="10" spans="1:12" s="188" customFormat="1" ht="21.6" customHeight="1">
      <c r="A10"/>
      <c r="B10" s="425" t="s">
        <v>12</v>
      </c>
      <c r="C10" s="425"/>
      <c r="D10" s="425"/>
      <c r="E10" s="630" t="str">
        <f>【入力】仕入情報シート!F6&amp;"　"&amp;【入力】仕入情報シート!G6</f>
        <v>　</v>
      </c>
      <c r="F10" s="630"/>
      <c r="G10" s="630"/>
      <c r="H10" s="630"/>
      <c r="I10" s="630"/>
      <c r="J10" s="630"/>
      <c r="K10" s="630"/>
      <c r="L10" s="630"/>
    </row>
    <row r="11" spans="1:12" s="188" customFormat="1" ht="21.6" customHeight="1">
      <c r="A11"/>
      <c r="B11" s="425" t="s">
        <v>13</v>
      </c>
      <c r="C11" s="425"/>
      <c r="D11" s="425"/>
      <c r="E11" s="630">
        <f>【入力】仕入情報シート!F7</f>
        <v>0</v>
      </c>
      <c r="F11" s="630"/>
      <c r="G11" s="630"/>
      <c r="H11" s="630"/>
      <c r="I11" s="630"/>
      <c r="J11" s="630"/>
      <c r="K11" s="630"/>
      <c r="L11" s="630"/>
    </row>
    <row r="12" spans="1:12" s="188" customFormat="1" ht="15" customHeight="1">
      <c r="A12"/>
      <c r="B12"/>
      <c r="C12"/>
      <c r="D12"/>
      <c r="E12"/>
      <c r="F12"/>
      <c r="G12"/>
      <c r="H12"/>
      <c r="I12"/>
      <c r="J12"/>
      <c r="K12"/>
    </row>
    <row r="13" spans="1:12" s="188" customFormat="1" ht="15" customHeight="1">
      <c r="A13"/>
      <c r="B13" s="631" t="s">
        <v>35</v>
      </c>
      <c r="C13" s="631"/>
      <c r="D13" s="631"/>
      <c r="E13" s="631"/>
      <c r="F13" s="631"/>
      <c r="G13" s="631"/>
      <c r="H13" s="631"/>
      <c r="I13" s="631" t="b">
        <v>0</v>
      </c>
      <c r="J13" s="631"/>
      <c r="K13" s="631"/>
      <c r="L13" s="631"/>
    </row>
    <row r="14" spans="1:12" s="188" customFormat="1" ht="20.399999999999999" customHeight="1">
      <c r="A14"/>
      <c r="B14" s="425" t="s">
        <v>657</v>
      </c>
      <c r="C14" s="425"/>
      <c r="D14" s="425"/>
      <c r="E14" s="633" t="str">
        <f>IF(【入力】基本情報!E4="","",【入力】基本情報!E4&amp;【入力】基本情報!F4)</f>
        <v/>
      </c>
      <c r="F14" s="633"/>
      <c r="G14" s="633"/>
      <c r="H14" s="633"/>
      <c r="I14" s="633"/>
      <c r="J14" s="633"/>
      <c r="K14" s="633"/>
      <c r="L14" s="633"/>
    </row>
    <row r="15" spans="1:12" s="188" customFormat="1" ht="20.399999999999999" customHeight="1">
      <c r="A15"/>
      <c r="B15" s="425" t="s">
        <v>36</v>
      </c>
      <c r="C15" s="425"/>
      <c r="D15" s="425"/>
      <c r="E15" s="633">
        <f>【入力】基本情報!E5</f>
        <v>0</v>
      </c>
      <c r="F15" s="633"/>
      <c r="G15" s="633"/>
      <c r="H15" s="633"/>
      <c r="I15" s="633"/>
      <c r="J15" s="633"/>
      <c r="K15" s="633"/>
      <c r="L15" s="633"/>
    </row>
    <row r="16" spans="1:12" s="188" customFormat="1" ht="13.5" customHeight="1">
      <c r="A16"/>
      <c r="B16"/>
      <c r="C16"/>
      <c r="D16"/>
      <c r="E16"/>
      <c r="F16"/>
      <c r="G16"/>
      <c r="H16"/>
      <c r="I16"/>
      <c r="J16"/>
      <c r="K16"/>
    </row>
    <row r="17" spans="1:12" s="188" customFormat="1" ht="15" customHeight="1">
      <c r="A17"/>
      <c r="B17" s="631" t="s">
        <v>37</v>
      </c>
      <c r="C17" s="631"/>
      <c r="D17" s="631"/>
      <c r="E17" s="631"/>
      <c r="F17" s="631"/>
      <c r="G17" s="631"/>
      <c r="H17" s="631"/>
      <c r="I17" s="631"/>
      <c r="J17" s="631"/>
      <c r="K17" s="631"/>
      <c r="L17" s="631"/>
    </row>
    <row r="18" spans="1:12" s="188" customFormat="1" ht="21" customHeight="1">
      <c r="A18"/>
      <c r="B18" s="425" t="s">
        <v>34</v>
      </c>
      <c r="C18" s="425"/>
      <c r="D18" s="425"/>
      <c r="E18" s="647">
        <v>0</v>
      </c>
      <c r="F18" s="647"/>
      <c r="G18" s="647"/>
      <c r="H18" s="647"/>
      <c r="I18" s="647"/>
      <c r="J18" s="647"/>
      <c r="K18" s="647"/>
      <c r="L18" s="647"/>
    </row>
    <row r="19" spans="1:12" s="188" customFormat="1" ht="21" customHeight="1">
      <c r="A19"/>
      <c r="B19" s="425" t="s">
        <v>11</v>
      </c>
      <c r="C19" s="425"/>
      <c r="D19" s="425"/>
      <c r="E19" s="648">
        <f>IF($E$18=【入力】仕入情報シート!$G$10,【入力】仕入情報シート!$G11,IF($E$18=【入力】仕入情報シート!$I$10,【入力】仕入情報シート!$I11,IF($E$18=【入力】仕入情報シート!$K$10,【入力】仕入情報シート!$K11,IF($E$18=【入力】仕入情報シート!$M$10,【入力】仕入情報シート!$M11,IF($E$18=【入力】仕入情報シート!$O$10,【入力】仕入情報シート!$O11,IF($E$18=【入力】仕入情報シート!$Q$10,【入力】仕入情報シート!$Q11,IF($E$18=【入力】仕入情報シート!$S$10,【入力】仕入情報シート!$S11,IF($E$18=【入力】仕入情報シート!$U$10,【入力】仕入情報シート!$U11,IF($E$18=【入力】仕入情報シート!$W$10,【入力】仕入情報シート!$W11,IF($E$18=【入力】仕入情報シート!$Y$10,【入力】仕入情報シート!$Y11))))))))))</f>
        <v>0</v>
      </c>
      <c r="F19" s="648"/>
      <c r="G19" s="648"/>
      <c r="H19" s="648"/>
      <c r="I19" s="648"/>
      <c r="J19" s="648"/>
      <c r="K19" s="648"/>
      <c r="L19" s="648"/>
    </row>
    <row r="20" spans="1:12" s="188" customFormat="1" ht="15" customHeight="1">
      <c r="A20"/>
      <c r="B20" s="190"/>
      <c r="C20" s="190"/>
      <c r="D20" s="190"/>
      <c r="E20" s="190"/>
      <c r="F20" s="190"/>
      <c r="G20" s="190"/>
      <c r="H20" s="190"/>
      <c r="I20" s="190"/>
      <c r="J20" s="190"/>
      <c r="K20" s="190"/>
      <c r="L20" s="190"/>
    </row>
    <row r="21" spans="1:12" s="188" customFormat="1" ht="16.5" customHeight="1" thickBot="1">
      <c r="A21"/>
      <c r="B21"/>
      <c r="C21"/>
      <c r="D21"/>
      <c r="E21"/>
      <c r="F21"/>
      <c r="G21"/>
      <c r="H21"/>
      <c r="I21"/>
      <c r="J21"/>
      <c r="K21"/>
      <c r="L21" s="191" t="s">
        <v>28</v>
      </c>
    </row>
    <row r="22" spans="1:12" s="188" customFormat="1" ht="30" customHeight="1" thickBot="1">
      <c r="A22"/>
      <c r="B22" s="658" t="s">
        <v>43</v>
      </c>
      <c r="C22" s="659"/>
      <c r="D22" s="660"/>
      <c r="E22" s="660"/>
      <c r="F22" s="660"/>
      <c r="G22" s="660"/>
      <c r="H22" s="660"/>
      <c r="I22" s="660"/>
      <c r="J22" s="660"/>
      <c r="K22" s="660"/>
      <c r="L22" s="661"/>
    </row>
    <row r="23" spans="1:12" s="188" customFormat="1" ht="30" customHeight="1">
      <c r="A23"/>
      <c r="B23" s="662" t="s">
        <v>44</v>
      </c>
      <c r="C23" s="665" t="s">
        <v>45</v>
      </c>
      <c r="D23" s="666"/>
      <c r="E23" s="667"/>
      <c r="F23" s="668">
        <f>IF(E18=【入力】仕入情報シート!G10,【入力】仕入情報シート!G12,IF(E18=【入力】仕入情報シート!I10,【入力】仕入情報シート!I12,IF(E18=【入力】仕入情報シート!K10,【入力】仕入情報シート!K12,IF(E18=【入力】仕入情報シート!M10,【入力】仕入情報シート!M12,IF(E18=【入力】仕入情報シート!O10,【入力】仕入情報シート!O12,IF(E18=【入力】仕入情報シート!Q10,【入力】仕入情報シート!Q12,IF(E18=【入力】仕入情報シート!S10,【入力】仕入情報シート!S12,IF(E18=【入力】仕入情報シート!U10,【入力】仕入情報シート!U12,IF(E18=【入力】仕入情報シート!W10,【入力】仕入情報シート!W12,IF(E18=【入力】仕入情報シート!Y10,【入力】仕入情報シート!Y12))))))))))</f>
        <v>0</v>
      </c>
      <c r="G23" s="669"/>
      <c r="H23" s="669"/>
      <c r="I23" s="669"/>
      <c r="J23" s="669"/>
      <c r="K23" s="669"/>
      <c r="L23" s="192" t="s">
        <v>14</v>
      </c>
    </row>
    <row r="24" spans="1:12" s="188" customFormat="1" ht="30" customHeight="1">
      <c r="A24"/>
      <c r="B24" s="663"/>
      <c r="C24" s="677" t="s">
        <v>46</v>
      </c>
      <c r="D24" s="643" t="s">
        <v>47</v>
      </c>
      <c r="E24" s="644"/>
      <c r="F24" s="634" t="str">
        <f>IF($E$18=【入力】仕入情報シート!$G$10,【入力】仕入情報シート!$G15,IF($E$18=【入力】仕入情報シート!$I$10,【入力】仕入情報シート!$I15,IF($E$18=【入力】仕入情報シート!$K$10,【入力】仕入情報シート!$K15,IF($E$18=【入力】仕入情報シート!$M$10,【入力】仕入情報シート!$M15,IF($E$18=【入力】仕入情報シート!$O$10,【入力】仕入情報シート!$O15,IF($E$18=【入力】仕入情報シート!$Q$10,【入力】仕入情報シート!$Q15,IF($E$18=【入力】仕入情報シート!$S$10,【入力】仕入情報シート!$S15,IF($E$18=【入力】仕入情報シート!$U$10,【入力】仕入情報シート!$U15,IF($E$18=【入力】仕入情報シート!$W$10,【入力】仕入情報シート!$W15,IF($E$18=【入力】仕入情報シート!$Y$10,【入力】仕入情報シート!$Y15))))))))))</f>
        <v>　　　　</v>
      </c>
      <c r="G24" s="635"/>
      <c r="H24" s="635"/>
      <c r="I24" s="635"/>
      <c r="J24" s="635"/>
      <c r="K24" s="635"/>
      <c r="L24" s="636"/>
    </row>
    <row r="25" spans="1:12" s="188" customFormat="1" ht="30" customHeight="1">
      <c r="A25"/>
      <c r="B25" s="663"/>
      <c r="C25" s="677"/>
      <c r="D25" s="643"/>
      <c r="E25" s="644"/>
      <c r="F25" s="637"/>
      <c r="G25" s="638"/>
      <c r="H25" s="638"/>
      <c r="I25" s="638"/>
      <c r="J25" s="638"/>
      <c r="K25" s="638"/>
      <c r="L25" s="639"/>
    </row>
    <row r="26" spans="1:12" ht="30" customHeight="1">
      <c r="B26" s="663"/>
      <c r="C26" s="677"/>
      <c r="D26" s="645"/>
      <c r="E26" s="646"/>
      <c r="F26" s="640"/>
      <c r="G26" s="641"/>
      <c r="H26" s="641"/>
      <c r="I26" s="641"/>
      <c r="J26" s="641"/>
      <c r="K26" s="641"/>
      <c r="L26" s="642"/>
    </row>
    <row r="27" spans="1:12" s="188" customFormat="1" ht="30" customHeight="1">
      <c r="A27"/>
      <c r="B27" s="663"/>
      <c r="C27" s="677"/>
      <c r="D27" s="670" t="s">
        <v>48</v>
      </c>
      <c r="E27" s="671"/>
      <c r="F27" s="656">
        <f>IF($E$18=【入力】仕入情報シート!$G$10,【入力】仕入情報シート!$G16,IF($E$18=【入力】仕入情報シート!$I$10,【入力】仕入情報シート!$I16,IF($E$18=【入力】仕入情報シート!$K$10,【入力】仕入情報シート!$K16,IF($E$18=【入力】仕入情報シート!$M$10,【入力】仕入情報シート!$M16,IF($E$18=【入力】仕入情報シート!$O$10,【入力】仕入情報シート!$O16,IF($E$18=【入力】仕入情報シート!$Q$10,【入力】仕入情報シート!$Q16,IF($E$18=【入力】仕入情報シート!$S$10,【入力】仕入情報シート!$S16,IF($E$18=【入力】仕入情報シート!$U$10,【入力】仕入情報シート!$U16,IF($E$18=【入力】仕入情報シート!$W$10,【入力】仕入情報シート!$W16,IF($E$18=【入力】仕入情報シート!$Y$10,【入力】仕入情報シート!$Y16))))))))))</f>
        <v>0</v>
      </c>
      <c r="G27" s="657"/>
      <c r="H27" s="657"/>
      <c r="I27" s="657"/>
      <c r="J27" s="657"/>
      <c r="K27" s="657"/>
      <c r="L27" s="193" t="s">
        <v>14</v>
      </c>
    </row>
    <row r="28" spans="1:12" s="188" customFormat="1" ht="30" customHeight="1">
      <c r="A28"/>
      <c r="B28" s="663"/>
      <c r="C28" s="678"/>
      <c r="D28" s="194" t="s">
        <v>49</v>
      </c>
      <c r="E28" s="195" t="s">
        <v>50</v>
      </c>
      <c r="F28" s="651">
        <f>IF($E$18=【入力】仕入情報シート!$G$10,【入力】仕入情報シート!$G17,IF($E$18=【入力】仕入情報シート!$I$10,【入力】仕入情報シート!$I17,IF($E$18=【入力】仕入情報シート!$K$10,【入力】仕入情報シート!$K17,IF($E$18=【入力】仕入情報シート!$M$10,【入力】仕入情報シート!$M17,IF($E$18=【入力】仕入情報シート!$O$10,【入力】仕入情報シート!$O17,IF($E$18=【入力】仕入情報シート!$Q$10,【入力】仕入情報シート!$Q17,IF($E$18=【入力】仕入情報シート!$S$10,【入力】仕入情報シート!$S17,IF($E$18=【入力】仕入情報シート!$U$10,【入力】仕入情報シート!$U17,IF($E$18=【入力】仕入情報シート!$W$10,【入力】仕入情報シート!$W17,IF($E$18=【入力】仕入情報シート!$Y$10,【入力】仕入情報シート!$Y17))))))))))</f>
        <v>0</v>
      </c>
      <c r="G28" s="652"/>
      <c r="H28" s="652"/>
      <c r="I28" s="652"/>
      <c r="J28" s="652"/>
      <c r="K28" s="652"/>
      <c r="L28" s="196" t="s">
        <v>14</v>
      </c>
    </row>
    <row r="29" spans="1:12" s="188" customFormat="1" ht="30" customHeight="1">
      <c r="A29"/>
      <c r="B29" s="663"/>
      <c r="C29" s="672" t="s">
        <v>51</v>
      </c>
      <c r="D29" s="654"/>
      <c r="E29" s="655"/>
      <c r="F29" s="656">
        <f>IF($E$18=【入力】仕入情報シート!$G$10,【入力】仕入情報シート!$G18,IF($E$18=【入力】仕入情報シート!$I$10,【入力】仕入情報シート!$I18,IF($E$18=【入力】仕入情報シート!$K$10,【入力】仕入情報シート!$K18,IF($E$18=【入力】仕入情報シート!$M$10,【入力】仕入情報シート!$M18,IF($E$18=【入力】仕入情報シート!$O$10,【入力】仕入情報シート!$O18,IF($E$18=【入力】仕入情報シート!$Q$10,【入力】仕入情報シート!$Q18,IF($E$18=【入力】仕入情報シート!$S$10,【入力】仕入情報シート!$S18,IF($E$18=【入力】仕入情報シート!$U$10,【入力】仕入情報シート!$U18,IF($E$18=【入力】仕入情報シート!$W$10,【入力】仕入情報シート!$W18,IF($E$18=【入力】仕入情報シート!$Y$10,【入力】仕入情報シート!$Y18))))))))))</f>
        <v>0</v>
      </c>
      <c r="G29" s="657"/>
      <c r="H29" s="657"/>
      <c r="I29" s="657"/>
      <c r="J29" s="657"/>
      <c r="K29" s="657"/>
      <c r="L29" s="197" t="s">
        <v>14</v>
      </c>
    </row>
    <row r="30" spans="1:12" s="188" customFormat="1" ht="30" customHeight="1">
      <c r="A30"/>
      <c r="B30" s="663"/>
      <c r="C30" s="198" t="s">
        <v>46</v>
      </c>
      <c r="D30" s="649" t="s">
        <v>52</v>
      </c>
      <c r="E30" s="650"/>
      <c r="F30" s="651">
        <f>IF($E$18=【入力】仕入情報シート!$G$10,【入力】仕入情報シート!$G19,IF($E$18=【入力】仕入情報シート!$I$10,【入力】仕入情報シート!$I19,IF($E$18=【入力】仕入情報シート!$K$10,【入力】仕入情報シート!$K19,IF($E$18=【入力】仕入情報シート!$M$10,【入力】仕入情報シート!$M19,IF($E$18=【入力】仕入情報シート!$O$10,【入力】仕入情報シート!$O19,IF($E$18=【入力】仕入情報シート!$Q$10,【入力】仕入情報シート!$Q19,IF($E$18=【入力】仕入情報シート!$S$10,【入力】仕入情報シート!$S19,IF($E$18=【入力】仕入情報シート!$U$10,【入力】仕入情報シート!$U19,IF($E$18=【入力】仕入情報シート!$W$10,【入力】仕入情報シート!$W19,IF($E$18=【入力】仕入情報シート!$Y$10,【入力】仕入情報シート!$Y19))))))))))</f>
        <v>0</v>
      </c>
      <c r="G30" s="652"/>
      <c r="H30" s="652"/>
      <c r="I30" s="652"/>
      <c r="J30" s="652"/>
      <c r="K30" s="652"/>
      <c r="L30" s="199" t="s">
        <v>14</v>
      </c>
    </row>
    <row r="31" spans="1:12" s="188" customFormat="1" ht="30" customHeight="1">
      <c r="A31"/>
      <c r="B31" s="663"/>
      <c r="C31" s="653" t="s">
        <v>53</v>
      </c>
      <c r="D31" s="654"/>
      <c r="E31" s="655"/>
      <c r="F31" s="656">
        <f>IF($E$18=【入力】仕入情報シート!$G$10,【入力】仕入情報シート!$G20,IF($E$18=【入力】仕入情報シート!$I$10,【入力】仕入情報シート!$I20,IF($E$18=【入力】仕入情報シート!$K$10,【入力】仕入情報シート!$K20,IF($E$18=【入力】仕入情報シート!$M$10,【入力】仕入情報シート!$M20,IF($E$18=【入力】仕入情報シート!$O$10,【入力】仕入情報シート!$O20,IF($E$18=【入力】仕入情報シート!$Q$10,【入力】仕入情報シート!$Q20,IF($E$18=【入力】仕入情報シート!$S$10,【入力】仕入情報シート!$S20,IF($E$18=【入力】仕入情報シート!$U$10,【入力】仕入情報シート!$U20,IF($E$18=【入力】仕入情報シート!$W$10,【入力】仕入情報シート!$W20,IF($E$18=【入力】仕入情報シート!$Y$10,【入力】仕入情報シート!$Y20))))))))))</f>
        <v>0</v>
      </c>
      <c r="G31" s="657"/>
      <c r="H31" s="657"/>
      <c r="I31" s="657"/>
      <c r="J31" s="657"/>
      <c r="K31" s="657"/>
      <c r="L31" s="197" t="s">
        <v>14</v>
      </c>
    </row>
    <row r="32" spans="1:12" s="188" customFormat="1" ht="30" customHeight="1" thickBot="1">
      <c r="A32"/>
      <c r="B32" s="664"/>
      <c r="C32" s="200" t="s">
        <v>46</v>
      </c>
      <c r="D32" s="673" t="s">
        <v>54</v>
      </c>
      <c r="E32" s="674"/>
      <c r="F32" s="675">
        <f>IF($E$18=【入力】仕入情報シート!$G$10,【入力】仕入情報シート!$G21,IF($E$18=【入力】仕入情報シート!$I$10,【入力】仕入情報シート!$I21,IF($E$18=【入力】仕入情報シート!$K$10,【入力】仕入情報シート!$K21,IF($E$18=【入力】仕入情報シート!$M$10,【入力】仕入情報シート!$M21,IF($E$18=【入力】仕入情報シート!$O$10,【入力】仕入情報シート!$O21,IF($E$18=【入力】仕入情報シート!$Q$10,【入力】仕入情報シート!$Q21,IF($E$18=【入力】仕入情報シート!$S$10,【入力】仕入情報シート!$S21,IF($E$18=【入力】仕入情報シート!$U$10,【入力】仕入情報シート!$U21,IF($E$18=【入力】仕入情報シート!$W$10,【入力】仕入情報シート!$W21,IF($E$18=【入力】仕入情報シート!$Y$10,【入力】仕入情報シート!$Y21))))))))))</f>
        <v>0</v>
      </c>
      <c r="G32" s="676"/>
      <c r="H32" s="676"/>
      <c r="I32" s="676"/>
      <c r="J32" s="676"/>
      <c r="K32" s="676"/>
      <c r="L32" s="201" t="s">
        <v>14</v>
      </c>
    </row>
    <row r="33" spans="1:12" s="188" customFormat="1" ht="30" customHeight="1" thickTop="1">
      <c r="A33"/>
      <c r="B33" s="706" t="s">
        <v>55</v>
      </c>
      <c r="C33" s="695" t="s">
        <v>56</v>
      </c>
      <c r="D33" s="643"/>
      <c r="E33" s="644"/>
      <c r="F33" s="696">
        <f>IF($E$18=【入力】仕入情報シート!$G$10,【入力】仕入情報シート!$G22,IF($E$18=【入力】仕入情報シート!$I$10,【入力】仕入情報シート!$I22,IF($E$18=【入力】仕入情報シート!$K$10,【入力】仕入情報シート!$K22,IF($E$18=【入力】仕入情報シート!$M$10,【入力】仕入情報シート!$M22,IF($E$18=【入力】仕入情報シート!$O$10,【入力】仕入情報シート!$O22,IF($E$18=【入力】仕入情報シート!$Q$10,【入力】仕入情報シート!$Q22,IF($E$18=【入力】仕入情報シート!$S$10,【入力】仕入情報シート!$S22,IF($E$18=【入力】仕入情報シート!$U$10,【入力】仕入情報シート!$U22,IF($E$18=【入力】仕入情報シート!$W$10,【入力】仕入情報シート!$W22,IF($E$18=【入力】仕入情報シート!$Y$10,【入力】仕入情報シート!$Y22))))))))))</f>
        <v>0</v>
      </c>
      <c r="G33" s="697"/>
      <c r="H33" s="697"/>
      <c r="I33" s="697"/>
      <c r="J33" s="697"/>
      <c r="K33" s="697"/>
      <c r="L33" s="202" t="s">
        <v>14</v>
      </c>
    </row>
    <row r="34" spans="1:12" s="188" customFormat="1" ht="30" customHeight="1">
      <c r="A34"/>
      <c r="B34" s="706"/>
      <c r="C34" s="679" t="s">
        <v>46</v>
      </c>
      <c r="D34" s="670" t="s">
        <v>57</v>
      </c>
      <c r="E34" s="671"/>
      <c r="F34" s="680">
        <f>IF($E$18=【入力】仕入情報シート!$G$10,【入力】仕入情報シート!$G23,IF($E$18=【入力】仕入情報シート!$I$10,【入力】仕入情報シート!$I23,IF($E$18=【入力】仕入情報シート!$K$10,【入力】仕入情報シート!$K23,IF($E$18=【入力】仕入情報シート!$M$10,【入力】仕入情報シート!$M23,IF($E$18=【入力】仕入情報シート!$O$10,【入力】仕入情報シート!$O23,IF($E$18=【入力】仕入情報シート!$Q$10,【入力】仕入情報シート!$Q23,IF($E$18=【入力】仕入情報シート!$S$10,【入力】仕入情報シート!$S23,IF($E$18=【入力】仕入情報シート!$U$10,【入力】仕入情報シート!$U23,IF($E$18=【入力】仕入情報シート!$W$10,【入力】仕入情報シート!$W23,IF($E$18=【入力】仕入情報シート!$Y$10,【入力】仕入情報シート!$Y23))))))))))</f>
        <v>0</v>
      </c>
      <c r="G34" s="681"/>
      <c r="H34" s="681"/>
      <c r="I34" s="681"/>
      <c r="J34" s="681"/>
      <c r="K34" s="681"/>
      <c r="L34" s="193" t="s">
        <v>14</v>
      </c>
    </row>
    <row r="35" spans="1:12" s="188" customFormat="1" ht="30" customHeight="1">
      <c r="A35"/>
      <c r="B35" s="706"/>
      <c r="C35" s="678"/>
      <c r="D35" s="198" t="s">
        <v>49</v>
      </c>
      <c r="E35" s="195" t="s">
        <v>58</v>
      </c>
      <c r="F35" s="651">
        <f>IF($E$18=【入力】仕入情報シート!$G$10,【入力】仕入情報シート!$G24,IF($E$18=【入力】仕入情報シート!$I$10,【入力】仕入情報シート!$I24,IF($E$18=【入力】仕入情報シート!$K$10,【入力】仕入情報シート!$K24,IF($E$18=【入力】仕入情報シート!$M$10,【入力】仕入情報シート!$M24,IF($E$18=【入力】仕入情報シート!$O$10,【入力】仕入情報シート!$O24,IF($E$18=【入力】仕入情報シート!$Q$10,【入力】仕入情報シート!$Q24,IF($E$18=【入力】仕入情報シート!$S$10,【入力】仕入情報シート!$S24,IF($E$18=【入力】仕入情報シート!$U$10,【入力】仕入情報シート!$U24,IF($E$18=【入力】仕入情報シート!$W$10,【入力】仕入情報シート!$W24,IF($E$18=【入力】仕入情報シート!$Y$10,【入力】仕入情報シート!$Y24))))))))))</f>
        <v>0</v>
      </c>
      <c r="G35" s="652"/>
      <c r="H35" s="652"/>
      <c r="I35" s="652"/>
      <c r="J35" s="652"/>
      <c r="K35" s="652"/>
      <c r="L35" s="196" t="s">
        <v>14</v>
      </c>
    </row>
    <row r="36" spans="1:12" s="188" customFormat="1" ht="30" customHeight="1">
      <c r="A36"/>
      <c r="B36" s="706"/>
      <c r="C36" s="672" t="s">
        <v>59</v>
      </c>
      <c r="D36" s="654"/>
      <c r="E36" s="655"/>
      <c r="F36" s="656">
        <f>IF($E$18=【入力】仕入情報シート!$G$10,【入力】仕入情報シート!$G25,IF($E$18=【入力】仕入情報シート!$I$10,【入力】仕入情報シート!$I25,IF($E$18=【入力】仕入情報シート!$K$10,【入力】仕入情報シート!$K25,IF($E$18=【入力】仕入情報シート!$M$10,【入力】仕入情報シート!$M25,IF($E$18=【入力】仕入情報シート!$O$10,【入力】仕入情報シート!$O25,IF($E$18=【入力】仕入情報シート!$Q$10,【入力】仕入情報シート!$Q25,IF($E$18=【入力】仕入情報シート!$S$10,【入力】仕入情報シート!$S25,IF($E$18=【入力】仕入情報シート!$U$10,【入力】仕入情報シート!$U25,IF($E$18=【入力】仕入情報シート!$W$10,【入力】仕入情報シート!$W25,IF($E$18=【入力】仕入情報シート!$Y$10,【入力】仕入情報シート!$Y25))))))))))</f>
        <v>0</v>
      </c>
      <c r="G36" s="657"/>
      <c r="H36" s="657"/>
      <c r="I36" s="657"/>
      <c r="J36" s="657"/>
      <c r="K36" s="657"/>
      <c r="L36" s="197" t="s">
        <v>14</v>
      </c>
    </row>
    <row r="37" spans="1:12" s="188" customFormat="1" ht="30" customHeight="1">
      <c r="A37"/>
      <c r="B37" s="706"/>
      <c r="C37" s="198" t="s">
        <v>46</v>
      </c>
      <c r="D37" s="649" t="s">
        <v>60</v>
      </c>
      <c r="E37" s="650"/>
      <c r="F37" s="651">
        <f>IF($E$18=【入力】仕入情報シート!$G$10,【入力】仕入情報シート!$G26,IF($E$18=【入力】仕入情報シート!$I$10,【入力】仕入情報シート!$I26,IF($E$18=【入力】仕入情報シート!$K$10,【入力】仕入情報シート!$K26,IF($E$18=【入力】仕入情報シート!$M$10,【入力】仕入情報シート!$M26,IF($E$18=【入力】仕入情報シート!$O$10,【入力】仕入情報シート!$O26,IF($E$18=【入力】仕入情報シート!$Q$10,【入力】仕入情報シート!$Q26,IF($E$18=【入力】仕入情報シート!$S$10,【入力】仕入情報シート!$S26,IF($E$18=【入力】仕入情報シート!$U$10,【入力】仕入情報シート!$U26,IF($E$18=【入力】仕入情報シート!$W$10,【入力】仕入情報シート!$W26,IF($E$18=【入力】仕入情報シート!$Y$10,【入力】仕入情報シート!$Y26))))))))))</f>
        <v>0</v>
      </c>
      <c r="G37" s="652"/>
      <c r="H37" s="652"/>
      <c r="I37" s="652"/>
      <c r="J37" s="652"/>
      <c r="K37" s="652"/>
      <c r="L37" s="199" t="s">
        <v>14</v>
      </c>
    </row>
    <row r="38" spans="1:12" s="188" customFormat="1" ht="30" customHeight="1">
      <c r="A38"/>
      <c r="B38" s="706"/>
      <c r="C38" s="653" t="s">
        <v>61</v>
      </c>
      <c r="D38" s="654"/>
      <c r="E38" s="655"/>
      <c r="F38" s="656">
        <f>IF($E$18=【入力】仕入情報シート!$G$10,【入力】仕入情報シート!$G27,IF($E$18=【入力】仕入情報シート!$I$10,【入力】仕入情報シート!$I27,IF($E$18=【入力】仕入情報シート!$K$10,【入力】仕入情報シート!$K27,IF($E$18=【入力】仕入情報シート!$M$10,【入力】仕入情報シート!$M27,IF($E$18=【入力】仕入情報シート!$O$10,【入力】仕入情報シート!$O27,IF($E$18=【入力】仕入情報シート!$Q$10,【入力】仕入情報シート!$Q27,IF($E$18=【入力】仕入情報シート!$S$10,【入力】仕入情報シート!$S27,IF($E$18=【入力】仕入情報シート!$U$10,【入力】仕入情報シート!$U27,IF($E$18=【入力】仕入情報シート!$W$10,【入力】仕入情報シート!$W27,IF($E$18=【入力】仕入情報シート!$Y$10,【入力】仕入情報シート!$Y27))))))))))</f>
        <v>0</v>
      </c>
      <c r="G38" s="657"/>
      <c r="H38" s="657"/>
      <c r="I38" s="657"/>
      <c r="J38" s="657"/>
      <c r="K38" s="657"/>
      <c r="L38" s="197" t="s">
        <v>14</v>
      </c>
    </row>
    <row r="39" spans="1:12" s="188" customFormat="1" ht="30" customHeight="1" thickBot="1">
      <c r="A39"/>
      <c r="B39" s="707"/>
      <c r="C39" s="200" t="s">
        <v>46</v>
      </c>
      <c r="D39" s="673" t="s">
        <v>62</v>
      </c>
      <c r="E39" s="674"/>
      <c r="F39" s="675">
        <f>IF($E$18=【入力】仕入情報シート!$G$10,【入力】仕入情報シート!$G28,IF($E$18=【入力】仕入情報シート!$I$10,【入力】仕入情報シート!$I28,IF($E$18=【入力】仕入情報シート!$K$10,【入力】仕入情報シート!$K28,IF($E$18=【入力】仕入情報シート!$M$10,【入力】仕入情報シート!$M28,IF($E$18=【入力】仕入情報シート!$O$10,【入力】仕入情報シート!$O28,IF($E$18=【入力】仕入情報シート!$Q$10,【入力】仕入情報シート!$Q28,IF($E$18=【入力】仕入情報シート!$S$10,【入力】仕入情報シート!$S28,IF($E$18=【入力】仕入情報シート!$U$10,【入力】仕入情報シート!$U28,IF($E$18=【入力】仕入情報シート!$W$10,【入力】仕入情報シート!$W28,IF($E$18=【入力】仕入情報シート!$Y$10,【入力】仕入情報シート!$Y28))))))))))</f>
        <v>0</v>
      </c>
      <c r="G39" s="676"/>
      <c r="H39" s="676"/>
      <c r="I39" s="676"/>
      <c r="J39" s="676"/>
      <c r="K39" s="676"/>
      <c r="L39" s="201" t="s">
        <v>14</v>
      </c>
    </row>
    <row r="40" spans="1:12" s="188" customFormat="1" ht="30" customHeight="1" thickTop="1">
      <c r="A40"/>
      <c r="B40" s="701" t="s">
        <v>63</v>
      </c>
      <c r="C40" s="702"/>
      <c r="D40" s="702"/>
      <c r="E40" s="703"/>
      <c r="F40" s="704">
        <f>IF($E$18=【入力】仕入情報シート!$G$10,【入力】仕入情報シート!$G29,IF($E$18=【入力】仕入情報シート!$I$10,【入力】仕入情報シート!$I29,IF($E$18=【入力】仕入情報シート!$K$10,【入力】仕入情報シート!$K29,IF($E$18=【入力】仕入情報シート!$M$10,【入力】仕入情報シート!$M29,IF($E$18=【入力】仕入情報シート!$O$10,【入力】仕入情報シート!$O29,IF($E$18=【入力】仕入情報シート!$Q$10,【入力】仕入情報シート!$Q29,IF($E$18=【入力】仕入情報シート!$S$10,【入力】仕入情報シート!$S29,IF($E$18=【入力】仕入情報シート!$U$10,【入力】仕入情報シート!$U29,IF($E$18=【入力】仕入情報シート!$W$10,【入力】仕入情報シート!$W29,IF($E$18=【入力】仕入情報シート!$Y$10,【入力】仕入情報シート!$Y29))))))))))</f>
        <v>0</v>
      </c>
      <c r="G40" s="705"/>
      <c r="H40" s="705"/>
      <c r="I40" s="705"/>
      <c r="J40" s="705"/>
      <c r="K40" s="705"/>
      <c r="L40" s="202" t="s">
        <v>14</v>
      </c>
    </row>
    <row r="41" spans="1:12" s="188" customFormat="1" ht="30" customHeight="1">
      <c r="A41"/>
      <c r="B41" s="698" t="s">
        <v>64</v>
      </c>
      <c r="C41" s="699"/>
      <c r="D41" s="699"/>
      <c r="E41" s="700"/>
      <c r="F41" s="690">
        <f>IF($E$18=【入力】仕入情報シート!$G$10,【入力】仕入情報シート!$G30,IF($E$18=【入力】仕入情報シート!$I$10,【入力】仕入情報シート!$I30,IF($E$18=【入力】仕入情報シート!$K$10,【入力】仕入情報シート!$K30,IF($E$18=【入力】仕入情報シート!$M$10,【入力】仕入情報シート!$M30,IF($E$18=【入力】仕入情報シート!$O$10,【入力】仕入情報シート!$O30,IF($E$18=【入力】仕入情報シート!$Q$10,【入力】仕入情報シート!$Q30,IF($E$18=【入力】仕入情報シート!$S$10,【入力】仕入情報シート!$S30,IF($E$18=【入力】仕入情報シート!$U$10,【入力】仕入情報シート!$U30,IF($E$18=【入力】仕入情報シート!$W$10,【入力】仕入情報シート!$W30,IF($E$18=【入力】仕入情報シート!$Y$10,【入力】仕入情報シート!$Y30))))))))))</f>
        <v>0</v>
      </c>
      <c r="G41" s="691"/>
      <c r="H41" s="691"/>
      <c r="I41" s="691"/>
      <c r="J41" s="691"/>
      <c r="K41" s="691"/>
      <c r="L41" s="202" t="s">
        <v>14</v>
      </c>
    </row>
    <row r="42" spans="1:12" s="188" customFormat="1" ht="30" customHeight="1">
      <c r="A42"/>
      <c r="B42" s="698" t="s">
        <v>65</v>
      </c>
      <c r="C42" s="699"/>
      <c r="D42" s="699"/>
      <c r="E42" s="700"/>
      <c r="F42" s="690">
        <f>IF($E$18=【入力】仕入情報シート!$G$10,【入力】仕入情報シート!$G31,IF($E$18=【入力】仕入情報シート!$I$10,【入力】仕入情報シート!$I31,IF($E$18=【入力】仕入情報シート!$K$10,【入力】仕入情報シート!$K31,IF($E$18=【入力】仕入情報シート!$M$10,【入力】仕入情報シート!$M31,IF($E$18=【入力】仕入情報シート!$O$10,【入力】仕入情報シート!$O31,IF($E$18=【入力】仕入情報シート!$Q$10,【入力】仕入情報シート!$Q31,IF($E$18=【入力】仕入情報シート!$S$10,【入力】仕入情報シート!$S31,IF($E$18=【入力】仕入情報シート!$U$10,【入力】仕入情報シート!$U31,IF($E$18=【入力】仕入情報シート!$W$10,【入力】仕入情報シート!$W31,IF($E$18=【入力】仕入情報シート!$Y$10,【入力】仕入情報シート!$Y31))))))))))</f>
        <v>0</v>
      </c>
      <c r="G42" s="691"/>
      <c r="H42" s="691"/>
      <c r="I42" s="691"/>
      <c r="J42" s="691"/>
      <c r="K42" s="691"/>
      <c r="L42" s="202" t="s">
        <v>14</v>
      </c>
    </row>
    <row r="43" spans="1:12" s="188" customFormat="1" ht="30" customHeight="1">
      <c r="A43"/>
      <c r="B43" s="687" t="s">
        <v>66</v>
      </c>
      <c r="C43" s="688"/>
      <c r="D43" s="689"/>
      <c r="E43" s="689"/>
      <c r="F43" s="690">
        <f>IF($E$18=【入力】仕入情報シート!$G$10,【入力】仕入情報シート!$G32,IF($E$18=【入力】仕入情報シート!$I$10,【入力】仕入情報シート!$I32,IF($E$18=【入力】仕入情報シート!$K$10,【入力】仕入情報シート!$K32,IF($E$18=【入力】仕入情報シート!$M$10,【入力】仕入情報シート!$M32,IF($E$18=【入力】仕入情報シート!$O$10,【入力】仕入情報シート!$O32,IF($E$18=【入力】仕入情報シート!$Q$10,【入力】仕入情報シート!$Q32,IF($E$18=【入力】仕入情報シート!$S$10,【入力】仕入情報シート!$S32,IF($E$18=【入力】仕入情報シート!$U$10,【入力】仕入情報シート!$U32,IF($E$18=【入力】仕入情報シート!$W$10,【入力】仕入情報シート!$W32,IF($E$18=【入力】仕入情報シート!$Y$10,【入力】仕入情報シート!$Y32))))))))))</f>
        <v>0</v>
      </c>
      <c r="G43" s="691"/>
      <c r="H43" s="691"/>
      <c r="I43" s="691"/>
      <c r="J43" s="691"/>
      <c r="K43" s="691"/>
      <c r="L43" s="203" t="s">
        <v>14</v>
      </c>
    </row>
    <row r="44" spans="1:12" s="188" customFormat="1" ht="30" customHeight="1">
      <c r="A44"/>
      <c r="B44" s="692" t="s">
        <v>67</v>
      </c>
      <c r="C44" s="693"/>
      <c r="D44" s="694"/>
      <c r="E44" s="694"/>
      <c r="F44" s="690">
        <f>IF($E$18=【入力】仕入情報シート!$G$10,【入力】仕入情報シート!$G33,IF($E$18=【入力】仕入情報シート!$I$10,【入力】仕入情報シート!$I33,IF($E$18=【入力】仕入情報シート!$K$10,【入力】仕入情報シート!$K33,IF($E$18=【入力】仕入情報シート!$M$10,【入力】仕入情報シート!$M33,IF($E$18=【入力】仕入情報シート!$O$10,【入力】仕入情報シート!$O33,IF($E$18=【入力】仕入情報シート!$Q$10,【入力】仕入情報シート!$Q33,IF($E$18=【入力】仕入情報シート!$S$10,【入力】仕入情報シート!$S33,IF($E$18=【入力】仕入情報シート!$U$10,【入力】仕入情報シート!$U33,IF($E$18=【入力】仕入情報シート!$W$10,【入力】仕入情報シート!$W33,IF($E$18=【入力】仕入情報シート!$Y$10,【入力】仕入情報シート!$Y33))))))))))</f>
        <v>0</v>
      </c>
      <c r="G44" s="691"/>
      <c r="H44" s="691"/>
      <c r="I44" s="691"/>
      <c r="J44" s="691"/>
      <c r="K44" s="691"/>
      <c r="L44" s="202" t="s">
        <v>14</v>
      </c>
    </row>
    <row r="45" spans="1:12" s="188" customFormat="1" ht="30" customHeight="1" thickBot="1">
      <c r="A45"/>
      <c r="B45" s="682" t="s">
        <v>68</v>
      </c>
      <c r="C45" s="683"/>
      <c r="D45" s="684"/>
      <c r="E45" s="684"/>
      <c r="F45" s="685">
        <f>IF($E$18=【入力】仕入情報シート!$G$10,【入力】仕入情報シート!$G34,IF($E$18=【入力】仕入情報シート!$I$10,【入力】仕入情報シート!$I34,IF($E$18=【入力】仕入情報シート!$K$10,【入力】仕入情報シート!$K34,IF($E$18=【入力】仕入情報シート!$M$10,【入力】仕入情報シート!$M34,IF($E$18=【入力】仕入情報シート!$O$10,【入力】仕入情報シート!$O34,IF($E$18=【入力】仕入情報シート!$Q$10,【入力】仕入情報シート!$Q34,IF($E$18=【入力】仕入情報シート!$S$10,【入力】仕入情報シート!$S34,IF($E$18=【入力】仕入情報シート!$U$10,【入力】仕入情報シート!$U34,IF($E$18=【入力】仕入情報シート!$W$10,【入力】仕入情報シート!$W34,IF($E$18=【入力】仕入情報シート!$Y$10,【入力】仕入情報シート!$Y34))))))))))</f>
        <v>0</v>
      </c>
      <c r="G45" s="686"/>
      <c r="H45" s="686"/>
      <c r="I45" s="686"/>
      <c r="J45" s="686"/>
      <c r="K45" s="686"/>
      <c r="L45" s="204" t="s">
        <v>14</v>
      </c>
    </row>
    <row r="46" spans="1:12" s="188" customFormat="1" ht="10.5" customHeight="1"/>
    <row r="47" spans="1:12" s="188" customFormat="1" ht="10.5" customHeight="1"/>
    <row r="48" spans="1:12" ht="27.6" customHeight="1">
      <c r="B48" s="466" t="s">
        <v>665</v>
      </c>
      <c r="C48" s="466"/>
      <c r="D48" s="466"/>
      <c r="E48" s="466"/>
      <c r="F48" s="466"/>
      <c r="G48" s="466"/>
      <c r="H48" s="466"/>
      <c r="I48" s="466"/>
      <c r="J48" s="466"/>
      <c r="K48" s="466"/>
      <c r="L48" s="466"/>
    </row>
    <row r="49" spans="2:12" ht="48.6" customHeight="1">
      <c r="B49" s="206"/>
      <c r="C49" s="206"/>
      <c r="D49" s="208"/>
      <c r="E49" s="208"/>
      <c r="F49" s="208"/>
      <c r="G49" s="208"/>
      <c r="H49" s="208"/>
      <c r="I49" s="208"/>
      <c r="J49" s="208"/>
      <c r="K49" s="208"/>
      <c r="L49" s="208"/>
    </row>
    <row r="50" spans="2:12" ht="63" customHeight="1">
      <c r="B50" s="206"/>
      <c r="C50" s="206"/>
      <c r="D50" s="208"/>
      <c r="E50" s="208"/>
      <c r="F50" s="208"/>
      <c r="G50" s="208"/>
      <c r="H50" s="208"/>
      <c r="I50" s="208"/>
      <c r="J50" s="208"/>
      <c r="K50" s="208"/>
      <c r="L50" s="208"/>
    </row>
    <row r="51" spans="2:12" ht="48.6" customHeight="1">
      <c r="B51" s="206"/>
      <c r="C51" s="206"/>
      <c r="D51" s="207"/>
      <c r="E51" s="207"/>
      <c r="F51" s="207"/>
      <c r="G51" s="207"/>
      <c r="H51" s="207"/>
      <c r="I51" s="207"/>
      <c r="J51" s="207"/>
      <c r="K51" s="207"/>
      <c r="L51" s="207"/>
    </row>
  </sheetData>
  <sheetProtection algorithmName="SHA-512" hashValue="XhHQyuVMoue2JooXKlsL5n7v9A5aIF2i3Sfxp3AyEW6zAXpTtew8TcpavyFdKwDQjEuydfaaIA/vnRgyd0il1g==" saltValue="8fgqlCiH8TfDXQ1jhLiNQQ==" spinCount="100000" sheet="1" formatCells="0"/>
  <mergeCells count="73">
    <mergeCell ref="B48:L48"/>
    <mergeCell ref="F42:K42"/>
    <mergeCell ref="F35:K35"/>
    <mergeCell ref="C33:E33"/>
    <mergeCell ref="F33:K33"/>
    <mergeCell ref="B42:E42"/>
    <mergeCell ref="B41:E41"/>
    <mergeCell ref="F41:K41"/>
    <mergeCell ref="C36:E36"/>
    <mergeCell ref="F36:K36"/>
    <mergeCell ref="D37:E37"/>
    <mergeCell ref="D39:E39"/>
    <mergeCell ref="F39:K39"/>
    <mergeCell ref="B40:E40"/>
    <mergeCell ref="F40:K40"/>
    <mergeCell ref="B33:B39"/>
    <mergeCell ref="B45:E45"/>
    <mergeCell ref="F45:K45"/>
    <mergeCell ref="B43:E43"/>
    <mergeCell ref="F43:K43"/>
    <mergeCell ref="B44:E44"/>
    <mergeCell ref="F44:K44"/>
    <mergeCell ref="C38:E38"/>
    <mergeCell ref="F38:K38"/>
    <mergeCell ref="C34:C35"/>
    <mergeCell ref="D34:E34"/>
    <mergeCell ref="F34:K34"/>
    <mergeCell ref="F37:K37"/>
    <mergeCell ref="D30:E30"/>
    <mergeCell ref="F30:K30"/>
    <mergeCell ref="C31:E31"/>
    <mergeCell ref="F31:K31"/>
    <mergeCell ref="B22:L22"/>
    <mergeCell ref="B23:B32"/>
    <mergeCell ref="C23:E23"/>
    <mergeCell ref="F23:K23"/>
    <mergeCell ref="D27:E27"/>
    <mergeCell ref="F27:K27"/>
    <mergeCell ref="F28:K28"/>
    <mergeCell ref="C29:E29"/>
    <mergeCell ref="F29:K29"/>
    <mergeCell ref="D32:E32"/>
    <mergeCell ref="F32:K32"/>
    <mergeCell ref="C24:C28"/>
    <mergeCell ref="F24:L26"/>
    <mergeCell ref="D24:E26"/>
    <mergeCell ref="B18:D18"/>
    <mergeCell ref="E18:L18"/>
    <mergeCell ref="B19:D19"/>
    <mergeCell ref="E19:L19"/>
    <mergeCell ref="B15:D15"/>
    <mergeCell ref="E15:L15"/>
    <mergeCell ref="B17:L17"/>
    <mergeCell ref="B11:D11"/>
    <mergeCell ref="E11:L11"/>
    <mergeCell ref="B13:L13"/>
    <mergeCell ref="B14:D14"/>
    <mergeCell ref="E14:L14"/>
    <mergeCell ref="B9:D9"/>
    <mergeCell ref="E9:L9"/>
    <mergeCell ref="B10:D10"/>
    <mergeCell ref="E10:L10"/>
    <mergeCell ref="B7:L7"/>
    <mergeCell ref="B8:D8"/>
    <mergeCell ref="E8:L8"/>
    <mergeCell ref="B6:L6"/>
    <mergeCell ref="F4:G4"/>
    <mergeCell ref="H4:L4"/>
    <mergeCell ref="B5:L5"/>
    <mergeCell ref="F1:G1"/>
    <mergeCell ref="H1:L1"/>
    <mergeCell ref="F2:G2"/>
    <mergeCell ref="H2:L2"/>
  </mergeCells>
  <phoneticPr fontId="2"/>
  <printOptions horizontalCentered="1"/>
  <pageMargins left="0.51181102362204722" right="0.51181102362204722" top="0.35433070866141736" bottom="0.35433070866141736" header="0.31496062992125984" footer="0.11811023622047245"/>
  <pageSetup paperSize="9" fitToWidth="0" fitToHeight="0" orientation="portrait" r:id="rId1"/>
  <rowBreaks count="1" manualBreakCount="1">
    <brk id="32" min="1" max="11" man="1"/>
  </rowBreaks>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prompt=" " xr:uid="{A9EB7267-C316-4241-9E4A-B60E9070DCB8}">
          <x14:formula1>
            <xm:f>【入力】仕入情報シート!$AD$10:$AD$19</xm:f>
          </x14:formula1>
          <xm:sqref>E18:L18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08A8-A549-48E7-A449-A110EDD4DBE3}">
  <sheetPr codeName="Sheet7">
    <pageSetUpPr fitToPage="1"/>
  </sheetPr>
  <dimension ref="B1:Y139"/>
  <sheetViews>
    <sheetView zoomScale="55" zoomScaleNormal="55" workbookViewId="0">
      <selection activeCell="E19" sqref="E19:L19"/>
    </sheetView>
  </sheetViews>
  <sheetFormatPr defaultColWidth="9" defaultRowHeight="34.950000000000003" customHeight="1"/>
  <cols>
    <col min="1" max="1" width="9" style="129"/>
    <col min="2" max="2" width="35.59765625" style="129" bestFit="1" customWidth="1"/>
    <col min="3" max="3" width="1.3984375" style="129" customWidth="1"/>
    <col min="4" max="4" width="33.69921875" style="131" customWidth="1"/>
    <col min="5" max="5" width="38.5" style="131" customWidth="1"/>
    <col min="6" max="6" width="39.19921875" style="131" customWidth="1"/>
    <col min="7" max="7" width="16.59765625" style="131" customWidth="1"/>
    <col min="8" max="8" width="9" style="137"/>
    <col min="9" max="10" width="9" style="129"/>
    <col min="11" max="11" width="27" style="129" bestFit="1" customWidth="1"/>
    <col min="12" max="12" width="11.8984375" style="129" customWidth="1"/>
    <col min="13" max="13" width="40.19921875" style="129" customWidth="1"/>
    <col min="14" max="14" width="12" style="129" customWidth="1"/>
    <col min="15" max="15" width="16.8984375" style="129" bestFit="1" customWidth="1"/>
    <col min="16" max="16" width="14.3984375" style="129" bestFit="1" customWidth="1"/>
    <col min="17" max="17" width="22" style="129" bestFit="1" customWidth="1"/>
    <col min="18" max="18" width="14.3984375" style="129" bestFit="1" customWidth="1"/>
    <col min="19" max="19" width="28.8984375" style="129" bestFit="1" customWidth="1"/>
    <col min="20" max="20" width="14.3984375" style="129" bestFit="1" customWidth="1"/>
    <col min="21" max="21" width="20" style="129" bestFit="1" customWidth="1"/>
    <col min="22" max="22" width="14.3984375" style="129" bestFit="1" customWidth="1"/>
    <col min="23" max="23" width="12.5" style="129" customWidth="1"/>
    <col min="24" max="24" width="44.19921875" style="129" bestFit="1" customWidth="1"/>
    <col min="25" max="16384" width="9" style="129"/>
  </cols>
  <sheetData>
    <row r="1" spans="2:25" s="124" customFormat="1" ht="52.2" customHeight="1">
      <c r="D1" s="125" t="s">
        <v>147</v>
      </c>
      <c r="E1" s="126"/>
      <c r="F1" s="126"/>
      <c r="G1" s="127"/>
      <c r="H1" s="128"/>
      <c r="K1" s="129"/>
      <c r="L1" s="129"/>
      <c r="M1" s="129"/>
      <c r="N1" s="129"/>
      <c r="O1" s="129"/>
      <c r="P1" s="129"/>
      <c r="Q1" s="129"/>
      <c r="R1" s="129"/>
      <c r="S1" s="129"/>
      <c r="T1" s="129"/>
      <c r="U1" s="129"/>
      <c r="V1" s="129"/>
    </row>
    <row r="2" spans="2:25" s="131" customFormat="1" ht="34.950000000000003" customHeight="1">
      <c r="B2" s="130" t="s">
        <v>148</v>
      </c>
      <c r="D2" s="132" t="s">
        <v>2</v>
      </c>
      <c r="E2" s="132" t="s">
        <v>149</v>
      </c>
      <c r="F2" s="132" t="s">
        <v>150</v>
      </c>
      <c r="G2" s="132" t="s">
        <v>151</v>
      </c>
      <c r="H2" s="133"/>
      <c r="K2" s="708" t="s">
        <v>152</v>
      </c>
      <c r="L2" s="708"/>
      <c r="M2" s="708" t="s">
        <v>156</v>
      </c>
      <c r="N2" s="708"/>
      <c r="O2" s="708" t="s">
        <v>161</v>
      </c>
      <c r="P2" s="708"/>
      <c r="Q2" s="708" t="s">
        <v>164</v>
      </c>
      <c r="R2" s="708"/>
      <c r="S2" s="708" t="s">
        <v>166</v>
      </c>
      <c r="T2" s="708"/>
      <c r="U2" s="708" t="s">
        <v>168</v>
      </c>
      <c r="V2" s="708"/>
      <c r="X2" s="708" t="s">
        <v>568</v>
      </c>
      <c r="Y2" s="708"/>
    </row>
    <row r="3" spans="2:25" ht="34.950000000000003" customHeight="1">
      <c r="B3" s="129" t="s">
        <v>153</v>
      </c>
      <c r="D3" s="134" t="s">
        <v>154</v>
      </c>
      <c r="E3" s="135" t="s">
        <v>245</v>
      </c>
      <c r="F3" s="135" t="s">
        <v>155</v>
      </c>
      <c r="G3" s="136">
        <v>10001</v>
      </c>
      <c r="H3" s="137">
        <v>50000</v>
      </c>
      <c r="K3" s="135" t="s">
        <v>537</v>
      </c>
      <c r="L3" s="135" t="s">
        <v>535</v>
      </c>
      <c r="M3" s="135" t="s">
        <v>537</v>
      </c>
      <c r="N3" s="135" t="s">
        <v>535</v>
      </c>
      <c r="O3" s="135" t="s">
        <v>537</v>
      </c>
      <c r="P3" s="135" t="s">
        <v>535</v>
      </c>
      <c r="Q3" s="135" t="s">
        <v>537</v>
      </c>
      <c r="R3" s="135" t="s">
        <v>535</v>
      </c>
      <c r="S3" s="135" t="s">
        <v>537</v>
      </c>
      <c r="T3" s="135" t="s">
        <v>535</v>
      </c>
      <c r="U3" s="135" t="s">
        <v>537</v>
      </c>
      <c r="V3" s="135" t="s">
        <v>535</v>
      </c>
      <c r="X3" s="138" t="s">
        <v>536</v>
      </c>
      <c r="Y3" s="138" t="s">
        <v>535</v>
      </c>
    </row>
    <row r="4" spans="2:25" ht="34.950000000000003" customHeight="1">
      <c r="B4" s="129" t="s">
        <v>157</v>
      </c>
      <c r="D4" s="134" t="s">
        <v>154</v>
      </c>
      <c r="E4" s="135" t="s">
        <v>158</v>
      </c>
      <c r="F4" s="135" t="s">
        <v>155</v>
      </c>
      <c r="G4" s="136">
        <v>10002</v>
      </c>
      <c r="H4" s="137">
        <v>50000</v>
      </c>
      <c r="K4" s="135" t="s">
        <v>245</v>
      </c>
      <c r="L4" s="135">
        <v>109</v>
      </c>
      <c r="M4" s="135" t="s">
        <v>313</v>
      </c>
      <c r="N4" s="135">
        <v>160</v>
      </c>
      <c r="O4" s="139" t="s">
        <v>560</v>
      </c>
      <c r="P4" s="139">
        <v>217</v>
      </c>
      <c r="Q4" s="139" t="s">
        <v>190</v>
      </c>
      <c r="R4" s="139">
        <v>109</v>
      </c>
      <c r="S4" s="140" t="s">
        <v>628</v>
      </c>
      <c r="T4" s="140">
        <v>230</v>
      </c>
      <c r="U4" s="139" t="s">
        <v>216</v>
      </c>
      <c r="V4" s="135">
        <v>0.3</v>
      </c>
      <c r="W4" s="141"/>
      <c r="X4" s="138" t="s">
        <v>245</v>
      </c>
      <c r="Y4" s="138">
        <v>109</v>
      </c>
    </row>
    <row r="5" spans="2:25" ht="34.950000000000003" customHeight="1">
      <c r="B5" s="129" t="s">
        <v>162</v>
      </c>
      <c r="D5" s="134" t="s">
        <v>154</v>
      </c>
      <c r="E5" s="135" t="s">
        <v>253</v>
      </c>
      <c r="F5" s="135" t="s">
        <v>160</v>
      </c>
      <c r="G5" s="136">
        <v>10003</v>
      </c>
      <c r="H5" s="137">
        <v>50000</v>
      </c>
      <c r="K5" s="135" t="s">
        <v>158</v>
      </c>
      <c r="L5" s="135">
        <v>109</v>
      </c>
      <c r="M5" s="135" t="s">
        <v>538</v>
      </c>
      <c r="N5" s="135">
        <v>160</v>
      </c>
      <c r="O5" s="135" t="s">
        <v>561</v>
      </c>
      <c r="P5" s="135">
        <v>42</v>
      </c>
      <c r="Q5" s="135" t="s">
        <v>621</v>
      </c>
      <c r="R5" s="135">
        <v>120</v>
      </c>
      <c r="S5" s="142" t="s">
        <v>469</v>
      </c>
      <c r="T5" s="142">
        <v>235</v>
      </c>
      <c r="U5" s="143" t="s">
        <v>659</v>
      </c>
      <c r="V5" s="135" t="s">
        <v>700</v>
      </c>
      <c r="W5" s="141"/>
      <c r="X5" s="138" t="s">
        <v>158</v>
      </c>
      <c r="Y5" s="138">
        <v>109</v>
      </c>
    </row>
    <row r="6" spans="2:25" ht="34.950000000000003" customHeight="1">
      <c r="B6" s="129" t="s">
        <v>164</v>
      </c>
      <c r="D6" s="134" t="s">
        <v>154</v>
      </c>
      <c r="E6" s="135" t="s">
        <v>163</v>
      </c>
      <c r="F6" s="135" t="s">
        <v>160</v>
      </c>
      <c r="G6" s="136">
        <v>10004</v>
      </c>
      <c r="H6" s="137">
        <v>50000</v>
      </c>
      <c r="K6" s="135" t="s">
        <v>253</v>
      </c>
      <c r="L6" s="135">
        <v>55</v>
      </c>
      <c r="M6" s="135" t="s">
        <v>539</v>
      </c>
      <c r="N6" s="135">
        <v>74</v>
      </c>
      <c r="O6" s="135" t="s">
        <v>562</v>
      </c>
      <c r="P6" s="135">
        <v>42</v>
      </c>
      <c r="Q6" s="135" t="s">
        <v>594</v>
      </c>
      <c r="R6" s="135">
        <v>120</v>
      </c>
      <c r="S6" s="142" t="s">
        <v>471</v>
      </c>
      <c r="T6" s="142">
        <v>240</v>
      </c>
      <c r="U6" s="143" t="s">
        <v>222</v>
      </c>
      <c r="V6" s="135" t="s">
        <v>700</v>
      </c>
      <c r="W6" s="141"/>
      <c r="X6" s="138" t="s">
        <v>253</v>
      </c>
      <c r="Y6" s="138">
        <v>55</v>
      </c>
    </row>
    <row r="7" spans="2:25" ht="34.950000000000003" customHeight="1">
      <c r="B7" s="129" t="s">
        <v>166</v>
      </c>
      <c r="D7" s="134" t="s">
        <v>154</v>
      </c>
      <c r="E7" s="135" t="s">
        <v>258</v>
      </c>
      <c r="F7" s="135" t="s">
        <v>165</v>
      </c>
      <c r="G7" s="136">
        <v>10005</v>
      </c>
      <c r="H7" s="137">
        <v>50000</v>
      </c>
      <c r="K7" s="135" t="s">
        <v>163</v>
      </c>
      <c r="L7" s="135">
        <v>110</v>
      </c>
      <c r="M7" s="135" t="s">
        <v>551</v>
      </c>
      <c r="N7" s="135">
        <v>76</v>
      </c>
      <c r="O7" s="135" t="s">
        <v>563</v>
      </c>
      <c r="P7" s="135">
        <v>42</v>
      </c>
      <c r="Q7" s="135" t="s">
        <v>622</v>
      </c>
      <c r="R7" s="135">
        <v>120</v>
      </c>
      <c r="S7" s="142" t="s">
        <v>473</v>
      </c>
      <c r="T7" s="142">
        <v>230</v>
      </c>
      <c r="U7" s="135" t="s">
        <v>224</v>
      </c>
      <c r="V7" s="135" t="s">
        <v>700</v>
      </c>
      <c r="W7" s="141"/>
      <c r="X7" s="138" t="s">
        <v>163</v>
      </c>
      <c r="Y7" s="138">
        <v>110</v>
      </c>
    </row>
    <row r="8" spans="2:25" ht="34.950000000000003" customHeight="1">
      <c r="B8" s="129" t="s">
        <v>168</v>
      </c>
      <c r="D8" s="134" t="s">
        <v>154</v>
      </c>
      <c r="E8" s="135" t="s">
        <v>541</v>
      </c>
      <c r="F8" s="135" t="s">
        <v>165</v>
      </c>
      <c r="G8" s="136">
        <v>10006</v>
      </c>
      <c r="H8" s="137">
        <v>50000</v>
      </c>
      <c r="K8" s="135" t="s">
        <v>258</v>
      </c>
      <c r="L8" s="135">
        <v>59</v>
      </c>
      <c r="M8" s="143" t="s">
        <v>673</v>
      </c>
      <c r="N8" s="135">
        <v>250</v>
      </c>
      <c r="O8" s="135" t="s">
        <v>540</v>
      </c>
      <c r="P8" s="135">
        <v>57</v>
      </c>
      <c r="Q8" s="135" t="s">
        <v>623</v>
      </c>
      <c r="R8" s="135">
        <v>120</v>
      </c>
      <c r="S8" s="142" t="s">
        <v>475</v>
      </c>
      <c r="T8" s="142">
        <v>235</v>
      </c>
      <c r="U8" s="135" t="s">
        <v>225</v>
      </c>
      <c r="V8" s="135" t="s">
        <v>700</v>
      </c>
      <c r="W8" s="141"/>
      <c r="X8" s="138" t="s">
        <v>258</v>
      </c>
      <c r="Y8" s="138">
        <v>59</v>
      </c>
    </row>
    <row r="9" spans="2:25" ht="34.950000000000003" customHeight="1">
      <c r="D9" s="134" t="s">
        <v>154</v>
      </c>
      <c r="E9" s="135" t="s">
        <v>542</v>
      </c>
      <c r="F9" s="135" t="s">
        <v>165</v>
      </c>
      <c r="G9" s="136">
        <v>10007</v>
      </c>
      <c r="H9" s="137">
        <v>50000</v>
      </c>
      <c r="K9" s="135" t="s">
        <v>541</v>
      </c>
      <c r="L9" s="135">
        <v>60</v>
      </c>
      <c r="M9" s="144" t="s">
        <v>674</v>
      </c>
      <c r="N9" s="135">
        <v>250</v>
      </c>
      <c r="O9" s="135" t="s">
        <v>564</v>
      </c>
      <c r="P9" s="135">
        <v>40</v>
      </c>
      <c r="Q9" s="135" t="s">
        <v>593</v>
      </c>
      <c r="R9" s="135">
        <v>228</v>
      </c>
      <c r="S9" s="142" t="s">
        <v>629</v>
      </c>
      <c r="T9" s="142">
        <v>240</v>
      </c>
      <c r="U9" s="135" t="s">
        <v>226</v>
      </c>
      <c r="V9" s="135" t="s">
        <v>700</v>
      </c>
      <c r="W9" s="141"/>
      <c r="X9" s="138" t="s">
        <v>541</v>
      </c>
      <c r="Y9" s="138">
        <v>60</v>
      </c>
    </row>
    <row r="10" spans="2:25" ht="34.950000000000003" customHeight="1">
      <c r="B10" s="145" t="s">
        <v>159</v>
      </c>
      <c r="D10" s="134" t="s">
        <v>154</v>
      </c>
      <c r="E10" s="135" t="s">
        <v>543</v>
      </c>
      <c r="F10" s="135" t="s">
        <v>165</v>
      </c>
      <c r="G10" s="136">
        <v>10008</v>
      </c>
      <c r="H10" s="137">
        <v>50000</v>
      </c>
      <c r="K10" s="135" t="s">
        <v>542</v>
      </c>
      <c r="L10" s="135">
        <v>46</v>
      </c>
      <c r="M10" s="144" t="s">
        <v>675</v>
      </c>
      <c r="N10" s="135">
        <v>245</v>
      </c>
      <c r="O10" s="135" t="s">
        <v>565</v>
      </c>
      <c r="P10" s="135">
        <v>41</v>
      </c>
      <c r="Q10" s="135" t="s">
        <v>624</v>
      </c>
      <c r="R10" s="135">
        <v>180</v>
      </c>
      <c r="S10" s="142" t="s">
        <v>478</v>
      </c>
      <c r="T10" s="142">
        <v>245</v>
      </c>
      <c r="U10" s="135" t="s">
        <v>227</v>
      </c>
      <c r="V10" s="135" t="s">
        <v>700</v>
      </c>
      <c r="W10" s="141"/>
      <c r="X10" s="138" t="s">
        <v>542</v>
      </c>
      <c r="Y10" s="138">
        <v>46</v>
      </c>
    </row>
    <row r="11" spans="2:25" ht="34.950000000000003" customHeight="1">
      <c r="D11" s="134" t="s">
        <v>154</v>
      </c>
      <c r="E11" s="135" t="s">
        <v>544</v>
      </c>
      <c r="F11" s="135" t="s">
        <v>165</v>
      </c>
      <c r="G11" s="136">
        <v>10009</v>
      </c>
      <c r="H11" s="137">
        <v>50000</v>
      </c>
      <c r="K11" s="135" t="s">
        <v>543</v>
      </c>
      <c r="L11" s="135">
        <v>47</v>
      </c>
      <c r="M11" s="144" t="s">
        <v>676</v>
      </c>
      <c r="N11" s="135">
        <v>243</v>
      </c>
      <c r="O11" s="135" t="s">
        <v>566</v>
      </c>
      <c r="P11" s="135">
        <v>42</v>
      </c>
      <c r="Q11" s="135" t="s">
        <v>595</v>
      </c>
      <c r="R11" s="135">
        <v>218</v>
      </c>
      <c r="S11" s="142" t="s">
        <v>480</v>
      </c>
      <c r="T11" s="142">
        <v>375</v>
      </c>
      <c r="U11" s="135" t="s">
        <v>228</v>
      </c>
      <c r="V11" s="135" t="s">
        <v>700</v>
      </c>
      <c r="W11" s="141"/>
      <c r="X11" s="138" t="s">
        <v>543</v>
      </c>
      <c r="Y11" s="138">
        <v>47</v>
      </c>
    </row>
    <row r="12" spans="2:25" ht="34.950000000000003" customHeight="1">
      <c r="D12" s="134" t="s">
        <v>154</v>
      </c>
      <c r="E12" s="135" t="s">
        <v>545</v>
      </c>
      <c r="F12" s="135" t="s">
        <v>165</v>
      </c>
      <c r="G12" s="136">
        <v>10010</v>
      </c>
      <c r="H12" s="137">
        <v>50000</v>
      </c>
      <c r="K12" s="135" t="s">
        <v>544</v>
      </c>
      <c r="L12" s="135">
        <v>48</v>
      </c>
      <c r="M12" s="144" t="s">
        <v>677</v>
      </c>
      <c r="N12" s="135">
        <v>243</v>
      </c>
      <c r="O12" s="135" t="s">
        <v>567</v>
      </c>
      <c r="P12" s="135">
        <v>43</v>
      </c>
      <c r="Q12" s="135" t="s">
        <v>625</v>
      </c>
      <c r="R12" s="135">
        <v>225</v>
      </c>
      <c r="S12" s="142" t="s">
        <v>482</v>
      </c>
      <c r="T12" s="142">
        <v>375</v>
      </c>
      <c r="U12" s="135" t="s">
        <v>229</v>
      </c>
      <c r="V12" s="135" t="s">
        <v>700</v>
      </c>
      <c r="W12" s="141"/>
      <c r="X12" s="138" t="s">
        <v>544</v>
      </c>
      <c r="Y12" s="138">
        <v>48</v>
      </c>
    </row>
    <row r="13" spans="2:25" ht="34.950000000000003" customHeight="1">
      <c r="D13" s="134" t="s">
        <v>154</v>
      </c>
      <c r="E13" s="135" t="s">
        <v>546</v>
      </c>
      <c r="F13" s="135" t="s">
        <v>169</v>
      </c>
      <c r="G13" s="136">
        <v>10011</v>
      </c>
      <c r="H13" s="137">
        <v>50000</v>
      </c>
      <c r="K13" s="135" t="s">
        <v>545</v>
      </c>
      <c r="L13" s="135">
        <v>49</v>
      </c>
      <c r="M13" s="144" t="s">
        <v>678</v>
      </c>
      <c r="N13" s="135">
        <v>240</v>
      </c>
      <c r="Q13" s="135" t="s">
        <v>626</v>
      </c>
      <c r="R13" s="135">
        <v>159</v>
      </c>
      <c r="S13" s="142" t="s">
        <v>484</v>
      </c>
      <c r="T13" s="142">
        <v>375</v>
      </c>
      <c r="U13" s="135" t="s">
        <v>218</v>
      </c>
      <c r="V13" s="135">
        <v>0.3</v>
      </c>
      <c r="W13" s="141"/>
      <c r="X13" s="138" t="s">
        <v>545</v>
      </c>
      <c r="Y13" s="138">
        <v>49</v>
      </c>
    </row>
    <row r="14" spans="2:25" ht="34.950000000000003" customHeight="1">
      <c r="D14" s="134" t="s">
        <v>154</v>
      </c>
      <c r="E14" s="135" t="s">
        <v>533</v>
      </c>
      <c r="F14" s="135" t="s">
        <v>169</v>
      </c>
      <c r="G14" s="136">
        <v>10012</v>
      </c>
      <c r="H14" s="137">
        <v>50000</v>
      </c>
      <c r="K14" s="135" t="s">
        <v>546</v>
      </c>
      <c r="L14" s="135">
        <v>70</v>
      </c>
      <c r="M14" s="144" t="s">
        <v>679</v>
      </c>
      <c r="N14" s="135">
        <v>230</v>
      </c>
      <c r="Q14" s="135" t="s">
        <v>627</v>
      </c>
      <c r="R14" s="135">
        <v>220</v>
      </c>
      <c r="S14" s="142" t="s">
        <v>486</v>
      </c>
      <c r="T14" s="142">
        <v>455</v>
      </c>
      <c r="V14" s="146"/>
      <c r="W14" s="147"/>
      <c r="X14" s="138" t="s">
        <v>546</v>
      </c>
      <c r="Y14" s="138">
        <v>70</v>
      </c>
    </row>
    <row r="15" spans="2:25" ht="34.950000000000003" customHeight="1">
      <c r="D15" s="134" t="s">
        <v>154</v>
      </c>
      <c r="E15" s="135" t="s">
        <v>547</v>
      </c>
      <c r="F15" s="135" t="s">
        <v>170</v>
      </c>
      <c r="G15" s="136">
        <v>10013</v>
      </c>
      <c r="H15" s="137">
        <v>50000</v>
      </c>
      <c r="K15" s="135" t="s">
        <v>533</v>
      </c>
      <c r="L15" s="135">
        <v>70</v>
      </c>
      <c r="M15" s="144" t="s">
        <v>680</v>
      </c>
      <c r="N15" s="135">
        <v>243</v>
      </c>
      <c r="Q15" s="148" t="s">
        <v>191</v>
      </c>
      <c r="R15" s="135">
        <v>137</v>
      </c>
      <c r="S15" s="142" t="s">
        <v>488</v>
      </c>
      <c r="T15" s="142">
        <v>460</v>
      </c>
      <c r="W15" s="147"/>
      <c r="X15" s="138" t="s">
        <v>533</v>
      </c>
      <c r="Y15" s="138">
        <v>70</v>
      </c>
    </row>
    <row r="16" spans="2:25" ht="34.950000000000003" customHeight="1">
      <c r="D16" s="134" t="s">
        <v>154</v>
      </c>
      <c r="E16" s="135" t="s">
        <v>548</v>
      </c>
      <c r="F16" s="135" t="s">
        <v>170</v>
      </c>
      <c r="G16" s="136">
        <v>10014</v>
      </c>
      <c r="H16" s="137">
        <v>50000</v>
      </c>
      <c r="K16" s="135" t="s">
        <v>547</v>
      </c>
      <c r="L16" s="135">
        <v>130</v>
      </c>
      <c r="M16" s="144" t="s">
        <v>681</v>
      </c>
      <c r="N16" s="135">
        <v>238</v>
      </c>
      <c r="Q16" s="148" t="s">
        <v>192</v>
      </c>
      <c r="R16" s="135">
        <v>140</v>
      </c>
      <c r="S16" s="142" t="s">
        <v>490</v>
      </c>
      <c r="T16" s="142">
        <v>410</v>
      </c>
      <c r="W16" s="147"/>
      <c r="X16" s="138" t="s">
        <v>547</v>
      </c>
      <c r="Y16" s="138">
        <v>130</v>
      </c>
    </row>
    <row r="17" spans="4:25" ht="34.950000000000003" customHeight="1">
      <c r="D17" s="134" t="s">
        <v>154</v>
      </c>
      <c r="E17" s="135" t="s">
        <v>549</v>
      </c>
      <c r="F17" s="135" t="s">
        <v>170</v>
      </c>
      <c r="G17" s="136">
        <v>10015</v>
      </c>
      <c r="H17" s="137">
        <v>50000</v>
      </c>
      <c r="K17" s="135" t="s">
        <v>548</v>
      </c>
      <c r="L17" s="135">
        <v>130</v>
      </c>
      <c r="M17" s="144" t="s">
        <v>682</v>
      </c>
      <c r="N17" s="135">
        <v>120</v>
      </c>
      <c r="Q17" s="142" t="s">
        <v>193</v>
      </c>
      <c r="R17" s="135">
        <v>188</v>
      </c>
      <c r="S17" s="142" t="s">
        <v>492</v>
      </c>
      <c r="T17" s="142">
        <v>410</v>
      </c>
      <c r="W17" s="147"/>
      <c r="X17" s="138" t="s">
        <v>548</v>
      </c>
      <c r="Y17" s="138">
        <v>130</v>
      </c>
    </row>
    <row r="18" spans="4:25" ht="34.950000000000003" customHeight="1">
      <c r="D18" s="134" t="s">
        <v>154</v>
      </c>
      <c r="E18" s="135" t="s">
        <v>550</v>
      </c>
      <c r="F18" s="135" t="s">
        <v>170</v>
      </c>
      <c r="G18" s="136">
        <v>10016</v>
      </c>
      <c r="H18" s="137">
        <v>50000</v>
      </c>
      <c r="K18" s="135" t="s">
        <v>549</v>
      </c>
      <c r="L18" s="135">
        <v>103</v>
      </c>
      <c r="M18" s="144" t="s">
        <v>683</v>
      </c>
      <c r="N18" s="135">
        <v>240</v>
      </c>
      <c r="Q18" s="142" t="s">
        <v>194</v>
      </c>
      <c r="R18" s="135">
        <v>189</v>
      </c>
      <c r="S18" s="142" t="s">
        <v>494</v>
      </c>
      <c r="T18" s="142">
        <v>545</v>
      </c>
      <c r="W18" s="147"/>
      <c r="X18" s="138" t="s">
        <v>549</v>
      </c>
      <c r="Y18" s="138">
        <v>103</v>
      </c>
    </row>
    <row r="19" spans="4:25" ht="34.950000000000003" customHeight="1">
      <c r="D19" s="149" t="s">
        <v>171</v>
      </c>
      <c r="E19" s="135" t="s">
        <v>172</v>
      </c>
      <c r="F19" s="135" t="s">
        <v>173</v>
      </c>
      <c r="G19" s="136">
        <v>10017</v>
      </c>
      <c r="H19" s="137">
        <v>50000</v>
      </c>
      <c r="K19" s="135" t="s">
        <v>550</v>
      </c>
      <c r="L19" s="135">
        <v>103</v>
      </c>
      <c r="M19" s="144" t="s">
        <v>684</v>
      </c>
      <c r="N19" s="135">
        <v>120</v>
      </c>
      <c r="Q19" s="142" t="s">
        <v>195</v>
      </c>
      <c r="R19" s="135">
        <v>193</v>
      </c>
      <c r="S19" s="142" t="s">
        <v>496</v>
      </c>
      <c r="T19" s="142">
        <v>550</v>
      </c>
      <c r="W19" s="147"/>
      <c r="X19" s="138" t="s">
        <v>550</v>
      </c>
      <c r="Y19" s="138">
        <v>103</v>
      </c>
    </row>
    <row r="20" spans="4:25" ht="34.950000000000003" customHeight="1">
      <c r="D20" s="149" t="s">
        <v>154</v>
      </c>
      <c r="E20" s="135" t="s">
        <v>174</v>
      </c>
      <c r="F20" s="135" t="s">
        <v>173</v>
      </c>
      <c r="G20" s="136">
        <v>10018</v>
      </c>
      <c r="H20" s="137">
        <v>50000</v>
      </c>
      <c r="K20" s="135" t="s">
        <v>172</v>
      </c>
      <c r="L20" s="135">
        <v>100</v>
      </c>
      <c r="M20" s="144" t="s">
        <v>685</v>
      </c>
      <c r="N20" s="135">
        <v>131</v>
      </c>
      <c r="Q20" s="142" t="s">
        <v>196</v>
      </c>
      <c r="R20" s="135">
        <v>210</v>
      </c>
      <c r="S20" s="135" t="s">
        <v>499</v>
      </c>
      <c r="T20" s="142">
        <v>375</v>
      </c>
      <c r="W20" s="147"/>
      <c r="X20" s="138" t="s">
        <v>172</v>
      </c>
      <c r="Y20" s="138">
        <v>100</v>
      </c>
    </row>
    <row r="21" spans="4:25" ht="34.950000000000003" customHeight="1">
      <c r="D21" s="149" t="s">
        <v>154</v>
      </c>
      <c r="E21" s="135" t="s">
        <v>175</v>
      </c>
      <c r="F21" s="135" t="s">
        <v>173</v>
      </c>
      <c r="G21" s="136">
        <v>10019</v>
      </c>
      <c r="H21" s="137">
        <v>50000</v>
      </c>
      <c r="K21" s="135" t="s">
        <v>174</v>
      </c>
      <c r="L21" s="135">
        <v>100</v>
      </c>
      <c r="M21" s="135" t="s">
        <v>552</v>
      </c>
      <c r="N21" s="135">
        <v>65</v>
      </c>
      <c r="Q21" s="142" t="s">
        <v>197</v>
      </c>
      <c r="R21" s="135">
        <v>87</v>
      </c>
      <c r="W21" s="147"/>
      <c r="X21" s="138" t="s">
        <v>174</v>
      </c>
      <c r="Y21" s="138">
        <v>100</v>
      </c>
    </row>
    <row r="22" spans="4:25" ht="34.950000000000003" customHeight="1">
      <c r="D22" s="149" t="s">
        <v>154</v>
      </c>
      <c r="E22" s="135" t="s">
        <v>176</v>
      </c>
      <c r="F22" s="135" t="s">
        <v>173</v>
      </c>
      <c r="G22" s="136">
        <v>10020</v>
      </c>
      <c r="H22" s="137">
        <v>50000</v>
      </c>
      <c r="K22" s="135" t="s">
        <v>175</v>
      </c>
      <c r="L22" s="135">
        <v>178</v>
      </c>
      <c r="M22" s="135" t="s">
        <v>553</v>
      </c>
      <c r="N22" s="135">
        <v>43</v>
      </c>
      <c r="Q22" s="142" t="s">
        <v>198</v>
      </c>
      <c r="R22" s="135">
        <v>90</v>
      </c>
      <c r="W22" s="147"/>
      <c r="X22" s="138" t="s">
        <v>175</v>
      </c>
      <c r="Y22" s="138">
        <v>178</v>
      </c>
    </row>
    <row r="23" spans="4:25" ht="34.950000000000003" customHeight="1">
      <c r="D23" s="149" t="s">
        <v>154</v>
      </c>
      <c r="E23" s="135" t="s">
        <v>177</v>
      </c>
      <c r="F23" s="135" t="s">
        <v>173</v>
      </c>
      <c r="G23" s="136">
        <v>10021</v>
      </c>
      <c r="H23" s="137">
        <v>50000</v>
      </c>
      <c r="K23" s="135" t="s">
        <v>176</v>
      </c>
      <c r="L23" s="135">
        <v>181</v>
      </c>
      <c r="M23" s="135" t="s">
        <v>554</v>
      </c>
      <c r="N23" s="135">
        <v>65</v>
      </c>
      <c r="Q23" s="142" t="s">
        <v>199</v>
      </c>
      <c r="R23" s="135">
        <v>92</v>
      </c>
      <c r="W23" s="147"/>
      <c r="X23" s="138" t="s">
        <v>176</v>
      </c>
      <c r="Y23" s="138">
        <v>181</v>
      </c>
    </row>
    <row r="24" spans="4:25" ht="34.950000000000003" customHeight="1">
      <c r="D24" s="149" t="s">
        <v>154</v>
      </c>
      <c r="E24" s="135" t="s">
        <v>178</v>
      </c>
      <c r="F24" s="135" t="s">
        <v>173</v>
      </c>
      <c r="G24" s="136">
        <v>10022</v>
      </c>
      <c r="H24" s="137">
        <v>50000</v>
      </c>
      <c r="K24" s="135" t="s">
        <v>177</v>
      </c>
      <c r="L24" s="135">
        <v>97</v>
      </c>
      <c r="M24" s="135" t="s">
        <v>555</v>
      </c>
      <c r="N24" s="135">
        <v>43</v>
      </c>
      <c r="Q24" s="142" t="s">
        <v>446</v>
      </c>
      <c r="R24" s="135">
        <v>92</v>
      </c>
      <c r="W24" s="147"/>
      <c r="X24" s="138" t="s">
        <v>177</v>
      </c>
      <c r="Y24" s="138">
        <v>97</v>
      </c>
    </row>
    <row r="25" spans="4:25" ht="34.950000000000003" customHeight="1">
      <c r="D25" s="149" t="s">
        <v>154</v>
      </c>
      <c r="E25" s="135" t="s">
        <v>179</v>
      </c>
      <c r="F25" s="135" t="s">
        <v>173</v>
      </c>
      <c r="G25" s="136">
        <v>10023</v>
      </c>
      <c r="H25" s="137">
        <v>50000</v>
      </c>
      <c r="K25" s="135" t="s">
        <v>178</v>
      </c>
      <c r="L25" s="135">
        <v>97</v>
      </c>
      <c r="M25" s="135" t="s">
        <v>556</v>
      </c>
      <c r="N25" s="135">
        <v>65</v>
      </c>
      <c r="Q25" s="142" t="s">
        <v>448</v>
      </c>
      <c r="R25" s="135">
        <v>97</v>
      </c>
      <c r="W25" s="147"/>
      <c r="X25" s="138" t="s">
        <v>178</v>
      </c>
      <c r="Y25" s="138">
        <v>97</v>
      </c>
    </row>
    <row r="26" spans="4:25" ht="34.950000000000003" customHeight="1">
      <c r="D26" s="149" t="s">
        <v>154</v>
      </c>
      <c r="E26" s="139" t="s">
        <v>180</v>
      </c>
      <c r="F26" s="131" t="s">
        <v>173</v>
      </c>
      <c r="G26" s="136">
        <v>10024</v>
      </c>
      <c r="H26" s="137">
        <v>50000</v>
      </c>
      <c r="K26" s="135" t="s">
        <v>179</v>
      </c>
      <c r="L26" s="135">
        <v>55</v>
      </c>
      <c r="M26" s="135" t="s">
        <v>557</v>
      </c>
      <c r="N26" s="135">
        <v>50.5</v>
      </c>
      <c r="Q26" s="142" t="s">
        <v>450</v>
      </c>
      <c r="R26" s="135">
        <v>97</v>
      </c>
      <c r="W26" s="147"/>
      <c r="X26" s="138" t="s">
        <v>179</v>
      </c>
      <c r="Y26" s="138">
        <v>55</v>
      </c>
    </row>
    <row r="27" spans="4:25" ht="34.950000000000003" customHeight="1">
      <c r="D27" s="149" t="s">
        <v>154</v>
      </c>
      <c r="E27" s="135" t="s">
        <v>181</v>
      </c>
      <c r="F27" s="131" t="s">
        <v>173</v>
      </c>
      <c r="G27" s="136">
        <v>10025</v>
      </c>
      <c r="H27" s="137">
        <v>50000</v>
      </c>
      <c r="K27" s="139" t="s">
        <v>180</v>
      </c>
      <c r="L27" s="135">
        <v>75</v>
      </c>
      <c r="M27" s="144" t="s">
        <v>686</v>
      </c>
      <c r="N27" s="135">
        <v>92</v>
      </c>
      <c r="Q27" s="142" t="s">
        <v>200</v>
      </c>
      <c r="R27" s="135">
        <v>137</v>
      </c>
      <c r="W27" s="147"/>
      <c r="X27" s="138" t="s">
        <v>180</v>
      </c>
      <c r="Y27" s="138">
        <v>75</v>
      </c>
    </row>
    <row r="28" spans="4:25" ht="34.950000000000003" customHeight="1">
      <c r="D28" s="149" t="s">
        <v>154</v>
      </c>
      <c r="E28" s="135" t="s">
        <v>182</v>
      </c>
      <c r="F28" s="135" t="s">
        <v>173</v>
      </c>
      <c r="G28" s="136">
        <v>10026</v>
      </c>
      <c r="H28" s="137">
        <v>50000</v>
      </c>
      <c r="K28" s="135" t="s">
        <v>181</v>
      </c>
      <c r="L28" s="135">
        <v>69</v>
      </c>
      <c r="M28" s="144" t="s">
        <v>687</v>
      </c>
      <c r="N28" s="135">
        <v>92</v>
      </c>
      <c r="Q28" s="142" t="s">
        <v>201</v>
      </c>
      <c r="R28" s="135">
        <v>139</v>
      </c>
      <c r="W28" s="147"/>
      <c r="X28" s="138" t="s">
        <v>181</v>
      </c>
      <c r="Y28" s="138">
        <v>69</v>
      </c>
    </row>
    <row r="29" spans="4:25" ht="34.950000000000003" customHeight="1">
      <c r="D29" s="149" t="s">
        <v>154</v>
      </c>
      <c r="E29" s="135" t="s">
        <v>183</v>
      </c>
      <c r="F29" s="135" t="s">
        <v>173</v>
      </c>
      <c r="G29" s="136">
        <v>10027</v>
      </c>
      <c r="H29" s="137">
        <v>50000</v>
      </c>
      <c r="K29" s="135" t="s">
        <v>182</v>
      </c>
      <c r="L29" s="135">
        <v>69</v>
      </c>
      <c r="M29" s="144" t="s">
        <v>688</v>
      </c>
      <c r="N29" s="135">
        <v>97</v>
      </c>
      <c r="Q29" s="142" t="s">
        <v>202</v>
      </c>
      <c r="R29" s="135">
        <v>150</v>
      </c>
      <c r="W29" s="147"/>
      <c r="X29" s="138" t="s">
        <v>182</v>
      </c>
      <c r="Y29" s="138">
        <v>69</v>
      </c>
    </row>
    <row r="30" spans="4:25" ht="34.950000000000003" customHeight="1">
      <c r="D30" s="149" t="s">
        <v>154</v>
      </c>
      <c r="E30" s="135" t="s">
        <v>184</v>
      </c>
      <c r="F30" s="135" t="s">
        <v>173</v>
      </c>
      <c r="G30" s="136">
        <v>10028</v>
      </c>
      <c r="H30" s="137">
        <v>50000</v>
      </c>
      <c r="K30" s="135" t="s">
        <v>183</v>
      </c>
      <c r="L30" s="135">
        <v>74</v>
      </c>
      <c r="M30" s="144" t="s">
        <v>689</v>
      </c>
      <c r="N30" s="135">
        <v>97</v>
      </c>
      <c r="Q30" s="142" t="s">
        <v>203</v>
      </c>
      <c r="R30" s="135">
        <v>43</v>
      </c>
      <c r="W30" s="147"/>
      <c r="X30" s="138" t="s">
        <v>183</v>
      </c>
      <c r="Y30" s="138">
        <v>74</v>
      </c>
    </row>
    <row r="31" spans="4:25" ht="34.950000000000003" customHeight="1">
      <c r="D31" s="134" t="s">
        <v>185</v>
      </c>
      <c r="E31" s="135" t="s">
        <v>313</v>
      </c>
      <c r="F31" s="135" t="s">
        <v>186</v>
      </c>
      <c r="G31" s="136">
        <v>20001</v>
      </c>
      <c r="H31" s="137">
        <v>50000</v>
      </c>
      <c r="K31" s="135" t="s">
        <v>184</v>
      </c>
      <c r="L31" s="135">
        <v>74</v>
      </c>
      <c r="M31" s="144" t="s">
        <v>690</v>
      </c>
      <c r="N31" s="135">
        <v>43</v>
      </c>
      <c r="Q31" s="142" t="s">
        <v>204</v>
      </c>
      <c r="R31" s="135">
        <v>49.5</v>
      </c>
      <c r="W31" s="147"/>
      <c r="X31" s="138" t="s">
        <v>184</v>
      </c>
      <c r="Y31" s="138">
        <v>74</v>
      </c>
    </row>
    <row r="32" spans="4:25" ht="34.950000000000003" customHeight="1">
      <c r="D32" s="134" t="s">
        <v>185</v>
      </c>
      <c r="E32" s="135" t="s">
        <v>538</v>
      </c>
      <c r="F32" s="135" t="s">
        <v>186</v>
      </c>
      <c r="G32" s="136">
        <v>20002</v>
      </c>
      <c r="H32" s="137">
        <v>50000</v>
      </c>
      <c r="M32" s="144" t="s">
        <v>691</v>
      </c>
      <c r="N32" s="135">
        <v>49.5</v>
      </c>
      <c r="Q32" s="142" t="s">
        <v>205</v>
      </c>
      <c r="R32" s="135">
        <v>49.5</v>
      </c>
      <c r="W32" s="147"/>
      <c r="X32" s="150" t="s">
        <v>313</v>
      </c>
      <c r="Y32" s="138">
        <v>160</v>
      </c>
    </row>
    <row r="33" spans="4:25" ht="34.950000000000003" customHeight="1">
      <c r="D33" s="134" t="s">
        <v>185</v>
      </c>
      <c r="E33" s="135" t="s">
        <v>539</v>
      </c>
      <c r="F33" s="135" t="s">
        <v>165</v>
      </c>
      <c r="G33" s="136">
        <v>20003</v>
      </c>
      <c r="H33" s="137">
        <v>50000</v>
      </c>
      <c r="M33" s="144" t="s">
        <v>692</v>
      </c>
      <c r="N33" s="135">
        <v>49.5</v>
      </c>
      <c r="Q33" s="142" t="s">
        <v>206</v>
      </c>
      <c r="R33" s="135">
        <v>78</v>
      </c>
      <c r="W33" s="147"/>
      <c r="X33" s="132" t="s">
        <v>538</v>
      </c>
      <c r="Y33" s="138">
        <v>160</v>
      </c>
    </row>
    <row r="34" spans="4:25" ht="34.950000000000003" customHeight="1">
      <c r="D34" s="134" t="s">
        <v>185</v>
      </c>
      <c r="E34" s="135" t="s">
        <v>551</v>
      </c>
      <c r="F34" s="135" t="s">
        <v>165</v>
      </c>
      <c r="G34" s="136">
        <v>20004</v>
      </c>
      <c r="H34" s="137">
        <v>50000</v>
      </c>
      <c r="M34" s="144" t="s">
        <v>693</v>
      </c>
      <c r="N34" s="135">
        <v>65</v>
      </c>
      <c r="Q34" s="142" t="s">
        <v>207</v>
      </c>
      <c r="R34" s="135">
        <v>65</v>
      </c>
      <c r="W34" s="147"/>
      <c r="X34" s="132" t="s">
        <v>539</v>
      </c>
      <c r="Y34" s="138">
        <v>74</v>
      </c>
    </row>
    <row r="35" spans="4:25" ht="34.950000000000003" customHeight="1">
      <c r="D35" s="134" t="s">
        <v>185</v>
      </c>
      <c r="E35" s="135" t="s">
        <v>598</v>
      </c>
      <c r="F35" s="135" t="s">
        <v>169</v>
      </c>
      <c r="G35" s="136">
        <v>20005</v>
      </c>
      <c r="H35" s="137">
        <v>50000</v>
      </c>
      <c r="M35" s="144" t="s">
        <v>694</v>
      </c>
      <c r="N35" s="135">
        <v>65</v>
      </c>
      <c r="Q35" s="142" t="s">
        <v>208</v>
      </c>
      <c r="R35" s="135">
        <v>65</v>
      </c>
      <c r="W35" s="147"/>
      <c r="X35" s="132" t="s">
        <v>551</v>
      </c>
      <c r="Y35" s="138">
        <v>76</v>
      </c>
    </row>
    <row r="36" spans="4:25" ht="34.950000000000003" customHeight="1">
      <c r="D36" s="134" t="s">
        <v>185</v>
      </c>
      <c r="E36" s="135" t="s">
        <v>599</v>
      </c>
      <c r="F36" s="135" t="s">
        <v>169</v>
      </c>
      <c r="G36" s="136">
        <v>20006</v>
      </c>
      <c r="H36" s="137">
        <v>50000</v>
      </c>
      <c r="M36" s="144" t="s">
        <v>695</v>
      </c>
      <c r="N36" s="135">
        <v>65</v>
      </c>
      <c r="Q36" s="142" t="s">
        <v>209</v>
      </c>
      <c r="R36" s="135">
        <v>78</v>
      </c>
      <c r="W36" s="151"/>
      <c r="X36" s="152" t="s">
        <v>673</v>
      </c>
      <c r="Y36" s="138">
        <v>250</v>
      </c>
    </row>
    <row r="37" spans="4:25" ht="34.950000000000003" customHeight="1">
      <c r="D37" s="134" t="s">
        <v>185</v>
      </c>
      <c r="E37" s="135" t="s">
        <v>600</v>
      </c>
      <c r="F37" s="135" t="s">
        <v>169</v>
      </c>
      <c r="G37" s="136">
        <v>20007</v>
      </c>
      <c r="H37" s="137">
        <v>50000</v>
      </c>
      <c r="M37" s="144" t="s">
        <v>696</v>
      </c>
      <c r="N37" s="135">
        <v>78</v>
      </c>
      <c r="Q37" s="142" t="s">
        <v>210</v>
      </c>
      <c r="R37" s="135">
        <v>65</v>
      </c>
      <c r="W37" s="153"/>
      <c r="X37" s="154" t="s">
        <v>674</v>
      </c>
      <c r="Y37" s="138">
        <v>250</v>
      </c>
    </row>
    <row r="38" spans="4:25" ht="34.950000000000003" customHeight="1">
      <c r="D38" s="134" t="s">
        <v>185</v>
      </c>
      <c r="E38" s="135" t="s">
        <v>601</v>
      </c>
      <c r="F38" s="135" t="s">
        <v>169</v>
      </c>
      <c r="G38" s="136">
        <v>20008</v>
      </c>
      <c r="H38" s="137">
        <v>50000</v>
      </c>
      <c r="M38" s="144" t="s">
        <v>697</v>
      </c>
      <c r="N38" s="135">
        <v>78</v>
      </c>
      <c r="Q38" s="135" t="s">
        <v>211</v>
      </c>
      <c r="R38" s="135">
        <v>115</v>
      </c>
      <c r="W38" s="153"/>
      <c r="X38" s="154" t="s">
        <v>675</v>
      </c>
      <c r="Y38" s="138">
        <v>245</v>
      </c>
    </row>
    <row r="39" spans="4:25" ht="34.950000000000003" customHeight="1">
      <c r="D39" s="134" t="s">
        <v>185</v>
      </c>
      <c r="E39" s="135" t="s">
        <v>602</v>
      </c>
      <c r="F39" s="135" t="s">
        <v>169</v>
      </c>
      <c r="G39" s="136">
        <v>20009</v>
      </c>
      <c r="H39" s="137">
        <v>50000</v>
      </c>
      <c r="M39" s="135" t="s">
        <v>558</v>
      </c>
      <c r="N39" s="135">
        <v>245</v>
      </c>
      <c r="W39" s="153"/>
      <c r="X39" s="154" t="s">
        <v>676</v>
      </c>
      <c r="Y39" s="138">
        <v>243</v>
      </c>
    </row>
    <row r="40" spans="4:25" ht="34.950000000000003" customHeight="1">
      <c r="D40" s="134" t="s">
        <v>185</v>
      </c>
      <c r="E40" s="135" t="s">
        <v>603</v>
      </c>
      <c r="F40" s="135" t="s">
        <v>169</v>
      </c>
      <c r="G40" s="136">
        <v>20010</v>
      </c>
      <c r="H40" s="137">
        <v>50000</v>
      </c>
      <c r="M40" s="135" t="s">
        <v>559</v>
      </c>
      <c r="N40" s="135">
        <v>210</v>
      </c>
      <c r="W40" s="153"/>
      <c r="X40" s="154" t="s">
        <v>677</v>
      </c>
      <c r="Y40" s="138">
        <v>243</v>
      </c>
    </row>
    <row r="41" spans="4:25" ht="34.950000000000003" customHeight="1">
      <c r="D41" s="134" t="s">
        <v>185</v>
      </c>
      <c r="E41" s="135" t="s">
        <v>604</v>
      </c>
      <c r="F41" s="135" t="s">
        <v>169</v>
      </c>
      <c r="G41" s="136">
        <v>20011</v>
      </c>
      <c r="H41" s="137">
        <v>50000</v>
      </c>
      <c r="W41" s="153"/>
      <c r="X41" s="154" t="s">
        <v>678</v>
      </c>
      <c r="Y41" s="138">
        <v>240</v>
      </c>
    </row>
    <row r="42" spans="4:25" ht="34.950000000000003" customHeight="1">
      <c r="D42" s="134" t="s">
        <v>185</v>
      </c>
      <c r="E42" s="135" t="s">
        <v>605</v>
      </c>
      <c r="F42" s="135" t="s">
        <v>169</v>
      </c>
      <c r="G42" s="136">
        <v>20012</v>
      </c>
      <c r="H42" s="137">
        <v>50000</v>
      </c>
      <c r="W42" s="153"/>
      <c r="X42" s="154" t="s">
        <v>679</v>
      </c>
      <c r="Y42" s="138">
        <v>230</v>
      </c>
    </row>
    <row r="43" spans="4:25" ht="34.950000000000003" customHeight="1">
      <c r="D43" s="134" t="s">
        <v>185</v>
      </c>
      <c r="E43" s="135" t="s">
        <v>606</v>
      </c>
      <c r="F43" s="135" t="s">
        <v>169</v>
      </c>
      <c r="G43" s="136">
        <v>20013</v>
      </c>
      <c r="H43" s="137">
        <v>50000</v>
      </c>
      <c r="W43" s="153"/>
      <c r="X43" s="154" t="s">
        <v>680</v>
      </c>
      <c r="Y43" s="138">
        <v>243</v>
      </c>
    </row>
    <row r="44" spans="4:25" ht="34.950000000000003" customHeight="1">
      <c r="D44" s="134" t="s">
        <v>185</v>
      </c>
      <c r="E44" s="135" t="s">
        <v>607</v>
      </c>
      <c r="F44" s="135" t="s">
        <v>169</v>
      </c>
      <c r="G44" s="136">
        <v>20014</v>
      </c>
      <c r="H44" s="137">
        <v>50000</v>
      </c>
      <c r="W44" s="153"/>
      <c r="X44" s="154" t="s">
        <v>681</v>
      </c>
      <c r="Y44" s="138">
        <v>238</v>
      </c>
    </row>
    <row r="45" spans="4:25" ht="34.950000000000003" customHeight="1">
      <c r="D45" s="134" t="s">
        <v>185</v>
      </c>
      <c r="E45" s="135" t="s">
        <v>608</v>
      </c>
      <c r="F45" s="135" t="s">
        <v>169</v>
      </c>
      <c r="G45" s="136">
        <v>20015</v>
      </c>
      <c r="H45" s="137">
        <v>50000</v>
      </c>
      <c r="W45" s="153"/>
      <c r="X45" s="154" t="s">
        <v>682</v>
      </c>
      <c r="Y45" s="138">
        <v>120</v>
      </c>
    </row>
    <row r="46" spans="4:25" ht="34.950000000000003" customHeight="1">
      <c r="D46" s="134" t="s">
        <v>185</v>
      </c>
      <c r="E46" s="135" t="s">
        <v>609</v>
      </c>
      <c r="F46" s="135" t="s">
        <v>169</v>
      </c>
      <c r="G46" s="136">
        <v>20016</v>
      </c>
      <c r="H46" s="137">
        <v>50000</v>
      </c>
      <c r="W46" s="153"/>
      <c r="X46" s="154" t="s">
        <v>683</v>
      </c>
      <c r="Y46" s="138">
        <v>240</v>
      </c>
    </row>
    <row r="47" spans="4:25" ht="34.950000000000003" customHeight="1">
      <c r="D47" s="134" t="s">
        <v>185</v>
      </c>
      <c r="E47" s="135" t="s">
        <v>597</v>
      </c>
      <c r="F47" s="135" t="s">
        <v>169</v>
      </c>
      <c r="G47" s="136">
        <v>20017</v>
      </c>
      <c r="H47" s="137">
        <v>50000</v>
      </c>
      <c r="W47" s="153"/>
      <c r="X47" s="154" t="s">
        <v>684</v>
      </c>
      <c r="Y47" s="138">
        <v>120</v>
      </c>
    </row>
    <row r="48" spans="4:25" ht="34.950000000000003" customHeight="1">
      <c r="D48" s="134" t="s">
        <v>185</v>
      </c>
      <c r="E48" s="135" t="s">
        <v>552</v>
      </c>
      <c r="F48" s="135" t="s">
        <v>170</v>
      </c>
      <c r="G48" s="136">
        <v>20018</v>
      </c>
      <c r="H48" s="137">
        <v>50000</v>
      </c>
      <c r="W48" s="153"/>
      <c r="X48" s="154" t="s">
        <v>685</v>
      </c>
      <c r="Y48" s="138">
        <v>131</v>
      </c>
    </row>
    <row r="49" spans="4:25" ht="34.950000000000003" customHeight="1">
      <c r="D49" s="134" t="s">
        <v>185</v>
      </c>
      <c r="E49" s="135" t="s">
        <v>553</v>
      </c>
      <c r="F49" s="135" t="s">
        <v>170</v>
      </c>
      <c r="G49" s="136">
        <v>20019</v>
      </c>
      <c r="H49" s="137">
        <v>50000</v>
      </c>
      <c r="W49" s="147"/>
      <c r="X49" s="132" t="s">
        <v>552</v>
      </c>
      <c r="Y49" s="138">
        <v>65</v>
      </c>
    </row>
    <row r="50" spans="4:25" ht="34.950000000000003" customHeight="1">
      <c r="D50" s="134" t="s">
        <v>185</v>
      </c>
      <c r="E50" s="135" t="s">
        <v>554</v>
      </c>
      <c r="F50" s="135" t="s">
        <v>170</v>
      </c>
      <c r="G50" s="136">
        <v>20020</v>
      </c>
      <c r="H50" s="137">
        <v>50000</v>
      </c>
      <c r="W50" s="147"/>
      <c r="X50" s="132" t="s">
        <v>553</v>
      </c>
      <c r="Y50" s="138">
        <v>43</v>
      </c>
    </row>
    <row r="51" spans="4:25" ht="34.950000000000003" customHeight="1">
      <c r="D51" s="134" t="s">
        <v>185</v>
      </c>
      <c r="E51" s="135" t="s">
        <v>555</v>
      </c>
      <c r="F51" s="135" t="s">
        <v>170</v>
      </c>
      <c r="G51" s="136">
        <v>20021</v>
      </c>
      <c r="H51" s="137">
        <v>50000</v>
      </c>
      <c r="W51" s="147"/>
      <c r="X51" s="132" t="s">
        <v>554</v>
      </c>
      <c r="Y51" s="138">
        <v>65</v>
      </c>
    </row>
    <row r="52" spans="4:25" ht="34.950000000000003" customHeight="1">
      <c r="D52" s="134" t="s">
        <v>185</v>
      </c>
      <c r="E52" s="135" t="s">
        <v>556</v>
      </c>
      <c r="F52" s="135" t="s">
        <v>170</v>
      </c>
      <c r="G52" s="136">
        <v>20022</v>
      </c>
      <c r="H52" s="137">
        <v>50000</v>
      </c>
      <c r="W52" s="147"/>
      <c r="X52" s="132" t="s">
        <v>555</v>
      </c>
      <c r="Y52" s="138">
        <v>43</v>
      </c>
    </row>
    <row r="53" spans="4:25" ht="34.950000000000003" customHeight="1">
      <c r="D53" s="134" t="s">
        <v>185</v>
      </c>
      <c r="E53" s="135" t="s">
        <v>557</v>
      </c>
      <c r="F53" s="135" t="s">
        <v>170</v>
      </c>
      <c r="G53" s="136">
        <v>20023</v>
      </c>
      <c r="H53" s="137">
        <v>50000</v>
      </c>
      <c r="W53" s="147"/>
      <c r="X53" s="132" t="s">
        <v>556</v>
      </c>
      <c r="Y53" s="138">
        <v>65</v>
      </c>
    </row>
    <row r="54" spans="4:25" ht="34.950000000000003" customHeight="1">
      <c r="D54" s="149" t="s">
        <v>185</v>
      </c>
      <c r="E54" s="142" t="s">
        <v>656</v>
      </c>
      <c r="F54" s="135" t="s">
        <v>173</v>
      </c>
      <c r="G54" s="136">
        <v>20024</v>
      </c>
      <c r="H54" s="137">
        <v>50000</v>
      </c>
      <c r="W54" s="147"/>
      <c r="X54" s="132" t="s">
        <v>557</v>
      </c>
      <c r="Y54" s="138">
        <v>50.5</v>
      </c>
    </row>
    <row r="55" spans="4:25" ht="34.950000000000003" customHeight="1">
      <c r="D55" s="149" t="s">
        <v>185</v>
      </c>
      <c r="E55" s="142" t="s">
        <v>610</v>
      </c>
      <c r="F55" s="135" t="s">
        <v>173</v>
      </c>
      <c r="G55" s="136">
        <v>20025</v>
      </c>
      <c r="H55" s="137">
        <v>50000</v>
      </c>
      <c r="W55" s="153"/>
      <c r="X55" s="154" t="s">
        <v>686</v>
      </c>
      <c r="Y55" s="138">
        <v>92</v>
      </c>
    </row>
    <row r="56" spans="4:25" ht="34.950000000000003" customHeight="1">
      <c r="D56" s="149" t="s">
        <v>185</v>
      </c>
      <c r="E56" s="148" t="s">
        <v>611</v>
      </c>
      <c r="F56" s="135" t="s">
        <v>173</v>
      </c>
      <c r="G56" s="136">
        <v>20026</v>
      </c>
      <c r="H56" s="137">
        <v>50000</v>
      </c>
      <c r="W56" s="153"/>
      <c r="X56" s="154" t="s">
        <v>687</v>
      </c>
      <c r="Y56" s="138">
        <v>92</v>
      </c>
    </row>
    <row r="57" spans="4:25" ht="34.950000000000003" customHeight="1">
      <c r="D57" s="149" t="s">
        <v>185</v>
      </c>
      <c r="E57" s="148" t="s">
        <v>612</v>
      </c>
      <c r="F57" s="135" t="s">
        <v>173</v>
      </c>
      <c r="G57" s="136">
        <v>20027</v>
      </c>
      <c r="H57" s="137">
        <v>50000</v>
      </c>
      <c r="W57" s="153"/>
      <c r="X57" s="154" t="s">
        <v>688</v>
      </c>
      <c r="Y57" s="138">
        <v>97</v>
      </c>
    </row>
    <row r="58" spans="4:25" ht="34.950000000000003" customHeight="1">
      <c r="D58" s="149" t="s">
        <v>185</v>
      </c>
      <c r="E58" s="148" t="s">
        <v>613</v>
      </c>
      <c r="F58" s="135" t="s">
        <v>173</v>
      </c>
      <c r="G58" s="136">
        <v>20028</v>
      </c>
      <c r="H58" s="137">
        <v>50000</v>
      </c>
      <c r="W58" s="153"/>
      <c r="X58" s="154" t="s">
        <v>689</v>
      </c>
      <c r="Y58" s="138">
        <v>97</v>
      </c>
    </row>
    <row r="59" spans="4:25" ht="34.950000000000003" customHeight="1">
      <c r="D59" s="149" t="s">
        <v>185</v>
      </c>
      <c r="E59" s="148" t="s">
        <v>614</v>
      </c>
      <c r="F59" s="135" t="s">
        <v>173</v>
      </c>
      <c r="G59" s="136">
        <v>20029</v>
      </c>
      <c r="H59" s="137">
        <v>50000</v>
      </c>
      <c r="W59" s="153"/>
      <c r="X59" s="154" t="s">
        <v>690</v>
      </c>
      <c r="Y59" s="138">
        <v>43</v>
      </c>
    </row>
    <row r="60" spans="4:25" ht="34.950000000000003" customHeight="1">
      <c r="D60" s="149" t="s">
        <v>185</v>
      </c>
      <c r="E60" s="148" t="s">
        <v>615</v>
      </c>
      <c r="F60" s="135" t="s">
        <v>173</v>
      </c>
      <c r="G60" s="136">
        <v>20030</v>
      </c>
      <c r="H60" s="137">
        <v>50000</v>
      </c>
      <c r="W60" s="153"/>
      <c r="X60" s="154" t="s">
        <v>691</v>
      </c>
      <c r="Y60" s="138">
        <v>49.5</v>
      </c>
    </row>
    <row r="61" spans="4:25" ht="34.950000000000003" customHeight="1">
      <c r="D61" s="149" t="s">
        <v>185</v>
      </c>
      <c r="E61" s="148" t="s">
        <v>616</v>
      </c>
      <c r="F61" s="135" t="s">
        <v>173</v>
      </c>
      <c r="G61" s="136">
        <v>20031</v>
      </c>
      <c r="H61" s="137">
        <v>50000</v>
      </c>
      <c r="W61" s="153"/>
      <c r="X61" s="154" t="s">
        <v>692</v>
      </c>
      <c r="Y61" s="138">
        <v>49.5</v>
      </c>
    </row>
    <row r="62" spans="4:25" ht="34.950000000000003" customHeight="1">
      <c r="D62" s="149" t="s">
        <v>185</v>
      </c>
      <c r="E62" s="148" t="s">
        <v>617</v>
      </c>
      <c r="F62" s="135" t="s">
        <v>173</v>
      </c>
      <c r="G62" s="136">
        <v>20032</v>
      </c>
      <c r="H62" s="137">
        <v>50000</v>
      </c>
      <c r="W62" s="153"/>
      <c r="X62" s="154" t="s">
        <v>693</v>
      </c>
      <c r="Y62" s="138">
        <v>65</v>
      </c>
    </row>
    <row r="63" spans="4:25" ht="34.950000000000003" customHeight="1">
      <c r="D63" s="149" t="s">
        <v>185</v>
      </c>
      <c r="E63" s="148" t="s">
        <v>618</v>
      </c>
      <c r="F63" s="135" t="s">
        <v>173</v>
      </c>
      <c r="G63" s="136">
        <v>20033</v>
      </c>
      <c r="H63" s="137">
        <v>50000</v>
      </c>
      <c r="W63" s="153"/>
      <c r="X63" s="154" t="s">
        <v>694</v>
      </c>
      <c r="Y63" s="138">
        <v>65</v>
      </c>
    </row>
    <row r="64" spans="4:25" ht="34.950000000000003" customHeight="1">
      <c r="D64" s="149" t="s">
        <v>185</v>
      </c>
      <c r="E64" s="148" t="s">
        <v>619</v>
      </c>
      <c r="F64" s="135" t="s">
        <v>173</v>
      </c>
      <c r="G64" s="136">
        <v>20034</v>
      </c>
      <c r="H64" s="137">
        <v>50000</v>
      </c>
      <c r="W64" s="153"/>
      <c r="X64" s="154" t="s">
        <v>695</v>
      </c>
      <c r="Y64" s="138">
        <v>65</v>
      </c>
    </row>
    <row r="65" spans="4:25" ht="34.950000000000003" customHeight="1">
      <c r="D65" s="149" t="s">
        <v>185</v>
      </c>
      <c r="E65" s="148" t="s">
        <v>620</v>
      </c>
      <c r="F65" s="135" t="s">
        <v>173</v>
      </c>
      <c r="G65" s="136">
        <v>20035</v>
      </c>
      <c r="H65" s="137">
        <v>50000</v>
      </c>
      <c r="W65" s="153"/>
      <c r="X65" s="154" t="s">
        <v>696</v>
      </c>
      <c r="Y65" s="138">
        <v>78</v>
      </c>
    </row>
    <row r="66" spans="4:25" ht="34.950000000000003" customHeight="1">
      <c r="D66" s="134" t="s">
        <v>185</v>
      </c>
      <c r="E66" s="135" t="s">
        <v>558</v>
      </c>
      <c r="F66" s="135" t="s">
        <v>187</v>
      </c>
      <c r="G66" s="136">
        <v>20036</v>
      </c>
      <c r="H66" s="137">
        <v>50000</v>
      </c>
      <c r="W66" s="153"/>
      <c r="X66" s="154" t="s">
        <v>697</v>
      </c>
      <c r="Y66" s="138">
        <v>78</v>
      </c>
    </row>
    <row r="67" spans="4:25" ht="34.950000000000003" customHeight="1">
      <c r="D67" s="134" t="s">
        <v>185</v>
      </c>
      <c r="E67" s="135" t="s">
        <v>559</v>
      </c>
      <c r="F67" s="135" t="s">
        <v>187</v>
      </c>
      <c r="G67" s="136">
        <v>20037</v>
      </c>
      <c r="H67" s="137">
        <v>50000</v>
      </c>
      <c r="W67" s="147"/>
      <c r="X67" s="132" t="s">
        <v>558</v>
      </c>
      <c r="Y67" s="138">
        <v>245</v>
      </c>
    </row>
    <row r="68" spans="4:25" ht="34.950000000000003" customHeight="1">
      <c r="D68" s="134" t="s">
        <v>188</v>
      </c>
      <c r="E68" s="135" t="s">
        <v>560</v>
      </c>
      <c r="F68" s="135" t="s">
        <v>155</v>
      </c>
      <c r="G68" s="136">
        <v>40001</v>
      </c>
      <c r="H68" s="137">
        <v>50000</v>
      </c>
      <c r="W68" s="147"/>
      <c r="X68" s="132" t="s">
        <v>559</v>
      </c>
      <c r="Y68" s="138">
        <v>210</v>
      </c>
    </row>
    <row r="69" spans="4:25" ht="34.950000000000003" customHeight="1">
      <c r="D69" s="134" t="s">
        <v>188</v>
      </c>
      <c r="E69" s="135" t="s">
        <v>561</v>
      </c>
      <c r="F69" s="135" t="s">
        <v>165</v>
      </c>
      <c r="G69" s="136">
        <v>40002</v>
      </c>
      <c r="H69" s="137">
        <v>50000</v>
      </c>
      <c r="W69" s="147"/>
      <c r="X69" s="155" t="s">
        <v>560</v>
      </c>
      <c r="Y69" s="138">
        <v>217</v>
      </c>
    </row>
    <row r="70" spans="4:25" ht="34.950000000000003" customHeight="1">
      <c r="D70" s="134" t="s">
        <v>188</v>
      </c>
      <c r="E70" s="135" t="s">
        <v>562</v>
      </c>
      <c r="F70" s="135" t="s">
        <v>165</v>
      </c>
      <c r="G70" s="136">
        <v>40003</v>
      </c>
      <c r="H70" s="137">
        <v>50000</v>
      </c>
      <c r="W70" s="147"/>
      <c r="X70" s="138" t="s">
        <v>561</v>
      </c>
      <c r="Y70" s="138">
        <v>42</v>
      </c>
    </row>
    <row r="71" spans="4:25" ht="34.950000000000003" customHeight="1">
      <c r="D71" s="134" t="s">
        <v>188</v>
      </c>
      <c r="E71" s="135" t="s">
        <v>563</v>
      </c>
      <c r="F71" s="135" t="s">
        <v>165</v>
      </c>
      <c r="G71" s="136">
        <v>40004</v>
      </c>
      <c r="H71" s="137">
        <v>50000</v>
      </c>
      <c r="W71" s="147"/>
      <c r="X71" s="138" t="s">
        <v>562</v>
      </c>
      <c r="Y71" s="138">
        <v>42</v>
      </c>
    </row>
    <row r="72" spans="4:25" ht="34.950000000000003" customHeight="1">
      <c r="D72" s="134" t="s">
        <v>188</v>
      </c>
      <c r="E72" s="135" t="s">
        <v>540</v>
      </c>
      <c r="F72" s="135" t="s">
        <v>165</v>
      </c>
      <c r="G72" s="136">
        <v>40005</v>
      </c>
      <c r="H72" s="137">
        <v>50000</v>
      </c>
      <c r="W72" s="147"/>
      <c r="X72" s="138" t="s">
        <v>563</v>
      </c>
      <c r="Y72" s="138">
        <v>42</v>
      </c>
    </row>
    <row r="73" spans="4:25" ht="34.950000000000003" customHeight="1">
      <c r="D73" s="134" t="s">
        <v>188</v>
      </c>
      <c r="E73" s="135" t="s">
        <v>564</v>
      </c>
      <c r="F73" s="135" t="s">
        <v>165</v>
      </c>
      <c r="G73" s="136">
        <v>40006</v>
      </c>
      <c r="H73" s="137">
        <v>50000</v>
      </c>
      <c r="W73" s="147"/>
      <c r="X73" s="138" t="s">
        <v>540</v>
      </c>
      <c r="Y73" s="138">
        <v>57</v>
      </c>
    </row>
    <row r="74" spans="4:25" ht="34.950000000000003" customHeight="1">
      <c r="D74" s="134" t="s">
        <v>188</v>
      </c>
      <c r="E74" s="135" t="s">
        <v>565</v>
      </c>
      <c r="F74" s="135" t="s">
        <v>165</v>
      </c>
      <c r="G74" s="136">
        <v>40007</v>
      </c>
      <c r="H74" s="137">
        <v>50000</v>
      </c>
      <c r="W74" s="147"/>
      <c r="X74" s="138" t="s">
        <v>564</v>
      </c>
      <c r="Y74" s="138">
        <v>40</v>
      </c>
    </row>
    <row r="75" spans="4:25" ht="34.950000000000003" customHeight="1">
      <c r="D75" s="134" t="s">
        <v>188</v>
      </c>
      <c r="E75" s="135" t="s">
        <v>566</v>
      </c>
      <c r="F75" s="135" t="s">
        <v>165</v>
      </c>
      <c r="G75" s="136">
        <v>40008</v>
      </c>
      <c r="H75" s="137">
        <v>50000</v>
      </c>
      <c r="W75" s="147"/>
      <c r="X75" s="138" t="s">
        <v>565</v>
      </c>
      <c r="Y75" s="138">
        <v>41</v>
      </c>
    </row>
    <row r="76" spans="4:25" ht="34.950000000000003" customHeight="1">
      <c r="D76" s="134" t="s">
        <v>188</v>
      </c>
      <c r="E76" s="135" t="s">
        <v>567</v>
      </c>
      <c r="F76" s="135" t="s">
        <v>165</v>
      </c>
      <c r="G76" s="136">
        <v>40009</v>
      </c>
      <c r="H76" s="137">
        <v>50000</v>
      </c>
      <c r="W76" s="147"/>
      <c r="X76" s="138" t="s">
        <v>566</v>
      </c>
      <c r="Y76" s="138">
        <v>42</v>
      </c>
    </row>
    <row r="77" spans="4:25" ht="34.950000000000003" customHeight="1">
      <c r="D77" s="134" t="s">
        <v>189</v>
      </c>
      <c r="E77" s="135" t="s">
        <v>190</v>
      </c>
      <c r="F77" s="135" t="s">
        <v>155</v>
      </c>
      <c r="G77" s="136">
        <v>50001</v>
      </c>
      <c r="H77" s="137">
        <v>20000</v>
      </c>
      <c r="W77" s="147"/>
      <c r="X77" s="138" t="s">
        <v>698</v>
      </c>
      <c r="Y77" s="138">
        <v>43</v>
      </c>
    </row>
    <row r="78" spans="4:25" ht="34.950000000000003" customHeight="1">
      <c r="D78" s="134" t="s">
        <v>189</v>
      </c>
      <c r="E78" s="135" t="s">
        <v>621</v>
      </c>
      <c r="F78" s="135" t="s">
        <v>169</v>
      </c>
      <c r="G78" s="136">
        <v>50002</v>
      </c>
      <c r="H78" s="137">
        <v>20000</v>
      </c>
      <c r="W78" s="131"/>
    </row>
    <row r="79" spans="4:25" ht="34.950000000000003" customHeight="1">
      <c r="D79" s="134" t="s">
        <v>189</v>
      </c>
      <c r="E79" s="135" t="s">
        <v>594</v>
      </c>
      <c r="F79" s="135" t="s">
        <v>169</v>
      </c>
      <c r="G79" s="136">
        <v>50003</v>
      </c>
      <c r="H79" s="137">
        <v>20000</v>
      </c>
      <c r="W79" s="131"/>
    </row>
    <row r="80" spans="4:25" ht="34.950000000000003" customHeight="1">
      <c r="D80" s="134" t="s">
        <v>189</v>
      </c>
      <c r="E80" s="135" t="s">
        <v>622</v>
      </c>
      <c r="F80" s="135" t="s">
        <v>169</v>
      </c>
      <c r="G80" s="136">
        <v>50004</v>
      </c>
      <c r="H80" s="137">
        <v>20000</v>
      </c>
      <c r="W80" s="131"/>
    </row>
    <row r="81" spans="4:23" ht="34.950000000000003" customHeight="1">
      <c r="D81" s="134" t="s">
        <v>189</v>
      </c>
      <c r="E81" s="135" t="s">
        <v>623</v>
      </c>
      <c r="F81" s="135" t="s">
        <v>169</v>
      </c>
      <c r="G81" s="136">
        <v>50005</v>
      </c>
      <c r="H81" s="137">
        <v>20000</v>
      </c>
      <c r="W81" s="131"/>
    </row>
    <row r="82" spans="4:23" ht="34.950000000000003" customHeight="1">
      <c r="D82" s="134" t="s">
        <v>189</v>
      </c>
      <c r="E82" s="135" t="s">
        <v>593</v>
      </c>
      <c r="F82" s="135" t="s">
        <v>170</v>
      </c>
      <c r="G82" s="136">
        <v>50006</v>
      </c>
      <c r="H82" s="137">
        <v>20000</v>
      </c>
      <c r="W82" s="131"/>
    </row>
    <row r="83" spans="4:23" ht="34.950000000000003" customHeight="1">
      <c r="D83" s="134" t="s">
        <v>189</v>
      </c>
      <c r="E83" s="135" t="s">
        <v>624</v>
      </c>
      <c r="F83" s="135" t="s">
        <v>170</v>
      </c>
      <c r="G83" s="136">
        <v>50007</v>
      </c>
      <c r="H83" s="137">
        <v>20000</v>
      </c>
      <c r="W83" s="131"/>
    </row>
    <row r="84" spans="4:23" ht="34.950000000000003" customHeight="1">
      <c r="D84" s="134" t="s">
        <v>189</v>
      </c>
      <c r="E84" s="135" t="s">
        <v>595</v>
      </c>
      <c r="F84" s="135" t="s">
        <v>170</v>
      </c>
      <c r="G84" s="136">
        <v>50008</v>
      </c>
      <c r="H84" s="137">
        <v>20000</v>
      </c>
      <c r="W84" s="131"/>
    </row>
    <row r="85" spans="4:23" ht="34.950000000000003" customHeight="1">
      <c r="D85" s="134" t="s">
        <v>189</v>
      </c>
      <c r="E85" s="135" t="s">
        <v>625</v>
      </c>
      <c r="F85" s="135" t="s">
        <v>170</v>
      </c>
      <c r="G85" s="136">
        <v>50009</v>
      </c>
      <c r="H85" s="137">
        <v>20000</v>
      </c>
      <c r="W85" s="131"/>
    </row>
    <row r="86" spans="4:23" ht="34.950000000000003" customHeight="1">
      <c r="D86" s="134" t="s">
        <v>189</v>
      </c>
      <c r="E86" s="135" t="s">
        <v>626</v>
      </c>
      <c r="F86" s="135" t="s">
        <v>170</v>
      </c>
      <c r="G86" s="136">
        <v>50010</v>
      </c>
      <c r="H86" s="137">
        <v>20000</v>
      </c>
      <c r="W86" s="131"/>
    </row>
    <row r="87" spans="4:23" ht="34.950000000000003" customHeight="1">
      <c r="D87" s="134" t="s">
        <v>189</v>
      </c>
      <c r="E87" s="135" t="s">
        <v>627</v>
      </c>
      <c r="F87" s="135" t="s">
        <v>170</v>
      </c>
      <c r="G87" s="136">
        <v>50011</v>
      </c>
      <c r="H87" s="137">
        <v>20000</v>
      </c>
      <c r="W87" s="131"/>
    </row>
    <row r="88" spans="4:23" ht="34.950000000000003" customHeight="1">
      <c r="D88" s="149" t="s">
        <v>189</v>
      </c>
      <c r="E88" s="148" t="s">
        <v>191</v>
      </c>
      <c r="F88" s="135" t="s">
        <v>173</v>
      </c>
      <c r="G88" s="136">
        <v>50012</v>
      </c>
      <c r="H88" s="137">
        <v>20000</v>
      </c>
      <c r="W88" s="131"/>
    </row>
    <row r="89" spans="4:23" ht="34.950000000000003" customHeight="1">
      <c r="D89" s="149" t="s">
        <v>189</v>
      </c>
      <c r="E89" s="148" t="s">
        <v>192</v>
      </c>
      <c r="F89" s="135" t="s">
        <v>173</v>
      </c>
      <c r="G89" s="136">
        <v>50013</v>
      </c>
      <c r="H89" s="137">
        <v>20000</v>
      </c>
      <c r="W89" s="156"/>
    </row>
    <row r="90" spans="4:23" ht="34.950000000000003" customHeight="1">
      <c r="D90" s="149" t="s">
        <v>189</v>
      </c>
      <c r="E90" s="142" t="s">
        <v>193</v>
      </c>
      <c r="F90" s="135" t="s">
        <v>173</v>
      </c>
      <c r="G90" s="136">
        <v>50014</v>
      </c>
      <c r="H90" s="137">
        <v>20000</v>
      </c>
      <c r="W90" s="156"/>
    </row>
    <row r="91" spans="4:23" ht="34.950000000000003" customHeight="1">
      <c r="D91" s="149" t="s">
        <v>189</v>
      </c>
      <c r="E91" s="142" t="s">
        <v>194</v>
      </c>
      <c r="F91" s="135" t="s">
        <v>173</v>
      </c>
      <c r="G91" s="136">
        <v>50015</v>
      </c>
      <c r="H91" s="137">
        <v>20000</v>
      </c>
      <c r="W91" s="157"/>
    </row>
    <row r="92" spans="4:23" ht="34.950000000000003" customHeight="1">
      <c r="D92" s="149" t="s">
        <v>189</v>
      </c>
      <c r="E92" s="142" t="s">
        <v>195</v>
      </c>
      <c r="F92" s="135" t="s">
        <v>173</v>
      </c>
      <c r="G92" s="136">
        <v>50016</v>
      </c>
      <c r="H92" s="137">
        <v>20000</v>
      </c>
      <c r="W92" s="157"/>
    </row>
    <row r="93" spans="4:23" ht="34.950000000000003" customHeight="1">
      <c r="D93" s="149" t="s">
        <v>189</v>
      </c>
      <c r="E93" s="142" t="s">
        <v>196</v>
      </c>
      <c r="F93" s="135" t="s">
        <v>173</v>
      </c>
      <c r="G93" s="136">
        <v>50017</v>
      </c>
      <c r="H93" s="137">
        <v>20000</v>
      </c>
      <c r="W93" s="157"/>
    </row>
    <row r="94" spans="4:23" ht="34.950000000000003" customHeight="1">
      <c r="D94" s="149" t="s">
        <v>189</v>
      </c>
      <c r="E94" s="142" t="s">
        <v>197</v>
      </c>
      <c r="F94" s="135" t="s">
        <v>173</v>
      </c>
      <c r="G94" s="136">
        <v>50018</v>
      </c>
      <c r="H94" s="137">
        <v>20000</v>
      </c>
      <c r="W94" s="157"/>
    </row>
    <row r="95" spans="4:23" ht="34.950000000000003" customHeight="1">
      <c r="D95" s="149" t="s">
        <v>189</v>
      </c>
      <c r="E95" s="142" t="s">
        <v>198</v>
      </c>
      <c r="F95" s="135" t="s">
        <v>173</v>
      </c>
      <c r="G95" s="136">
        <v>50019</v>
      </c>
      <c r="H95" s="137">
        <v>20000</v>
      </c>
      <c r="W95" s="157"/>
    </row>
    <row r="96" spans="4:23" ht="34.950000000000003" customHeight="1">
      <c r="D96" s="149" t="s">
        <v>189</v>
      </c>
      <c r="E96" s="142" t="s">
        <v>199</v>
      </c>
      <c r="F96" s="135" t="s">
        <v>173</v>
      </c>
      <c r="G96" s="136">
        <v>50020</v>
      </c>
      <c r="H96" s="137">
        <v>20000</v>
      </c>
      <c r="W96" s="157"/>
    </row>
    <row r="97" spans="4:23" ht="34.950000000000003" customHeight="1">
      <c r="D97" s="149" t="s">
        <v>189</v>
      </c>
      <c r="E97" s="142" t="s">
        <v>446</v>
      </c>
      <c r="F97" s="135" t="s">
        <v>173</v>
      </c>
      <c r="G97" s="136">
        <v>50021</v>
      </c>
      <c r="H97" s="137">
        <v>20000</v>
      </c>
      <c r="W97" s="157"/>
    </row>
    <row r="98" spans="4:23" ht="34.950000000000003" customHeight="1">
      <c r="D98" s="149" t="s">
        <v>189</v>
      </c>
      <c r="E98" s="142" t="s">
        <v>448</v>
      </c>
      <c r="F98" s="135" t="s">
        <v>173</v>
      </c>
      <c r="G98" s="136">
        <v>50022</v>
      </c>
      <c r="H98" s="137">
        <v>20000</v>
      </c>
      <c r="W98" s="157"/>
    </row>
    <row r="99" spans="4:23" ht="34.950000000000003" customHeight="1">
      <c r="D99" s="149" t="s">
        <v>189</v>
      </c>
      <c r="E99" s="142" t="s">
        <v>450</v>
      </c>
      <c r="F99" s="135" t="s">
        <v>173</v>
      </c>
      <c r="G99" s="136">
        <v>50023</v>
      </c>
      <c r="H99" s="137">
        <v>20000</v>
      </c>
      <c r="W99" s="157"/>
    </row>
    <row r="100" spans="4:23" ht="34.950000000000003" customHeight="1">
      <c r="D100" s="149" t="s">
        <v>189</v>
      </c>
      <c r="E100" s="142" t="s">
        <v>200</v>
      </c>
      <c r="F100" s="135" t="s">
        <v>173</v>
      </c>
      <c r="G100" s="136">
        <v>50024</v>
      </c>
      <c r="H100" s="137">
        <v>20000</v>
      </c>
      <c r="W100" s="157"/>
    </row>
    <row r="101" spans="4:23" ht="34.950000000000003" customHeight="1">
      <c r="D101" s="149" t="s">
        <v>189</v>
      </c>
      <c r="E101" s="142" t="s">
        <v>201</v>
      </c>
      <c r="F101" s="135" t="s">
        <v>173</v>
      </c>
      <c r="G101" s="136">
        <v>50025</v>
      </c>
      <c r="H101" s="137">
        <v>20000</v>
      </c>
      <c r="W101" s="157"/>
    </row>
    <row r="102" spans="4:23" ht="34.950000000000003" customHeight="1">
      <c r="D102" s="149" t="s">
        <v>189</v>
      </c>
      <c r="E102" s="142" t="s">
        <v>202</v>
      </c>
      <c r="F102" s="135" t="s">
        <v>173</v>
      </c>
      <c r="G102" s="136">
        <v>50026</v>
      </c>
      <c r="H102" s="137">
        <v>20000</v>
      </c>
      <c r="W102" s="157"/>
    </row>
    <row r="103" spans="4:23" ht="34.950000000000003" customHeight="1">
      <c r="D103" s="149" t="s">
        <v>189</v>
      </c>
      <c r="E103" s="142" t="s">
        <v>203</v>
      </c>
      <c r="F103" s="135" t="s">
        <v>173</v>
      </c>
      <c r="G103" s="136">
        <v>50027</v>
      </c>
      <c r="H103" s="137">
        <v>20000</v>
      </c>
      <c r="W103" s="157"/>
    </row>
    <row r="104" spans="4:23" ht="34.950000000000003" customHeight="1">
      <c r="D104" s="149" t="s">
        <v>189</v>
      </c>
      <c r="E104" s="142" t="s">
        <v>204</v>
      </c>
      <c r="F104" s="135" t="s">
        <v>173</v>
      </c>
      <c r="G104" s="136">
        <v>50028</v>
      </c>
      <c r="H104" s="137">
        <v>20000</v>
      </c>
      <c r="W104" s="157"/>
    </row>
    <row r="105" spans="4:23" ht="34.950000000000003" customHeight="1">
      <c r="D105" s="149" t="s">
        <v>189</v>
      </c>
      <c r="E105" s="142" t="s">
        <v>205</v>
      </c>
      <c r="F105" s="135" t="s">
        <v>173</v>
      </c>
      <c r="G105" s="136">
        <v>50029</v>
      </c>
      <c r="H105" s="137">
        <v>20000</v>
      </c>
      <c r="W105" s="157"/>
    </row>
    <row r="106" spans="4:23" ht="34.950000000000003" customHeight="1">
      <c r="D106" s="149" t="s">
        <v>189</v>
      </c>
      <c r="E106" s="142" t="s">
        <v>206</v>
      </c>
      <c r="F106" s="135" t="s">
        <v>173</v>
      </c>
      <c r="G106" s="136">
        <v>50030</v>
      </c>
      <c r="H106" s="137">
        <v>20000</v>
      </c>
      <c r="W106" s="157"/>
    </row>
    <row r="107" spans="4:23" ht="34.950000000000003" customHeight="1">
      <c r="D107" s="149" t="s">
        <v>189</v>
      </c>
      <c r="E107" s="142" t="s">
        <v>207</v>
      </c>
      <c r="F107" s="135" t="s">
        <v>173</v>
      </c>
      <c r="G107" s="136">
        <v>50031</v>
      </c>
      <c r="H107" s="137">
        <v>20000</v>
      </c>
      <c r="W107" s="157"/>
    </row>
    <row r="108" spans="4:23" ht="34.950000000000003" customHeight="1">
      <c r="D108" s="149" t="s">
        <v>189</v>
      </c>
      <c r="E108" s="142" t="s">
        <v>208</v>
      </c>
      <c r="F108" s="135" t="s">
        <v>173</v>
      </c>
      <c r="G108" s="136">
        <v>50032</v>
      </c>
      <c r="H108" s="137">
        <v>20000</v>
      </c>
      <c r="W108" s="157"/>
    </row>
    <row r="109" spans="4:23" ht="34.950000000000003" customHeight="1">
      <c r="D109" s="149" t="s">
        <v>189</v>
      </c>
      <c r="E109" s="142" t="s">
        <v>209</v>
      </c>
      <c r="F109" s="135" t="s">
        <v>173</v>
      </c>
      <c r="G109" s="136">
        <v>50033</v>
      </c>
      <c r="H109" s="137">
        <v>20000</v>
      </c>
      <c r="W109" s="157"/>
    </row>
    <row r="110" spans="4:23" ht="34.950000000000003" customHeight="1">
      <c r="D110" s="149" t="s">
        <v>189</v>
      </c>
      <c r="E110" s="142" t="s">
        <v>210</v>
      </c>
      <c r="F110" s="135" t="s">
        <v>173</v>
      </c>
      <c r="G110" s="136">
        <v>50034</v>
      </c>
      <c r="H110" s="137">
        <v>20000</v>
      </c>
      <c r="W110" s="157"/>
    </row>
    <row r="111" spans="4:23" ht="34.950000000000003" customHeight="1">
      <c r="D111" s="134" t="s">
        <v>189</v>
      </c>
      <c r="E111" s="135" t="s">
        <v>211</v>
      </c>
      <c r="F111" s="135" t="s">
        <v>212</v>
      </c>
      <c r="G111" s="136">
        <v>50035</v>
      </c>
      <c r="H111" s="137">
        <v>20000</v>
      </c>
      <c r="W111" s="157"/>
    </row>
    <row r="112" spans="4:23" ht="34.950000000000003" customHeight="1">
      <c r="D112" s="149" t="s">
        <v>213</v>
      </c>
      <c r="E112" s="142" t="s">
        <v>628</v>
      </c>
      <c r="F112" s="135" t="s">
        <v>214</v>
      </c>
      <c r="G112" s="136">
        <v>60001</v>
      </c>
      <c r="H112" s="137">
        <v>20000</v>
      </c>
      <c r="W112" s="131"/>
    </row>
    <row r="113" spans="4:23" ht="34.950000000000003" customHeight="1">
      <c r="D113" s="149" t="s">
        <v>213</v>
      </c>
      <c r="E113" s="142" t="s">
        <v>469</v>
      </c>
      <c r="F113" s="135" t="s">
        <v>214</v>
      </c>
      <c r="G113" s="136">
        <v>60002</v>
      </c>
      <c r="H113" s="137">
        <v>20000</v>
      </c>
      <c r="W113" s="157"/>
    </row>
    <row r="114" spans="4:23" ht="34.950000000000003" customHeight="1">
      <c r="D114" s="149" t="s">
        <v>213</v>
      </c>
      <c r="E114" s="142" t="s">
        <v>471</v>
      </c>
      <c r="F114" s="135" t="s">
        <v>214</v>
      </c>
      <c r="G114" s="136">
        <v>60003</v>
      </c>
      <c r="H114" s="137">
        <v>20000</v>
      </c>
      <c r="W114" s="157"/>
    </row>
    <row r="115" spans="4:23" ht="34.950000000000003" customHeight="1">
      <c r="D115" s="149" t="s">
        <v>213</v>
      </c>
      <c r="E115" s="142" t="s">
        <v>473</v>
      </c>
      <c r="F115" s="135" t="s">
        <v>214</v>
      </c>
      <c r="G115" s="136">
        <v>60004</v>
      </c>
      <c r="H115" s="137">
        <v>20000</v>
      </c>
      <c r="W115" s="157"/>
    </row>
    <row r="116" spans="4:23" ht="34.950000000000003" customHeight="1">
      <c r="D116" s="149" t="s">
        <v>213</v>
      </c>
      <c r="E116" s="142" t="s">
        <v>475</v>
      </c>
      <c r="F116" s="135" t="s">
        <v>214</v>
      </c>
      <c r="G116" s="136">
        <v>60005</v>
      </c>
      <c r="H116" s="137">
        <v>20000</v>
      </c>
      <c r="W116" s="157"/>
    </row>
    <row r="117" spans="4:23" ht="34.950000000000003" customHeight="1">
      <c r="D117" s="149" t="s">
        <v>213</v>
      </c>
      <c r="E117" s="142" t="s">
        <v>629</v>
      </c>
      <c r="F117" s="135" t="s">
        <v>214</v>
      </c>
      <c r="G117" s="136">
        <v>60006</v>
      </c>
      <c r="H117" s="137">
        <v>20000</v>
      </c>
      <c r="W117" s="157"/>
    </row>
    <row r="118" spans="4:23" ht="34.950000000000003" customHeight="1">
      <c r="D118" s="149" t="s">
        <v>213</v>
      </c>
      <c r="E118" s="142" t="s">
        <v>478</v>
      </c>
      <c r="F118" s="135" t="s">
        <v>214</v>
      </c>
      <c r="G118" s="136">
        <v>60007</v>
      </c>
      <c r="H118" s="137">
        <v>20000</v>
      </c>
      <c r="W118" s="157"/>
    </row>
    <row r="119" spans="4:23" ht="34.950000000000003" customHeight="1">
      <c r="D119" s="149" t="s">
        <v>213</v>
      </c>
      <c r="E119" s="142" t="s">
        <v>480</v>
      </c>
      <c r="F119" s="135" t="s">
        <v>214</v>
      </c>
      <c r="G119" s="136">
        <v>60008</v>
      </c>
      <c r="H119" s="137">
        <v>20000</v>
      </c>
      <c r="W119" s="157"/>
    </row>
    <row r="120" spans="4:23" ht="34.950000000000003" customHeight="1">
      <c r="D120" s="149" t="s">
        <v>213</v>
      </c>
      <c r="E120" s="142" t="s">
        <v>482</v>
      </c>
      <c r="F120" s="135" t="s">
        <v>214</v>
      </c>
      <c r="G120" s="136">
        <v>60009</v>
      </c>
      <c r="H120" s="137">
        <v>20000</v>
      </c>
      <c r="W120" s="157"/>
    </row>
    <row r="121" spans="4:23" ht="34.950000000000003" customHeight="1">
      <c r="D121" s="149" t="s">
        <v>213</v>
      </c>
      <c r="E121" s="142" t="s">
        <v>484</v>
      </c>
      <c r="F121" s="135" t="s">
        <v>214</v>
      </c>
      <c r="G121" s="136">
        <v>60010</v>
      </c>
      <c r="H121" s="137">
        <v>20000</v>
      </c>
      <c r="W121" s="157"/>
    </row>
    <row r="122" spans="4:23" ht="34.950000000000003" customHeight="1">
      <c r="D122" s="149" t="s">
        <v>213</v>
      </c>
      <c r="E122" s="142" t="s">
        <v>486</v>
      </c>
      <c r="F122" s="135" t="s">
        <v>214</v>
      </c>
      <c r="G122" s="136">
        <v>60011</v>
      </c>
      <c r="H122" s="137">
        <v>20000</v>
      </c>
      <c r="W122" s="157"/>
    </row>
    <row r="123" spans="4:23" ht="34.950000000000003" customHeight="1">
      <c r="D123" s="149" t="s">
        <v>213</v>
      </c>
      <c r="E123" s="142" t="s">
        <v>488</v>
      </c>
      <c r="F123" s="135" t="s">
        <v>214</v>
      </c>
      <c r="G123" s="136">
        <v>60012</v>
      </c>
      <c r="H123" s="137">
        <v>20000</v>
      </c>
      <c r="W123" s="157"/>
    </row>
    <row r="124" spans="4:23" ht="34.950000000000003" customHeight="1">
      <c r="D124" s="149" t="s">
        <v>213</v>
      </c>
      <c r="E124" s="142" t="s">
        <v>490</v>
      </c>
      <c r="F124" s="135" t="s">
        <v>214</v>
      </c>
      <c r="G124" s="136">
        <v>60013</v>
      </c>
      <c r="H124" s="137">
        <v>20000</v>
      </c>
      <c r="W124" s="157"/>
    </row>
    <row r="125" spans="4:23" ht="34.950000000000003" customHeight="1">
      <c r="D125" s="149" t="s">
        <v>213</v>
      </c>
      <c r="E125" s="142" t="s">
        <v>492</v>
      </c>
      <c r="F125" s="135" t="s">
        <v>214</v>
      </c>
      <c r="G125" s="136">
        <v>60014</v>
      </c>
      <c r="H125" s="137">
        <v>20000</v>
      </c>
      <c r="W125" s="157"/>
    </row>
    <row r="126" spans="4:23" ht="34.950000000000003" customHeight="1">
      <c r="D126" s="149" t="s">
        <v>213</v>
      </c>
      <c r="E126" s="142" t="s">
        <v>494</v>
      </c>
      <c r="F126" s="135" t="s">
        <v>214</v>
      </c>
      <c r="G126" s="136">
        <v>60015</v>
      </c>
      <c r="H126" s="137">
        <v>20000</v>
      </c>
      <c r="W126" s="157"/>
    </row>
    <row r="127" spans="4:23" ht="34.950000000000003" customHeight="1">
      <c r="D127" s="149" t="s">
        <v>213</v>
      </c>
      <c r="E127" s="142" t="s">
        <v>496</v>
      </c>
      <c r="F127" s="135" t="s">
        <v>214</v>
      </c>
      <c r="G127" s="136">
        <v>60016</v>
      </c>
      <c r="H127" s="137">
        <v>20000</v>
      </c>
      <c r="W127" s="157"/>
    </row>
    <row r="128" spans="4:23" ht="34.950000000000003" customHeight="1">
      <c r="D128" s="134" t="s">
        <v>213</v>
      </c>
      <c r="E128" s="135" t="s">
        <v>499</v>
      </c>
      <c r="F128" s="135" t="s">
        <v>215</v>
      </c>
      <c r="G128" s="136">
        <v>60017</v>
      </c>
      <c r="H128" s="137">
        <v>20000</v>
      </c>
      <c r="W128" s="157"/>
    </row>
    <row r="129" spans="4:23" ht="34.950000000000003" customHeight="1">
      <c r="D129" s="135" t="s">
        <v>167</v>
      </c>
      <c r="E129" s="135" t="s">
        <v>216</v>
      </c>
      <c r="F129" s="135" t="s">
        <v>217</v>
      </c>
      <c r="G129" s="136">
        <v>70001</v>
      </c>
      <c r="H129" s="137">
        <v>20000</v>
      </c>
      <c r="W129" s="131"/>
    </row>
    <row r="130" spans="4:23" ht="34.950000000000003" customHeight="1">
      <c r="D130" s="135" t="s">
        <v>167</v>
      </c>
      <c r="E130" s="135" t="s">
        <v>218</v>
      </c>
      <c r="F130" s="135" t="s">
        <v>219</v>
      </c>
      <c r="G130" s="136">
        <v>70010</v>
      </c>
      <c r="H130" s="137">
        <v>20000</v>
      </c>
      <c r="W130" s="131"/>
    </row>
    <row r="131" spans="4:23" ht="34.950000000000003" customHeight="1">
      <c r="D131" s="135" t="s">
        <v>167</v>
      </c>
      <c r="E131" s="143" t="s">
        <v>220</v>
      </c>
      <c r="F131" s="135" t="s">
        <v>221</v>
      </c>
      <c r="G131" s="136">
        <v>70002</v>
      </c>
      <c r="H131" s="137">
        <v>20000</v>
      </c>
      <c r="W131" s="131"/>
    </row>
    <row r="132" spans="4:23" ht="34.950000000000003" customHeight="1">
      <c r="D132" s="135" t="s">
        <v>167</v>
      </c>
      <c r="E132" s="143" t="s">
        <v>222</v>
      </c>
      <c r="F132" s="135" t="s">
        <v>223</v>
      </c>
      <c r="G132" s="136">
        <v>70003</v>
      </c>
      <c r="H132" s="137">
        <v>20000</v>
      </c>
      <c r="W132" s="158"/>
    </row>
    <row r="133" spans="4:23" ht="34.950000000000003" customHeight="1">
      <c r="D133" s="135" t="s">
        <v>167</v>
      </c>
      <c r="E133" s="135" t="s">
        <v>224</v>
      </c>
      <c r="F133" s="135" t="s">
        <v>223</v>
      </c>
      <c r="G133" s="136">
        <v>70004</v>
      </c>
      <c r="H133" s="137">
        <v>20000</v>
      </c>
      <c r="W133" s="158"/>
    </row>
    <row r="134" spans="4:23" ht="34.950000000000003" customHeight="1">
      <c r="D134" s="135" t="s">
        <v>167</v>
      </c>
      <c r="E134" s="135" t="s">
        <v>225</v>
      </c>
      <c r="F134" s="135" t="s">
        <v>223</v>
      </c>
      <c r="G134" s="136">
        <v>70005</v>
      </c>
      <c r="H134" s="137">
        <v>20000</v>
      </c>
      <c r="W134" s="131"/>
    </row>
    <row r="135" spans="4:23" ht="34.950000000000003" customHeight="1">
      <c r="D135" s="135" t="s">
        <v>167</v>
      </c>
      <c r="E135" s="135" t="s">
        <v>226</v>
      </c>
      <c r="F135" s="135" t="s">
        <v>223</v>
      </c>
      <c r="G135" s="136">
        <v>70006</v>
      </c>
      <c r="H135" s="137">
        <v>20000</v>
      </c>
      <c r="W135" s="131"/>
    </row>
    <row r="136" spans="4:23" ht="34.950000000000003" customHeight="1">
      <c r="D136" s="135" t="s">
        <v>167</v>
      </c>
      <c r="E136" s="135" t="s">
        <v>227</v>
      </c>
      <c r="F136" s="135" t="s">
        <v>223</v>
      </c>
      <c r="G136" s="136">
        <v>70007</v>
      </c>
      <c r="H136" s="137">
        <v>20000</v>
      </c>
      <c r="W136" s="131"/>
    </row>
    <row r="137" spans="4:23" ht="34.950000000000003" customHeight="1">
      <c r="D137" s="135" t="s">
        <v>167</v>
      </c>
      <c r="E137" s="135" t="s">
        <v>228</v>
      </c>
      <c r="F137" s="135" t="s">
        <v>223</v>
      </c>
      <c r="G137" s="136">
        <v>70008</v>
      </c>
      <c r="H137" s="137">
        <v>20000</v>
      </c>
      <c r="W137" s="131"/>
    </row>
    <row r="138" spans="4:23" ht="34.950000000000003" customHeight="1">
      <c r="D138" s="135" t="s">
        <v>167</v>
      </c>
      <c r="E138" s="135" t="s">
        <v>229</v>
      </c>
      <c r="F138" s="135" t="s">
        <v>223</v>
      </c>
      <c r="G138" s="136">
        <v>70009</v>
      </c>
      <c r="H138" s="137">
        <v>20000</v>
      </c>
      <c r="W138" s="131"/>
    </row>
    <row r="139" spans="4:23" ht="34.950000000000003" customHeight="1">
      <c r="W139" s="131"/>
    </row>
  </sheetData>
  <sheetProtection algorithmName="SHA-512" hashValue="CQ87LnwqzBjs7lWvix8OvSefKa1YrzG/CVBDzIK4atunxF12Hupsn+niGUtQIB3RS8UNtSIhq1C9of5V5dG+cQ==" saltValue="O2OjAJaE3KU8JDJ3hBDsnQ==" spinCount="100000" sheet="1" selectLockedCells="1"/>
  <mergeCells count="7">
    <mergeCell ref="U2:V2"/>
    <mergeCell ref="X2:Y2"/>
    <mergeCell ref="K2:L2"/>
    <mergeCell ref="M2:N2"/>
    <mergeCell ref="O2:P2"/>
    <mergeCell ref="Q2:R2"/>
    <mergeCell ref="S2:T2"/>
  </mergeCells>
  <phoneticPr fontId="2"/>
  <conditionalFormatting sqref="E70:E73">
    <cfRule type="duplicateValues" dxfId="18" priority="19"/>
  </conditionalFormatting>
  <conditionalFormatting sqref="E91:E114">
    <cfRule type="duplicateValues" dxfId="17" priority="20"/>
  </conditionalFormatting>
  <conditionalFormatting sqref="E135:E1048576 E1:E90">
    <cfRule type="duplicateValues" dxfId="16" priority="18"/>
  </conditionalFormatting>
  <conditionalFormatting sqref="Q4:Q17">
    <cfRule type="duplicateValues" dxfId="15" priority="4"/>
  </conditionalFormatting>
  <conditionalFormatting sqref="Q18:Q38">
    <cfRule type="duplicateValues" dxfId="14" priority="3"/>
  </conditionalFormatting>
  <conditionalFormatting sqref="S4:S6">
    <cfRule type="duplicateValues" dxfId="13" priority="2"/>
  </conditionalFormatting>
  <conditionalFormatting sqref="U9:U12">
    <cfRule type="duplicateValues" dxfId="12" priority="1"/>
  </conditionalFormatting>
  <conditionalFormatting sqref="W71:W74">
    <cfRule type="duplicateValues" dxfId="11" priority="6"/>
  </conditionalFormatting>
  <conditionalFormatting sqref="W92:W115">
    <cfRule type="duplicateValues" dxfId="10" priority="7"/>
  </conditionalFormatting>
  <conditionalFormatting sqref="W136:W139 W4:W31 W69:W91">
    <cfRule type="duplicateValues" dxfId="9" priority="5"/>
  </conditionalFormatting>
  <dataValidations count="1">
    <dataValidation type="list" allowBlank="1" showInputMessage="1" showErrorMessage="1" sqref="D3:D128" xr:uid="{F47A5F0B-B64E-4B48-8A8C-FBBB187C49E0}">
      <formula1>#REF!</formula1>
    </dataValidation>
  </dataValidations>
  <pageMargins left="0.7" right="0.7" top="0.75" bottom="0.75" header="0.3" footer="0.3"/>
  <pageSetup paperSize="9" scale="24"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6F6A-69D1-42A0-9F70-015C7BABA9AB}">
  <sheetPr codeName="Sheet9">
    <tabColor theme="1" tint="0.499984740745262"/>
  </sheetPr>
  <dimension ref="A1:L33"/>
  <sheetViews>
    <sheetView workbookViewId="0">
      <selection activeCell="E19" sqref="E19:L19"/>
    </sheetView>
  </sheetViews>
  <sheetFormatPr defaultRowHeight="18"/>
  <cols>
    <col min="1" max="1" width="11.09765625" style="18" customWidth="1"/>
    <col min="2" max="2" width="17.19921875" style="18" customWidth="1"/>
    <col min="3" max="5" width="12.69921875" style="18" customWidth="1"/>
    <col min="6" max="6" width="12" style="18" customWidth="1"/>
    <col min="7" max="7" width="18" style="18" customWidth="1"/>
    <col min="8" max="8" width="10.69921875" style="18" customWidth="1"/>
    <col min="9" max="9" width="14.19921875" style="18" customWidth="1"/>
    <col min="10" max="10" width="16.69921875" style="18" customWidth="1"/>
    <col min="11" max="16384" width="8.796875" style="18"/>
  </cols>
  <sheetData>
    <row r="1" spans="1:12" ht="26.4">
      <c r="A1" s="709" t="s">
        <v>231</v>
      </c>
      <c r="B1" s="709"/>
      <c r="C1" s="709"/>
      <c r="D1" s="709"/>
      <c r="E1" s="709"/>
      <c r="F1" s="709"/>
      <c r="G1" s="709"/>
      <c r="H1" s="709"/>
      <c r="I1" s="709"/>
      <c r="J1" s="709"/>
    </row>
    <row r="3" spans="1:12" ht="19.8">
      <c r="A3" s="710" t="s">
        <v>232</v>
      </c>
      <c r="B3" s="710"/>
      <c r="C3" s="710"/>
      <c r="D3" s="710"/>
      <c r="E3" s="710"/>
    </row>
    <row r="4" spans="1:12" ht="7.2" customHeight="1"/>
    <row r="5" spans="1:12" s="21" customFormat="1" ht="27.6">
      <c r="A5" s="19" t="s">
        <v>233</v>
      </c>
      <c r="B5" s="19" t="s">
        <v>234</v>
      </c>
      <c r="C5" s="19" t="s">
        <v>235</v>
      </c>
      <c r="D5" s="19" t="s">
        <v>236</v>
      </c>
      <c r="E5" s="19" t="s">
        <v>237</v>
      </c>
      <c r="F5" s="20" t="s">
        <v>238</v>
      </c>
      <c r="G5" s="19" t="s">
        <v>239</v>
      </c>
      <c r="H5" s="19" t="s">
        <v>240</v>
      </c>
      <c r="I5" s="19" t="s">
        <v>241</v>
      </c>
      <c r="J5" s="19" t="s">
        <v>242</v>
      </c>
    </row>
    <row r="6" spans="1:12">
      <c r="A6" s="22" t="s">
        <v>243</v>
      </c>
      <c r="B6" s="23" t="s">
        <v>244</v>
      </c>
      <c r="C6" s="24" t="s">
        <v>245</v>
      </c>
      <c r="D6" s="159">
        <v>109</v>
      </c>
      <c r="E6" s="22" t="s">
        <v>246</v>
      </c>
      <c r="F6" s="22" t="s">
        <v>247</v>
      </c>
      <c r="G6" s="25" t="s">
        <v>244</v>
      </c>
      <c r="H6" s="26">
        <v>45016</v>
      </c>
      <c r="I6" s="27" t="s">
        <v>248</v>
      </c>
      <c r="J6" s="27"/>
      <c r="K6" s="18" t="b">
        <f>EXACT(C6,リスト!K4)</f>
        <v>1</v>
      </c>
      <c r="L6" s="18" t="b">
        <f>EXACT(D6,リスト!L4)</f>
        <v>1</v>
      </c>
    </row>
    <row r="7" spans="1:12">
      <c r="A7" s="22" t="s">
        <v>249</v>
      </c>
      <c r="B7" s="23" t="s">
        <v>250</v>
      </c>
      <c r="C7" s="24" t="s">
        <v>158</v>
      </c>
      <c r="D7" s="159">
        <v>109</v>
      </c>
      <c r="E7" s="22" t="s">
        <v>246</v>
      </c>
      <c r="F7" s="22" t="s">
        <v>247</v>
      </c>
      <c r="G7" s="25" t="s">
        <v>244</v>
      </c>
      <c r="H7" s="26">
        <v>45016</v>
      </c>
      <c r="I7" s="27" t="s">
        <v>248</v>
      </c>
      <c r="J7" s="27"/>
      <c r="K7" s="18" t="b">
        <f>EXACT(C7,リスト!K5)</f>
        <v>1</v>
      </c>
      <c r="L7" s="18" t="b">
        <f>EXACT(D7,リスト!L5)</f>
        <v>1</v>
      </c>
    </row>
    <row r="8" spans="1:12" ht="36">
      <c r="A8" s="22" t="s">
        <v>251</v>
      </c>
      <c r="B8" s="23" t="s">
        <v>252</v>
      </c>
      <c r="C8" s="160" t="s">
        <v>253</v>
      </c>
      <c r="D8" s="159">
        <v>55</v>
      </c>
      <c r="E8" s="161" t="s">
        <v>254</v>
      </c>
      <c r="F8" s="22" t="s">
        <v>247</v>
      </c>
      <c r="G8" s="25" t="s">
        <v>252</v>
      </c>
      <c r="H8" s="26">
        <v>45016</v>
      </c>
      <c r="I8" s="27" t="s">
        <v>248</v>
      </c>
      <c r="J8" s="27"/>
      <c r="K8" s="18" t="b">
        <f>EXACT(C8,リスト!K6)</f>
        <v>1</v>
      </c>
      <c r="L8" s="18" t="b">
        <f>EXACT(D8,リスト!L6)</f>
        <v>1</v>
      </c>
    </row>
    <row r="9" spans="1:12" ht="36">
      <c r="A9" s="22" t="s">
        <v>255</v>
      </c>
      <c r="B9" s="23" t="s">
        <v>252</v>
      </c>
      <c r="C9" s="160" t="s">
        <v>163</v>
      </c>
      <c r="D9" s="159">
        <v>110</v>
      </c>
      <c r="E9" s="161" t="s">
        <v>254</v>
      </c>
      <c r="F9" s="22" t="s">
        <v>247</v>
      </c>
      <c r="G9" s="25" t="s">
        <v>252</v>
      </c>
      <c r="H9" s="26">
        <v>45016</v>
      </c>
      <c r="I9" s="27" t="s">
        <v>248</v>
      </c>
      <c r="J9" s="27"/>
      <c r="K9" s="18" t="b">
        <f>EXACT(C9,リスト!K7)</f>
        <v>1</v>
      </c>
      <c r="L9" s="18" t="b">
        <f>EXACT(D9,リスト!L7)</f>
        <v>1</v>
      </c>
    </row>
    <row r="10" spans="1:12">
      <c r="A10" s="22" t="s">
        <v>256</v>
      </c>
      <c r="B10" s="162" t="s">
        <v>257</v>
      </c>
      <c r="C10" s="163" t="s">
        <v>258</v>
      </c>
      <c r="D10" s="164">
        <v>59</v>
      </c>
      <c r="E10" s="28" t="s">
        <v>259</v>
      </c>
      <c r="F10" s="28" t="s">
        <v>247</v>
      </c>
      <c r="G10" s="162" t="s">
        <v>257</v>
      </c>
      <c r="H10" s="26">
        <v>45016</v>
      </c>
      <c r="I10" s="27" t="s">
        <v>248</v>
      </c>
      <c r="J10" s="27"/>
      <c r="K10" s="18" t="b">
        <f>EXACT(C10,リスト!K8)</f>
        <v>1</v>
      </c>
      <c r="L10" s="18" t="b">
        <f>EXACT(D10,リスト!L8)</f>
        <v>1</v>
      </c>
    </row>
    <row r="11" spans="1:12">
      <c r="A11" s="22" t="s">
        <v>260</v>
      </c>
      <c r="B11" s="162" t="s">
        <v>257</v>
      </c>
      <c r="C11" s="160" t="s">
        <v>261</v>
      </c>
      <c r="D11" s="159">
        <v>60</v>
      </c>
      <c r="E11" s="161" t="s">
        <v>254</v>
      </c>
      <c r="F11" s="22" t="s">
        <v>247</v>
      </c>
      <c r="G11" s="25" t="s">
        <v>257</v>
      </c>
      <c r="H11" s="26">
        <v>45016</v>
      </c>
      <c r="I11" s="27" t="s">
        <v>248</v>
      </c>
      <c r="J11" s="27"/>
      <c r="K11" s="18" t="b">
        <f>EXACT(C11,リスト!K9)</f>
        <v>1</v>
      </c>
      <c r="L11" s="18" t="b">
        <f>EXACT(D11,リスト!L9)</f>
        <v>1</v>
      </c>
    </row>
    <row r="12" spans="1:12">
      <c r="A12" s="22" t="s">
        <v>262</v>
      </c>
      <c r="B12" s="162" t="s">
        <v>257</v>
      </c>
      <c r="C12" s="160" t="s">
        <v>263</v>
      </c>
      <c r="D12" s="159">
        <v>46</v>
      </c>
      <c r="E12" s="161" t="s">
        <v>254</v>
      </c>
      <c r="F12" s="22" t="s">
        <v>247</v>
      </c>
      <c r="G12" s="25" t="s">
        <v>257</v>
      </c>
      <c r="H12" s="26">
        <v>45016</v>
      </c>
      <c r="I12" s="27" t="s">
        <v>248</v>
      </c>
      <c r="J12" s="27"/>
      <c r="K12" s="18" t="b">
        <f>EXACT(C12,リスト!K10)</f>
        <v>1</v>
      </c>
      <c r="L12" s="18" t="b">
        <f>EXACT(D12,リスト!L10)</f>
        <v>1</v>
      </c>
    </row>
    <row r="13" spans="1:12">
      <c r="A13" s="22" t="s">
        <v>264</v>
      </c>
      <c r="B13" s="162" t="s">
        <v>257</v>
      </c>
      <c r="C13" s="160" t="s">
        <v>265</v>
      </c>
      <c r="D13" s="159">
        <v>47</v>
      </c>
      <c r="E13" s="161" t="s">
        <v>254</v>
      </c>
      <c r="F13" s="22" t="s">
        <v>247</v>
      </c>
      <c r="G13" s="25" t="s">
        <v>257</v>
      </c>
      <c r="H13" s="26">
        <v>45016</v>
      </c>
      <c r="I13" s="27" t="s">
        <v>248</v>
      </c>
      <c r="J13" s="27"/>
      <c r="K13" s="18" t="b">
        <f>EXACT(C13,リスト!K11)</f>
        <v>1</v>
      </c>
      <c r="L13" s="18" t="b">
        <f>EXACT(D13,リスト!L11)</f>
        <v>1</v>
      </c>
    </row>
    <row r="14" spans="1:12">
      <c r="A14" s="22" t="s">
        <v>266</v>
      </c>
      <c r="B14" s="162" t="s">
        <v>257</v>
      </c>
      <c r="C14" s="160" t="s">
        <v>267</v>
      </c>
      <c r="D14" s="159">
        <v>48</v>
      </c>
      <c r="E14" s="161" t="s">
        <v>254</v>
      </c>
      <c r="F14" s="29">
        <v>45200</v>
      </c>
      <c r="G14" s="25" t="s">
        <v>257</v>
      </c>
      <c r="H14" s="26">
        <v>45016</v>
      </c>
      <c r="I14" s="27" t="s">
        <v>248</v>
      </c>
      <c r="J14" s="27"/>
      <c r="K14" s="18" t="b">
        <f>EXACT(C14,リスト!K12)</f>
        <v>1</v>
      </c>
      <c r="L14" s="18" t="b">
        <f>EXACT(D14,リスト!L12)</f>
        <v>1</v>
      </c>
    </row>
    <row r="15" spans="1:12">
      <c r="A15" s="22" t="s">
        <v>268</v>
      </c>
      <c r="B15" s="162" t="s">
        <v>257</v>
      </c>
      <c r="C15" s="160" t="s">
        <v>269</v>
      </c>
      <c r="D15" s="159">
        <v>49</v>
      </c>
      <c r="E15" s="161" t="s">
        <v>254</v>
      </c>
      <c r="F15" s="29">
        <v>45200</v>
      </c>
      <c r="G15" s="25" t="s">
        <v>257</v>
      </c>
      <c r="H15" s="26">
        <v>45016</v>
      </c>
      <c r="I15" s="27" t="s">
        <v>248</v>
      </c>
      <c r="J15" s="27"/>
      <c r="K15" s="18" t="b">
        <f>EXACT(C15,リスト!K13)</f>
        <v>1</v>
      </c>
      <c r="L15" s="18" t="b">
        <f>EXACT(D15,リスト!L13)</f>
        <v>1</v>
      </c>
    </row>
    <row r="16" spans="1:12" ht="36">
      <c r="A16" s="22" t="s">
        <v>270</v>
      </c>
      <c r="B16" s="23" t="s">
        <v>271</v>
      </c>
      <c r="C16" s="160" t="s">
        <v>272</v>
      </c>
      <c r="D16" s="159">
        <v>70</v>
      </c>
      <c r="E16" s="161" t="s">
        <v>246</v>
      </c>
      <c r="F16" s="22" t="s">
        <v>247</v>
      </c>
      <c r="G16" s="25" t="s">
        <v>271</v>
      </c>
      <c r="H16" s="26">
        <v>45016</v>
      </c>
      <c r="I16" s="27" t="s">
        <v>248</v>
      </c>
      <c r="J16" s="27"/>
      <c r="K16" s="18" t="b">
        <f>EXACT(C16,リスト!K14)</f>
        <v>1</v>
      </c>
      <c r="L16" s="18" t="b">
        <f>EXACT(D16,リスト!L14)</f>
        <v>1</v>
      </c>
    </row>
    <row r="17" spans="1:12" ht="36">
      <c r="A17" s="22" t="s">
        <v>273</v>
      </c>
      <c r="B17" s="23" t="s">
        <v>271</v>
      </c>
      <c r="C17" s="160" t="s">
        <v>274</v>
      </c>
      <c r="D17" s="159">
        <v>70</v>
      </c>
      <c r="E17" s="161" t="s">
        <v>246</v>
      </c>
      <c r="F17" s="22" t="s">
        <v>247</v>
      </c>
      <c r="G17" s="25" t="s">
        <v>271</v>
      </c>
      <c r="H17" s="26">
        <v>45016</v>
      </c>
      <c r="I17" s="27" t="s">
        <v>248</v>
      </c>
      <c r="J17" s="27"/>
      <c r="K17" s="18" t="b">
        <f>EXACT(C17,リスト!K15)</f>
        <v>1</v>
      </c>
      <c r="L17" s="18" t="b">
        <f>EXACT(D17,リスト!L15)</f>
        <v>1</v>
      </c>
    </row>
    <row r="18" spans="1:12" ht="54">
      <c r="A18" s="22" t="s">
        <v>275</v>
      </c>
      <c r="B18" s="23" t="s">
        <v>276</v>
      </c>
      <c r="C18" s="160" t="s">
        <v>277</v>
      </c>
      <c r="D18" s="159">
        <v>130</v>
      </c>
      <c r="E18" s="161" t="s">
        <v>246</v>
      </c>
      <c r="F18" s="22" t="s">
        <v>247</v>
      </c>
      <c r="G18" s="25" t="s">
        <v>278</v>
      </c>
      <c r="H18" s="26">
        <v>45016</v>
      </c>
      <c r="I18" s="27" t="s">
        <v>248</v>
      </c>
      <c r="J18" s="27"/>
      <c r="K18" s="18" t="b">
        <f>EXACT(C18,リスト!K16)</f>
        <v>1</v>
      </c>
      <c r="L18" s="18" t="b">
        <f>EXACT(D18,リスト!L16)</f>
        <v>1</v>
      </c>
    </row>
    <row r="19" spans="1:12" ht="54">
      <c r="A19" s="22" t="s">
        <v>279</v>
      </c>
      <c r="B19" s="23" t="s">
        <v>276</v>
      </c>
      <c r="C19" s="160" t="s">
        <v>280</v>
      </c>
      <c r="D19" s="159">
        <v>130</v>
      </c>
      <c r="E19" s="161" t="s">
        <v>246</v>
      </c>
      <c r="F19" s="22" t="s">
        <v>247</v>
      </c>
      <c r="G19" s="25" t="s">
        <v>278</v>
      </c>
      <c r="H19" s="26">
        <v>45016</v>
      </c>
      <c r="I19" s="27" t="s">
        <v>248</v>
      </c>
      <c r="J19" s="27"/>
      <c r="K19" s="18" t="b">
        <f>EXACT(C19,リスト!K17)</f>
        <v>1</v>
      </c>
      <c r="L19" s="18" t="b">
        <f>EXACT(D19,リスト!L17)</f>
        <v>1</v>
      </c>
    </row>
    <row r="20" spans="1:12" ht="54">
      <c r="A20" s="22" t="s">
        <v>281</v>
      </c>
      <c r="B20" s="23" t="s">
        <v>276</v>
      </c>
      <c r="C20" s="160" t="s">
        <v>282</v>
      </c>
      <c r="D20" s="159">
        <v>103</v>
      </c>
      <c r="E20" s="161" t="s">
        <v>246</v>
      </c>
      <c r="F20" s="22" t="s">
        <v>247</v>
      </c>
      <c r="G20" s="25" t="s">
        <v>278</v>
      </c>
      <c r="H20" s="26">
        <v>45016</v>
      </c>
      <c r="I20" s="27" t="s">
        <v>248</v>
      </c>
      <c r="J20" s="27"/>
      <c r="K20" s="18" t="b">
        <f>EXACT(C20,リスト!K18)</f>
        <v>1</v>
      </c>
      <c r="L20" s="18" t="b">
        <f>EXACT(D20,リスト!L18)</f>
        <v>1</v>
      </c>
    </row>
    <row r="21" spans="1:12" ht="54">
      <c r="A21" s="22" t="s">
        <v>283</v>
      </c>
      <c r="B21" s="23" t="s">
        <v>276</v>
      </c>
      <c r="C21" s="160" t="s">
        <v>284</v>
      </c>
      <c r="D21" s="159">
        <v>103</v>
      </c>
      <c r="E21" s="161" t="s">
        <v>246</v>
      </c>
      <c r="F21" s="22" t="s">
        <v>247</v>
      </c>
      <c r="G21" s="25" t="s">
        <v>278</v>
      </c>
      <c r="H21" s="26">
        <v>45016</v>
      </c>
      <c r="I21" s="27" t="s">
        <v>248</v>
      </c>
      <c r="J21" s="27"/>
      <c r="K21" s="18" t="b">
        <f>EXACT(C21,リスト!K19)</f>
        <v>1</v>
      </c>
      <c r="L21" s="18" t="b">
        <f>EXACT(D21,リスト!L19)</f>
        <v>1</v>
      </c>
    </row>
    <row r="22" spans="1:12" ht="36">
      <c r="A22" s="22" t="s">
        <v>285</v>
      </c>
      <c r="B22" s="23" t="s">
        <v>286</v>
      </c>
      <c r="C22" s="160" t="s">
        <v>287</v>
      </c>
      <c r="D22" s="159">
        <v>100</v>
      </c>
      <c r="E22" s="161" t="s">
        <v>246</v>
      </c>
      <c r="F22" s="22" t="s">
        <v>247</v>
      </c>
      <c r="G22" s="25" t="s">
        <v>286</v>
      </c>
      <c r="H22" s="26">
        <v>45016</v>
      </c>
      <c r="I22" s="27" t="s">
        <v>248</v>
      </c>
      <c r="J22" s="27"/>
      <c r="K22" s="18" t="b">
        <f>EXACT(C22,リスト!K20)</f>
        <v>1</v>
      </c>
      <c r="L22" s="18" t="b">
        <f>EXACT(D22,リスト!L20)</f>
        <v>1</v>
      </c>
    </row>
    <row r="23" spans="1:12" ht="36">
      <c r="A23" s="22" t="s">
        <v>288</v>
      </c>
      <c r="B23" s="23" t="s">
        <v>286</v>
      </c>
      <c r="C23" s="160" t="s">
        <v>289</v>
      </c>
      <c r="D23" s="159">
        <v>100</v>
      </c>
      <c r="E23" s="161" t="s">
        <v>246</v>
      </c>
      <c r="F23" s="22" t="s">
        <v>247</v>
      </c>
      <c r="G23" s="25" t="s">
        <v>286</v>
      </c>
      <c r="H23" s="26">
        <v>45016</v>
      </c>
      <c r="I23" s="27" t="s">
        <v>248</v>
      </c>
      <c r="J23" s="27"/>
      <c r="K23" s="18" t="b">
        <f>EXACT(C23,リスト!K21)</f>
        <v>1</v>
      </c>
      <c r="L23" s="18" t="b">
        <f>EXACT(D23,リスト!L21)</f>
        <v>1</v>
      </c>
    </row>
    <row r="24" spans="1:12" ht="36">
      <c r="A24" s="22" t="s">
        <v>290</v>
      </c>
      <c r="B24" s="23" t="s">
        <v>286</v>
      </c>
      <c r="C24" s="160" t="s">
        <v>291</v>
      </c>
      <c r="D24" s="159">
        <v>178</v>
      </c>
      <c r="E24" s="161" t="s">
        <v>254</v>
      </c>
      <c r="F24" s="22" t="s">
        <v>247</v>
      </c>
      <c r="G24" s="25" t="s">
        <v>286</v>
      </c>
      <c r="H24" s="26">
        <v>45016</v>
      </c>
      <c r="I24" s="27" t="s">
        <v>248</v>
      </c>
      <c r="J24" s="27"/>
      <c r="K24" s="18" t="b">
        <f>EXACT(C24,リスト!K22)</f>
        <v>1</v>
      </c>
      <c r="L24" s="18" t="b">
        <f>EXACT(D24,リスト!L22)</f>
        <v>1</v>
      </c>
    </row>
    <row r="25" spans="1:12" ht="36">
      <c r="A25" s="22" t="s">
        <v>292</v>
      </c>
      <c r="B25" s="23" t="s">
        <v>286</v>
      </c>
      <c r="C25" s="160" t="s">
        <v>293</v>
      </c>
      <c r="D25" s="159">
        <v>181</v>
      </c>
      <c r="E25" s="161" t="s">
        <v>254</v>
      </c>
      <c r="F25" s="22" t="s">
        <v>247</v>
      </c>
      <c r="G25" s="25" t="s">
        <v>286</v>
      </c>
      <c r="H25" s="26">
        <v>45016</v>
      </c>
      <c r="I25" s="27" t="s">
        <v>248</v>
      </c>
      <c r="J25" s="27"/>
      <c r="K25" s="18" t="b">
        <f>EXACT(C25,リスト!K23)</f>
        <v>1</v>
      </c>
      <c r="L25" s="18" t="b">
        <f>EXACT(D25,リスト!L23)</f>
        <v>1</v>
      </c>
    </row>
    <row r="26" spans="1:12" ht="36">
      <c r="A26" s="22" t="s">
        <v>294</v>
      </c>
      <c r="B26" s="23" t="s">
        <v>286</v>
      </c>
      <c r="C26" s="160" t="s">
        <v>295</v>
      </c>
      <c r="D26" s="159">
        <v>97</v>
      </c>
      <c r="E26" s="161" t="s">
        <v>246</v>
      </c>
      <c r="F26" s="22" t="s">
        <v>247</v>
      </c>
      <c r="G26" s="25" t="s">
        <v>286</v>
      </c>
      <c r="H26" s="26">
        <v>45016</v>
      </c>
      <c r="I26" s="27" t="s">
        <v>248</v>
      </c>
      <c r="J26" s="27"/>
      <c r="K26" s="18" t="b">
        <f>EXACT(C26,リスト!K24)</f>
        <v>1</v>
      </c>
      <c r="L26" s="18" t="b">
        <f>EXACT(D26,リスト!L24)</f>
        <v>1</v>
      </c>
    </row>
    <row r="27" spans="1:12" ht="36">
      <c r="A27" s="22" t="s">
        <v>296</v>
      </c>
      <c r="B27" s="23" t="s">
        <v>286</v>
      </c>
      <c r="C27" s="160" t="s">
        <v>297</v>
      </c>
      <c r="D27" s="159">
        <v>97</v>
      </c>
      <c r="E27" s="161" t="s">
        <v>246</v>
      </c>
      <c r="F27" s="22" t="s">
        <v>247</v>
      </c>
      <c r="G27" s="25" t="s">
        <v>286</v>
      </c>
      <c r="H27" s="26">
        <v>45016</v>
      </c>
      <c r="I27" s="27" t="s">
        <v>248</v>
      </c>
      <c r="J27" s="27"/>
      <c r="K27" s="18" t="b">
        <f>EXACT(C27,リスト!K25)</f>
        <v>1</v>
      </c>
      <c r="L27" s="18" t="b">
        <f>EXACT(D27,リスト!L25)</f>
        <v>1</v>
      </c>
    </row>
    <row r="28" spans="1:12">
      <c r="A28" s="22" t="s">
        <v>298</v>
      </c>
      <c r="B28" s="23" t="s">
        <v>286</v>
      </c>
      <c r="C28" s="160" t="s">
        <v>299</v>
      </c>
      <c r="D28" s="159">
        <v>55</v>
      </c>
      <c r="E28" s="161" t="s">
        <v>254</v>
      </c>
      <c r="F28" s="22" t="s">
        <v>247</v>
      </c>
      <c r="G28" s="25" t="s">
        <v>286</v>
      </c>
      <c r="H28" s="26">
        <v>45016</v>
      </c>
      <c r="I28" s="27" t="s">
        <v>248</v>
      </c>
      <c r="J28" s="27"/>
      <c r="K28" s="18" t="b">
        <f>EXACT(C28,リスト!K26)</f>
        <v>1</v>
      </c>
      <c r="L28" s="18" t="b">
        <f>EXACT(D28,リスト!L26)</f>
        <v>1</v>
      </c>
    </row>
    <row r="29" spans="1:12">
      <c r="A29" s="22" t="s">
        <v>300</v>
      </c>
      <c r="B29" s="23" t="s">
        <v>286</v>
      </c>
      <c r="C29" s="160" t="s">
        <v>301</v>
      </c>
      <c r="D29" s="159">
        <v>75</v>
      </c>
      <c r="E29" s="161" t="s">
        <v>254</v>
      </c>
      <c r="F29" s="22" t="s">
        <v>247</v>
      </c>
      <c r="G29" s="25" t="s">
        <v>286</v>
      </c>
      <c r="H29" s="26">
        <v>45016</v>
      </c>
      <c r="I29" s="27" t="s">
        <v>248</v>
      </c>
      <c r="J29" s="27"/>
      <c r="K29" s="18" t="b">
        <f>EXACT(C29,リスト!K27)</f>
        <v>1</v>
      </c>
      <c r="L29" s="18" t="b">
        <f>EXACT(D29,リスト!L27)</f>
        <v>1</v>
      </c>
    </row>
    <row r="30" spans="1:12" ht="36">
      <c r="A30" s="22" t="s">
        <v>302</v>
      </c>
      <c r="B30" s="23" t="s">
        <v>286</v>
      </c>
      <c r="C30" s="160" t="s">
        <v>303</v>
      </c>
      <c r="D30" s="159">
        <v>69</v>
      </c>
      <c r="E30" s="161" t="s">
        <v>246</v>
      </c>
      <c r="F30" s="22" t="s">
        <v>247</v>
      </c>
      <c r="G30" s="25" t="s">
        <v>286</v>
      </c>
      <c r="H30" s="26">
        <v>45016</v>
      </c>
      <c r="I30" s="27" t="s">
        <v>248</v>
      </c>
      <c r="J30" s="27"/>
      <c r="K30" s="18" t="b">
        <f>EXACT(C30,リスト!K28)</f>
        <v>1</v>
      </c>
      <c r="L30" s="18" t="b">
        <f>EXACT(D30,リスト!L28)</f>
        <v>1</v>
      </c>
    </row>
    <row r="31" spans="1:12" ht="36">
      <c r="A31" s="22" t="s">
        <v>304</v>
      </c>
      <c r="B31" s="23" t="s">
        <v>286</v>
      </c>
      <c r="C31" s="160" t="s">
        <v>305</v>
      </c>
      <c r="D31" s="159">
        <v>69</v>
      </c>
      <c r="E31" s="161" t="s">
        <v>246</v>
      </c>
      <c r="F31" s="22" t="s">
        <v>247</v>
      </c>
      <c r="G31" s="25" t="s">
        <v>286</v>
      </c>
      <c r="H31" s="26">
        <v>45016</v>
      </c>
      <c r="I31" s="27" t="s">
        <v>248</v>
      </c>
      <c r="J31" s="27"/>
      <c r="K31" s="18" t="b">
        <f>EXACT(C31,リスト!K29)</f>
        <v>1</v>
      </c>
      <c r="L31" s="18" t="b">
        <f>EXACT(D31,リスト!L29)</f>
        <v>1</v>
      </c>
    </row>
    <row r="32" spans="1:12" ht="36">
      <c r="A32" s="22" t="s">
        <v>306</v>
      </c>
      <c r="B32" s="23" t="s">
        <v>286</v>
      </c>
      <c r="C32" s="160" t="s">
        <v>307</v>
      </c>
      <c r="D32" s="159">
        <v>74</v>
      </c>
      <c r="E32" s="161" t="s">
        <v>246</v>
      </c>
      <c r="F32" s="22" t="s">
        <v>247</v>
      </c>
      <c r="G32" s="25" t="s">
        <v>286</v>
      </c>
      <c r="H32" s="26">
        <v>45016</v>
      </c>
      <c r="I32" s="27" t="s">
        <v>248</v>
      </c>
      <c r="J32" s="27"/>
      <c r="K32" s="18" t="b">
        <f>EXACT(C32,リスト!K30)</f>
        <v>1</v>
      </c>
      <c r="L32" s="18" t="b">
        <f>EXACT(D32,リスト!L30)</f>
        <v>1</v>
      </c>
    </row>
    <row r="33" spans="1:12" ht="36">
      <c r="A33" s="22" t="s">
        <v>308</v>
      </c>
      <c r="B33" s="23" t="s">
        <v>286</v>
      </c>
      <c r="C33" s="160" t="s">
        <v>309</v>
      </c>
      <c r="D33" s="159">
        <v>74</v>
      </c>
      <c r="E33" s="161" t="s">
        <v>246</v>
      </c>
      <c r="F33" s="22" t="s">
        <v>247</v>
      </c>
      <c r="G33" s="25" t="s">
        <v>286</v>
      </c>
      <c r="H33" s="26">
        <v>45016</v>
      </c>
      <c r="I33" s="27" t="s">
        <v>248</v>
      </c>
      <c r="J33" s="27"/>
      <c r="K33" s="18" t="b">
        <f>EXACT(C33,リスト!K31)</f>
        <v>1</v>
      </c>
      <c r="L33" s="18" t="b">
        <f>EXACT(D33,リスト!L31)</f>
        <v>1</v>
      </c>
    </row>
  </sheetData>
  <sheetProtection algorithmName="SHA-512" hashValue="Dgxi+jMHdM/YHGXv4MSmEcJgOlQ5GEAthC/T/oRom+bUByiaCrVGLxaB1shMn8O5f89qOxaa+U/xRA2s7M4udg==" saltValue="zq5HhyLARRGbkJm87mxU+g==" spinCount="100000" sheet="1" selectLockedCells="1"/>
  <mergeCells count="2">
    <mergeCell ref="A1:J1"/>
    <mergeCell ref="A3:E3"/>
  </mergeCells>
  <phoneticPr fontId="2"/>
  <conditionalFormatting sqref="B10:B15">
    <cfRule type="cellIs" dxfId="8" priority="3" operator="equal">
      <formula>""</formula>
    </cfRule>
  </conditionalFormatting>
  <conditionalFormatting sqref="C8:C9 C11:C33">
    <cfRule type="cellIs" dxfId="7" priority="4" operator="equal">
      <formula>""</formula>
    </cfRule>
  </conditionalFormatting>
  <conditionalFormatting sqref="D6:D33">
    <cfRule type="cellIs" dxfId="6" priority="2" operator="equal">
      <formula>""</formula>
    </cfRule>
  </conditionalFormatting>
  <conditionalFormatting sqref="G10">
    <cfRule type="cellIs" dxfId="5" priority="1" operator="equal">
      <formula>""</formula>
    </cfRule>
  </conditionalFormatting>
  <pageMargins left="0.39370078740157483" right="0.39370078740157483" top="0.55118110236220474" bottom="0.55118110236220474" header="0.31496062992125984" footer="0.31496062992125984"/>
  <pageSetup paperSize="9" scale="90"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4C47-429B-4432-9F8F-B754F1DE64A6}">
  <sheetPr codeName="Sheet10">
    <tabColor theme="1" tint="0.499984740745262"/>
    <pageSetUpPr fitToPage="1"/>
  </sheetPr>
  <dimension ref="A1:K42"/>
  <sheetViews>
    <sheetView workbookViewId="0">
      <selection activeCell="E19" sqref="E19:L19"/>
    </sheetView>
  </sheetViews>
  <sheetFormatPr defaultRowHeight="18"/>
  <cols>
    <col min="1" max="1" width="12.8984375" style="18" customWidth="1"/>
    <col min="2" max="2" width="17.19921875" style="18" customWidth="1"/>
    <col min="3" max="3" width="16.09765625" style="18" customWidth="1"/>
    <col min="4" max="4" width="12.69921875" style="18" customWidth="1"/>
    <col min="5" max="5" width="12.8984375" style="18" customWidth="1"/>
    <col min="6" max="6" width="18" style="18" customWidth="1"/>
    <col min="7" max="7" width="10.69921875" style="18" customWidth="1"/>
    <col min="8" max="8" width="14.19921875" style="18" customWidth="1"/>
    <col min="9" max="9" width="18.19921875" style="18" customWidth="1"/>
    <col min="10" max="16384" width="8.796875" style="18"/>
  </cols>
  <sheetData>
    <row r="1" spans="1:11" ht="26.4">
      <c r="A1" s="709" t="s">
        <v>231</v>
      </c>
      <c r="B1" s="709"/>
      <c r="C1" s="709"/>
      <c r="D1" s="709"/>
      <c r="E1" s="709"/>
      <c r="F1" s="709"/>
      <c r="G1" s="709"/>
      <c r="H1" s="709"/>
      <c r="I1" s="709"/>
      <c r="J1" s="709"/>
    </row>
    <row r="3" spans="1:11" ht="19.8">
      <c r="A3" s="30" t="s">
        <v>310</v>
      </c>
      <c r="B3" s="31"/>
    </row>
    <row r="4" spans="1:11" ht="7.2" customHeight="1"/>
    <row r="5" spans="1:11" s="21" customFormat="1" ht="27.6">
      <c r="A5" s="19" t="s">
        <v>233</v>
      </c>
      <c r="B5" s="19" t="s">
        <v>234</v>
      </c>
      <c r="C5" s="19" t="s">
        <v>235</v>
      </c>
      <c r="D5" s="19" t="s">
        <v>236</v>
      </c>
      <c r="E5" s="20" t="s">
        <v>238</v>
      </c>
      <c r="F5" s="19" t="s">
        <v>239</v>
      </c>
      <c r="G5" s="19" t="s">
        <v>240</v>
      </c>
      <c r="H5" s="19" t="s">
        <v>241</v>
      </c>
      <c r="I5" s="19" t="s">
        <v>242</v>
      </c>
    </row>
    <row r="6" spans="1:11" ht="36">
      <c r="A6" s="22" t="s">
        <v>311</v>
      </c>
      <c r="B6" s="25" t="s">
        <v>312</v>
      </c>
      <c r="C6" s="21" t="s">
        <v>313</v>
      </c>
      <c r="D6" s="159">
        <v>160</v>
      </c>
      <c r="E6" s="22" t="s">
        <v>247</v>
      </c>
      <c r="F6" s="25" t="s">
        <v>312</v>
      </c>
      <c r="G6" s="26">
        <v>45016</v>
      </c>
      <c r="H6" s="27" t="s">
        <v>248</v>
      </c>
      <c r="I6" s="27"/>
      <c r="J6" s="18" t="b">
        <f>EXACT(C6,リスト!M4)</f>
        <v>1</v>
      </c>
      <c r="K6" s="18" t="b">
        <f>EXACT(D6,リスト!N4)</f>
        <v>1</v>
      </c>
    </row>
    <row r="7" spans="1:11" ht="36">
      <c r="A7" s="22" t="s">
        <v>314</v>
      </c>
      <c r="B7" s="25" t="s">
        <v>312</v>
      </c>
      <c r="C7" s="27" t="s">
        <v>315</v>
      </c>
      <c r="D7" s="159">
        <v>160</v>
      </c>
      <c r="E7" s="22" t="s">
        <v>247</v>
      </c>
      <c r="F7" s="25" t="s">
        <v>312</v>
      </c>
      <c r="G7" s="26">
        <v>45016</v>
      </c>
      <c r="H7" s="27" t="s">
        <v>248</v>
      </c>
      <c r="I7" s="27"/>
      <c r="J7" s="18" t="b">
        <f>EXACT(C7,リスト!M5)</f>
        <v>1</v>
      </c>
      <c r="K7" s="18" t="b">
        <f>EXACT(D7,リスト!N5)</f>
        <v>1</v>
      </c>
    </row>
    <row r="8" spans="1:11">
      <c r="A8" s="22" t="s">
        <v>316</v>
      </c>
      <c r="B8" s="25" t="s">
        <v>257</v>
      </c>
      <c r="C8" s="27" t="s">
        <v>317</v>
      </c>
      <c r="D8" s="159">
        <v>74</v>
      </c>
      <c r="E8" s="22" t="s">
        <v>247</v>
      </c>
      <c r="F8" s="25" t="s">
        <v>257</v>
      </c>
      <c r="G8" s="26">
        <v>45016</v>
      </c>
      <c r="H8" s="27" t="s">
        <v>248</v>
      </c>
      <c r="I8" s="27"/>
      <c r="J8" s="18" t="b">
        <f>EXACT(C8,リスト!M6)</f>
        <v>1</v>
      </c>
      <c r="K8" s="18" t="b">
        <f>EXACT(D8,リスト!N6)</f>
        <v>1</v>
      </c>
    </row>
    <row r="9" spans="1:11">
      <c r="A9" s="22" t="s">
        <v>318</v>
      </c>
      <c r="B9" s="25" t="s">
        <v>257</v>
      </c>
      <c r="C9" s="27" t="s">
        <v>319</v>
      </c>
      <c r="D9" s="159">
        <v>76</v>
      </c>
      <c r="E9" s="22" t="s">
        <v>247</v>
      </c>
      <c r="F9" s="25" t="s">
        <v>257</v>
      </c>
      <c r="G9" s="26">
        <v>45016</v>
      </c>
      <c r="H9" s="27" t="s">
        <v>248</v>
      </c>
      <c r="I9" s="27"/>
      <c r="J9" s="18" t="b">
        <f>EXACT(C9,リスト!M7)</f>
        <v>1</v>
      </c>
      <c r="K9" s="18" t="b">
        <f>EXACT(D9,リスト!N7)</f>
        <v>1</v>
      </c>
    </row>
    <row r="10" spans="1:11" ht="82.8">
      <c r="A10" s="22" t="s">
        <v>320</v>
      </c>
      <c r="B10" s="25" t="s">
        <v>271</v>
      </c>
      <c r="C10" s="25" t="s">
        <v>321</v>
      </c>
      <c r="D10" s="159">
        <v>250</v>
      </c>
      <c r="E10" s="22" t="s">
        <v>247</v>
      </c>
      <c r="F10" s="25" t="s">
        <v>322</v>
      </c>
      <c r="G10" s="26">
        <v>45016</v>
      </c>
      <c r="H10" s="27" t="s">
        <v>248</v>
      </c>
      <c r="I10" s="27"/>
      <c r="J10" s="18" t="b">
        <f>EXACT(C10,リスト!M8)</f>
        <v>0</v>
      </c>
      <c r="K10" s="18" t="b">
        <f>EXACT(D10,リスト!N8)</f>
        <v>1</v>
      </c>
    </row>
    <row r="11" spans="1:11" ht="82.8">
      <c r="A11" s="22" t="s">
        <v>323</v>
      </c>
      <c r="B11" s="25" t="s">
        <v>271</v>
      </c>
      <c r="C11" s="25" t="s">
        <v>324</v>
      </c>
      <c r="D11" s="159">
        <v>250</v>
      </c>
      <c r="E11" s="22" t="s">
        <v>247</v>
      </c>
      <c r="F11" s="25" t="s">
        <v>322</v>
      </c>
      <c r="G11" s="26">
        <v>45016</v>
      </c>
      <c r="H11" s="27" t="s">
        <v>248</v>
      </c>
      <c r="I11" s="27"/>
      <c r="J11" s="18" t="b">
        <f>EXACT(C11,リスト!M9)</f>
        <v>0</v>
      </c>
      <c r="K11" s="18" t="b">
        <f>EXACT(D11,リスト!N9)</f>
        <v>1</v>
      </c>
    </row>
    <row r="12" spans="1:11" ht="82.8">
      <c r="A12" s="22" t="s">
        <v>325</v>
      </c>
      <c r="B12" s="25" t="s">
        <v>271</v>
      </c>
      <c r="C12" s="25" t="s">
        <v>326</v>
      </c>
      <c r="D12" s="159">
        <v>245</v>
      </c>
      <c r="E12" s="22" t="s">
        <v>247</v>
      </c>
      <c r="F12" s="25" t="s">
        <v>322</v>
      </c>
      <c r="G12" s="26">
        <v>45016</v>
      </c>
      <c r="H12" s="27" t="s">
        <v>248</v>
      </c>
      <c r="I12" s="27"/>
      <c r="J12" s="18" t="b">
        <f>EXACT(C12,リスト!M10)</f>
        <v>0</v>
      </c>
      <c r="K12" s="18" t="b">
        <f>EXACT(D12,リスト!N10)</f>
        <v>1</v>
      </c>
    </row>
    <row r="13" spans="1:11" ht="82.8">
      <c r="A13" s="22" t="s">
        <v>327</v>
      </c>
      <c r="B13" s="25" t="s">
        <v>271</v>
      </c>
      <c r="C13" s="25" t="s">
        <v>328</v>
      </c>
      <c r="D13" s="159">
        <v>243</v>
      </c>
      <c r="E13" s="22" t="s">
        <v>247</v>
      </c>
      <c r="F13" s="25" t="s">
        <v>322</v>
      </c>
      <c r="G13" s="26">
        <v>45016</v>
      </c>
      <c r="H13" s="27" t="s">
        <v>248</v>
      </c>
      <c r="I13" s="27"/>
      <c r="J13" s="18" t="b">
        <f>EXACT(C13,リスト!M11)</f>
        <v>0</v>
      </c>
      <c r="K13" s="18" t="b">
        <f>EXACT(D13,リスト!N11)</f>
        <v>1</v>
      </c>
    </row>
    <row r="14" spans="1:11" ht="82.8">
      <c r="A14" s="22" t="s">
        <v>329</v>
      </c>
      <c r="B14" s="25" t="s">
        <v>271</v>
      </c>
      <c r="C14" s="25" t="s">
        <v>330</v>
      </c>
      <c r="D14" s="159">
        <v>243</v>
      </c>
      <c r="E14" s="22" t="s">
        <v>247</v>
      </c>
      <c r="F14" s="25" t="s">
        <v>322</v>
      </c>
      <c r="G14" s="26">
        <v>45016</v>
      </c>
      <c r="H14" s="27" t="s">
        <v>248</v>
      </c>
      <c r="I14" s="27"/>
      <c r="J14" s="18" t="b">
        <f>EXACT(C14,リスト!M12)</f>
        <v>0</v>
      </c>
      <c r="K14" s="18" t="b">
        <f>EXACT(D14,リスト!N12)</f>
        <v>1</v>
      </c>
    </row>
    <row r="15" spans="1:11" ht="82.8">
      <c r="A15" s="22" t="s">
        <v>331</v>
      </c>
      <c r="B15" s="25" t="s">
        <v>271</v>
      </c>
      <c r="C15" s="25" t="s">
        <v>332</v>
      </c>
      <c r="D15" s="159">
        <v>240</v>
      </c>
      <c r="E15" s="22" t="s">
        <v>247</v>
      </c>
      <c r="F15" s="25" t="s">
        <v>322</v>
      </c>
      <c r="G15" s="26">
        <v>45016</v>
      </c>
      <c r="H15" s="27" t="s">
        <v>248</v>
      </c>
      <c r="I15" s="27"/>
      <c r="J15" s="18" t="b">
        <f>EXACT(C15,リスト!M13)</f>
        <v>0</v>
      </c>
      <c r="K15" s="18" t="b">
        <f>EXACT(D15,リスト!N13)</f>
        <v>1</v>
      </c>
    </row>
    <row r="16" spans="1:11" ht="82.8">
      <c r="A16" s="22" t="s">
        <v>333</v>
      </c>
      <c r="B16" s="25" t="s">
        <v>271</v>
      </c>
      <c r="C16" s="25" t="s">
        <v>334</v>
      </c>
      <c r="D16" s="159">
        <v>230</v>
      </c>
      <c r="E16" s="22" t="s">
        <v>247</v>
      </c>
      <c r="F16" s="25" t="s">
        <v>322</v>
      </c>
      <c r="G16" s="26">
        <v>45016</v>
      </c>
      <c r="H16" s="27" t="s">
        <v>248</v>
      </c>
      <c r="I16" s="27"/>
      <c r="J16" s="18" t="b">
        <f>EXACT(C16,リスト!M14)</f>
        <v>0</v>
      </c>
      <c r="K16" s="18" t="b">
        <f>EXACT(D16,リスト!N14)</f>
        <v>1</v>
      </c>
    </row>
    <row r="17" spans="1:11" ht="82.8">
      <c r="A17" s="22" t="s">
        <v>335</v>
      </c>
      <c r="B17" s="25" t="s">
        <v>271</v>
      </c>
      <c r="C17" s="25" t="s">
        <v>336</v>
      </c>
      <c r="D17" s="159">
        <v>243</v>
      </c>
      <c r="E17" s="22" t="s">
        <v>247</v>
      </c>
      <c r="F17" s="25" t="s">
        <v>322</v>
      </c>
      <c r="G17" s="26">
        <v>45016</v>
      </c>
      <c r="H17" s="27" t="s">
        <v>248</v>
      </c>
      <c r="I17" s="27"/>
      <c r="J17" s="18" t="b">
        <f>EXACT(C17,リスト!M15)</f>
        <v>0</v>
      </c>
      <c r="K17" s="18" t="b">
        <f>EXACT(D17,リスト!N15)</f>
        <v>1</v>
      </c>
    </row>
    <row r="18" spans="1:11" ht="82.8">
      <c r="A18" s="22" t="s">
        <v>337</v>
      </c>
      <c r="B18" s="25" t="s">
        <v>271</v>
      </c>
      <c r="C18" s="25" t="s">
        <v>338</v>
      </c>
      <c r="D18" s="159">
        <v>238</v>
      </c>
      <c r="E18" s="22" t="s">
        <v>247</v>
      </c>
      <c r="F18" s="25" t="s">
        <v>322</v>
      </c>
      <c r="G18" s="26">
        <v>45016</v>
      </c>
      <c r="H18" s="27" t="s">
        <v>248</v>
      </c>
      <c r="I18" s="27"/>
      <c r="J18" s="18" t="b">
        <f>EXACT(C18,リスト!M16)</f>
        <v>0</v>
      </c>
      <c r="K18" s="18" t="b">
        <f>EXACT(D18,リスト!N16)</f>
        <v>1</v>
      </c>
    </row>
    <row r="19" spans="1:11" ht="82.8">
      <c r="A19" s="22" t="s">
        <v>339</v>
      </c>
      <c r="B19" s="25" t="s">
        <v>271</v>
      </c>
      <c r="C19" s="25" t="s">
        <v>340</v>
      </c>
      <c r="D19" s="159">
        <v>120</v>
      </c>
      <c r="E19" s="22" t="s">
        <v>247</v>
      </c>
      <c r="F19" s="25" t="s">
        <v>322</v>
      </c>
      <c r="G19" s="26">
        <v>45016</v>
      </c>
      <c r="H19" s="27" t="s">
        <v>248</v>
      </c>
      <c r="I19" s="27"/>
      <c r="J19" s="18" t="b">
        <f>EXACT(C19,リスト!M17)</f>
        <v>0</v>
      </c>
      <c r="K19" s="18" t="b">
        <f>EXACT(D19,リスト!N17)</f>
        <v>1</v>
      </c>
    </row>
    <row r="20" spans="1:11" ht="66.599999999999994">
      <c r="A20" s="22" t="s">
        <v>341</v>
      </c>
      <c r="B20" s="25" t="s">
        <v>271</v>
      </c>
      <c r="C20" s="25" t="s">
        <v>342</v>
      </c>
      <c r="D20" s="159">
        <v>240</v>
      </c>
      <c r="E20" s="22" t="s">
        <v>247</v>
      </c>
      <c r="F20" s="25" t="s">
        <v>322</v>
      </c>
      <c r="G20" s="26">
        <v>45016</v>
      </c>
      <c r="H20" s="27" t="s">
        <v>248</v>
      </c>
      <c r="I20" s="27"/>
      <c r="J20" s="18" t="b">
        <f>EXACT(C20,リスト!M18)</f>
        <v>0</v>
      </c>
      <c r="K20" s="18" t="b">
        <f>EXACT(D20,リスト!N18)</f>
        <v>1</v>
      </c>
    </row>
    <row r="21" spans="1:11" ht="66.599999999999994">
      <c r="A21" s="22" t="s">
        <v>343</v>
      </c>
      <c r="B21" s="25" t="s">
        <v>271</v>
      </c>
      <c r="C21" s="25" t="s">
        <v>344</v>
      </c>
      <c r="D21" s="159">
        <v>120</v>
      </c>
      <c r="E21" s="22" t="s">
        <v>247</v>
      </c>
      <c r="F21" s="25" t="s">
        <v>322</v>
      </c>
      <c r="G21" s="26">
        <v>45016</v>
      </c>
      <c r="H21" s="27" t="s">
        <v>248</v>
      </c>
      <c r="I21" s="27"/>
      <c r="J21" s="18" t="b">
        <f>EXACT(C21,リスト!M19)</f>
        <v>0</v>
      </c>
      <c r="K21" s="18" t="b">
        <f>EXACT(D21,リスト!N19)</f>
        <v>1</v>
      </c>
    </row>
    <row r="22" spans="1:11" ht="66.599999999999994">
      <c r="A22" s="22" t="s">
        <v>345</v>
      </c>
      <c r="B22" s="25" t="s">
        <v>271</v>
      </c>
      <c r="C22" s="25" t="s">
        <v>346</v>
      </c>
      <c r="D22" s="159">
        <v>131</v>
      </c>
      <c r="E22" s="22" t="s">
        <v>247</v>
      </c>
      <c r="F22" s="25" t="s">
        <v>322</v>
      </c>
      <c r="G22" s="26">
        <v>45016</v>
      </c>
      <c r="H22" s="27" t="s">
        <v>248</v>
      </c>
      <c r="I22" s="27"/>
      <c r="J22" s="18" t="b">
        <f>EXACT(C22,リスト!M20)</f>
        <v>0</v>
      </c>
      <c r="K22" s="18" t="b">
        <f>EXACT(D22,リスト!N20)</f>
        <v>1</v>
      </c>
    </row>
    <row r="23" spans="1:11" ht="54">
      <c r="A23" s="22" t="s">
        <v>347</v>
      </c>
      <c r="B23" s="25" t="s">
        <v>276</v>
      </c>
      <c r="C23" s="27" t="s">
        <v>348</v>
      </c>
      <c r="D23" s="159">
        <v>65</v>
      </c>
      <c r="E23" s="22" t="s">
        <v>247</v>
      </c>
      <c r="F23" s="25" t="s">
        <v>278</v>
      </c>
      <c r="G23" s="26">
        <v>45016</v>
      </c>
      <c r="H23" s="27" t="s">
        <v>248</v>
      </c>
      <c r="I23" s="27"/>
      <c r="J23" s="18" t="b">
        <f>EXACT(C23,リスト!M21)</f>
        <v>1</v>
      </c>
      <c r="K23" s="18" t="b">
        <f>EXACT(D23,リスト!N21)</f>
        <v>1</v>
      </c>
    </row>
    <row r="24" spans="1:11" ht="54">
      <c r="A24" s="22" t="s">
        <v>349</v>
      </c>
      <c r="B24" s="25" t="s">
        <v>276</v>
      </c>
      <c r="C24" s="27" t="s">
        <v>350</v>
      </c>
      <c r="D24" s="159">
        <v>43</v>
      </c>
      <c r="E24" s="22" t="s">
        <v>247</v>
      </c>
      <c r="F24" s="25" t="s">
        <v>278</v>
      </c>
      <c r="G24" s="26">
        <v>45016</v>
      </c>
      <c r="H24" s="27" t="s">
        <v>248</v>
      </c>
      <c r="I24" s="27"/>
      <c r="J24" s="18" t="b">
        <f>EXACT(C24,リスト!M22)</f>
        <v>1</v>
      </c>
      <c r="K24" s="18" t="b">
        <f>EXACT(D24,リスト!N22)</f>
        <v>1</v>
      </c>
    </row>
    <row r="25" spans="1:11" ht="54">
      <c r="A25" s="22" t="s">
        <v>351</v>
      </c>
      <c r="B25" s="25" t="s">
        <v>276</v>
      </c>
      <c r="C25" s="27" t="s">
        <v>352</v>
      </c>
      <c r="D25" s="159">
        <v>65</v>
      </c>
      <c r="E25" s="22" t="s">
        <v>247</v>
      </c>
      <c r="F25" s="25" t="s">
        <v>278</v>
      </c>
      <c r="G25" s="26">
        <v>45016</v>
      </c>
      <c r="H25" s="27" t="s">
        <v>248</v>
      </c>
      <c r="I25" s="27"/>
      <c r="J25" s="18" t="b">
        <f>EXACT(C25,リスト!M23)</f>
        <v>1</v>
      </c>
      <c r="K25" s="18" t="b">
        <f>EXACT(D25,リスト!N23)</f>
        <v>1</v>
      </c>
    </row>
    <row r="26" spans="1:11" ht="54">
      <c r="A26" s="22" t="s">
        <v>353</v>
      </c>
      <c r="B26" s="25" t="s">
        <v>276</v>
      </c>
      <c r="C26" s="27" t="s">
        <v>354</v>
      </c>
      <c r="D26" s="159">
        <v>43</v>
      </c>
      <c r="E26" s="22" t="s">
        <v>247</v>
      </c>
      <c r="F26" s="25" t="s">
        <v>278</v>
      </c>
      <c r="G26" s="26">
        <v>45016</v>
      </c>
      <c r="H26" s="27" t="s">
        <v>248</v>
      </c>
      <c r="I26" s="27"/>
      <c r="J26" s="18" t="b">
        <f>EXACT(C26,リスト!M24)</f>
        <v>1</v>
      </c>
      <c r="K26" s="18" t="b">
        <f>EXACT(D26,リスト!N24)</f>
        <v>1</v>
      </c>
    </row>
    <row r="27" spans="1:11" ht="54">
      <c r="A27" s="22" t="s">
        <v>355</v>
      </c>
      <c r="B27" s="25" t="s">
        <v>276</v>
      </c>
      <c r="C27" s="27" t="s">
        <v>356</v>
      </c>
      <c r="D27" s="159">
        <v>65</v>
      </c>
      <c r="E27" s="22" t="s">
        <v>247</v>
      </c>
      <c r="F27" s="25" t="s">
        <v>278</v>
      </c>
      <c r="G27" s="26">
        <v>45016</v>
      </c>
      <c r="H27" s="27" t="s">
        <v>248</v>
      </c>
      <c r="I27" s="27"/>
      <c r="J27" s="18" t="b">
        <f>EXACT(C27,リスト!M25)</f>
        <v>1</v>
      </c>
      <c r="K27" s="18" t="b">
        <f>EXACT(D27,リスト!N25)</f>
        <v>1</v>
      </c>
    </row>
    <row r="28" spans="1:11" ht="54">
      <c r="A28" s="22" t="s">
        <v>357</v>
      </c>
      <c r="B28" s="25" t="s">
        <v>276</v>
      </c>
      <c r="C28" s="27" t="s">
        <v>358</v>
      </c>
      <c r="D28" s="165">
        <v>50.5</v>
      </c>
      <c r="E28" s="22" t="s">
        <v>247</v>
      </c>
      <c r="F28" s="25" t="s">
        <v>278</v>
      </c>
      <c r="G28" s="26">
        <v>45016</v>
      </c>
      <c r="H28" s="27" t="s">
        <v>248</v>
      </c>
      <c r="I28" s="27"/>
      <c r="J28" s="18" t="b">
        <f>EXACT(C28,リスト!M26)</f>
        <v>1</v>
      </c>
      <c r="K28" s="18" t="b">
        <f>EXACT(D28,リスト!N26)</f>
        <v>1</v>
      </c>
    </row>
    <row r="29" spans="1:11" ht="34.200000000000003">
      <c r="A29" s="22" t="s">
        <v>359</v>
      </c>
      <c r="B29" s="25" t="s">
        <v>286</v>
      </c>
      <c r="C29" s="25" t="s">
        <v>360</v>
      </c>
      <c r="D29" s="159">
        <v>92</v>
      </c>
      <c r="E29" s="22" t="s">
        <v>247</v>
      </c>
      <c r="F29" s="25" t="s">
        <v>286</v>
      </c>
      <c r="G29" s="26">
        <v>45016</v>
      </c>
      <c r="H29" s="27" t="s">
        <v>248</v>
      </c>
      <c r="I29" s="27"/>
      <c r="J29" s="18" t="b">
        <f>EXACT(C29,リスト!M27)</f>
        <v>0</v>
      </c>
      <c r="K29" s="18" t="b">
        <f>EXACT(D29,リスト!N27)</f>
        <v>1</v>
      </c>
    </row>
    <row r="30" spans="1:11" ht="34.200000000000003">
      <c r="A30" s="22" t="s">
        <v>361</v>
      </c>
      <c r="B30" s="25" t="s">
        <v>286</v>
      </c>
      <c r="C30" s="25" t="s">
        <v>362</v>
      </c>
      <c r="D30" s="159">
        <v>92</v>
      </c>
      <c r="E30" s="22" t="s">
        <v>247</v>
      </c>
      <c r="F30" s="25" t="s">
        <v>286</v>
      </c>
      <c r="G30" s="26">
        <v>45016</v>
      </c>
      <c r="H30" s="27" t="s">
        <v>248</v>
      </c>
      <c r="I30" s="27"/>
      <c r="J30" s="18" t="b">
        <f>EXACT(C30,リスト!M28)</f>
        <v>0</v>
      </c>
      <c r="K30" s="18" t="b">
        <f>EXACT(D30,リスト!N28)</f>
        <v>1</v>
      </c>
    </row>
    <row r="31" spans="1:11" ht="34.200000000000003">
      <c r="A31" s="22" t="s">
        <v>363</v>
      </c>
      <c r="B31" s="25" t="s">
        <v>286</v>
      </c>
      <c r="C31" s="25" t="s">
        <v>364</v>
      </c>
      <c r="D31" s="159">
        <v>97</v>
      </c>
      <c r="E31" s="22" t="s">
        <v>247</v>
      </c>
      <c r="F31" s="25" t="s">
        <v>286</v>
      </c>
      <c r="G31" s="26">
        <v>45016</v>
      </c>
      <c r="H31" s="27" t="s">
        <v>248</v>
      </c>
      <c r="I31" s="27"/>
      <c r="J31" s="18" t="b">
        <f>EXACT(C31,リスト!M29)</f>
        <v>0</v>
      </c>
      <c r="K31" s="18" t="b">
        <f>EXACT(D31,リスト!N29)</f>
        <v>1</v>
      </c>
    </row>
    <row r="32" spans="1:11" ht="34.200000000000003">
      <c r="A32" s="22" t="s">
        <v>365</v>
      </c>
      <c r="B32" s="25" t="s">
        <v>286</v>
      </c>
      <c r="C32" s="25" t="s">
        <v>366</v>
      </c>
      <c r="D32" s="159">
        <v>97</v>
      </c>
      <c r="E32" s="22" t="s">
        <v>247</v>
      </c>
      <c r="F32" s="25" t="s">
        <v>286</v>
      </c>
      <c r="G32" s="26">
        <v>45016</v>
      </c>
      <c r="H32" s="27" t="s">
        <v>248</v>
      </c>
      <c r="I32" s="27"/>
      <c r="J32" s="18" t="b">
        <f>EXACT(C32,リスト!M30)</f>
        <v>0</v>
      </c>
      <c r="K32" s="18" t="b">
        <f>EXACT(D32,リスト!N30)</f>
        <v>1</v>
      </c>
    </row>
    <row r="33" spans="1:11" ht="34.200000000000003">
      <c r="A33" s="22" t="s">
        <v>367</v>
      </c>
      <c r="B33" s="25" t="s">
        <v>286</v>
      </c>
      <c r="C33" s="25" t="s">
        <v>368</v>
      </c>
      <c r="D33" s="159">
        <v>43</v>
      </c>
      <c r="E33" s="22" t="s">
        <v>247</v>
      </c>
      <c r="F33" s="25" t="s">
        <v>286</v>
      </c>
      <c r="G33" s="26">
        <v>45016</v>
      </c>
      <c r="H33" s="27" t="s">
        <v>248</v>
      </c>
      <c r="I33" s="27"/>
      <c r="J33" s="18" t="b">
        <f>EXACT(C33,リスト!M31)</f>
        <v>0</v>
      </c>
      <c r="K33" s="18" t="b">
        <f>EXACT(D33,リスト!N31)</f>
        <v>1</v>
      </c>
    </row>
    <row r="34" spans="1:11" ht="34.200000000000003">
      <c r="A34" s="22" t="s">
        <v>369</v>
      </c>
      <c r="B34" s="25" t="s">
        <v>286</v>
      </c>
      <c r="C34" s="25" t="s">
        <v>370</v>
      </c>
      <c r="D34" s="165">
        <v>49.5</v>
      </c>
      <c r="E34" s="22" t="s">
        <v>247</v>
      </c>
      <c r="F34" s="25" t="s">
        <v>286</v>
      </c>
      <c r="G34" s="26">
        <v>45016</v>
      </c>
      <c r="H34" s="27" t="s">
        <v>248</v>
      </c>
      <c r="I34" s="27"/>
      <c r="J34" s="18" t="b">
        <f>EXACT(C34,リスト!M32)</f>
        <v>0</v>
      </c>
      <c r="K34" s="18" t="b">
        <f>EXACT(D34,リスト!N32)</f>
        <v>1</v>
      </c>
    </row>
    <row r="35" spans="1:11" ht="52.2">
      <c r="A35" s="22" t="s">
        <v>371</v>
      </c>
      <c r="B35" s="25" t="s">
        <v>286</v>
      </c>
      <c r="C35" s="25" t="s">
        <v>372</v>
      </c>
      <c r="D35" s="165">
        <v>49.5</v>
      </c>
      <c r="E35" s="22" t="s">
        <v>247</v>
      </c>
      <c r="F35" s="25" t="s">
        <v>286</v>
      </c>
      <c r="G35" s="26">
        <v>45016</v>
      </c>
      <c r="H35" s="27" t="s">
        <v>248</v>
      </c>
      <c r="I35" s="27"/>
      <c r="J35" s="18" t="b">
        <f>EXACT(C35,リスト!M33)</f>
        <v>0</v>
      </c>
      <c r="K35" s="18" t="b">
        <f>EXACT(D35,リスト!N33)</f>
        <v>1</v>
      </c>
    </row>
    <row r="36" spans="1:11" ht="34.200000000000003">
      <c r="A36" s="22" t="s">
        <v>373</v>
      </c>
      <c r="B36" s="25" t="s">
        <v>286</v>
      </c>
      <c r="C36" s="25" t="s">
        <v>374</v>
      </c>
      <c r="D36" s="159">
        <v>65</v>
      </c>
      <c r="E36" s="22" t="s">
        <v>247</v>
      </c>
      <c r="F36" s="25" t="s">
        <v>286</v>
      </c>
      <c r="G36" s="26">
        <v>45016</v>
      </c>
      <c r="H36" s="27" t="s">
        <v>248</v>
      </c>
      <c r="I36" s="27"/>
      <c r="J36" s="18" t="b">
        <f>EXACT(C36,リスト!M34)</f>
        <v>0</v>
      </c>
      <c r="K36" s="18" t="b">
        <f>EXACT(D36,リスト!N34)</f>
        <v>1</v>
      </c>
    </row>
    <row r="37" spans="1:11" ht="34.200000000000003">
      <c r="A37" s="22" t="s">
        <v>375</v>
      </c>
      <c r="B37" s="25" t="s">
        <v>286</v>
      </c>
      <c r="C37" s="25" t="s">
        <v>376</v>
      </c>
      <c r="D37" s="159">
        <v>65</v>
      </c>
      <c r="E37" s="22" t="s">
        <v>247</v>
      </c>
      <c r="F37" s="25" t="s">
        <v>286</v>
      </c>
      <c r="G37" s="26">
        <v>45016</v>
      </c>
      <c r="H37" s="27" t="s">
        <v>248</v>
      </c>
      <c r="I37" s="27"/>
      <c r="J37" s="18" t="b">
        <f>EXACT(C37,リスト!M35)</f>
        <v>0</v>
      </c>
      <c r="K37" s="18" t="b">
        <f>EXACT(D37,リスト!N35)</f>
        <v>1</v>
      </c>
    </row>
    <row r="38" spans="1:11" ht="52.2">
      <c r="A38" s="22" t="s">
        <v>377</v>
      </c>
      <c r="B38" s="25" t="s">
        <v>286</v>
      </c>
      <c r="C38" s="25" t="s">
        <v>378</v>
      </c>
      <c r="D38" s="159">
        <v>65</v>
      </c>
      <c r="E38" s="22" t="s">
        <v>247</v>
      </c>
      <c r="F38" s="25" t="s">
        <v>286</v>
      </c>
      <c r="G38" s="26">
        <v>45016</v>
      </c>
      <c r="H38" s="27" t="s">
        <v>248</v>
      </c>
      <c r="I38" s="27"/>
      <c r="J38" s="18" t="b">
        <f>EXACT(C38,リスト!M36)</f>
        <v>0</v>
      </c>
      <c r="K38" s="18" t="b">
        <f>EXACT(D38,リスト!N36)</f>
        <v>1</v>
      </c>
    </row>
    <row r="39" spans="1:11" ht="34.200000000000003">
      <c r="A39" s="22" t="s">
        <v>379</v>
      </c>
      <c r="B39" s="25" t="s">
        <v>286</v>
      </c>
      <c r="C39" s="25" t="s">
        <v>380</v>
      </c>
      <c r="D39" s="159">
        <v>78</v>
      </c>
      <c r="E39" s="22" t="s">
        <v>247</v>
      </c>
      <c r="F39" s="25" t="s">
        <v>286</v>
      </c>
      <c r="G39" s="26">
        <v>45016</v>
      </c>
      <c r="H39" s="27" t="s">
        <v>248</v>
      </c>
      <c r="I39" s="27"/>
      <c r="J39" s="18" t="b">
        <f>EXACT(C39,リスト!M37)</f>
        <v>0</v>
      </c>
      <c r="K39" s="18" t="b">
        <f>EXACT(D39,リスト!N37)</f>
        <v>1</v>
      </c>
    </row>
    <row r="40" spans="1:11" ht="52.2">
      <c r="A40" s="22" t="s">
        <v>381</v>
      </c>
      <c r="B40" s="25" t="s">
        <v>286</v>
      </c>
      <c r="C40" s="25" t="s">
        <v>382</v>
      </c>
      <c r="D40" s="159">
        <v>78</v>
      </c>
      <c r="E40" s="22" t="s">
        <v>247</v>
      </c>
      <c r="F40" s="25" t="s">
        <v>286</v>
      </c>
      <c r="G40" s="26">
        <v>45016</v>
      </c>
      <c r="H40" s="27" t="s">
        <v>248</v>
      </c>
      <c r="I40" s="27"/>
      <c r="J40" s="18" t="b">
        <f>EXACT(C40,リスト!M38)</f>
        <v>0</v>
      </c>
      <c r="K40" s="18" t="b">
        <f>EXACT(D40,リスト!N38)</f>
        <v>1</v>
      </c>
    </row>
    <row r="41" spans="1:11" ht="36">
      <c r="A41" s="22" t="s">
        <v>383</v>
      </c>
      <c r="B41" s="25" t="s">
        <v>384</v>
      </c>
      <c r="C41" s="27" t="s">
        <v>385</v>
      </c>
      <c r="D41" s="159">
        <v>245</v>
      </c>
      <c r="E41" s="22" t="s">
        <v>247</v>
      </c>
      <c r="F41" s="25" t="s">
        <v>386</v>
      </c>
      <c r="G41" s="26">
        <v>45016</v>
      </c>
      <c r="H41" s="27" t="s">
        <v>248</v>
      </c>
      <c r="I41" s="27"/>
      <c r="J41" s="18" t="b">
        <f>EXACT(C41,リスト!M39)</f>
        <v>1</v>
      </c>
      <c r="K41" s="18" t="b">
        <f>EXACT(D41,リスト!N39)</f>
        <v>1</v>
      </c>
    </row>
    <row r="42" spans="1:11" ht="36">
      <c r="A42" s="22" t="s">
        <v>387</v>
      </c>
      <c r="B42" s="25" t="s">
        <v>384</v>
      </c>
      <c r="C42" s="27" t="s">
        <v>388</v>
      </c>
      <c r="D42" s="159">
        <v>210</v>
      </c>
      <c r="E42" s="22" t="s">
        <v>247</v>
      </c>
      <c r="F42" s="25" t="s">
        <v>386</v>
      </c>
      <c r="G42" s="26">
        <v>45016</v>
      </c>
      <c r="H42" s="27" t="s">
        <v>248</v>
      </c>
      <c r="I42" s="32"/>
      <c r="J42" s="18" t="b">
        <f>EXACT(C42,リスト!M40)</f>
        <v>1</v>
      </c>
      <c r="K42" s="18" t="b">
        <f>EXACT(D42,リスト!N40)</f>
        <v>1</v>
      </c>
    </row>
  </sheetData>
  <sheetProtection algorithmName="SHA-512" hashValue="wMGO9fSenU0hs+UpbMr8XTIIQhZI/Az3UK6hzryuppSwwjpWklr8lYs8xl0VIKMkl80u2ueqn135AvhAGft4hg==" saltValue="O9cemoE4JW5dsVMijWXQEA==" spinCount="100000" sheet="1" selectLockedCells="1"/>
  <mergeCells count="1">
    <mergeCell ref="A1:J1"/>
  </mergeCells>
  <phoneticPr fontId="2"/>
  <conditionalFormatting sqref="D6:D42">
    <cfRule type="cellIs" dxfId="4" priority="1" operator="equal">
      <formula>""</formula>
    </cfRule>
  </conditionalFormatting>
  <pageMargins left="0.51181102362204722" right="0.51181102362204722" top="0.55118110236220474" bottom="0.55118110236220474" header="0.31496062992125984" footer="0.31496062992125984"/>
  <pageSetup paperSize="9" scale="94" fitToHeight="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8B8C-FB91-43E4-8477-45C80DA4D230}">
  <sheetPr codeName="Sheet11">
    <tabColor theme="1" tint="0.499984740745262"/>
  </sheetPr>
  <dimension ref="A1:L14"/>
  <sheetViews>
    <sheetView workbookViewId="0">
      <selection activeCell="E19" sqref="E19:L19"/>
    </sheetView>
  </sheetViews>
  <sheetFormatPr defaultRowHeight="18"/>
  <cols>
    <col min="1" max="1" width="12.8984375" style="18" customWidth="1"/>
    <col min="2" max="2" width="17.19921875" style="18" customWidth="1"/>
    <col min="3" max="3" width="11.69921875" style="18" customWidth="1"/>
    <col min="4" max="4" width="12.69921875" style="18" customWidth="1"/>
    <col min="5" max="5" width="12.8984375" style="18" customWidth="1"/>
    <col min="6" max="6" width="18" style="18" customWidth="1"/>
    <col min="7" max="7" width="10.69921875" style="18" customWidth="1"/>
    <col min="8" max="8" width="14.19921875" style="18" customWidth="1"/>
    <col min="9" max="9" width="20.5" style="18" customWidth="1"/>
    <col min="10" max="16384" width="8.796875" style="18"/>
  </cols>
  <sheetData>
    <row r="1" spans="1:12" ht="26.4">
      <c r="A1" s="709" t="s">
        <v>231</v>
      </c>
      <c r="B1" s="709"/>
      <c r="C1" s="709"/>
      <c r="D1" s="709"/>
      <c r="E1" s="709"/>
      <c r="F1" s="709"/>
      <c r="G1" s="709"/>
      <c r="H1" s="709"/>
      <c r="I1" s="709"/>
      <c r="J1" s="709"/>
    </row>
    <row r="3" spans="1:12" ht="19.8">
      <c r="A3" s="30" t="s">
        <v>389</v>
      </c>
      <c r="B3" s="31"/>
    </row>
    <row r="4" spans="1:12" ht="7.95" customHeight="1"/>
    <row r="5" spans="1:12" s="21" customFormat="1" ht="27.6">
      <c r="A5" s="19" t="s">
        <v>233</v>
      </c>
      <c r="B5" s="19" t="s">
        <v>234</v>
      </c>
      <c r="C5" s="19" t="s">
        <v>235</v>
      </c>
      <c r="D5" s="19" t="s">
        <v>236</v>
      </c>
      <c r="E5" s="20" t="s">
        <v>238</v>
      </c>
      <c r="F5" s="19" t="s">
        <v>239</v>
      </c>
      <c r="G5" s="19" t="s">
        <v>240</v>
      </c>
      <c r="H5" s="19" t="s">
        <v>241</v>
      </c>
      <c r="I5" s="19" t="s">
        <v>242</v>
      </c>
    </row>
    <row r="6" spans="1:12" ht="36">
      <c r="A6" s="22" t="s">
        <v>390</v>
      </c>
      <c r="B6" s="27" t="s">
        <v>391</v>
      </c>
      <c r="C6" s="33" t="s">
        <v>392</v>
      </c>
      <c r="D6" s="34">
        <v>217</v>
      </c>
      <c r="E6" s="29">
        <v>45108</v>
      </c>
      <c r="F6" s="27" t="s">
        <v>391</v>
      </c>
      <c r="G6" s="26">
        <v>45016</v>
      </c>
      <c r="H6" s="27" t="s">
        <v>248</v>
      </c>
      <c r="I6" s="27"/>
      <c r="J6" s="18" t="s">
        <v>393</v>
      </c>
      <c r="K6" s="18" t="b">
        <f>EXACT(C6,リスト!O4)</f>
        <v>1</v>
      </c>
      <c r="L6" s="18" t="b">
        <f>EXACT(D6,リスト!P4)</f>
        <v>1</v>
      </c>
    </row>
    <row r="7" spans="1:12">
      <c r="A7" s="22" t="s">
        <v>394</v>
      </c>
      <c r="B7" s="27" t="s">
        <v>257</v>
      </c>
      <c r="C7" s="24" t="s">
        <v>395</v>
      </c>
      <c r="D7" s="34">
        <v>42</v>
      </c>
      <c r="E7" s="22" t="s">
        <v>247</v>
      </c>
      <c r="F7" s="27" t="s">
        <v>257</v>
      </c>
      <c r="G7" s="26">
        <v>45016</v>
      </c>
      <c r="H7" s="27" t="s">
        <v>248</v>
      </c>
      <c r="I7" s="27"/>
      <c r="K7" s="18" t="b">
        <f>EXACT(C7,リスト!O5)</f>
        <v>1</v>
      </c>
      <c r="L7" s="18" t="b">
        <f>EXACT(D7,リスト!P5)</f>
        <v>1</v>
      </c>
    </row>
    <row r="8" spans="1:12">
      <c r="A8" s="22" t="s">
        <v>396</v>
      </c>
      <c r="B8" s="27" t="s">
        <v>257</v>
      </c>
      <c r="C8" s="24" t="s">
        <v>397</v>
      </c>
      <c r="D8" s="34">
        <v>42</v>
      </c>
      <c r="E8" s="22" t="s">
        <v>247</v>
      </c>
      <c r="F8" s="27" t="s">
        <v>257</v>
      </c>
      <c r="G8" s="26">
        <v>45016</v>
      </c>
      <c r="H8" s="27" t="s">
        <v>248</v>
      </c>
      <c r="I8" s="27"/>
      <c r="K8" s="18" t="b">
        <f>EXACT(C8,リスト!O6)</f>
        <v>1</v>
      </c>
      <c r="L8" s="18" t="b">
        <f>EXACT(D8,リスト!P6)</f>
        <v>1</v>
      </c>
    </row>
    <row r="9" spans="1:12">
      <c r="A9" s="22" t="s">
        <v>398</v>
      </c>
      <c r="B9" s="27" t="s">
        <v>257</v>
      </c>
      <c r="C9" s="24" t="s">
        <v>399</v>
      </c>
      <c r="D9" s="34">
        <v>42</v>
      </c>
      <c r="E9" s="22" t="s">
        <v>247</v>
      </c>
      <c r="F9" s="27" t="s">
        <v>257</v>
      </c>
      <c r="G9" s="26">
        <v>45016</v>
      </c>
      <c r="H9" s="27" t="s">
        <v>248</v>
      </c>
      <c r="I9" s="27"/>
      <c r="K9" s="18" t="b">
        <f>EXACT(C9,リスト!O7)</f>
        <v>1</v>
      </c>
      <c r="L9" s="18" t="b">
        <f>EXACT(D9,リスト!P7)</f>
        <v>1</v>
      </c>
    </row>
    <row r="10" spans="1:12">
      <c r="A10" s="22" t="s">
        <v>400</v>
      </c>
      <c r="B10" s="27" t="s">
        <v>257</v>
      </c>
      <c r="C10" s="24" t="s">
        <v>401</v>
      </c>
      <c r="D10" s="34">
        <v>57</v>
      </c>
      <c r="E10" s="22" t="s">
        <v>247</v>
      </c>
      <c r="F10" s="27" t="s">
        <v>257</v>
      </c>
      <c r="G10" s="26">
        <v>45016</v>
      </c>
      <c r="H10" s="27" t="s">
        <v>248</v>
      </c>
      <c r="I10" s="27"/>
      <c r="K10" s="18" t="b">
        <f>EXACT(C10,リスト!O8)</f>
        <v>1</v>
      </c>
      <c r="L10" s="18" t="b">
        <f>EXACT(D10,リスト!P8)</f>
        <v>1</v>
      </c>
    </row>
    <row r="11" spans="1:12">
      <c r="A11" s="22" t="s">
        <v>402</v>
      </c>
      <c r="B11" s="27" t="s">
        <v>257</v>
      </c>
      <c r="C11" s="24" t="s">
        <v>403</v>
      </c>
      <c r="D11" s="34">
        <v>40</v>
      </c>
      <c r="E11" s="29">
        <v>45108</v>
      </c>
      <c r="F11" s="27" t="s">
        <v>257</v>
      </c>
      <c r="G11" s="26">
        <v>45016</v>
      </c>
      <c r="H11" s="27" t="s">
        <v>248</v>
      </c>
      <c r="I11" s="27"/>
      <c r="K11" s="18" t="b">
        <f>EXACT(C11,リスト!O9)</f>
        <v>1</v>
      </c>
      <c r="L11" s="18" t="b">
        <f>EXACT(D11,リスト!P9)</f>
        <v>1</v>
      </c>
    </row>
    <row r="12" spans="1:12">
      <c r="A12" s="22" t="s">
        <v>404</v>
      </c>
      <c r="B12" s="27" t="s">
        <v>257</v>
      </c>
      <c r="C12" s="24" t="s">
        <v>405</v>
      </c>
      <c r="D12" s="34">
        <v>41</v>
      </c>
      <c r="E12" s="29">
        <v>45108</v>
      </c>
      <c r="F12" s="27" t="s">
        <v>257</v>
      </c>
      <c r="G12" s="26">
        <v>45016</v>
      </c>
      <c r="H12" s="27" t="s">
        <v>248</v>
      </c>
      <c r="I12" s="27"/>
      <c r="K12" s="18" t="b">
        <f>EXACT(C12,リスト!O10)</f>
        <v>1</v>
      </c>
      <c r="L12" s="18" t="b">
        <f>EXACT(D12,リスト!P10)</f>
        <v>1</v>
      </c>
    </row>
    <row r="13" spans="1:12">
      <c r="A13" s="22" t="s">
        <v>406</v>
      </c>
      <c r="B13" s="27" t="s">
        <v>257</v>
      </c>
      <c r="C13" s="24" t="s">
        <v>407</v>
      </c>
      <c r="D13" s="34">
        <v>42</v>
      </c>
      <c r="E13" s="29">
        <v>45292</v>
      </c>
      <c r="F13" s="27" t="s">
        <v>257</v>
      </c>
      <c r="G13" s="26">
        <v>45016</v>
      </c>
      <c r="H13" s="27" t="s">
        <v>248</v>
      </c>
      <c r="I13" s="27"/>
      <c r="K13" s="18" t="b">
        <f>EXACT(C13,リスト!O11)</f>
        <v>1</v>
      </c>
      <c r="L13" s="18" t="b">
        <f>EXACT(D13,リスト!P11)</f>
        <v>1</v>
      </c>
    </row>
    <row r="14" spans="1:12">
      <c r="A14" s="22" t="s">
        <v>408</v>
      </c>
      <c r="B14" s="27" t="s">
        <v>257</v>
      </c>
      <c r="C14" s="24" t="s">
        <v>409</v>
      </c>
      <c r="D14" s="34">
        <v>43</v>
      </c>
      <c r="E14" s="29">
        <v>45292</v>
      </c>
      <c r="F14" s="27" t="s">
        <v>257</v>
      </c>
      <c r="G14" s="26">
        <v>45016</v>
      </c>
      <c r="H14" s="27" t="s">
        <v>248</v>
      </c>
      <c r="I14" s="32"/>
      <c r="K14" s="18" t="b">
        <f>EXACT(C14,リスト!O12)</f>
        <v>1</v>
      </c>
      <c r="L14" s="18" t="b">
        <f>EXACT(D14,リスト!P12)</f>
        <v>1</v>
      </c>
    </row>
  </sheetData>
  <sheetProtection algorithmName="SHA-512" hashValue="1Q5StnL7N1juz9CYqt8PVy+IImI4kZAL9HennrOIbEipx4Q1FHSq17qLiatLvdtG9SE2m5NjWg6k2TXKfsAmdg==" saltValue="BG0mBhBwV3XXJzOKFLI+yQ==" spinCount="100000" sheet="1" selectLockedCells="1"/>
  <mergeCells count="1">
    <mergeCell ref="A1:J1"/>
  </mergeCells>
  <phoneticPr fontId="2"/>
  <pageMargins left="0.51181102362204722" right="0.51181102362204722" top="0.74803149606299213" bottom="0.74803149606299213" header="0.31496062992125984" footer="0.31496062992125984"/>
  <pageSetup paperSize="9" scale="95"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DEAE8-F5D1-4E07-9451-B33A0409B07E}">
  <sheetPr codeName="Sheet12">
    <tabColor theme="1" tint="0.499984740745262"/>
  </sheetPr>
  <dimension ref="A1:K42"/>
  <sheetViews>
    <sheetView workbookViewId="0">
      <selection activeCell="E19" sqref="E19:L19"/>
    </sheetView>
  </sheetViews>
  <sheetFormatPr defaultRowHeight="18"/>
  <cols>
    <col min="1" max="1" width="12.8984375" style="18" customWidth="1"/>
    <col min="2" max="2" width="17.19921875" style="18" customWidth="1"/>
    <col min="3" max="3" width="11.69921875" style="18" customWidth="1"/>
    <col min="4" max="4" width="12.69921875" style="18" customWidth="1"/>
    <col min="5" max="5" width="12.8984375" style="18" customWidth="1"/>
    <col min="6" max="6" width="18" style="18" customWidth="1"/>
    <col min="7" max="7" width="10.69921875" style="18" customWidth="1"/>
    <col min="8" max="8" width="14.19921875" style="18" customWidth="1"/>
    <col min="9" max="9" width="20.5" style="18" customWidth="1"/>
    <col min="10" max="16384" width="8.796875" style="18"/>
  </cols>
  <sheetData>
    <row r="1" spans="1:11" ht="26.4">
      <c r="A1" s="709" t="s">
        <v>231</v>
      </c>
      <c r="B1" s="709"/>
      <c r="C1" s="709"/>
      <c r="D1" s="709"/>
      <c r="E1" s="709"/>
      <c r="F1" s="709"/>
      <c r="G1" s="709"/>
      <c r="H1" s="709"/>
      <c r="I1" s="709"/>
      <c r="J1" s="709"/>
    </row>
    <row r="3" spans="1:11" ht="19.8">
      <c r="A3" s="30" t="s">
        <v>410</v>
      </c>
      <c r="B3" s="31"/>
    </row>
    <row r="4" spans="1:11" ht="7.95" customHeight="1"/>
    <row r="5" spans="1:11" s="21" customFormat="1" ht="27.6">
      <c r="A5" s="19" t="s">
        <v>233</v>
      </c>
      <c r="B5" s="19" t="s">
        <v>234</v>
      </c>
      <c r="C5" s="19" t="s">
        <v>235</v>
      </c>
      <c r="D5" s="19" t="s">
        <v>236</v>
      </c>
      <c r="E5" s="20" t="s">
        <v>238</v>
      </c>
      <c r="F5" s="19" t="s">
        <v>239</v>
      </c>
      <c r="G5" s="19" t="s">
        <v>240</v>
      </c>
      <c r="H5" s="19" t="s">
        <v>241</v>
      </c>
      <c r="I5" s="19" t="s">
        <v>242</v>
      </c>
    </row>
    <row r="6" spans="1:11">
      <c r="A6" s="22" t="s">
        <v>411</v>
      </c>
      <c r="B6" s="23" t="s">
        <v>391</v>
      </c>
      <c r="C6" s="33" t="s">
        <v>412</v>
      </c>
      <c r="D6" s="34">
        <v>109</v>
      </c>
      <c r="E6" s="22" t="s">
        <v>247</v>
      </c>
      <c r="F6" s="23" t="s">
        <v>413</v>
      </c>
      <c r="G6" s="26">
        <v>45016</v>
      </c>
      <c r="H6" s="22" t="s">
        <v>248</v>
      </c>
      <c r="I6" s="22"/>
      <c r="J6" s="18" t="b">
        <f>EXACT(C6,リスト!Q4)</f>
        <v>1</v>
      </c>
      <c r="K6" s="18" t="b">
        <f>EXACT(D6,リスト!R4)</f>
        <v>1</v>
      </c>
    </row>
    <row r="7" spans="1:11" ht="36">
      <c r="A7" s="22" t="s">
        <v>414</v>
      </c>
      <c r="B7" s="23" t="s">
        <v>322</v>
      </c>
      <c r="C7" s="24" t="s">
        <v>415</v>
      </c>
      <c r="D7" s="34">
        <v>120</v>
      </c>
      <c r="E7" s="22" t="s">
        <v>247</v>
      </c>
      <c r="F7" s="23" t="s">
        <v>322</v>
      </c>
      <c r="G7" s="26">
        <v>45016</v>
      </c>
      <c r="H7" s="22" t="s">
        <v>248</v>
      </c>
      <c r="I7" s="22"/>
      <c r="J7" s="18" t="b">
        <f>EXACT(C7,リスト!Q5)</f>
        <v>1</v>
      </c>
      <c r="K7" s="18" t="b">
        <f>EXACT(D7,リスト!R5)</f>
        <v>1</v>
      </c>
    </row>
    <row r="8" spans="1:11" ht="36">
      <c r="A8" s="22" t="s">
        <v>416</v>
      </c>
      <c r="B8" s="23" t="s">
        <v>322</v>
      </c>
      <c r="C8" s="24" t="s">
        <v>417</v>
      </c>
      <c r="D8" s="34">
        <v>120</v>
      </c>
      <c r="E8" s="22" t="s">
        <v>247</v>
      </c>
      <c r="F8" s="23" t="s">
        <v>322</v>
      </c>
      <c r="G8" s="26">
        <v>45016</v>
      </c>
      <c r="H8" s="22" t="s">
        <v>248</v>
      </c>
      <c r="I8" s="22"/>
      <c r="J8" s="18" t="b">
        <f>EXACT(C8,リスト!Q6)</f>
        <v>1</v>
      </c>
      <c r="K8" s="18" t="b">
        <f>EXACT(D8,リスト!R6)</f>
        <v>1</v>
      </c>
    </row>
    <row r="9" spans="1:11" ht="36">
      <c r="A9" s="22" t="s">
        <v>418</v>
      </c>
      <c r="B9" s="23" t="s">
        <v>322</v>
      </c>
      <c r="C9" s="24" t="s">
        <v>419</v>
      </c>
      <c r="D9" s="34">
        <v>120</v>
      </c>
      <c r="E9" s="22" t="s">
        <v>247</v>
      </c>
      <c r="F9" s="23" t="s">
        <v>322</v>
      </c>
      <c r="G9" s="26">
        <v>45016</v>
      </c>
      <c r="H9" s="22" t="s">
        <v>248</v>
      </c>
      <c r="I9" s="22"/>
      <c r="J9" s="18" t="b">
        <f>EXACT(C9,リスト!Q7)</f>
        <v>1</v>
      </c>
      <c r="K9" s="18" t="b">
        <f>EXACT(D9,リスト!R7)</f>
        <v>1</v>
      </c>
    </row>
    <row r="10" spans="1:11" ht="36">
      <c r="A10" s="22" t="s">
        <v>420</v>
      </c>
      <c r="B10" s="23" t="s">
        <v>322</v>
      </c>
      <c r="C10" s="24" t="s">
        <v>421</v>
      </c>
      <c r="D10" s="34">
        <v>120</v>
      </c>
      <c r="E10" s="22" t="s">
        <v>247</v>
      </c>
      <c r="F10" s="23" t="s">
        <v>322</v>
      </c>
      <c r="G10" s="26">
        <v>45016</v>
      </c>
      <c r="H10" s="22" t="s">
        <v>248</v>
      </c>
      <c r="I10" s="22"/>
      <c r="J10" s="18" t="b">
        <f>EXACT(C10,リスト!Q8)</f>
        <v>1</v>
      </c>
      <c r="K10" s="18" t="b">
        <f>EXACT(D10,リスト!R8)</f>
        <v>1</v>
      </c>
    </row>
    <row r="11" spans="1:11" ht="54">
      <c r="A11" s="22" t="s">
        <v>422</v>
      </c>
      <c r="B11" s="23" t="s">
        <v>276</v>
      </c>
      <c r="C11" s="24" t="s">
        <v>423</v>
      </c>
      <c r="D11" s="34">
        <v>228</v>
      </c>
      <c r="E11" s="29">
        <v>45047</v>
      </c>
      <c r="F11" s="23" t="s">
        <v>278</v>
      </c>
      <c r="G11" s="26">
        <v>45016</v>
      </c>
      <c r="H11" s="22" t="s">
        <v>248</v>
      </c>
      <c r="I11" s="22"/>
      <c r="J11" s="18" t="b">
        <f>EXACT(C11,リスト!Q9)</f>
        <v>1</v>
      </c>
      <c r="K11" s="18" t="b">
        <f>EXACT(D11,リスト!R9)</f>
        <v>1</v>
      </c>
    </row>
    <row r="12" spans="1:11" ht="54">
      <c r="A12" s="22" t="s">
        <v>424</v>
      </c>
      <c r="B12" s="23" t="s">
        <v>276</v>
      </c>
      <c r="C12" s="24" t="s">
        <v>425</v>
      </c>
      <c r="D12" s="34">
        <v>180</v>
      </c>
      <c r="E12" s="22" t="s">
        <v>247</v>
      </c>
      <c r="F12" s="23" t="s">
        <v>278</v>
      </c>
      <c r="G12" s="26">
        <v>45016</v>
      </c>
      <c r="H12" s="22" t="s">
        <v>248</v>
      </c>
      <c r="I12" s="22"/>
      <c r="J12" s="18" t="b">
        <f>EXACT(C12,リスト!Q10)</f>
        <v>1</v>
      </c>
      <c r="K12" s="18" t="b">
        <f>EXACT(D12,リスト!R10)</f>
        <v>1</v>
      </c>
    </row>
    <row r="13" spans="1:11" ht="54">
      <c r="A13" s="22" t="s">
        <v>426</v>
      </c>
      <c r="B13" s="23" t="s">
        <v>276</v>
      </c>
      <c r="C13" s="24" t="s">
        <v>427</v>
      </c>
      <c r="D13" s="34">
        <v>218</v>
      </c>
      <c r="E13" s="22" t="s">
        <v>247</v>
      </c>
      <c r="F13" s="23" t="s">
        <v>278</v>
      </c>
      <c r="G13" s="26">
        <v>45016</v>
      </c>
      <c r="H13" s="22" t="s">
        <v>248</v>
      </c>
      <c r="I13" s="22"/>
      <c r="J13" s="18" t="b">
        <f>EXACT(C13,リスト!Q11)</f>
        <v>1</v>
      </c>
      <c r="K13" s="18" t="b">
        <f>EXACT(D13,リスト!R11)</f>
        <v>1</v>
      </c>
    </row>
    <row r="14" spans="1:11" ht="54">
      <c r="A14" s="22" t="s">
        <v>428</v>
      </c>
      <c r="B14" s="23" t="s">
        <v>276</v>
      </c>
      <c r="C14" s="24" t="s">
        <v>429</v>
      </c>
      <c r="D14" s="34">
        <v>225</v>
      </c>
      <c r="E14" s="22" t="s">
        <v>247</v>
      </c>
      <c r="F14" s="23" t="s">
        <v>278</v>
      </c>
      <c r="G14" s="26">
        <v>45016</v>
      </c>
      <c r="H14" s="22" t="s">
        <v>248</v>
      </c>
      <c r="I14" s="22"/>
      <c r="J14" s="18" t="b">
        <f>EXACT(C14,リスト!Q12)</f>
        <v>1</v>
      </c>
      <c r="K14" s="18" t="b">
        <f>EXACT(D14,リスト!R12)</f>
        <v>1</v>
      </c>
    </row>
    <row r="15" spans="1:11" ht="54">
      <c r="A15" s="22" t="s">
        <v>430</v>
      </c>
      <c r="B15" s="23" t="s">
        <v>276</v>
      </c>
      <c r="C15" s="24" t="s">
        <v>431</v>
      </c>
      <c r="D15" s="34">
        <v>159</v>
      </c>
      <c r="E15" s="22" t="s">
        <v>247</v>
      </c>
      <c r="F15" s="23" t="s">
        <v>278</v>
      </c>
      <c r="G15" s="26">
        <v>45016</v>
      </c>
      <c r="H15" s="22" t="s">
        <v>248</v>
      </c>
      <c r="I15" s="22"/>
      <c r="J15" s="18" t="b">
        <f>EXACT(C15,リスト!Q13)</f>
        <v>1</v>
      </c>
      <c r="K15" s="18" t="b">
        <f>EXACT(D15,リスト!R13)</f>
        <v>1</v>
      </c>
    </row>
    <row r="16" spans="1:11" ht="54">
      <c r="A16" s="22" t="s">
        <v>432</v>
      </c>
      <c r="B16" s="23" t="s">
        <v>276</v>
      </c>
      <c r="C16" s="24" t="s">
        <v>433</v>
      </c>
      <c r="D16" s="34">
        <v>220</v>
      </c>
      <c r="E16" s="22" t="s">
        <v>247</v>
      </c>
      <c r="F16" s="23" t="s">
        <v>278</v>
      </c>
      <c r="G16" s="26">
        <v>45016</v>
      </c>
      <c r="H16" s="22" t="s">
        <v>248</v>
      </c>
      <c r="I16" s="22"/>
      <c r="J16" s="18" t="b">
        <f>EXACT(C16,リスト!Q14)</f>
        <v>1</v>
      </c>
      <c r="K16" s="18" t="b">
        <f>EXACT(D16,リスト!R14)</f>
        <v>1</v>
      </c>
    </row>
    <row r="17" spans="1:11" ht="36">
      <c r="A17" s="22" t="s">
        <v>434</v>
      </c>
      <c r="B17" s="23" t="s">
        <v>286</v>
      </c>
      <c r="C17" s="24" t="s">
        <v>435</v>
      </c>
      <c r="D17" s="34">
        <v>137</v>
      </c>
      <c r="E17" s="22" t="s">
        <v>247</v>
      </c>
      <c r="F17" s="23" t="s">
        <v>286</v>
      </c>
      <c r="G17" s="26">
        <v>45016</v>
      </c>
      <c r="H17" s="22" t="s">
        <v>248</v>
      </c>
      <c r="I17" s="22"/>
      <c r="J17" s="18" t="b">
        <f>EXACT(C17,リスト!Q15)</f>
        <v>1</v>
      </c>
      <c r="K17" s="18" t="b">
        <f>EXACT(D17,リスト!R15)</f>
        <v>1</v>
      </c>
    </row>
    <row r="18" spans="1:11" ht="36">
      <c r="A18" s="22" t="s">
        <v>436</v>
      </c>
      <c r="B18" s="23" t="s">
        <v>286</v>
      </c>
      <c r="C18" s="24" t="s">
        <v>437</v>
      </c>
      <c r="D18" s="34">
        <v>140</v>
      </c>
      <c r="E18" s="22" t="s">
        <v>247</v>
      </c>
      <c r="F18" s="23" t="s">
        <v>286</v>
      </c>
      <c r="G18" s="26">
        <v>45016</v>
      </c>
      <c r="H18" s="22" t="s">
        <v>248</v>
      </c>
      <c r="I18" s="22"/>
      <c r="J18" s="18" t="b">
        <f>EXACT(C18,リスト!Q16)</f>
        <v>1</v>
      </c>
      <c r="K18" s="18" t="b">
        <f>EXACT(D18,リスト!R16)</f>
        <v>1</v>
      </c>
    </row>
    <row r="19" spans="1:11" ht="36">
      <c r="A19" s="22" t="s">
        <v>438</v>
      </c>
      <c r="B19" s="23" t="s">
        <v>286</v>
      </c>
      <c r="C19" s="24" t="s">
        <v>193</v>
      </c>
      <c r="D19" s="34">
        <v>188</v>
      </c>
      <c r="E19" s="22" t="s">
        <v>247</v>
      </c>
      <c r="F19" s="23" t="s">
        <v>286</v>
      </c>
      <c r="G19" s="26">
        <v>45016</v>
      </c>
      <c r="H19" s="22" t="s">
        <v>248</v>
      </c>
      <c r="I19" s="22"/>
      <c r="J19" s="18" t="b">
        <f>EXACT(C19,リスト!Q17)</f>
        <v>1</v>
      </c>
      <c r="K19" s="18" t="b">
        <f>EXACT(D19,リスト!R17)</f>
        <v>1</v>
      </c>
    </row>
    <row r="20" spans="1:11" ht="36">
      <c r="A20" s="22" t="s">
        <v>439</v>
      </c>
      <c r="B20" s="23" t="s">
        <v>286</v>
      </c>
      <c r="C20" s="24" t="s">
        <v>194</v>
      </c>
      <c r="D20" s="34">
        <v>189</v>
      </c>
      <c r="E20" s="22" t="s">
        <v>247</v>
      </c>
      <c r="F20" s="23" t="s">
        <v>286</v>
      </c>
      <c r="G20" s="26">
        <v>45016</v>
      </c>
      <c r="H20" s="22" t="s">
        <v>248</v>
      </c>
      <c r="I20" s="22"/>
      <c r="J20" s="18" t="b">
        <f>EXACT(C20,リスト!Q18)</f>
        <v>1</v>
      </c>
      <c r="K20" s="18" t="b">
        <f>EXACT(D20,リスト!R18)</f>
        <v>1</v>
      </c>
    </row>
    <row r="21" spans="1:11" ht="36">
      <c r="A21" s="22" t="s">
        <v>440</v>
      </c>
      <c r="B21" s="23" t="s">
        <v>286</v>
      </c>
      <c r="C21" s="24" t="s">
        <v>195</v>
      </c>
      <c r="D21" s="34">
        <v>193</v>
      </c>
      <c r="E21" s="22" t="s">
        <v>247</v>
      </c>
      <c r="F21" s="23" t="s">
        <v>286</v>
      </c>
      <c r="G21" s="26">
        <v>45016</v>
      </c>
      <c r="H21" s="22" t="s">
        <v>248</v>
      </c>
      <c r="I21" s="22"/>
      <c r="J21" s="18" t="b">
        <f>EXACT(C21,リスト!Q19)</f>
        <v>1</v>
      </c>
      <c r="K21" s="18" t="b">
        <f>EXACT(D21,リスト!R19)</f>
        <v>1</v>
      </c>
    </row>
    <row r="22" spans="1:11" ht="36">
      <c r="A22" s="22" t="s">
        <v>441</v>
      </c>
      <c r="B22" s="23" t="s">
        <v>286</v>
      </c>
      <c r="C22" s="24" t="s">
        <v>196</v>
      </c>
      <c r="D22" s="34">
        <v>210</v>
      </c>
      <c r="E22" s="22" t="s">
        <v>247</v>
      </c>
      <c r="F22" s="23" t="s">
        <v>286</v>
      </c>
      <c r="G22" s="26">
        <v>45016</v>
      </c>
      <c r="H22" s="22" t="s">
        <v>248</v>
      </c>
      <c r="I22" s="22"/>
      <c r="J22" s="18" t="b">
        <f>EXACT(C22,リスト!Q20)</f>
        <v>1</v>
      </c>
      <c r="K22" s="18" t="b">
        <f>EXACT(D22,リスト!R20)</f>
        <v>1</v>
      </c>
    </row>
    <row r="23" spans="1:11" ht="36">
      <c r="A23" s="22" t="s">
        <v>442</v>
      </c>
      <c r="B23" s="23" t="s">
        <v>286</v>
      </c>
      <c r="C23" s="24" t="s">
        <v>197</v>
      </c>
      <c r="D23" s="34">
        <v>87</v>
      </c>
      <c r="E23" s="22" t="s">
        <v>247</v>
      </c>
      <c r="F23" s="23" t="s">
        <v>286</v>
      </c>
      <c r="G23" s="26">
        <v>45016</v>
      </c>
      <c r="H23" s="22" t="s">
        <v>248</v>
      </c>
      <c r="I23" s="22"/>
      <c r="J23" s="18" t="b">
        <f>EXACT(C23,リスト!Q21)</f>
        <v>1</v>
      </c>
      <c r="K23" s="18" t="b">
        <f>EXACT(D23,リスト!R21)</f>
        <v>1</v>
      </c>
    </row>
    <row r="24" spans="1:11" ht="36">
      <c r="A24" s="22" t="s">
        <v>443</v>
      </c>
      <c r="B24" s="23" t="s">
        <v>286</v>
      </c>
      <c r="C24" s="24" t="s">
        <v>198</v>
      </c>
      <c r="D24" s="34">
        <v>90</v>
      </c>
      <c r="E24" s="22" t="s">
        <v>247</v>
      </c>
      <c r="F24" s="23" t="s">
        <v>286</v>
      </c>
      <c r="G24" s="26">
        <v>45016</v>
      </c>
      <c r="H24" s="22" t="s">
        <v>248</v>
      </c>
      <c r="I24" s="22"/>
      <c r="J24" s="18" t="b">
        <f>EXACT(C24,リスト!Q22)</f>
        <v>1</v>
      </c>
      <c r="K24" s="18" t="b">
        <f>EXACT(D24,リスト!R22)</f>
        <v>1</v>
      </c>
    </row>
    <row r="25" spans="1:11" ht="36">
      <c r="A25" s="22" t="s">
        <v>444</v>
      </c>
      <c r="B25" s="23" t="s">
        <v>286</v>
      </c>
      <c r="C25" s="24" t="s">
        <v>199</v>
      </c>
      <c r="D25" s="34">
        <v>92</v>
      </c>
      <c r="E25" s="22" t="s">
        <v>247</v>
      </c>
      <c r="F25" s="23" t="s">
        <v>286</v>
      </c>
      <c r="G25" s="26">
        <v>45016</v>
      </c>
      <c r="H25" s="22" t="s">
        <v>248</v>
      </c>
      <c r="I25" s="22"/>
      <c r="J25" s="18" t="b">
        <f>EXACT(C25,リスト!Q23)</f>
        <v>1</v>
      </c>
      <c r="K25" s="18" t="b">
        <f>EXACT(D25,リスト!R23)</f>
        <v>1</v>
      </c>
    </row>
    <row r="26" spans="1:11" ht="36">
      <c r="A26" s="22" t="s">
        <v>445</v>
      </c>
      <c r="B26" s="23" t="s">
        <v>286</v>
      </c>
      <c r="C26" s="24" t="s">
        <v>446</v>
      </c>
      <c r="D26" s="34">
        <v>92</v>
      </c>
      <c r="E26" s="22" t="s">
        <v>247</v>
      </c>
      <c r="F26" s="23" t="s">
        <v>286</v>
      </c>
      <c r="G26" s="26">
        <v>45016</v>
      </c>
      <c r="H26" s="22" t="s">
        <v>248</v>
      </c>
      <c r="I26" s="22"/>
      <c r="J26" s="18" t="b">
        <f>EXACT(C26,リスト!Q24)</f>
        <v>1</v>
      </c>
      <c r="K26" s="18" t="b">
        <f>EXACT(D26,リスト!R24)</f>
        <v>1</v>
      </c>
    </row>
    <row r="27" spans="1:11" ht="36">
      <c r="A27" s="22" t="s">
        <v>447</v>
      </c>
      <c r="B27" s="23" t="s">
        <v>286</v>
      </c>
      <c r="C27" s="24" t="s">
        <v>448</v>
      </c>
      <c r="D27" s="34">
        <v>97</v>
      </c>
      <c r="E27" s="22" t="s">
        <v>247</v>
      </c>
      <c r="F27" s="23" t="s">
        <v>286</v>
      </c>
      <c r="G27" s="26">
        <v>45016</v>
      </c>
      <c r="H27" s="22" t="s">
        <v>248</v>
      </c>
      <c r="I27" s="22"/>
      <c r="J27" s="18" t="b">
        <f>EXACT(C27,リスト!Q25)</f>
        <v>1</v>
      </c>
      <c r="K27" s="18" t="b">
        <f>EXACT(D27,リスト!R25)</f>
        <v>1</v>
      </c>
    </row>
    <row r="28" spans="1:11" ht="36">
      <c r="A28" s="22" t="s">
        <v>449</v>
      </c>
      <c r="B28" s="23" t="s">
        <v>286</v>
      </c>
      <c r="C28" s="24" t="s">
        <v>450</v>
      </c>
      <c r="D28" s="34">
        <v>97</v>
      </c>
      <c r="E28" s="22" t="s">
        <v>247</v>
      </c>
      <c r="F28" s="23" t="s">
        <v>286</v>
      </c>
      <c r="G28" s="26">
        <v>45016</v>
      </c>
      <c r="H28" s="22" t="s">
        <v>248</v>
      </c>
      <c r="I28" s="22"/>
      <c r="J28" s="18" t="b">
        <f>EXACT(C28,リスト!Q26)</f>
        <v>1</v>
      </c>
      <c r="K28" s="18" t="b">
        <f>EXACT(D28,リスト!R26)</f>
        <v>1</v>
      </c>
    </row>
    <row r="29" spans="1:11" ht="36">
      <c r="A29" s="22" t="s">
        <v>451</v>
      </c>
      <c r="B29" s="23" t="s">
        <v>286</v>
      </c>
      <c r="C29" s="24" t="s">
        <v>200</v>
      </c>
      <c r="D29" s="34">
        <v>137</v>
      </c>
      <c r="E29" s="22" t="s">
        <v>247</v>
      </c>
      <c r="F29" s="23" t="s">
        <v>286</v>
      </c>
      <c r="G29" s="26">
        <v>45016</v>
      </c>
      <c r="H29" s="22" t="s">
        <v>248</v>
      </c>
      <c r="I29" s="22"/>
      <c r="J29" s="18" t="b">
        <f>EXACT(C29,リスト!Q27)</f>
        <v>1</v>
      </c>
      <c r="K29" s="18" t="b">
        <f>EXACT(D29,リスト!R27)</f>
        <v>1</v>
      </c>
    </row>
    <row r="30" spans="1:11" ht="36">
      <c r="A30" s="22" t="s">
        <v>452</v>
      </c>
      <c r="B30" s="23" t="s">
        <v>286</v>
      </c>
      <c r="C30" s="24" t="s">
        <v>201</v>
      </c>
      <c r="D30" s="34">
        <v>139</v>
      </c>
      <c r="E30" s="22" t="s">
        <v>247</v>
      </c>
      <c r="F30" s="23" t="s">
        <v>286</v>
      </c>
      <c r="G30" s="26">
        <v>45016</v>
      </c>
      <c r="H30" s="22" t="s">
        <v>248</v>
      </c>
      <c r="I30" s="22"/>
      <c r="J30" s="18" t="b">
        <f>EXACT(C30,リスト!Q28)</f>
        <v>1</v>
      </c>
      <c r="K30" s="18" t="b">
        <f>EXACT(D30,リスト!R28)</f>
        <v>1</v>
      </c>
    </row>
    <row r="31" spans="1:11" ht="36">
      <c r="A31" s="22" t="s">
        <v>453</v>
      </c>
      <c r="B31" s="23" t="s">
        <v>286</v>
      </c>
      <c r="C31" s="24" t="s">
        <v>202</v>
      </c>
      <c r="D31" s="34">
        <v>150</v>
      </c>
      <c r="E31" s="22" t="s">
        <v>247</v>
      </c>
      <c r="F31" s="23" t="s">
        <v>286</v>
      </c>
      <c r="G31" s="26">
        <v>45016</v>
      </c>
      <c r="H31" s="22" t="s">
        <v>248</v>
      </c>
      <c r="I31" s="22"/>
      <c r="J31" s="18" t="b">
        <f>EXACT(C31,リスト!Q29)</f>
        <v>1</v>
      </c>
      <c r="K31" s="18" t="b">
        <f>EXACT(D31,リスト!R29)</f>
        <v>1</v>
      </c>
    </row>
    <row r="32" spans="1:11" ht="36">
      <c r="A32" s="22" t="s">
        <v>454</v>
      </c>
      <c r="B32" s="23" t="s">
        <v>286</v>
      </c>
      <c r="C32" s="24" t="s">
        <v>203</v>
      </c>
      <c r="D32" s="34">
        <v>43</v>
      </c>
      <c r="E32" s="22" t="s">
        <v>247</v>
      </c>
      <c r="F32" s="23" t="s">
        <v>286</v>
      </c>
      <c r="G32" s="26">
        <v>45016</v>
      </c>
      <c r="H32" s="22" t="s">
        <v>248</v>
      </c>
      <c r="I32" s="22"/>
      <c r="J32" s="18" t="b">
        <f>EXACT(C32,リスト!Q30)</f>
        <v>1</v>
      </c>
      <c r="K32" s="18" t="b">
        <f>EXACT(D32,リスト!R30)</f>
        <v>1</v>
      </c>
    </row>
    <row r="33" spans="1:11" ht="36">
      <c r="A33" s="22" t="s">
        <v>455</v>
      </c>
      <c r="B33" s="23" t="s">
        <v>286</v>
      </c>
      <c r="C33" s="24" t="s">
        <v>204</v>
      </c>
      <c r="D33" s="35">
        <v>49.5</v>
      </c>
      <c r="E33" s="22" t="s">
        <v>247</v>
      </c>
      <c r="F33" s="23" t="s">
        <v>286</v>
      </c>
      <c r="G33" s="26">
        <v>45016</v>
      </c>
      <c r="H33" s="22" t="s">
        <v>248</v>
      </c>
      <c r="I33" s="22"/>
      <c r="J33" s="18" t="b">
        <f>EXACT(C33,リスト!Q31)</f>
        <v>1</v>
      </c>
      <c r="K33" s="18" t="b">
        <f>EXACT(D33,リスト!R31)</f>
        <v>1</v>
      </c>
    </row>
    <row r="34" spans="1:11" ht="36">
      <c r="A34" s="22" t="s">
        <v>456</v>
      </c>
      <c r="B34" s="23" t="s">
        <v>286</v>
      </c>
      <c r="C34" s="24" t="s">
        <v>205</v>
      </c>
      <c r="D34" s="35">
        <v>49.5</v>
      </c>
      <c r="E34" s="22" t="s">
        <v>247</v>
      </c>
      <c r="F34" s="23" t="s">
        <v>286</v>
      </c>
      <c r="G34" s="26">
        <v>45016</v>
      </c>
      <c r="H34" s="22" t="s">
        <v>248</v>
      </c>
      <c r="I34" s="22"/>
      <c r="J34" s="18" t="b">
        <f>EXACT(C34,リスト!Q32)</f>
        <v>1</v>
      </c>
      <c r="K34" s="18" t="b">
        <f>EXACT(D34,リスト!R32)</f>
        <v>1</v>
      </c>
    </row>
    <row r="35" spans="1:11" ht="36">
      <c r="A35" s="22" t="s">
        <v>457</v>
      </c>
      <c r="B35" s="23" t="s">
        <v>286</v>
      </c>
      <c r="C35" s="24" t="s">
        <v>206</v>
      </c>
      <c r="D35" s="34">
        <v>78</v>
      </c>
      <c r="E35" s="22" t="s">
        <v>247</v>
      </c>
      <c r="F35" s="23" t="s">
        <v>286</v>
      </c>
      <c r="G35" s="26">
        <v>45016</v>
      </c>
      <c r="H35" s="22" t="s">
        <v>248</v>
      </c>
      <c r="I35" s="22"/>
      <c r="J35" s="18" t="b">
        <f>EXACT(C35,リスト!Q33)</f>
        <v>1</v>
      </c>
      <c r="K35" s="18" t="b">
        <f>EXACT(D35,リスト!R33)</f>
        <v>1</v>
      </c>
    </row>
    <row r="36" spans="1:11" ht="36">
      <c r="A36" s="22" t="s">
        <v>458</v>
      </c>
      <c r="B36" s="23" t="s">
        <v>286</v>
      </c>
      <c r="C36" s="24" t="s">
        <v>207</v>
      </c>
      <c r="D36" s="34">
        <v>65</v>
      </c>
      <c r="E36" s="22" t="s">
        <v>247</v>
      </c>
      <c r="F36" s="23" t="s">
        <v>286</v>
      </c>
      <c r="G36" s="26">
        <v>45016</v>
      </c>
      <c r="H36" s="22" t="s">
        <v>248</v>
      </c>
      <c r="I36" s="22"/>
      <c r="J36" s="18" t="b">
        <f>EXACT(C36,リスト!Q34)</f>
        <v>1</v>
      </c>
      <c r="K36" s="18" t="b">
        <f>EXACT(D36,リスト!R34)</f>
        <v>1</v>
      </c>
    </row>
    <row r="37" spans="1:11" ht="36">
      <c r="A37" s="22" t="s">
        <v>459</v>
      </c>
      <c r="B37" s="23" t="s">
        <v>286</v>
      </c>
      <c r="C37" s="24" t="s">
        <v>208</v>
      </c>
      <c r="D37" s="34">
        <v>65</v>
      </c>
      <c r="E37" s="22" t="s">
        <v>247</v>
      </c>
      <c r="F37" s="23" t="s">
        <v>286</v>
      </c>
      <c r="G37" s="26">
        <v>45016</v>
      </c>
      <c r="H37" s="22" t="s">
        <v>248</v>
      </c>
      <c r="I37" s="22"/>
      <c r="J37" s="18" t="b">
        <f>EXACT(C37,リスト!Q35)</f>
        <v>1</v>
      </c>
      <c r="K37" s="18" t="b">
        <f>EXACT(D37,リスト!R35)</f>
        <v>1</v>
      </c>
    </row>
    <row r="38" spans="1:11" ht="36">
      <c r="A38" s="22" t="s">
        <v>460</v>
      </c>
      <c r="B38" s="23" t="s">
        <v>286</v>
      </c>
      <c r="C38" s="24" t="s">
        <v>209</v>
      </c>
      <c r="D38" s="34">
        <v>78</v>
      </c>
      <c r="E38" s="22" t="s">
        <v>247</v>
      </c>
      <c r="F38" s="23" t="s">
        <v>286</v>
      </c>
      <c r="G38" s="26">
        <v>45016</v>
      </c>
      <c r="H38" s="22" t="s">
        <v>248</v>
      </c>
      <c r="I38" s="22"/>
      <c r="J38" s="18" t="b">
        <f>EXACT(C38,リスト!Q36)</f>
        <v>1</v>
      </c>
      <c r="K38" s="18" t="b">
        <f>EXACT(D38,リスト!R36)</f>
        <v>1</v>
      </c>
    </row>
    <row r="39" spans="1:11" ht="36">
      <c r="A39" s="22" t="s">
        <v>461</v>
      </c>
      <c r="B39" s="23" t="s">
        <v>286</v>
      </c>
      <c r="C39" s="24" t="s">
        <v>210</v>
      </c>
      <c r="D39" s="34">
        <v>65</v>
      </c>
      <c r="E39" s="22" t="s">
        <v>247</v>
      </c>
      <c r="F39" s="23" t="s">
        <v>286</v>
      </c>
      <c r="G39" s="26">
        <v>45016</v>
      </c>
      <c r="H39" s="22" t="s">
        <v>248</v>
      </c>
      <c r="I39" s="22"/>
      <c r="J39" s="18" t="b">
        <f>EXACT(C39,リスト!Q37)</f>
        <v>1</v>
      </c>
      <c r="K39" s="18" t="b">
        <f>EXACT(D39,リスト!R37)</f>
        <v>1</v>
      </c>
    </row>
    <row r="40" spans="1:11" ht="36">
      <c r="A40" s="22" t="s">
        <v>462</v>
      </c>
      <c r="B40" s="23" t="s">
        <v>463</v>
      </c>
      <c r="C40" s="24" t="s">
        <v>211</v>
      </c>
      <c r="D40" s="34">
        <v>115</v>
      </c>
      <c r="E40" s="22" t="s">
        <v>247</v>
      </c>
      <c r="F40" s="23" t="s">
        <v>464</v>
      </c>
      <c r="G40" s="26">
        <v>45016</v>
      </c>
      <c r="H40" s="22" t="s">
        <v>248</v>
      </c>
      <c r="I40" s="28"/>
      <c r="J40" s="18" t="b">
        <f>EXACT(C40,リスト!Q38)</f>
        <v>1</v>
      </c>
      <c r="K40" s="18" t="b">
        <f>EXACT(D40,リスト!R38)</f>
        <v>1</v>
      </c>
    </row>
    <row r="41" spans="1:11">
      <c r="A41" s="36"/>
      <c r="B41" s="36"/>
      <c r="C41" s="36"/>
      <c r="D41" s="36"/>
      <c r="E41" s="36"/>
      <c r="F41" s="36"/>
      <c r="G41" s="36"/>
      <c r="H41" s="36"/>
      <c r="I41" s="36"/>
    </row>
    <row r="42" spans="1:11">
      <c r="A42" s="36"/>
      <c r="B42" s="36"/>
      <c r="C42" s="36"/>
      <c r="D42" s="36"/>
      <c r="E42" s="36"/>
      <c r="F42" s="36"/>
      <c r="G42" s="36"/>
      <c r="H42" s="36"/>
      <c r="I42" s="36"/>
    </row>
  </sheetData>
  <sheetProtection algorithmName="SHA-512" hashValue="QDyJsVFTWlWZhJPBm5qVM42Q7q9N588b/aj+LqqpAoTKr5/7ldma0mqbv7f6YQLZdcNhvpv2BANI9p6puE8L1w==" saltValue="Y2tUZ/pmgAGLvMC48uoVbg==" spinCount="100000" sheet="1" selectLockedCells="1"/>
  <mergeCells count="1">
    <mergeCell ref="A1:J1"/>
  </mergeCells>
  <phoneticPr fontId="2"/>
  <pageMargins left="0.51181102362204722" right="0.51181102362204722" top="0.55118110236220474" bottom="0.55118110236220474" header="0.31496062992125984" footer="0.31496062992125984"/>
  <pageSetup paperSize="9" scale="95"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DB04-E14A-4DFA-875A-D9CEB4E765D0}">
  <sheetPr codeName="Sheet13">
    <tabColor theme="1" tint="0.499984740745262"/>
  </sheetPr>
  <dimension ref="A1:K22"/>
  <sheetViews>
    <sheetView workbookViewId="0">
      <selection activeCell="E19" sqref="E19:L19"/>
    </sheetView>
  </sheetViews>
  <sheetFormatPr defaultRowHeight="18"/>
  <cols>
    <col min="1" max="1" width="12.8984375" style="18" customWidth="1"/>
    <col min="2" max="2" width="17.19921875" style="18" customWidth="1"/>
    <col min="3" max="3" width="11.69921875" style="18" customWidth="1"/>
    <col min="4" max="4" width="12.69921875" style="18" customWidth="1"/>
    <col min="5" max="5" width="12.8984375" style="18" customWidth="1"/>
    <col min="6" max="6" width="18" style="18" customWidth="1"/>
    <col min="7" max="7" width="10.69921875" style="18" customWidth="1"/>
    <col min="8" max="8" width="14.19921875" style="18" customWidth="1"/>
    <col min="9" max="9" width="20.5" style="18" customWidth="1"/>
    <col min="10" max="16384" width="8.796875" style="18"/>
  </cols>
  <sheetData>
    <row r="1" spans="1:11" ht="26.4">
      <c r="A1" s="709" t="s">
        <v>231</v>
      </c>
      <c r="B1" s="709"/>
      <c r="C1" s="709"/>
      <c r="D1" s="709"/>
      <c r="E1" s="709"/>
      <c r="F1" s="709"/>
      <c r="G1" s="709"/>
      <c r="H1" s="709"/>
      <c r="I1" s="709"/>
      <c r="J1" s="709"/>
    </row>
    <row r="3" spans="1:11" ht="19.8">
      <c r="A3" s="30" t="s">
        <v>465</v>
      </c>
      <c r="B3" s="31"/>
    </row>
    <row r="4" spans="1:11" ht="7.95" customHeight="1"/>
    <row r="5" spans="1:11" s="21" customFormat="1" ht="27.6">
      <c r="A5" s="19" t="s">
        <v>233</v>
      </c>
      <c r="B5" s="19" t="s">
        <v>234</v>
      </c>
      <c r="C5" s="19" t="s">
        <v>235</v>
      </c>
      <c r="D5" s="19" t="s">
        <v>236</v>
      </c>
      <c r="E5" s="20" t="s">
        <v>238</v>
      </c>
      <c r="F5" s="19" t="s">
        <v>239</v>
      </c>
      <c r="G5" s="19" t="s">
        <v>240</v>
      </c>
      <c r="H5" s="19" t="s">
        <v>241</v>
      </c>
      <c r="I5" s="19" t="s">
        <v>242</v>
      </c>
    </row>
    <row r="6" spans="1:11" ht="36">
      <c r="A6" s="22" t="s">
        <v>466</v>
      </c>
      <c r="B6" s="25" t="s">
        <v>467</v>
      </c>
      <c r="C6" s="33" t="s">
        <v>534</v>
      </c>
      <c r="D6" s="34">
        <v>230</v>
      </c>
      <c r="E6" s="22" t="s">
        <v>247</v>
      </c>
      <c r="F6" s="25" t="s">
        <v>467</v>
      </c>
      <c r="G6" s="26">
        <v>45016</v>
      </c>
      <c r="H6" s="27" t="s">
        <v>248</v>
      </c>
      <c r="I6" s="27"/>
      <c r="J6" s="18" t="b">
        <f>EXACT(C6,リスト!S4)</f>
        <v>1</v>
      </c>
      <c r="K6" s="18" t="b">
        <f>EXACT(D6,リスト!T4)</f>
        <v>1</v>
      </c>
    </row>
    <row r="7" spans="1:11" ht="36">
      <c r="A7" s="22" t="s">
        <v>468</v>
      </c>
      <c r="B7" s="25" t="s">
        <v>467</v>
      </c>
      <c r="C7" s="24" t="s">
        <v>469</v>
      </c>
      <c r="D7" s="34">
        <v>235</v>
      </c>
      <c r="E7" s="22" t="s">
        <v>247</v>
      </c>
      <c r="F7" s="25" t="s">
        <v>467</v>
      </c>
      <c r="G7" s="26">
        <v>45016</v>
      </c>
      <c r="H7" s="27" t="s">
        <v>248</v>
      </c>
      <c r="I7" s="27"/>
      <c r="J7" s="18" t="b">
        <f>EXACT(C7,リスト!S5)</f>
        <v>1</v>
      </c>
      <c r="K7" s="18" t="b">
        <f>EXACT(D7,リスト!T5)</f>
        <v>1</v>
      </c>
    </row>
    <row r="8" spans="1:11" ht="36">
      <c r="A8" s="22" t="s">
        <v>470</v>
      </c>
      <c r="B8" s="25" t="s">
        <v>467</v>
      </c>
      <c r="C8" s="24" t="s">
        <v>471</v>
      </c>
      <c r="D8" s="34">
        <v>240</v>
      </c>
      <c r="E8" s="22" t="s">
        <v>247</v>
      </c>
      <c r="F8" s="25" t="s">
        <v>467</v>
      </c>
      <c r="G8" s="26">
        <v>45016</v>
      </c>
      <c r="H8" s="27" t="s">
        <v>248</v>
      </c>
      <c r="I8" s="27"/>
      <c r="J8" s="18" t="b">
        <f>EXACT(C8,リスト!S6)</f>
        <v>1</v>
      </c>
      <c r="K8" s="18" t="b">
        <f>EXACT(D8,リスト!T6)</f>
        <v>1</v>
      </c>
    </row>
    <row r="9" spans="1:11" ht="36">
      <c r="A9" s="22" t="s">
        <v>472</v>
      </c>
      <c r="B9" s="25" t="s">
        <v>467</v>
      </c>
      <c r="C9" s="24" t="s">
        <v>473</v>
      </c>
      <c r="D9" s="34">
        <v>230</v>
      </c>
      <c r="E9" s="22" t="s">
        <v>247</v>
      </c>
      <c r="F9" s="25" t="s">
        <v>467</v>
      </c>
      <c r="G9" s="26">
        <v>45016</v>
      </c>
      <c r="H9" s="27" t="s">
        <v>248</v>
      </c>
      <c r="I9" s="27"/>
      <c r="J9" s="18" t="b">
        <f>EXACT(C9,リスト!S7)</f>
        <v>1</v>
      </c>
      <c r="K9" s="18" t="b">
        <f>EXACT(D9,リスト!T7)</f>
        <v>1</v>
      </c>
    </row>
    <row r="10" spans="1:11" ht="36">
      <c r="A10" s="22" t="s">
        <v>474</v>
      </c>
      <c r="B10" s="25" t="s">
        <v>467</v>
      </c>
      <c r="C10" s="24" t="s">
        <v>475</v>
      </c>
      <c r="D10" s="34">
        <v>235</v>
      </c>
      <c r="E10" s="22" t="s">
        <v>247</v>
      </c>
      <c r="F10" s="25" t="s">
        <v>467</v>
      </c>
      <c r="G10" s="26">
        <v>45016</v>
      </c>
      <c r="H10" s="27" t="s">
        <v>248</v>
      </c>
      <c r="I10" s="27"/>
      <c r="J10" s="18" t="b">
        <f>EXACT(C10,リスト!S8)</f>
        <v>1</v>
      </c>
      <c r="K10" s="18" t="b">
        <f>EXACT(D10,リスト!T8)</f>
        <v>1</v>
      </c>
    </row>
    <row r="11" spans="1:11" ht="36">
      <c r="A11" s="22" t="s">
        <v>476</v>
      </c>
      <c r="B11" s="25" t="s">
        <v>467</v>
      </c>
      <c r="C11" s="24" t="s">
        <v>596</v>
      </c>
      <c r="D11" s="34">
        <v>240</v>
      </c>
      <c r="E11" s="22" t="s">
        <v>247</v>
      </c>
      <c r="F11" s="25" t="s">
        <v>467</v>
      </c>
      <c r="G11" s="26">
        <v>45016</v>
      </c>
      <c r="H11" s="27" t="s">
        <v>248</v>
      </c>
      <c r="I11" s="27"/>
      <c r="J11" s="18" t="b">
        <f>EXACT(C11,リスト!S9)</f>
        <v>1</v>
      </c>
      <c r="K11" s="18" t="b">
        <f>EXACT(D11,リスト!T9)</f>
        <v>1</v>
      </c>
    </row>
    <row r="12" spans="1:11" ht="36">
      <c r="A12" s="22" t="s">
        <v>477</v>
      </c>
      <c r="B12" s="25" t="s">
        <v>467</v>
      </c>
      <c r="C12" s="24" t="s">
        <v>478</v>
      </c>
      <c r="D12" s="34">
        <v>245</v>
      </c>
      <c r="E12" s="22" t="s">
        <v>247</v>
      </c>
      <c r="F12" s="25" t="s">
        <v>467</v>
      </c>
      <c r="G12" s="26">
        <v>45016</v>
      </c>
      <c r="H12" s="27" t="s">
        <v>248</v>
      </c>
      <c r="I12" s="27"/>
      <c r="J12" s="18" t="b">
        <f>EXACT(C12,リスト!S10)</f>
        <v>1</v>
      </c>
      <c r="K12" s="18" t="b">
        <f>EXACT(D12,リスト!T10)</f>
        <v>1</v>
      </c>
    </row>
    <row r="13" spans="1:11" ht="36">
      <c r="A13" s="22" t="s">
        <v>479</v>
      </c>
      <c r="B13" s="25" t="s">
        <v>467</v>
      </c>
      <c r="C13" s="24" t="s">
        <v>480</v>
      </c>
      <c r="D13" s="34">
        <v>375</v>
      </c>
      <c r="E13" s="22" t="s">
        <v>247</v>
      </c>
      <c r="F13" s="25" t="s">
        <v>467</v>
      </c>
      <c r="G13" s="26">
        <v>45016</v>
      </c>
      <c r="H13" s="27" t="s">
        <v>248</v>
      </c>
      <c r="I13" s="27"/>
      <c r="J13" s="18" t="b">
        <f>EXACT(C13,リスト!S11)</f>
        <v>1</v>
      </c>
      <c r="K13" s="18" t="b">
        <f>EXACT(D13,リスト!T11)</f>
        <v>1</v>
      </c>
    </row>
    <row r="14" spans="1:11" ht="36">
      <c r="A14" s="22" t="s">
        <v>481</v>
      </c>
      <c r="B14" s="25" t="s">
        <v>467</v>
      </c>
      <c r="C14" s="24" t="s">
        <v>482</v>
      </c>
      <c r="D14" s="34">
        <v>375</v>
      </c>
      <c r="E14" s="22" t="s">
        <v>247</v>
      </c>
      <c r="F14" s="25" t="s">
        <v>467</v>
      </c>
      <c r="G14" s="26">
        <v>45016</v>
      </c>
      <c r="H14" s="27" t="s">
        <v>248</v>
      </c>
      <c r="I14" s="27"/>
      <c r="J14" s="18" t="b">
        <f>EXACT(C14,リスト!S12)</f>
        <v>1</v>
      </c>
      <c r="K14" s="18" t="b">
        <f>EXACT(D14,リスト!T12)</f>
        <v>1</v>
      </c>
    </row>
    <row r="15" spans="1:11" ht="54">
      <c r="A15" s="22" t="s">
        <v>483</v>
      </c>
      <c r="B15" s="25" t="s">
        <v>467</v>
      </c>
      <c r="C15" s="24" t="s">
        <v>484</v>
      </c>
      <c r="D15" s="34">
        <v>375</v>
      </c>
      <c r="E15" s="22" t="s">
        <v>247</v>
      </c>
      <c r="F15" s="25" t="s">
        <v>467</v>
      </c>
      <c r="G15" s="26">
        <v>45016</v>
      </c>
      <c r="H15" s="27" t="s">
        <v>248</v>
      </c>
      <c r="I15" s="27"/>
      <c r="J15" s="18" t="b">
        <f>EXACT(C15,リスト!S13)</f>
        <v>1</v>
      </c>
      <c r="K15" s="18" t="b">
        <f>EXACT(D15,リスト!T13)</f>
        <v>1</v>
      </c>
    </row>
    <row r="16" spans="1:11" ht="36">
      <c r="A16" s="22" t="s">
        <v>485</v>
      </c>
      <c r="B16" s="25" t="s">
        <v>467</v>
      </c>
      <c r="C16" s="24" t="s">
        <v>486</v>
      </c>
      <c r="D16" s="34">
        <v>455</v>
      </c>
      <c r="E16" s="22" t="s">
        <v>247</v>
      </c>
      <c r="F16" s="25" t="s">
        <v>467</v>
      </c>
      <c r="G16" s="26">
        <v>45016</v>
      </c>
      <c r="H16" s="27" t="s">
        <v>248</v>
      </c>
      <c r="I16" s="27"/>
      <c r="J16" s="18" t="b">
        <f>EXACT(C16,リスト!S14)</f>
        <v>1</v>
      </c>
      <c r="K16" s="18" t="b">
        <f>EXACT(D16,リスト!T14)</f>
        <v>1</v>
      </c>
    </row>
    <row r="17" spans="1:11" ht="36">
      <c r="A17" s="22" t="s">
        <v>487</v>
      </c>
      <c r="B17" s="25" t="s">
        <v>467</v>
      </c>
      <c r="C17" s="24" t="s">
        <v>488</v>
      </c>
      <c r="D17" s="34">
        <v>460</v>
      </c>
      <c r="E17" s="22" t="s">
        <v>247</v>
      </c>
      <c r="F17" s="25" t="s">
        <v>467</v>
      </c>
      <c r="G17" s="26">
        <v>45016</v>
      </c>
      <c r="H17" s="27" t="s">
        <v>248</v>
      </c>
      <c r="I17" s="27"/>
      <c r="J17" s="18" t="b">
        <f>EXACT(C17,リスト!S15)</f>
        <v>1</v>
      </c>
      <c r="K17" s="18" t="b">
        <f>EXACT(D17,リスト!T15)</f>
        <v>1</v>
      </c>
    </row>
    <row r="18" spans="1:11" ht="36">
      <c r="A18" s="22" t="s">
        <v>489</v>
      </c>
      <c r="B18" s="25" t="s">
        <v>467</v>
      </c>
      <c r="C18" s="24" t="s">
        <v>490</v>
      </c>
      <c r="D18" s="34">
        <v>410</v>
      </c>
      <c r="E18" s="29">
        <v>45017</v>
      </c>
      <c r="F18" s="25" t="s">
        <v>467</v>
      </c>
      <c r="G18" s="26">
        <v>45016</v>
      </c>
      <c r="H18" s="27" t="s">
        <v>248</v>
      </c>
      <c r="I18" s="27"/>
      <c r="J18" s="18" t="b">
        <f>EXACT(C18,リスト!S16)</f>
        <v>1</v>
      </c>
      <c r="K18" s="18" t="b">
        <f>EXACT(D18,リスト!T16)</f>
        <v>1</v>
      </c>
    </row>
    <row r="19" spans="1:11" ht="54">
      <c r="A19" s="22" t="s">
        <v>491</v>
      </c>
      <c r="B19" s="25" t="s">
        <v>467</v>
      </c>
      <c r="C19" s="24" t="s">
        <v>492</v>
      </c>
      <c r="D19" s="34">
        <v>410</v>
      </c>
      <c r="E19" s="29">
        <v>45017</v>
      </c>
      <c r="F19" s="25" t="s">
        <v>467</v>
      </c>
      <c r="G19" s="26">
        <v>45016</v>
      </c>
      <c r="H19" s="27" t="s">
        <v>248</v>
      </c>
      <c r="I19" s="27"/>
      <c r="J19" s="18" t="b">
        <f>EXACT(C19,リスト!S17)</f>
        <v>1</v>
      </c>
      <c r="K19" s="18" t="b">
        <f>EXACT(D19,リスト!T17)</f>
        <v>1</v>
      </c>
    </row>
    <row r="20" spans="1:11" ht="36">
      <c r="A20" s="22" t="s">
        <v>493</v>
      </c>
      <c r="B20" s="25" t="s">
        <v>467</v>
      </c>
      <c r="C20" s="24" t="s">
        <v>494</v>
      </c>
      <c r="D20" s="34">
        <v>545</v>
      </c>
      <c r="E20" s="29">
        <v>45017</v>
      </c>
      <c r="F20" s="25" t="s">
        <v>467</v>
      </c>
      <c r="G20" s="26">
        <v>45016</v>
      </c>
      <c r="H20" s="27" t="s">
        <v>248</v>
      </c>
      <c r="I20" s="27"/>
      <c r="J20" s="18" t="b">
        <f>EXACT(C20,リスト!S18)</f>
        <v>1</v>
      </c>
      <c r="K20" s="18" t="b">
        <f>EXACT(D20,リスト!T18)</f>
        <v>1</v>
      </c>
    </row>
    <row r="21" spans="1:11" ht="36">
      <c r="A21" s="22" t="s">
        <v>495</v>
      </c>
      <c r="B21" s="25" t="s">
        <v>467</v>
      </c>
      <c r="C21" s="24" t="s">
        <v>496</v>
      </c>
      <c r="D21" s="34">
        <v>550</v>
      </c>
      <c r="E21" s="29">
        <v>45017</v>
      </c>
      <c r="F21" s="25" t="s">
        <v>467</v>
      </c>
      <c r="G21" s="26">
        <v>45016</v>
      </c>
      <c r="H21" s="27" t="s">
        <v>248</v>
      </c>
      <c r="I21" s="27"/>
      <c r="J21" s="18" t="b">
        <f>EXACT(C21,リスト!S19)</f>
        <v>1</v>
      </c>
      <c r="K21" s="18" t="b">
        <f>EXACT(D21,リスト!T19)</f>
        <v>1</v>
      </c>
    </row>
    <row r="22" spans="1:11" ht="54">
      <c r="A22" s="22" t="s">
        <v>497</v>
      </c>
      <c r="B22" s="25" t="s">
        <v>498</v>
      </c>
      <c r="C22" s="24" t="s">
        <v>499</v>
      </c>
      <c r="D22" s="34">
        <v>375</v>
      </c>
      <c r="E22" s="22" t="s">
        <v>247</v>
      </c>
      <c r="F22" s="25" t="s">
        <v>498</v>
      </c>
      <c r="G22" s="26">
        <v>45016</v>
      </c>
      <c r="H22" s="27" t="s">
        <v>248</v>
      </c>
      <c r="I22" s="32"/>
      <c r="J22" s="18" t="b">
        <f>EXACT(C22,リスト!S20)</f>
        <v>1</v>
      </c>
      <c r="K22" s="18" t="b">
        <f>EXACT(D22,リスト!T20)</f>
        <v>1</v>
      </c>
    </row>
  </sheetData>
  <sheetProtection algorithmName="SHA-512" hashValue="VDXAveQk52fN1xKswVPssdhXmfb0STY5BRqynkB/VOcSa670COdbU8u8ncgEpFiq71/+6K1witCaTiJxJmNfCQ==" saltValue="0MhECRUkOe0LUSklWUCzdw==" spinCount="100000" sheet="1" selectLockedCells="1"/>
  <mergeCells count="1">
    <mergeCell ref="A1:J1"/>
  </mergeCells>
  <phoneticPr fontId="2"/>
  <pageMargins left="0.51181102362204722" right="0.51181102362204722" top="0.55118110236220474" bottom="0.55118110236220474" header="0.31496062992125984" footer="0.31496062992125984"/>
  <pageSetup paperSize="9" scale="95"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C32A-4040-4117-A543-0F364E23BE19}">
  <sheetPr codeName="Sheet14">
    <tabColor theme="1" tint="0.499984740745262"/>
  </sheetPr>
  <dimension ref="A1:T35"/>
  <sheetViews>
    <sheetView workbookViewId="0">
      <selection activeCell="E19" sqref="E19:L19"/>
    </sheetView>
  </sheetViews>
  <sheetFormatPr defaultRowHeight="18"/>
  <cols>
    <col min="1" max="1" width="11.8984375" style="18" customWidth="1"/>
    <col min="2" max="2" width="17.19921875" style="18" customWidth="1"/>
    <col min="3" max="3" width="13.19921875" style="18" customWidth="1"/>
    <col min="4" max="4" width="10.59765625" style="18" customWidth="1"/>
    <col min="5" max="5" width="9.19921875" style="18" customWidth="1"/>
    <col min="6" max="6" width="16" style="18" customWidth="1"/>
    <col min="7" max="7" width="14.19921875" style="18" customWidth="1"/>
    <col min="8" max="8" width="7.69921875" style="18" customWidth="1"/>
    <col min="9" max="9" width="11.19921875" style="18" customWidth="1"/>
    <col min="10" max="10" width="14.8984375" style="18" customWidth="1"/>
    <col min="11" max="11" width="10.3984375" style="18" customWidth="1"/>
    <col min="12" max="12" width="13.5" style="18" customWidth="1"/>
    <col min="13" max="13" width="21.69921875" style="18" customWidth="1"/>
    <col min="14" max="16" width="8.796875" style="18"/>
    <col min="17" max="17" width="16.69921875" style="18" customWidth="1"/>
    <col min="18" max="16384" width="8.796875" style="18"/>
  </cols>
  <sheetData>
    <row r="1" spans="1:18" ht="26.4">
      <c r="A1" s="709" t="s">
        <v>231</v>
      </c>
      <c r="B1" s="709"/>
      <c r="C1" s="709"/>
      <c r="D1" s="709"/>
      <c r="E1" s="709"/>
      <c r="F1" s="709"/>
      <c r="G1" s="709"/>
      <c r="H1" s="709"/>
      <c r="I1" s="709"/>
      <c r="J1" s="709"/>
      <c r="K1" s="709"/>
      <c r="L1" s="709"/>
      <c r="M1" s="709"/>
      <c r="N1" s="709"/>
    </row>
    <row r="2" spans="1:18" ht="9" customHeight="1"/>
    <row r="3" spans="1:18" ht="19.8">
      <c r="A3" s="30" t="s">
        <v>500</v>
      </c>
      <c r="B3" s="31"/>
      <c r="C3" s="31"/>
    </row>
    <row r="4" spans="1:18" ht="7.95" customHeight="1"/>
    <row r="5" spans="1:18" s="21" customFormat="1" ht="27.6">
      <c r="A5" s="19" t="s">
        <v>233</v>
      </c>
      <c r="B5" s="19" t="s">
        <v>234</v>
      </c>
      <c r="C5" s="19" t="s">
        <v>501</v>
      </c>
      <c r="D5" s="19" t="s">
        <v>235</v>
      </c>
      <c r="E5" s="19" t="s">
        <v>502</v>
      </c>
      <c r="F5" s="166" t="s">
        <v>503</v>
      </c>
      <c r="G5" s="753" t="s">
        <v>504</v>
      </c>
      <c r="H5" s="754"/>
      <c r="I5" s="20" t="s">
        <v>505</v>
      </c>
      <c r="J5" s="19" t="s">
        <v>239</v>
      </c>
      <c r="K5" s="19" t="s">
        <v>240</v>
      </c>
      <c r="L5" s="19" t="s">
        <v>241</v>
      </c>
      <c r="M5" s="19" t="s">
        <v>242</v>
      </c>
      <c r="Q5" s="21" t="s">
        <v>10</v>
      </c>
    </row>
    <row r="6" spans="1:18" s="21" customFormat="1" ht="19.95" customHeight="1">
      <c r="A6" s="732">
        <v>70001</v>
      </c>
      <c r="B6" s="735" t="s">
        <v>506</v>
      </c>
      <c r="C6" s="735" t="s">
        <v>507</v>
      </c>
      <c r="D6" s="747" t="s">
        <v>508</v>
      </c>
      <c r="E6" s="741">
        <v>0.3</v>
      </c>
      <c r="F6" s="711"/>
      <c r="G6" s="167" t="s">
        <v>509</v>
      </c>
      <c r="H6" s="168" t="s">
        <v>510</v>
      </c>
      <c r="I6" s="714" t="s">
        <v>247</v>
      </c>
      <c r="J6" s="717" t="s">
        <v>511</v>
      </c>
      <c r="K6" s="720">
        <v>45016</v>
      </c>
      <c r="L6" s="723" t="s">
        <v>248</v>
      </c>
      <c r="M6" s="711"/>
      <c r="N6" s="711" t="b">
        <f>EXACT(D6,リスト!U4)</f>
        <v>1</v>
      </c>
      <c r="O6" s="711" t="b">
        <f>EXACT(E6,リスト!V4)</f>
        <v>1</v>
      </c>
      <c r="Q6" s="21" t="s">
        <v>663</v>
      </c>
      <c r="R6" s="21">
        <v>4.95</v>
      </c>
    </row>
    <row r="7" spans="1:18" s="21" customFormat="1">
      <c r="A7" s="733"/>
      <c r="B7" s="736"/>
      <c r="C7" s="736"/>
      <c r="D7" s="748"/>
      <c r="E7" s="742"/>
      <c r="F7" s="712"/>
      <c r="G7" s="169" t="s">
        <v>512</v>
      </c>
      <c r="H7" s="170" t="s">
        <v>513</v>
      </c>
      <c r="I7" s="715"/>
      <c r="J7" s="718"/>
      <c r="K7" s="721"/>
      <c r="L7" s="724"/>
      <c r="M7" s="712"/>
      <c r="N7" s="712"/>
      <c r="O7" s="712"/>
      <c r="Q7" s="21" t="s">
        <v>662</v>
      </c>
      <c r="R7" s="21">
        <v>5.5</v>
      </c>
    </row>
    <row r="8" spans="1:18" s="21" customFormat="1" ht="19.2">
      <c r="A8" s="734"/>
      <c r="B8" s="737"/>
      <c r="C8" s="737"/>
      <c r="D8" s="749"/>
      <c r="E8" s="743"/>
      <c r="F8" s="713"/>
      <c r="G8" s="171" t="s">
        <v>514</v>
      </c>
      <c r="H8" s="172" t="s">
        <v>515</v>
      </c>
      <c r="I8" s="716"/>
      <c r="J8" s="719"/>
      <c r="K8" s="722"/>
      <c r="L8" s="725"/>
      <c r="M8" s="713"/>
      <c r="N8" s="713"/>
      <c r="O8" s="713"/>
      <c r="Q8" s="21" t="s">
        <v>664</v>
      </c>
      <c r="R8" s="21">
        <v>5.5</v>
      </c>
    </row>
    <row r="9" spans="1:18" s="21" customFormat="1" ht="18.600000000000001" customHeight="1">
      <c r="A9" s="732">
        <v>70002</v>
      </c>
      <c r="B9" s="750" t="s">
        <v>516</v>
      </c>
      <c r="C9" s="735" t="s">
        <v>517</v>
      </c>
      <c r="D9" s="747" t="s">
        <v>518</v>
      </c>
      <c r="E9" s="714" t="s">
        <v>247</v>
      </c>
      <c r="F9" s="711" t="s">
        <v>519</v>
      </c>
      <c r="G9" s="167" t="s">
        <v>509</v>
      </c>
      <c r="H9" s="173">
        <v>14.5</v>
      </c>
      <c r="I9" s="714" t="s">
        <v>247</v>
      </c>
      <c r="J9" s="717" t="s">
        <v>520</v>
      </c>
      <c r="K9" s="720">
        <v>45016</v>
      </c>
      <c r="L9" s="723" t="s">
        <v>248</v>
      </c>
      <c r="M9" s="729" t="s">
        <v>521</v>
      </c>
      <c r="N9" s="711" t="b">
        <f>EXACT(D9,リスト!U5)</f>
        <v>1</v>
      </c>
      <c r="O9" s="711" t="b">
        <f>EXACT(E9,リスト!V5)</f>
        <v>1</v>
      </c>
    </row>
    <row r="10" spans="1:18" s="21" customFormat="1">
      <c r="A10" s="733"/>
      <c r="B10" s="751"/>
      <c r="C10" s="736"/>
      <c r="D10" s="748"/>
      <c r="E10" s="715"/>
      <c r="F10" s="712"/>
      <c r="G10" s="169" t="s">
        <v>512</v>
      </c>
      <c r="H10" s="174">
        <v>80</v>
      </c>
      <c r="I10" s="715"/>
      <c r="J10" s="718"/>
      <c r="K10" s="721"/>
      <c r="L10" s="724"/>
      <c r="M10" s="730"/>
      <c r="N10" s="712"/>
      <c r="O10" s="712"/>
    </row>
    <row r="11" spans="1:18" s="21" customFormat="1" ht="19.2">
      <c r="A11" s="734"/>
      <c r="B11" s="752"/>
      <c r="C11" s="737"/>
      <c r="D11" s="749"/>
      <c r="E11" s="716"/>
      <c r="F11" s="713"/>
      <c r="G11" s="171" t="s">
        <v>514</v>
      </c>
      <c r="H11" s="175">
        <v>630</v>
      </c>
      <c r="I11" s="716"/>
      <c r="J11" s="719"/>
      <c r="K11" s="722"/>
      <c r="L11" s="725"/>
      <c r="M11" s="731"/>
      <c r="N11" s="713"/>
      <c r="O11" s="713"/>
    </row>
    <row r="12" spans="1:18" s="21" customFormat="1" ht="19.95" customHeight="1">
      <c r="A12" s="732">
        <v>70003</v>
      </c>
      <c r="B12" s="735" t="s">
        <v>522</v>
      </c>
      <c r="C12" s="735" t="s">
        <v>523</v>
      </c>
      <c r="D12" s="747" t="s">
        <v>524</v>
      </c>
      <c r="E12" s="714" t="s">
        <v>247</v>
      </c>
      <c r="F12" s="711" t="s">
        <v>519</v>
      </c>
      <c r="G12" s="167" t="s">
        <v>509</v>
      </c>
      <c r="H12" s="173">
        <v>11</v>
      </c>
      <c r="I12" s="714" t="s">
        <v>247</v>
      </c>
      <c r="J12" s="726" t="s">
        <v>522</v>
      </c>
      <c r="K12" s="720">
        <v>45016</v>
      </c>
      <c r="L12" s="723" t="s">
        <v>248</v>
      </c>
      <c r="M12" s="729" t="s">
        <v>525</v>
      </c>
      <c r="N12" s="711" t="b">
        <f>EXACT(D12,リスト!U6)</f>
        <v>1</v>
      </c>
      <c r="O12" s="711" t="b">
        <f>EXACT(E12,リスト!V6)</f>
        <v>1</v>
      </c>
    </row>
    <row r="13" spans="1:18" s="21" customFormat="1" ht="19.95" customHeight="1">
      <c r="A13" s="733"/>
      <c r="B13" s="736"/>
      <c r="C13" s="736"/>
      <c r="D13" s="748"/>
      <c r="E13" s="715"/>
      <c r="F13" s="712"/>
      <c r="G13" s="169" t="s">
        <v>512</v>
      </c>
      <c r="H13" s="176">
        <v>60</v>
      </c>
      <c r="I13" s="715"/>
      <c r="J13" s="727"/>
      <c r="K13" s="721"/>
      <c r="L13" s="724"/>
      <c r="M13" s="730"/>
      <c r="N13" s="712"/>
      <c r="O13" s="712"/>
    </row>
    <row r="14" spans="1:18" s="21" customFormat="1" ht="19.95" customHeight="1">
      <c r="A14" s="734"/>
      <c r="B14" s="737"/>
      <c r="C14" s="737"/>
      <c r="D14" s="749"/>
      <c r="E14" s="716"/>
      <c r="F14" s="713"/>
      <c r="G14" s="171" t="s">
        <v>514</v>
      </c>
      <c r="H14" s="175">
        <v>370</v>
      </c>
      <c r="I14" s="716"/>
      <c r="J14" s="728"/>
      <c r="K14" s="722"/>
      <c r="L14" s="725"/>
      <c r="M14" s="731"/>
      <c r="N14" s="713"/>
      <c r="O14" s="713"/>
    </row>
    <row r="15" spans="1:18" s="21" customFormat="1" ht="19.95" customHeight="1">
      <c r="A15" s="732">
        <v>70004</v>
      </c>
      <c r="B15" s="735" t="s">
        <v>522</v>
      </c>
      <c r="C15" s="735" t="s">
        <v>523</v>
      </c>
      <c r="D15" s="747" t="s">
        <v>526</v>
      </c>
      <c r="E15" s="714" t="s">
        <v>247</v>
      </c>
      <c r="F15" s="711" t="s">
        <v>519</v>
      </c>
      <c r="G15" s="167" t="s">
        <v>509</v>
      </c>
      <c r="H15" s="177">
        <v>12.5</v>
      </c>
      <c r="I15" s="714" t="s">
        <v>247</v>
      </c>
      <c r="J15" s="726" t="s">
        <v>522</v>
      </c>
      <c r="K15" s="720">
        <v>45016</v>
      </c>
      <c r="L15" s="723" t="s">
        <v>248</v>
      </c>
      <c r="M15" s="729" t="s">
        <v>525</v>
      </c>
      <c r="N15" s="711" t="b">
        <f>EXACT(D15,リスト!U7)</f>
        <v>1</v>
      </c>
      <c r="O15" s="711" t="b">
        <f>EXACT(E15,リスト!V7)</f>
        <v>1</v>
      </c>
    </row>
    <row r="16" spans="1:18" s="21" customFormat="1" ht="19.95" customHeight="1">
      <c r="A16" s="733"/>
      <c r="B16" s="736"/>
      <c r="C16" s="736"/>
      <c r="D16" s="748"/>
      <c r="E16" s="715"/>
      <c r="F16" s="712"/>
      <c r="G16" s="169" t="s">
        <v>512</v>
      </c>
      <c r="H16" s="176">
        <v>60</v>
      </c>
      <c r="I16" s="715"/>
      <c r="J16" s="727"/>
      <c r="K16" s="721"/>
      <c r="L16" s="724"/>
      <c r="M16" s="730"/>
      <c r="N16" s="712"/>
      <c r="O16" s="712"/>
    </row>
    <row r="17" spans="1:20" s="21" customFormat="1" ht="19.95" customHeight="1">
      <c r="A17" s="734"/>
      <c r="B17" s="737"/>
      <c r="C17" s="737"/>
      <c r="D17" s="749"/>
      <c r="E17" s="716"/>
      <c r="F17" s="713"/>
      <c r="G17" s="171" t="s">
        <v>514</v>
      </c>
      <c r="H17" s="175">
        <v>400</v>
      </c>
      <c r="I17" s="716"/>
      <c r="J17" s="728"/>
      <c r="K17" s="722"/>
      <c r="L17" s="725"/>
      <c r="M17" s="731"/>
      <c r="N17" s="713"/>
      <c r="O17" s="713"/>
      <c r="T17" s="178"/>
    </row>
    <row r="18" spans="1:20" s="21" customFormat="1" ht="19.95" customHeight="1">
      <c r="A18" s="732">
        <v>70005</v>
      </c>
      <c r="B18" s="735" t="s">
        <v>522</v>
      </c>
      <c r="C18" s="735" t="s">
        <v>523</v>
      </c>
      <c r="D18" s="747" t="s">
        <v>527</v>
      </c>
      <c r="E18" s="714" t="s">
        <v>247</v>
      </c>
      <c r="F18" s="711" t="s">
        <v>519</v>
      </c>
      <c r="G18" s="179" t="s">
        <v>509</v>
      </c>
      <c r="H18" s="177">
        <v>14</v>
      </c>
      <c r="I18" s="714" t="s">
        <v>247</v>
      </c>
      <c r="J18" s="726" t="s">
        <v>522</v>
      </c>
      <c r="K18" s="720">
        <v>45016</v>
      </c>
      <c r="L18" s="723" t="s">
        <v>248</v>
      </c>
      <c r="M18" s="729" t="s">
        <v>525</v>
      </c>
      <c r="N18" s="711" t="b">
        <f>EXACT(D18,リスト!U8)</f>
        <v>1</v>
      </c>
      <c r="O18" s="711" t="b">
        <f>EXACT(E18,リスト!V8)</f>
        <v>1</v>
      </c>
    </row>
    <row r="19" spans="1:20" s="21" customFormat="1" ht="19.95" customHeight="1">
      <c r="A19" s="733"/>
      <c r="B19" s="736"/>
      <c r="C19" s="736"/>
      <c r="D19" s="748"/>
      <c r="E19" s="715"/>
      <c r="F19" s="712"/>
      <c r="G19" s="180" t="s">
        <v>512</v>
      </c>
      <c r="H19" s="176">
        <v>83</v>
      </c>
      <c r="I19" s="715"/>
      <c r="J19" s="727"/>
      <c r="K19" s="721"/>
      <c r="L19" s="724"/>
      <c r="M19" s="730"/>
      <c r="N19" s="712"/>
      <c r="O19" s="712"/>
    </row>
    <row r="20" spans="1:20" s="21" customFormat="1" ht="19.95" customHeight="1">
      <c r="A20" s="734"/>
      <c r="B20" s="737"/>
      <c r="C20" s="737"/>
      <c r="D20" s="749"/>
      <c r="E20" s="716"/>
      <c r="F20" s="713"/>
      <c r="G20" s="171" t="s">
        <v>514</v>
      </c>
      <c r="H20" s="181">
        <v>505</v>
      </c>
      <c r="I20" s="716"/>
      <c r="J20" s="728"/>
      <c r="K20" s="722"/>
      <c r="L20" s="725"/>
      <c r="M20" s="731"/>
      <c r="N20" s="713"/>
      <c r="O20" s="713"/>
    </row>
    <row r="21" spans="1:20" s="21" customFormat="1" ht="19.95" customHeight="1">
      <c r="A21" s="732">
        <v>70006</v>
      </c>
      <c r="B21" s="735" t="s">
        <v>522</v>
      </c>
      <c r="C21" s="735" t="s">
        <v>523</v>
      </c>
      <c r="D21" s="747" t="s">
        <v>528</v>
      </c>
      <c r="E21" s="714" t="s">
        <v>247</v>
      </c>
      <c r="F21" s="711" t="s">
        <v>519</v>
      </c>
      <c r="G21" s="182" t="s">
        <v>509</v>
      </c>
      <c r="H21" s="173">
        <v>14</v>
      </c>
      <c r="I21" s="714" t="s">
        <v>247</v>
      </c>
      <c r="J21" s="726" t="s">
        <v>522</v>
      </c>
      <c r="K21" s="720">
        <v>45016</v>
      </c>
      <c r="L21" s="723" t="s">
        <v>248</v>
      </c>
      <c r="M21" s="729" t="s">
        <v>525</v>
      </c>
      <c r="N21" s="711" t="b">
        <f>EXACT(D21,リスト!U9)</f>
        <v>1</v>
      </c>
      <c r="O21" s="711" t="b">
        <f>EXACT(E21,リスト!V9)</f>
        <v>1</v>
      </c>
    </row>
    <row r="22" spans="1:20" s="21" customFormat="1" ht="19.95" customHeight="1">
      <c r="A22" s="733"/>
      <c r="B22" s="736"/>
      <c r="C22" s="736"/>
      <c r="D22" s="748"/>
      <c r="E22" s="715"/>
      <c r="F22" s="712"/>
      <c r="G22" s="183" t="s">
        <v>512</v>
      </c>
      <c r="H22" s="176">
        <v>65</v>
      </c>
      <c r="I22" s="715"/>
      <c r="J22" s="727"/>
      <c r="K22" s="721"/>
      <c r="L22" s="724"/>
      <c r="M22" s="730"/>
      <c r="N22" s="712"/>
      <c r="O22" s="712"/>
    </row>
    <row r="23" spans="1:20" s="21" customFormat="1" ht="19.95" customHeight="1">
      <c r="A23" s="734"/>
      <c r="B23" s="737"/>
      <c r="C23" s="737"/>
      <c r="D23" s="749"/>
      <c r="E23" s="716"/>
      <c r="F23" s="713"/>
      <c r="G23" s="171" t="s">
        <v>514</v>
      </c>
      <c r="H23" s="175">
        <v>600</v>
      </c>
      <c r="I23" s="716"/>
      <c r="J23" s="728"/>
      <c r="K23" s="722"/>
      <c r="L23" s="725"/>
      <c r="M23" s="731"/>
      <c r="N23" s="713"/>
      <c r="O23" s="713"/>
    </row>
    <row r="24" spans="1:20" s="21" customFormat="1" ht="18" customHeight="1">
      <c r="A24" s="732">
        <v>70007</v>
      </c>
      <c r="B24" s="735" t="s">
        <v>522</v>
      </c>
      <c r="C24" s="735" t="s">
        <v>523</v>
      </c>
      <c r="D24" s="714" t="s">
        <v>529</v>
      </c>
      <c r="E24" s="714" t="s">
        <v>247</v>
      </c>
      <c r="F24" s="711" t="s">
        <v>519</v>
      </c>
      <c r="G24" s="182" t="s">
        <v>509</v>
      </c>
      <c r="H24" s="177">
        <v>14.5</v>
      </c>
      <c r="I24" s="714" t="s">
        <v>247</v>
      </c>
      <c r="J24" s="726" t="s">
        <v>522</v>
      </c>
      <c r="K24" s="720">
        <v>45016</v>
      </c>
      <c r="L24" s="723" t="s">
        <v>248</v>
      </c>
      <c r="M24" s="729" t="s">
        <v>525</v>
      </c>
      <c r="N24" s="711" t="b">
        <f>EXACT(D24,リスト!U10)</f>
        <v>1</v>
      </c>
      <c r="O24" s="711" t="b">
        <f>EXACT(E24,リスト!V10)</f>
        <v>1</v>
      </c>
    </row>
    <row r="25" spans="1:20">
      <c r="A25" s="733"/>
      <c r="B25" s="736"/>
      <c r="C25" s="736"/>
      <c r="D25" s="715"/>
      <c r="E25" s="715"/>
      <c r="F25" s="712"/>
      <c r="G25" s="183" t="s">
        <v>512</v>
      </c>
      <c r="H25" s="176">
        <v>60</v>
      </c>
      <c r="I25" s="715"/>
      <c r="J25" s="727"/>
      <c r="K25" s="721"/>
      <c r="L25" s="724"/>
      <c r="M25" s="730"/>
      <c r="N25" s="712"/>
      <c r="O25" s="712"/>
    </row>
    <row r="26" spans="1:20" ht="19.2">
      <c r="A26" s="734"/>
      <c r="B26" s="737"/>
      <c r="C26" s="737"/>
      <c r="D26" s="716"/>
      <c r="E26" s="716"/>
      <c r="F26" s="713"/>
      <c r="G26" s="171" t="s">
        <v>514</v>
      </c>
      <c r="H26" s="175">
        <v>440</v>
      </c>
      <c r="I26" s="716"/>
      <c r="J26" s="728"/>
      <c r="K26" s="722"/>
      <c r="L26" s="725"/>
      <c r="M26" s="731"/>
      <c r="N26" s="713"/>
      <c r="O26" s="713"/>
    </row>
    <row r="27" spans="1:20" ht="18" customHeight="1">
      <c r="A27" s="732">
        <v>70008</v>
      </c>
      <c r="B27" s="735" t="s">
        <v>522</v>
      </c>
      <c r="C27" s="735" t="s">
        <v>523</v>
      </c>
      <c r="D27" s="744" t="s">
        <v>530</v>
      </c>
      <c r="E27" s="714" t="s">
        <v>247</v>
      </c>
      <c r="F27" s="711" t="s">
        <v>519</v>
      </c>
      <c r="G27" s="182" t="s">
        <v>509</v>
      </c>
      <c r="H27" s="177">
        <v>15</v>
      </c>
      <c r="I27" s="714" t="s">
        <v>247</v>
      </c>
      <c r="J27" s="726" t="s">
        <v>522</v>
      </c>
      <c r="K27" s="720">
        <v>45016</v>
      </c>
      <c r="L27" s="723" t="s">
        <v>248</v>
      </c>
      <c r="M27" s="729" t="s">
        <v>525</v>
      </c>
      <c r="N27" s="711" t="b">
        <f>EXACT(D27,リスト!U11)</f>
        <v>1</v>
      </c>
      <c r="O27" s="711" t="b">
        <f>EXACT(E27,リスト!V11)</f>
        <v>1</v>
      </c>
    </row>
    <row r="28" spans="1:20">
      <c r="A28" s="733"/>
      <c r="B28" s="736"/>
      <c r="C28" s="736"/>
      <c r="D28" s="745"/>
      <c r="E28" s="715"/>
      <c r="F28" s="712"/>
      <c r="G28" s="183" t="s">
        <v>512</v>
      </c>
      <c r="H28" s="176">
        <v>60</v>
      </c>
      <c r="I28" s="715"/>
      <c r="J28" s="727"/>
      <c r="K28" s="721"/>
      <c r="L28" s="724"/>
      <c r="M28" s="730"/>
      <c r="N28" s="712"/>
      <c r="O28" s="712"/>
      <c r="P28" s="184"/>
    </row>
    <row r="29" spans="1:20" ht="19.2">
      <c r="A29" s="734"/>
      <c r="B29" s="737"/>
      <c r="C29" s="737"/>
      <c r="D29" s="746"/>
      <c r="E29" s="716"/>
      <c r="F29" s="713"/>
      <c r="G29" s="171" t="s">
        <v>514</v>
      </c>
      <c r="H29" s="175">
        <v>500</v>
      </c>
      <c r="I29" s="716"/>
      <c r="J29" s="728"/>
      <c r="K29" s="722"/>
      <c r="L29" s="725"/>
      <c r="M29" s="731"/>
      <c r="N29" s="713"/>
      <c r="O29" s="713"/>
    </row>
    <row r="30" spans="1:20" ht="18" customHeight="1">
      <c r="A30" s="732">
        <v>70009</v>
      </c>
      <c r="B30" s="735" t="s">
        <v>522</v>
      </c>
      <c r="C30" s="735" t="s">
        <v>523</v>
      </c>
      <c r="D30" s="744" t="s">
        <v>531</v>
      </c>
      <c r="E30" s="714" t="s">
        <v>247</v>
      </c>
      <c r="F30" s="711" t="s">
        <v>519</v>
      </c>
      <c r="G30" s="167" t="s">
        <v>509</v>
      </c>
      <c r="H30" s="173">
        <v>15</v>
      </c>
      <c r="I30" s="714" t="s">
        <v>247</v>
      </c>
      <c r="J30" s="726" t="s">
        <v>522</v>
      </c>
      <c r="K30" s="720">
        <v>45016</v>
      </c>
      <c r="L30" s="723" t="s">
        <v>248</v>
      </c>
      <c r="M30" s="729" t="s">
        <v>525</v>
      </c>
      <c r="N30" s="711" t="b">
        <f>EXACT(D30,リスト!U12)</f>
        <v>1</v>
      </c>
      <c r="O30" s="711" t="b">
        <f>EXACT(E30,リスト!V12)</f>
        <v>1</v>
      </c>
    </row>
    <row r="31" spans="1:20">
      <c r="A31" s="733"/>
      <c r="B31" s="736"/>
      <c r="C31" s="736"/>
      <c r="D31" s="745"/>
      <c r="E31" s="715"/>
      <c r="F31" s="712"/>
      <c r="G31" s="169" t="s">
        <v>512</v>
      </c>
      <c r="H31" s="185">
        <v>125</v>
      </c>
      <c r="I31" s="715"/>
      <c r="J31" s="727"/>
      <c r="K31" s="721"/>
      <c r="L31" s="724"/>
      <c r="M31" s="730"/>
      <c r="N31" s="712"/>
      <c r="O31" s="712"/>
    </row>
    <row r="32" spans="1:20" ht="19.2">
      <c r="A32" s="734"/>
      <c r="B32" s="737"/>
      <c r="C32" s="737"/>
      <c r="D32" s="746"/>
      <c r="E32" s="716"/>
      <c r="F32" s="713"/>
      <c r="G32" s="171" t="s">
        <v>514</v>
      </c>
      <c r="H32" s="175">
        <v>500</v>
      </c>
      <c r="I32" s="716"/>
      <c r="J32" s="728"/>
      <c r="K32" s="722"/>
      <c r="L32" s="725"/>
      <c r="M32" s="731"/>
      <c r="N32" s="713"/>
      <c r="O32" s="713"/>
    </row>
    <row r="33" spans="1:15" ht="18" customHeight="1">
      <c r="A33" s="732">
        <v>70010</v>
      </c>
      <c r="B33" s="735" t="s">
        <v>506</v>
      </c>
      <c r="C33" s="735" t="s">
        <v>507</v>
      </c>
      <c r="D33" s="738" t="s">
        <v>230</v>
      </c>
      <c r="E33" s="741">
        <v>0.3</v>
      </c>
      <c r="F33" s="711"/>
      <c r="G33" s="167" t="s">
        <v>509</v>
      </c>
      <c r="H33" s="186">
        <v>12</v>
      </c>
      <c r="I33" s="714" t="s">
        <v>247</v>
      </c>
      <c r="J33" s="717" t="s">
        <v>532</v>
      </c>
      <c r="K33" s="720">
        <v>45016</v>
      </c>
      <c r="L33" s="723" t="s">
        <v>248</v>
      </c>
      <c r="M33" s="711"/>
      <c r="N33" s="711" t="b">
        <f>EXACT(D33,リスト!U13)</f>
        <v>1</v>
      </c>
      <c r="O33" s="711" t="b">
        <f>EXACT(E33,リスト!V13)</f>
        <v>1</v>
      </c>
    </row>
    <row r="34" spans="1:15">
      <c r="A34" s="733"/>
      <c r="B34" s="736"/>
      <c r="C34" s="736"/>
      <c r="D34" s="739"/>
      <c r="E34" s="742"/>
      <c r="F34" s="712"/>
      <c r="G34" s="169" t="s">
        <v>512</v>
      </c>
      <c r="H34" s="174">
        <v>60</v>
      </c>
      <c r="I34" s="715"/>
      <c r="J34" s="718"/>
      <c r="K34" s="721"/>
      <c r="L34" s="724"/>
      <c r="M34" s="712"/>
      <c r="N34" s="712"/>
      <c r="O34" s="712"/>
    </row>
    <row r="35" spans="1:15" ht="19.2">
      <c r="A35" s="734"/>
      <c r="B35" s="737"/>
      <c r="C35" s="737"/>
      <c r="D35" s="740"/>
      <c r="E35" s="743"/>
      <c r="F35" s="713"/>
      <c r="G35" s="171" t="s">
        <v>514</v>
      </c>
      <c r="H35" s="187">
        <v>450</v>
      </c>
      <c r="I35" s="716"/>
      <c r="J35" s="719"/>
      <c r="K35" s="722"/>
      <c r="L35" s="725"/>
      <c r="M35" s="713"/>
      <c r="N35" s="713"/>
      <c r="O35" s="713"/>
    </row>
  </sheetData>
  <sheetProtection algorithmName="SHA-512" hashValue="SzdVldkScosC97H/Lm5y+0rTyTB025zkCDI+qus6e8B52r2nfUNCn4ibXAYUeR4LEsdB6eIZBT9DEC+ehBub/w==" saltValue="IE9l4VvoSfJNlVwBWzoQyg==" spinCount="100000" sheet="1" selectLockedCells="1"/>
  <mergeCells count="132">
    <mergeCell ref="A15:A17"/>
    <mergeCell ref="B15:B17"/>
    <mergeCell ref="C15:C17"/>
    <mergeCell ref="D15:D17"/>
    <mergeCell ref="E15:E17"/>
    <mergeCell ref="F15:F17"/>
    <mergeCell ref="I15:I17"/>
    <mergeCell ref="A1:N1"/>
    <mergeCell ref="G5:H5"/>
    <mergeCell ref="A6:A8"/>
    <mergeCell ref="B6:B8"/>
    <mergeCell ref="C6:C8"/>
    <mergeCell ref="D6:D8"/>
    <mergeCell ref="E6:E8"/>
    <mergeCell ref="F6:F8"/>
    <mergeCell ref="I6:I8"/>
    <mergeCell ref="J6:J8"/>
    <mergeCell ref="K6:K8"/>
    <mergeCell ref="L6:L8"/>
    <mergeCell ref="M6:M8"/>
    <mergeCell ref="J9:J11"/>
    <mergeCell ref="K9:K11"/>
    <mergeCell ref="L9:L11"/>
    <mergeCell ref="M9:M11"/>
    <mergeCell ref="A12:A14"/>
    <mergeCell ref="B12:B14"/>
    <mergeCell ref="C12:C14"/>
    <mergeCell ref="D12:D14"/>
    <mergeCell ref="E12:E14"/>
    <mergeCell ref="F12:F14"/>
    <mergeCell ref="A9:A11"/>
    <mergeCell ref="B9:B11"/>
    <mergeCell ref="C9:C11"/>
    <mergeCell ref="D9:D11"/>
    <mergeCell ref="E9:E11"/>
    <mergeCell ref="F9:F11"/>
    <mergeCell ref="I9:I11"/>
    <mergeCell ref="J15:J17"/>
    <mergeCell ref="K15:K17"/>
    <mergeCell ref="L15:L17"/>
    <mergeCell ref="M15:M17"/>
    <mergeCell ref="I12:I14"/>
    <mergeCell ref="J12:J14"/>
    <mergeCell ref="K12:K14"/>
    <mergeCell ref="L12:L14"/>
    <mergeCell ref="M12:M14"/>
    <mergeCell ref="A21:A23"/>
    <mergeCell ref="B21:B23"/>
    <mergeCell ref="C21:C23"/>
    <mergeCell ref="D21:D23"/>
    <mergeCell ref="E21:E23"/>
    <mergeCell ref="A18:A20"/>
    <mergeCell ref="B18:B20"/>
    <mergeCell ref="C18:C20"/>
    <mergeCell ref="D18:D20"/>
    <mergeCell ref="E18:E20"/>
    <mergeCell ref="F21:F23"/>
    <mergeCell ref="I21:I23"/>
    <mergeCell ref="J21:J23"/>
    <mergeCell ref="K21:K23"/>
    <mergeCell ref="L21:L23"/>
    <mergeCell ref="M21:M23"/>
    <mergeCell ref="I18:I20"/>
    <mergeCell ref="J18:J20"/>
    <mergeCell ref="K18:K20"/>
    <mergeCell ref="L18:L20"/>
    <mergeCell ref="M18:M20"/>
    <mergeCell ref="F18:F20"/>
    <mergeCell ref="A27:A29"/>
    <mergeCell ref="B27:B29"/>
    <mergeCell ref="C27:C29"/>
    <mergeCell ref="D27:D29"/>
    <mergeCell ref="E27:E29"/>
    <mergeCell ref="A24:A26"/>
    <mergeCell ref="B24:B26"/>
    <mergeCell ref="C24:C26"/>
    <mergeCell ref="D24:D26"/>
    <mergeCell ref="E24:E26"/>
    <mergeCell ref="F27:F29"/>
    <mergeCell ref="I27:I29"/>
    <mergeCell ref="J27:J29"/>
    <mergeCell ref="K27:K29"/>
    <mergeCell ref="L27:L29"/>
    <mergeCell ref="M27:M29"/>
    <mergeCell ref="I24:I26"/>
    <mergeCell ref="J24:J26"/>
    <mergeCell ref="K24:K26"/>
    <mergeCell ref="L24:L26"/>
    <mergeCell ref="M24:M26"/>
    <mergeCell ref="F24:F26"/>
    <mergeCell ref="A33:A35"/>
    <mergeCell ref="B33:B35"/>
    <mergeCell ref="C33:C35"/>
    <mergeCell ref="D33:D35"/>
    <mergeCell ref="E33:E35"/>
    <mergeCell ref="A30:A32"/>
    <mergeCell ref="B30:B32"/>
    <mergeCell ref="C30:C32"/>
    <mergeCell ref="D30:D32"/>
    <mergeCell ref="E30:E32"/>
    <mergeCell ref="F33:F35"/>
    <mergeCell ref="I33:I35"/>
    <mergeCell ref="J33:J35"/>
    <mergeCell ref="K33:K35"/>
    <mergeCell ref="L33:L35"/>
    <mergeCell ref="M33:M35"/>
    <mergeCell ref="I30:I32"/>
    <mergeCell ref="J30:J32"/>
    <mergeCell ref="K30:K32"/>
    <mergeCell ref="L30:L32"/>
    <mergeCell ref="M30:M32"/>
    <mergeCell ref="F30:F32"/>
    <mergeCell ref="N33:N35"/>
    <mergeCell ref="O6:O8"/>
    <mergeCell ref="O9:O11"/>
    <mergeCell ref="O12:O14"/>
    <mergeCell ref="O15:O17"/>
    <mergeCell ref="O18:O20"/>
    <mergeCell ref="O21:O23"/>
    <mergeCell ref="O24:O26"/>
    <mergeCell ref="O27:O29"/>
    <mergeCell ref="O30:O32"/>
    <mergeCell ref="O33:O35"/>
    <mergeCell ref="N6:N8"/>
    <mergeCell ref="N9:N11"/>
    <mergeCell ref="N12:N14"/>
    <mergeCell ref="N15:N17"/>
    <mergeCell ref="N18:N20"/>
    <mergeCell ref="N21:N23"/>
    <mergeCell ref="N24:N26"/>
    <mergeCell ref="N27:N29"/>
    <mergeCell ref="N30:N32"/>
  </mergeCells>
  <phoneticPr fontId="2"/>
  <conditionalFormatting sqref="D9">
    <cfRule type="cellIs" dxfId="3" priority="3" operator="equal">
      <formula>""</formula>
    </cfRule>
  </conditionalFormatting>
  <conditionalFormatting sqref="D6:E6">
    <cfRule type="cellIs" dxfId="2" priority="4" operator="equal">
      <formula>""</formula>
    </cfRule>
  </conditionalFormatting>
  <conditionalFormatting sqref="E33">
    <cfRule type="cellIs" dxfId="1" priority="1" operator="equal">
      <formula>""</formula>
    </cfRule>
  </conditionalFormatting>
  <conditionalFormatting sqref="H9:H35">
    <cfRule type="cellIs" dxfId="0" priority="2" operator="equal">
      <formula>""</formula>
    </cfRule>
  </conditionalFormatting>
  <pageMargins left="0.39370078740157483" right="0.39370078740157483" top="0.35433070866141736" bottom="0.35433070866141736" header="0.31496062992125984" footer="0.31496062992125984"/>
  <pageSetup paperSize="9" scale="74"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【入力】基本情報</vt:lpstr>
      <vt:lpstr>【入力】物件・国等の助成金情報シート</vt:lpstr>
      <vt:lpstr>隠しシート（物件・国等の助成金情報Ｓ）</vt:lpstr>
      <vt:lpstr>【入力】仕入情報シート</vt:lpstr>
      <vt:lpstr>隠しシート（仕入情報S）</vt:lpstr>
      <vt:lpstr>【自動】助成金額計算シート</vt:lpstr>
      <vt:lpstr>【自動】領収書の内訳書</vt:lpstr>
      <vt:lpstr>リスト</vt:lpstr>
      <vt:lpstr>①小型（台形・三角形・建材形）</vt:lpstr>
      <vt:lpstr>②建材一体型</vt:lpstr>
      <vt:lpstr>④防眩型</vt:lpstr>
      <vt:lpstr>⑤小型（方形）</vt:lpstr>
      <vt:lpstr>⑥軽量型</vt:lpstr>
      <vt:lpstr>⑦PV出力最適化</vt:lpstr>
      <vt:lpstr>①小型_台形三角形建材形</vt:lpstr>
      <vt:lpstr>②建材一体型_屋根</vt:lpstr>
      <vt:lpstr>④防眩型</vt:lpstr>
      <vt:lpstr>⑤小型_方形</vt:lpstr>
      <vt:lpstr>⑥軽量型</vt:lpstr>
      <vt:lpstr>⑦PV出力最適化</vt:lpstr>
      <vt:lpstr>【自動】助成金額計算シート!Print_Area</vt:lpstr>
      <vt:lpstr>【自動】領収書の内訳書!Print_Area</vt:lpstr>
      <vt:lpstr>【入力】物件・国等の助成金情報シート!Print_Area</vt:lpstr>
      <vt:lpstr>'①小型（台形・三角形・建材形）'!Print_Area</vt:lpstr>
      <vt:lpstr>②建材一体型!Print_Area</vt:lpstr>
      <vt:lpstr>④防眩型!Print_Area</vt:lpstr>
      <vt:lpstr>'⑤小型（方形）'!Print_Area</vt:lpstr>
      <vt:lpstr>⑥軽量型!Print_Area</vt:lpstr>
      <vt:lpstr>⑦PV出力最適化!Print_Area</vt:lpstr>
      <vt:lpstr>'①小型（台形・三角形・建材形）'!Print_Titles</vt:lpstr>
      <vt:lpstr>②建材一体型!Print_Titles</vt:lpstr>
      <vt:lpstr>④防眩型!Print_Titles</vt:lpstr>
      <vt:lpstr>'⑤小型（方形）'!Print_Titles</vt:lpstr>
      <vt:lpstr>⑥軽量型!Print_Titles</vt:lpstr>
      <vt:lpstr>⑦PV出力最適化!Print_Titles</vt:lpstr>
      <vt:lpstr>別表2</vt:lpstr>
      <vt:lpstr>別表3_モジュール</vt:lpstr>
      <vt:lpstr>別表3_周辺機器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2023-09-22T08:20:02Z</cp:lastPrinted>
  <dcterms:created xsi:type="dcterms:W3CDTF">2023-09-01T00:17:07Z</dcterms:created>
  <dcterms:modified xsi:type="dcterms:W3CDTF">2023-10-12T02:18:17Z</dcterms:modified>
</cp:coreProperties>
</file>