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13_ncr:1_{6538B8DF-E301-4A25-A415-F5B69D5A6BAF}" xr6:coauthVersionLast="47" xr6:coauthVersionMax="47" xr10:uidLastSave="{00000000-0000-0000-0000-000000000000}"/>
  <bookViews>
    <workbookView xWindow="-28920" yWindow="-120" windowWidth="29040" windowHeight="15720" tabRatio="828" xr2:uid="{1F4E2F53-8AF5-4065-AA8F-0D836C0FE675}"/>
  </bookViews>
  <sheets>
    <sheet name="【入力】基本情報" sheetId="2" r:id="rId1"/>
    <sheet name="【入力】設置機器・国等の助成金情報" sheetId="5" r:id="rId2"/>
    <sheet name="【入力】仕入(経費)情報" sheetId="10" r:id="rId3"/>
    <sheet name="【自動】助成金額計算シート" sheetId="8" r:id="rId4"/>
    <sheet name="リスト" sheetId="14" state="hidden" r:id="rId5"/>
    <sheet name="①小型（多角形・建材形）" sheetId="25" state="hidden" r:id="rId6"/>
    <sheet name="②建材一体型" sheetId="26" state="hidden" r:id="rId7"/>
    <sheet name="④防眩型" sheetId="27" state="hidden" r:id="rId8"/>
    <sheet name="⑤小型（方形）" sheetId="28" state="hidden" r:id="rId9"/>
    <sheet name="⑥軽量型" sheetId="29" state="hidden" r:id="rId10"/>
    <sheet name="⑦-1PV出力最適化" sheetId="30" state="hidden" r:id="rId11"/>
    <sheet name="⑦-2PV出力最適化" sheetId="31" state="hidden" r:id="rId12"/>
  </sheets>
  <definedNames>
    <definedName name="_xlnm._FilterDatabase" localSheetId="1" hidden="1">【入力】設置機器・国等の助成金情報!$B$3:$N$41</definedName>
    <definedName name="_xlnm._FilterDatabase" localSheetId="4" hidden="1">リスト!$D$2:$G$133</definedName>
    <definedName name="①小型＿多角形・建材形">リスト!$J$4:$J$29</definedName>
    <definedName name="②建材一体型＿屋根">リスト!$N$4:$N$40</definedName>
    <definedName name="④防眩型">リスト!$R$4:$R$13</definedName>
    <definedName name="⑤小型＿方形">リスト!$V$4:$V$29</definedName>
    <definedName name="⑥軽量型">リスト!$Z$4:$Z$13</definedName>
    <definedName name="⑦PV出力最適化＿オプティマイザ">リスト!$AH$4:$AH$21</definedName>
    <definedName name="⑦PV出力最適化＿マイクロインバータ">リスト!$AD$4:$AD$7</definedName>
    <definedName name="Huawei_Digital_Power_Technologies_Co.__Ltd">'⑦-2PV出力最適化'!$P$12:$P$14</definedName>
    <definedName name="ソーラーエッジテクノロジージャパン株式会社">'⑦-2PV出力最適化'!$P$8:$P$11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0"/>
  <c r="A1" i="5"/>
  <c r="L35" i="5"/>
  <c r="K35" i="5"/>
  <c r="F65" i="8"/>
  <c r="F63" i="8"/>
  <c r="F55" i="8"/>
  <c r="K3" i="5"/>
  <c r="J28" i="5"/>
  <c r="I28" i="5"/>
  <c r="H28" i="5"/>
  <c r="G28" i="5"/>
  <c r="K27" i="5" s="1"/>
  <c r="F28" i="5"/>
  <c r="F8" i="5"/>
  <c r="K5" i="5" s="1"/>
  <c r="J7" i="5"/>
  <c r="I7" i="5"/>
  <c r="H7" i="5"/>
  <c r="G7" i="5"/>
  <c r="F7" i="5"/>
  <c r="J12" i="5"/>
  <c r="I12" i="5"/>
  <c r="H12" i="5"/>
  <c r="G12" i="5"/>
  <c r="F12" i="5"/>
  <c r="J24" i="5"/>
  <c r="I24" i="5"/>
  <c r="H24" i="5"/>
  <c r="G24" i="5"/>
  <c r="F24" i="5"/>
  <c r="J19" i="5"/>
  <c r="I19" i="5"/>
  <c r="H19" i="5"/>
  <c r="G19" i="5"/>
  <c r="F19" i="5"/>
  <c r="J25" i="5"/>
  <c r="G25" i="5"/>
  <c r="H25" i="5"/>
  <c r="I25" i="5"/>
  <c r="F25" i="5"/>
  <c r="F20" i="5"/>
  <c r="J20" i="5"/>
  <c r="I20" i="5"/>
  <c r="H20" i="5"/>
  <c r="G20" i="5"/>
  <c r="J13" i="5"/>
  <c r="I13" i="5"/>
  <c r="H13" i="5"/>
  <c r="G13" i="5"/>
  <c r="F13" i="5"/>
  <c r="K10" i="5" s="1"/>
  <c r="J8" i="5"/>
  <c r="I8" i="5"/>
  <c r="H8" i="5"/>
  <c r="G8" i="5"/>
  <c r="AD2" i="14"/>
  <c r="V2" i="14"/>
  <c r="K22" i="5" l="1"/>
  <c r="L22" i="5" s="1"/>
  <c r="AH2" i="14" l="1"/>
  <c r="Z2" i="14"/>
  <c r="R2" i="14"/>
  <c r="N2" i="14"/>
  <c r="J2" i="14"/>
  <c r="K30" i="5"/>
  <c r="L30" i="5" s="1"/>
  <c r="K17" i="5" l="1"/>
  <c r="L17" i="5" s="1"/>
  <c r="F31" i="8" s="1"/>
  <c r="L27" i="5" l="1"/>
  <c r="F38" i="8" l="1"/>
  <c r="F39" i="8" s="1"/>
  <c r="F40" i="8" s="1"/>
  <c r="F41" i="8" s="1"/>
  <c r="F49" i="8" l="1"/>
  <c r="F2" i="10"/>
  <c r="AD19" i="10"/>
  <c r="AD18" i="10"/>
  <c r="AD17" i="10"/>
  <c r="AD16" i="10"/>
  <c r="AD15" i="10"/>
  <c r="AD14" i="10"/>
  <c r="AD13" i="10"/>
  <c r="AD12" i="10"/>
  <c r="AD11" i="10"/>
  <c r="AD10" i="10"/>
  <c r="Y15" i="10"/>
  <c r="W15" i="10"/>
  <c r="U15" i="10"/>
  <c r="S15" i="10"/>
  <c r="Q15" i="10"/>
  <c r="O15" i="10"/>
  <c r="M15" i="10"/>
  <c r="K15" i="10"/>
  <c r="I15" i="10"/>
  <c r="G15" i="10"/>
  <c r="F12" i="8"/>
  <c r="AA12" i="10"/>
  <c r="F9" i="8" s="1"/>
  <c r="AA16" i="10"/>
  <c r="AA17" i="10"/>
  <c r="AA18" i="10"/>
  <c r="F52" i="8" s="1"/>
  <c r="F54" i="8" s="1"/>
  <c r="F56" i="8" s="1"/>
  <c r="F57" i="8" s="1"/>
  <c r="AA19" i="10"/>
  <c r="AA20" i="10"/>
  <c r="F62" i="8" s="1"/>
  <c r="F64" i="8" s="1"/>
  <c r="AA21" i="10"/>
  <c r="AA22" i="10"/>
  <c r="F10" i="8" s="1"/>
  <c r="AA23" i="10"/>
  <c r="AA24" i="10"/>
  <c r="AA25" i="10"/>
  <c r="F53" i="8" s="1"/>
  <c r="AA26" i="10"/>
  <c r="AA27" i="10"/>
  <c r="AA28" i="10"/>
  <c r="F61" i="8"/>
  <c r="F66" i="8" s="1"/>
  <c r="F67" i="8" s="1"/>
  <c r="F60" i="8"/>
  <c r="F43" i="8"/>
  <c r="F46" i="8" l="1"/>
  <c r="E2" i="2" l="1"/>
  <c r="Y31" i="10" l="1"/>
  <c r="Y30" i="10"/>
  <c r="Y29" i="10"/>
  <c r="W31" i="10"/>
  <c r="U31" i="10"/>
  <c r="S31" i="10"/>
  <c r="Q31" i="10"/>
  <c r="W30" i="10"/>
  <c r="U30" i="10"/>
  <c r="S30" i="10"/>
  <c r="Q30" i="10"/>
  <c r="W29" i="10"/>
  <c r="U29" i="10"/>
  <c r="S29" i="10"/>
  <c r="Q29" i="10"/>
  <c r="O31" i="10"/>
  <c r="M31" i="10"/>
  <c r="O30" i="10"/>
  <c r="M30" i="10"/>
  <c r="O29" i="10"/>
  <c r="M29" i="10"/>
  <c r="K31" i="10"/>
  <c r="K30" i="10"/>
  <c r="K29" i="10"/>
  <c r="I31" i="10"/>
  <c r="I30" i="10"/>
  <c r="I29" i="10"/>
  <c r="L5" i="5" l="1"/>
  <c r="W32" i="10"/>
  <c r="W33" i="10" s="1"/>
  <c r="W34" i="10" s="1"/>
  <c r="Q32" i="10"/>
  <c r="Q33" i="10" s="1"/>
  <c r="Q34" i="10" s="1"/>
  <c r="S32" i="10"/>
  <c r="S33" i="10" s="1"/>
  <c r="S34" i="10" s="1"/>
  <c r="U32" i="10"/>
  <c r="U33" i="10" s="1"/>
  <c r="U34" i="10" s="1"/>
  <c r="O32" i="10"/>
  <c r="O33" i="10" s="1"/>
  <c r="O34" i="10" s="1"/>
  <c r="M32" i="10"/>
  <c r="M33" i="10" s="1"/>
  <c r="M34" i="10" s="1"/>
  <c r="Y32" i="10"/>
  <c r="Y33" i="10" s="1"/>
  <c r="Y34" i="10" s="1"/>
  <c r="I32" i="10"/>
  <c r="I33" i="10" s="1"/>
  <c r="I34" i="10" s="1"/>
  <c r="K32" i="10"/>
  <c r="K33" i="10" s="1"/>
  <c r="K34" i="10" s="1"/>
  <c r="F20" i="8" l="1"/>
  <c r="F21" i="8" s="1"/>
  <c r="L3" i="5"/>
  <c r="G31" i="10"/>
  <c r="G30" i="10"/>
  <c r="G29" i="10"/>
  <c r="AA30" i="10" l="1"/>
  <c r="AA29" i="10"/>
  <c r="AA31" i="10"/>
  <c r="G32" i="10"/>
  <c r="L10" i="5" l="1"/>
  <c r="G33" i="10"/>
  <c r="AA32" i="10"/>
  <c r="F50" i="8"/>
  <c r="F51" i="8" s="1"/>
  <c r="F58" i="8" s="1"/>
  <c r="F26" i="8" l="1"/>
  <c r="F34" i="5"/>
  <c r="F6" i="8"/>
  <c r="F27" i="8"/>
  <c r="F5" i="8"/>
  <c r="G34" i="10"/>
  <c r="AA33" i="10"/>
  <c r="F11" i="8"/>
  <c r="F13" i="8" s="1"/>
  <c r="AA34" i="10" l="1"/>
  <c r="F7" i="8"/>
  <c r="F33" i="8" l="1"/>
  <c r="F32" i="8"/>
  <c r="F34" i="8" s="1"/>
  <c r="F8" i="8"/>
  <c r="F44" i="8"/>
  <c r="F28" i="8"/>
  <c r="F22" i="8"/>
  <c r="F23" i="8" l="1"/>
  <c r="F24" i="8" s="1"/>
  <c r="F14" i="8" s="1"/>
  <c r="F29" i="8"/>
  <c r="F30" i="8" s="1"/>
  <c r="F45" i="8"/>
  <c r="F47" i="8" s="1"/>
  <c r="F16" i="8" s="1"/>
  <c r="F35" i="8"/>
  <c r="F36" i="8" l="1"/>
  <c r="F15" i="8" l="1"/>
  <c r="F17" i="8" s="1"/>
  <c r="F18" i="8" s="1"/>
  <c r="F6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876CEC92-7332-4207-8E33-DA59A5F4D55A}">
      <text>
        <r>
          <rPr>
            <b/>
            <sz val="9"/>
            <color indexed="81"/>
            <rFont val="MS P ゴシック"/>
            <family val="3"/>
            <charset val="128"/>
          </rPr>
          <t>該当ないため除外</t>
        </r>
      </text>
    </comment>
  </commentList>
</comments>
</file>

<file path=xl/sharedStrings.xml><?xml version="1.0" encoding="utf-8"?>
<sst xmlns="http://schemas.openxmlformats.org/spreadsheetml/2006/main" count="2633" uniqueCount="560">
  <si>
    <t>No</t>
    <phoneticPr fontId="2"/>
  </si>
  <si>
    <t>型番</t>
    <rPh sb="0" eb="2">
      <t>カタバン</t>
    </rPh>
    <phoneticPr fontId="2"/>
  </si>
  <si>
    <t>区分</t>
    <rPh sb="0" eb="2">
      <t>クブン</t>
    </rPh>
    <phoneticPr fontId="2"/>
  </si>
  <si>
    <t>パワーコンディショナ</t>
    <phoneticPr fontId="2"/>
  </si>
  <si>
    <t>架台</t>
    <rPh sb="0" eb="2">
      <t>ガダイ</t>
    </rPh>
    <phoneticPr fontId="2"/>
  </si>
  <si>
    <t>蓄電池</t>
    <rPh sb="0" eb="3">
      <t>チクデンチ</t>
    </rPh>
    <phoneticPr fontId="2"/>
  </si>
  <si>
    <t>蓄電池システム</t>
    <rPh sb="0" eb="3">
      <t>チクデンチ</t>
    </rPh>
    <phoneticPr fontId="2"/>
  </si>
  <si>
    <t>メーカー</t>
    <phoneticPr fontId="2"/>
  </si>
  <si>
    <t>パッケージ型番</t>
    <rPh sb="5" eb="7">
      <t>カタバン</t>
    </rPh>
    <phoneticPr fontId="2"/>
  </si>
  <si>
    <t>V2H</t>
    <phoneticPr fontId="2"/>
  </si>
  <si>
    <t>型式</t>
    <rPh sb="0" eb="2">
      <t>カタシキ</t>
    </rPh>
    <phoneticPr fontId="2"/>
  </si>
  <si>
    <t>住所</t>
    <rPh sb="0" eb="2">
      <t>ジュウショ</t>
    </rPh>
    <phoneticPr fontId="2"/>
  </si>
  <si>
    <t>担当者</t>
    <rPh sb="0" eb="3">
      <t>タントウシャ</t>
    </rPh>
    <phoneticPr fontId="2"/>
  </si>
  <si>
    <t>連絡先</t>
    <rPh sb="0" eb="3">
      <t>レンラクサキ</t>
    </rPh>
    <phoneticPr fontId="2"/>
  </si>
  <si>
    <t>助成金額</t>
    <rPh sb="0" eb="4">
      <t>ジョセイキンガク</t>
    </rPh>
    <phoneticPr fontId="2"/>
  </si>
  <si>
    <t>会社名</t>
  </si>
  <si>
    <t>フリガナ</t>
    <phoneticPr fontId="6"/>
  </si>
  <si>
    <t>被交付者名
（事業者名）</t>
    <rPh sb="0" eb="4">
      <t>ヒコウフシャ</t>
    </rPh>
    <rPh sb="4" eb="5">
      <t>メイ</t>
    </rPh>
    <rPh sb="7" eb="10">
      <t>ジギョウシャ</t>
    </rPh>
    <rPh sb="10" eb="11">
      <t>メイ</t>
    </rPh>
    <phoneticPr fontId="6"/>
  </si>
  <si>
    <t>住宅情報</t>
    <rPh sb="0" eb="2">
      <t>ジュウタク</t>
    </rPh>
    <rPh sb="2" eb="4">
      <t>ジョウホウ</t>
    </rPh>
    <phoneticPr fontId="6"/>
  </si>
  <si>
    <t>基本情報</t>
    <rPh sb="0" eb="2">
      <t>キホン</t>
    </rPh>
    <rPh sb="2" eb="4">
      <t>ジョウホウ</t>
    </rPh>
    <phoneticPr fontId="6"/>
  </si>
  <si>
    <t>太陽光発電システム</t>
    <rPh sb="0" eb="5">
      <t>タイヨウコウハツデン</t>
    </rPh>
    <phoneticPr fontId="2"/>
  </si>
  <si>
    <t>機能性PV（基準別表２に定める機能性の区分）</t>
    <rPh sb="0" eb="2">
      <t>キノウ</t>
    </rPh>
    <rPh sb="2" eb="3">
      <t>セイ</t>
    </rPh>
    <rPh sb="6" eb="8">
      <t>キジュン</t>
    </rPh>
    <rPh sb="8" eb="10">
      <t>ベッピョウ</t>
    </rPh>
    <rPh sb="12" eb="13">
      <t>サダ</t>
    </rPh>
    <rPh sb="15" eb="17">
      <t>キノウ</t>
    </rPh>
    <rPh sb="17" eb="18">
      <t>セイ</t>
    </rPh>
    <rPh sb="19" eb="21">
      <t>クブン</t>
    </rPh>
    <phoneticPr fontId="2"/>
  </si>
  <si>
    <t>周辺機器が接続されている範囲</t>
    <rPh sb="0" eb="4">
      <t>シュウヘンキキ</t>
    </rPh>
    <rPh sb="5" eb="7">
      <t>セツゾク</t>
    </rPh>
    <rPh sb="12" eb="14">
      <t>ハンイ</t>
    </rPh>
    <phoneticPr fontId="2"/>
  </si>
  <si>
    <t>集合住宅の陸屋根に設置する太陽電池の架台</t>
    <rPh sb="0" eb="4">
      <t>シュウゴウジュウタク</t>
    </rPh>
    <rPh sb="5" eb="8">
      <t>リクヤネ</t>
    </rPh>
    <rPh sb="9" eb="11">
      <t>セッチ</t>
    </rPh>
    <rPh sb="13" eb="17">
      <t>タイヨウデンチ</t>
    </rPh>
    <rPh sb="18" eb="20">
      <t>ガダイ</t>
    </rPh>
    <phoneticPr fontId="2"/>
  </si>
  <si>
    <t>架台の有無</t>
    <rPh sb="0" eb="2">
      <t>ガダイ</t>
    </rPh>
    <rPh sb="3" eb="5">
      <t>ウム</t>
    </rPh>
    <phoneticPr fontId="2"/>
  </si>
  <si>
    <t>合計</t>
    <rPh sb="0" eb="2">
      <t>ゴウケイ</t>
    </rPh>
    <phoneticPr fontId="2"/>
  </si>
  <si>
    <t>助成対象経費（税別）</t>
    <rPh sb="0" eb="2">
      <t>ジョセイ</t>
    </rPh>
    <rPh sb="2" eb="6">
      <t>タイショウケイヒ</t>
    </rPh>
    <rPh sb="7" eb="9">
      <t>ゼイベツ</t>
    </rPh>
    <phoneticPr fontId="2"/>
  </si>
  <si>
    <t>（単位：円）</t>
    <rPh sb="1" eb="3">
      <t>タンイ</t>
    </rPh>
    <rPh sb="4" eb="5">
      <t>エン</t>
    </rPh>
    <phoneticPr fontId="2"/>
  </si>
  <si>
    <t>国等補助金額</t>
    <rPh sb="0" eb="1">
      <t>クニ</t>
    </rPh>
    <rPh sb="1" eb="2">
      <t>トウ</t>
    </rPh>
    <rPh sb="2" eb="4">
      <t>ホジョ</t>
    </rPh>
    <rPh sb="4" eb="6">
      <t>キンガク</t>
    </rPh>
    <phoneticPr fontId="2"/>
  </si>
  <si>
    <t>太陽光（モジュール）</t>
    <rPh sb="0" eb="3">
      <t>タイヨウコウ</t>
    </rPh>
    <phoneticPr fontId="2"/>
  </si>
  <si>
    <t>太陽光（変換装置）</t>
    <rPh sb="0" eb="3">
      <t>タイヨウコウ</t>
    </rPh>
    <rPh sb="4" eb="6">
      <t>ヘンカン</t>
    </rPh>
    <rPh sb="6" eb="8">
      <t>ソウチ</t>
    </rPh>
    <phoneticPr fontId="2"/>
  </si>
  <si>
    <t>合計発電出力</t>
    <phoneticPr fontId="2"/>
  </si>
  <si>
    <t>事業者名</t>
    <rPh sb="0" eb="4">
      <t>ジギョウシャメイ</t>
    </rPh>
    <phoneticPr fontId="2"/>
  </si>
  <si>
    <t>機器費（架台は材料費）</t>
    <rPh sb="0" eb="3">
      <t>キキヒ</t>
    </rPh>
    <rPh sb="4" eb="6">
      <t>ガダイ</t>
    </rPh>
    <rPh sb="7" eb="10">
      <t>ザイリョウヒ</t>
    </rPh>
    <phoneticPr fontId="2"/>
  </si>
  <si>
    <t>内訳</t>
    <rPh sb="0" eb="2">
      <t>ウチワケ</t>
    </rPh>
    <phoneticPr fontId="2"/>
  </si>
  <si>
    <t>パワーコンディショナーのタイプ</t>
    <phoneticPr fontId="2"/>
  </si>
  <si>
    <t>①の内、集合住宅の陸屋根に設置する架台の材料費</t>
    <rPh sb="2" eb="3">
      <t>ウチ</t>
    </rPh>
    <rPh sb="4" eb="6">
      <t>シュウゴウ</t>
    </rPh>
    <rPh sb="6" eb="8">
      <t>ジュウタク</t>
    </rPh>
    <rPh sb="9" eb="12">
      <t>リクヤネ</t>
    </rPh>
    <rPh sb="13" eb="15">
      <t>セッチ</t>
    </rPh>
    <rPh sb="17" eb="19">
      <t>ガダイ</t>
    </rPh>
    <rPh sb="20" eb="23">
      <t>ザイリョウヒ</t>
    </rPh>
    <phoneticPr fontId="2"/>
  </si>
  <si>
    <t>③の内、V2Hの経費に含めるパワーコンディショナの機器費※３</t>
    <rPh sb="8" eb="10">
      <t>ケイヒ</t>
    </rPh>
    <rPh sb="11" eb="12">
      <t>フク</t>
    </rPh>
    <phoneticPr fontId="2"/>
  </si>
  <si>
    <t>工事費等</t>
    <rPh sb="0" eb="4">
      <t>コウジヒナド</t>
    </rPh>
    <phoneticPr fontId="2"/>
  </si>
  <si>
    <t>④の内、集合住宅の陸屋根に設置する架台の工事費</t>
    <rPh sb="2" eb="3">
      <t>ウチ</t>
    </rPh>
    <rPh sb="4" eb="6">
      <t>シュウゴウ</t>
    </rPh>
    <rPh sb="6" eb="8">
      <t>ジュウタク</t>
    </rPh>
    <rPh sb="9" eb="12">
      <t>リクヤネ</t>
    </rPh>
    <rPh sb="13" eb="15">
      <t>セッチ</t>
    </rPh>
    <rPh sb="17" eb="19">
      <t>ガダイ</t>
    </rPh>
    <rPh sb="20" eb="23">
      <t>コウジヒ</t>
    </rPh>
    <phoneticPr fontId="2"/>
  </si>
  <si>
    <t>⑥の内、V2Hの経費に含めるパワーコンディショナの工事費※３</t>
    <rPh sb="8" eb="10">
      <t>ケイヒ</t>
    </rPh>
    <rPh sb="11" eb="12">
      <t>フク</t>
    </rPh>
    <rPh sb="25" eb="27">
      <t>コウジ</t>
    </rPh>
    <phoneticPr fontId="2"/>
  </si>
  <si>
    <t>A：太陽光発電システム助成対象経費（①＋④）</t>
    <rPh sb="2" eb="5">
      <t>タイヨウコウ</t>
    </rPh>
    <rPh sb="5" eb="7">
      <t>ハツデン</t>
    </rPh>
    <rPh sb="11" eb="13">
      <t>ジョセイ</t>
    </rPh>
    <rPh sb="13" eb="17">
      <t>タイショウケイヒ</t>
    </rPh>
    <phoneticPr fontId="2"/>
  </si>
  <si>
    <t>B：蓄電池システム助成対象経費（②＋⑤）</t>
    <rPh sb="2" eb="5">
      <t>チクデンチ</t>
    </rPh>
    <rPh sb="9" eb="11">
      <t>ジョセイ</t>
    </rPh>
    <rPh sb="11" eb="15">
      <t>タイショウケイヒ</t>
    </rPh>
    <phoneticPr fontId="2"/>
  </si>
  <si>
    <t>C：V2H助成対象経費（③＋⑥）</t>
    <rPh sb="5" eb="7">
      <t>ジョセイ</t>
    </rPh>
    <rPh sb="7" eb="11">
      <t>タイショウケイヒ</t>
    </rPh>
    <phoneticPr fontId="2"/>
  </si>
  <si>
    <t>D：税別合計額（A+B+C）</t>
    <rPh sb="2" eb="4">
      <t>ゼイベツ</t>
    </rPh>
    <rPh sb="4" eb="6">
      <t>ゴウケイ</t>
    </rPh>
    <rPh sb="6" eb="7">
      <t>ゼイガク</t>
    </rPh>
    <phoneticPr fontId="2"/>
  </si>
  <si>
    <t>E:消費税</t>
    <rPh sb="2" eb="5">
      <t>ショウヒゼイ</t>
    </rPh>
    <phoneticPr fontId="2"/>
  </si>
  <si>
    <t>F:税込合計額（（税込）</t>
    <rPh sb="2" eb="4">
      <t>ゼイコ</t>
    </rPh>
    <rPh sb="4" eb="7">
      <t>ゴウケイガク</t>
    </rPh>
    <rPh sb="9" eb="11">
      <t>ゼイコ</t>
    </rPh>
    <phoneticPr fontId="2"/>
  </si>
  <si>
    <t>機能性PV</t>
    <rPh sb="0" eb="3">
      <t>キノウセイ</t>
    </rPh>
    <phoneticPr fontId="2"/>
  </si>
  <si>
    <t>太陽光</t>
    <rPh sb="0" eb="3">
      <t>タイヨウコウ</t>
    </rPh>
    <phoneticPr fontId="2"/>
  </si>
  <si>
    <t>基本情報</t>
    <rPh sb="0" eb="4">
      <t>キホンジョウホウ</t>
    </rPh>
    <phoneticPr fontId="2"/>
  </si>
  <si>
    <t>モジュール出力（機能性PVの出力も含む）
（小数点以下第3位四捨五入）</t>
    <rPh sb="5" eb="7">
      <t>シュツリョク</t>
    </rPh>
    <rPh sb="8" eb="10">
      <t>キノウ</t>
    </rPh>
    <rPh sb="10" eb="11">
      <t>セイ</t>
    </rPh>
    <rPh sb="14" eb="16">
      <t>シュツリョク</t>
    </rPh>
    <rPh sb="17" eb="18">
      <t>フク</t>
    </rPh>
    <rPh sb="22" eb="27">
      <t>ショウスウテンイカ</t>
    </rPh>
    <rPh sb="27" eb="28">
      <t>ダイ</t>
    </rPh>
    <rPh sb="29" eb="30">
      <t>イ</t>
    </rPh>
    <rPh sb="30" eb="34">
      <t>シシャゴニュウ</t>
    </rPh>
    <phoneticPr fontId="2"/>
  </si>
  <si>
    <t>パワーコンディショナ出力
（小数点以下第3位四捨五入）</t>
    <rPh sb="10" eb="12">
      <t>シュツリョク</t>
    </rPh>
    <phoneticPr fontId="2"/>
  </si>
  <si>
    <t>助成対象出力</t>
    <rPh sb="0" eb="2">
      <t>ジョセイ</t>
    </rPh>
    <rPh sb="2" eb="4">
      <t>タイショウ</t>
    </rPh>
    <rPh sb="4" eb="6">
      <t>シュツリョク</t>
    </rPh>
    <phoneticPr fontId="2"/>
  </si>
  <si>
    <t>助成算定額</t>
    <rPh sb="0" eb="5">
      <t>ジョセイサンテイガク</t>
    </rPh>
    <phoneticPr fontId="2"/>
  </si>
  <si>
    <r>
      <t xml:space="preserve">①太陽光システム機器費（全体）
</t>
    </r>
    <r>
      <rPr>
        <sz val="10"/>
        <color theme="1"/>
        <rFont val="游ゴシック"/>
        <family val="3"/>
        <charset val="128"/>
        <scheme val="minor"/>
      </rPr>
      <t>（機能性PV・集合住宅陸屋根架台・ハイブリッド型以上のPCS等の按分後の経費を含む）</t>
    </r>
    <rPh sb="1" eb="4">
      <t>タイヨウコウ</t>
    </rPh>
    <rPh sb="8" eb="11">
      <t>キキヒ</t>
    </rPh>
    <rPh sb="12" eb="14">
      <t>ゼンタイ</t>
    </rPh>
    <rPh sb="17" eb="20">
      <t>キノウセイ</t>
    </rPh>
    <rPh sb="23" eb="27">
      <t>シュウゴウジュウタク</t>
    </rPh>
    <rPh sb="27" eb="30">
      <t>リクヤネ</t>
    </rPh>
    <rPh sb="30" eb="32">
      <t>ガダイ</t>
    </rPh>
    <phoneticPr fontId="2"/>
  </si>
  <si>
    <r>
      <t xml:space="preserve">②太陽光発電システム工事費（全体）
</t>
    </r>
    <r>
      <rPr>
        <sz val="10"/>
        <color theme="1"/>
        <rFont val="游ゴシック"/>
        <family val="3"/>
        <charset val="128"/>
        <scheme val="minor"/>
      </rPr>
      <t>（機能性PV・集合住宅陸屋根架台・ハイブリッド型以上のPCS等の按分後の経費を含む）</t>
    </r>
    <rPh sb="1" eb="4">
      <t>タイヨウコウ</t>
    </rPh>
    <rPh sb="4" eb="6">
      <t>ハツデン</t>
    </rPh>
    <rPh sb="10" eb="13">
      <t>コウジヒ</t>
    </rPh>
    <rPh sb="14" eb="16">
      <t>ゼンタイ</t>
    </rPh>
    <phoneticPr fontId="2"/>
  </si>
  <si>
    <t>助成対象経費（①＋②）</t>
    <rPh sb="0" eb="2">
      <t>ジョセイ</t>
    </rPh>
    <rPh sb="2" eb="4">
      <t>タイショウ</t>
    </rPh>
    <rPh sb="4" eb="6">
      <t>ケイヒ</t>
    </rPh>
    <phoneticPr fontId="2"/>
  </si>
  <si>
    <t>国その他の団体からの補助金等</t>
    <rPh sb="0" eb="1">
      <t>クニ</t>
    </rPh>
    <rPh sb="3" eb="4">
      <t>タ</t>
    </rPh>
    <rPh sb="5" eb="7">
      <t>ダンタイ</t>
    </rPh>
    <rPh sb="10" eb="12">
      <t>ホジョ</t>
    </rPh>
    <rPh sb="12" eb="13">
      <t>キン</t>
    </rPh>
    <rPh sb="13" eb="14">
      <t>トウ</t>
    </rPh>
    <phoneticPr fontId="2"/>
  </si>
  <si>
    <t>控除後助成対象経費（国その他団体からの補助金控除後）</t>
    <rPh sb="0" eb="3">
      <t>コウジョゴ</t>
    </rPh>
    <rPh sb="3" eb="7">
      <t>ジョセイタイショウ</t>
    </rPh>
    <rPh sb="7" eb="9">
      <t>ケイヒ</t>
    </rPh>
    <rPh sb="10" eb="11">
      <t>クニ</t>
    </rPh>
    <rPh sb="13" eb="14">
      <t>タ</t>
    </rPh>
    <rPh sb="14" eb="16">
      <t>ダンタイ</t>
    </rPh>
    <rPh sb="19" eb="22">
      <t>ホジョキン</t>
    </rPh>
    <rPh sb="22" eb="25">
      <t>コウジョゴ</t>
    </rPh>
    <phoneticPr fontId="2"/>
  </si>
  <si>
    <t>上乗せ措置</t>
    <rPh sb="0" eb="2">
      <t>ウワノ</t>
    </rPh>
    <rPh sb="3" eb="5">
      <t>ソチ</t>
    </rPh>
    <phoneticPr fontId="2"/>
  </si>
  <si>
    <t>機能性PV（基準別表２に定める機能性の区分）上乗せ算定金額</t>
    <rPh sb="22" eb="24">
      <t>ウワノ</t>
    </rPh>
    <rPh sb="25" eb="27">
      <t>サンテイ</t>
    </rPh>
    <rPh sb="27" eb="29">
      <t>キンガク</t>
    </rPh>
    <phoneticPr fontId="2"/>
  </si>
  <si>
    <t>機能性PV（基準別表３に定める機能性の区分）上乗せ算定金額</t>
    <rPh sb="22" eb="24">
      <t>ウワノ</t>
    </rPh>
    <rPh sb="25" eb="27">
      <t>サンテイ</t>
    </rPh>
    <rPh sb="27" eb="29">
      <t>キンガク</t>
    </rPh>
    <phoneticPr fontId="2"/>
  </si>
  <si>
    <t>集合住宅の陸屋根に設置する太陽電池の架台上乗せ算定金額</t>
    <rPh sb="20" eb="22">
      <t>ウワノ</t>
    </rPh>
    <rPh sb="23" eb="25">
      <t>サンテイ</t>
    </rPh>
    <rPh sb="25" eb="27">
      <t>キンガク</t>
    </rPh>
    <phoneticPr fontId="2"/>
  </si>
  <si>
    <t>上乗せ
勘案後</t>
    <rPh sb="0" eb="2">
      <t>ウワノ</t>
    </rPh>
    <rPh sb="4" eb="6">
      <t>カンアン</t>
    </rPh>
    <rPh sb="6" eb="7">
      <t>ゴ</t>
    </rPh>
    <phoneticPr fontId="2"/>
  </si>
  <si>
    <t>太陽光発電システム全体合計助成算定額</t>
    <rPh sb="0" eb="5">
      <t>タイヨウコウハツデン</t>
    </rPh>
    <rPh sb="9" eb="11">
      <t>ゼンタイ</t>
    </rPh>
    <rPh sb="11" eb="13">
      <t>ゴウケイ</t>
    </rPh>
    <rPh sb="13" eb="15">
      <t>ジョセイ</t>
    </rPh>
    <rPh sb="15" eb="18">
      <t>サンテイガク</t>
    </rPh>
    <phoneticPr fontId="2"/>
  </si>
  <si>
    <t>機能性PV出力（基準別表２に定める機能性の区分）</t>
    <rPh sb="0" eb="2">
      <t>キノウ</t>
    </rPh>
    <rPh sb="2" eb="3">
      <t>セイ</t>
    </rPh>
    <rPh sb="5" eb="7">
      <t>シュツリョク</t>
    </rPh>
    <rPh sb="8" eb="10">
      <t>キジュン</t>
    </rPh>
    <rPh sb="10" eb="12">
      <t>ベッピョウ</t>
    </rPh>
    <rPh sb="14" eb="15">
      <t>サダ</t>
    </rPh>
    <rPh sb="17" eb="19">
      <t>キノウ</t>
    </rPh>
    <rPh sb="19" eb="20">
      <t>セイ</t>
    </rPh>
    <rPh sb="21" eb="23">
      <t>クブン</t>
    </rPh>
    <phoneticPr fontId="2"/>
  </si>
  <si>
    <t>基準別表２</t>
    <rPh sb="0" eb="2">
      <t>キジュン</t>
    </rPh>
    <rPh sb="2" eb="4">
      <t>ベツヒョウ</t>
    </rPh>
    <phoneticPr fontId="2"/>
  </si>
  <si>
    <t>/kW</t>
    <phoneticPr fontId="2"/>
  </si>
  <si>
    <t>機能性PV出力（小数点以下第3位四捨五入）</t>
    <rPh sb="0" eb="3">
      <t>キノウセイ</t>
    </rPh>
    <rPh sb="5" eb="6">
      <t>シュツ</t>
    </rPh>
    <rPh sb="6" eb="7">
      <t>リョク</t>
    </rPh>
    <rPh sb="8" eb="13">
      <t>ショウスウテンイカ</t>
    </rPh>
    <rPh sb="13" eb="14">
      <t>ダイ</t>
    </rPh>
    <rPh sb="15" eb="16">
      <t>イ</t>
    </rPh>
    <rPh sb="16" eb="20">
      <t>シシャゴニュウ</t>
    </rPh>
    <phoneticPr fontId="2"/>
  </si>
  <si>
    <t>太陽光発電システム全体の助成対象出力</t>
    <rPh sb="0" eb="5">
      <t>タイヨウコウハツデン</t>
    </rPh>
    <rPh sb="9" eb="11">
      <t>ゼンタイ</t>
    </rPh>
    <rPh sb="12" eb="14">
      <t>ジョセイ</t>
    </rPh>
    <rPh sb="14" eb="16">
      <t>タイショウ</t>
    </rPh>
    <rPh sb="16" eb="18">
      <t>シュツリョク</t>
    </rPh>
    <phoneticPr fontId="2"/>
  </si>
  <si>
    <t>助成対象機能性PV（基準別表２）の助成対象出力</t>
    <rPh sb="0" eb="2">
      <t>ジョセイ</t>
    </rPh>
    <rPh sb="2" eb="4">
      <t>タイショウ</t>
    </rPh>
    <rPh sb="4" eb="7">
      <t>キノウセイ</t>
    </rPh>
    <rPh sb="10" eb="12">
      <t>キジュン</t>
    </rPh>
    <rPh sb="12" eb="14">
      <t>ベツヒョウ</t>
    </rPh>
    <rPh sb="17" eb="19">
      <t>ジョセイ</t>
    </rPh>
    <rPh sb="19" eb="21">
      <t>タイショウ</t>
    </rPh>
    <rPh sb="21" eb="23">
      <t>シュツリョク</t>
    </rPh>
    <phoneticPr fontId="2"/>
  </si>
  <si>
    <t>助成対象機能性PV（基準別表２）の助成算定額</t>
    <rPh sb="10" eb="12">
      <t>キジュン</t>
    </rPh>
    <rPh sb="12" eb="14">
      <t>ベッピョウジョセイサンテイガク</t>
    </rPh>
    <phoneticPr fontId="2"/>
  </si>
  <si>
    <t>機能性PV（基準別表３に定める機能性の区分）</t>
    <rPh sb="0" eb="2">
      <t>キノウ</t>
    </rPh>
    <rPh sb="2" eb="3">
      <t>セイ</t>
    </rPh>
    <rPh sb="6" eb="8">
      <t>キジュン</t>
    </rPh>
    <rPh sb="8" eb="10">
      <t>ベッピョウ</t>
    </rPh>
    <rPh sb="12" eb="13">
      <t>サダ</t>
    </rPh>
    <rPh sb="15" eb="17">
      <t>キノウ</t>
    </rPh>
    <rPh sb="17" eb="18">
      <t>セイ</t>
    </rPh>
    <rPh sb="19" eb="21">
      <t>クブン</t>
    </rPh>
    <phoneticPr fontId="2"/>
  </si>
  <si>
    <t>モジュール</t>
    <phoneticPr fontId="2"/>
  </si>
  <si>
    <t>基準別表３</t>
    <rPh sb="0" eb="2">
      <t>キジュン</t>
    </rPh>
    <rPh sb="2" eb="4">
      <t>ベツヒョウ</t>
    </rPh>
    <phoneticPr fontId="2"/>
  </si>
  <si>
    <t>機能性PV（基準別表３）のモジュールの助成対象出力</t>
    <rPh sb="0" eb="3">
      <t>キノウセイ</t>
    </rPh>
    <rPh sb="6" eb="8">
      <t>キジュン</t>
    </rPh>
    <rPh sb="8" eb="10">
      <t>ベツヒョウ</t>
    </rPh>
    <rPh sb="19" eb="21">
      <t>ジョセイ</t>
    </rPh>
    <rPh sb="21" eb="23">
      <t>タイショウ</t>
    </rPh>
    <rPh sb="23" eb="25">
      <t>シュツリョク</t>
    </rPh>
    <phoneticPr fontId="2"/>
  </si>
  <si>
    <t>機能性PV（基準別表３）のモジュールの助成対象算定額</t>
    <rPh sb="0" eb="3">
      <t>キノウセイ</t>
    </rPh>
    <rPh sb="6" eb="8">
      <t>キジュン</t>
    </rPh>
    <rPh sb="8" eb="10">
      <t>ベツヒョウ</t>
    </rPh>
    <rPh sb="19" eb="21">
      <t>ジョセイ</t>
    </rPh>
    <rPh sb="21" eb="23">
      <t>タイショウ</t>
    </rPh>
    <rPh sb="23" eb="25">
      <t>サンテイ</t>
    </rPh>
    <rPh sb="25" eb="26">
      <t>ガク</t>
    </rPh>
    <phoneticPr fontId="2"/>
  </si>
  <si>
    <t>周辺機器</t>
    <rPh sb="0" eb="4">
      <t>シュウヘンキキ</t>
    </rPh>
    <phoneticPr fontId="2"/>
  </si>
  <si>
    <t>機能性PV（基準別表３）の周辺機器の助成対象出力</t>
    <rPh sb="0" eb="3">
      <t>キノウセイ</t>
    </rPh>
    <rPh sb="6" eb="8">
      <t>キジュン</t>
    </rPh>
    <rPh sb="8" eb="10">
      <t>ベツヒョウ</t>
    </rPh>
    <rPh sb="13" eb="17">
      <t>シュウヘンキキ</t>
    </rPh>
    <rPh sb="18" eb="20">
      <t>ジョセイ</t>
    </rPh>
    <rPh sb="20" eb="22">
      <t>タイショウ</t>
    </rPh>
    <rPh sb="22" eb="24">
      <t>シュツリョク</t>
    </rPh>
    <phoneticPr fontId="2"/>
  </si>
  <si>
    <t>機能性PV（基準別表３）の周辺機器の助成対象算定額</t>
    <rPh sb="0" eb="3">
      <t>キノウセイ</t>
    </rPh>
    <rPh sb="6" eb="8">
      <t>キジュン</t>
    </rPh>
    <rPh sb="8" eb="10">
      <t>ベツヒョウ</t>
    </rPh>
    <rPh sb="13" eb="17">
      <t>シュウヘンキキ</t>
    </rPh>
    <rPh sb="18" eb="20">
      <t>ジョセイ</t>
    </rPh>
    <rPh sb="20" eb="22">
      <t>タイショウ</t>
    </rPh>
    <rPh sb="22" eb="24">
      <t>サンテイ</t>
    </rPh>
    <rPh sb="24" eb="25">
      <t>ガク</t>
    </rPh>
    <phoneticPr fontId="2"/>
  </si>
  <si>
    <t>助成対象機能性PV（基準別表３）の助成算定額</t>
    <rPh sb="10" eb="12">
      <t>キジュン</t>
    </rPh>
    <rPh sb="12" eb="14">
      <t>ベッピョウジョセイサンテイガク</t>
    </rPh>
    <phoneticPr fontId="2"/>
  </si>
  <si>
    <t>集合住宅の陸屋根に設置する太陽電池の架台</t>
    <rPh sb="0" eb="2">
      <t>シュウゴウ</t>
    </rPh>
    <rPh sb="2" eb="4">
      <t>ジュウタク</t>
    </rPh>
    <rPh sb="5" eb="8">
      <t>リクヤネ</t>
    </rPh>
    <rPh sb="9" eb="11">
      <t>セッチ</t>
    </rPh>
    <rPh sb="13" eb="15">
      <t>タイヨウ</t>
    </rPh>
    <rPh sb="15" eb="17">
      <t>デンチ</t>
    </rPh>
    <rPh sb="18" eb="20">
      <t>ガダイ</t>
    </rPh>
    <phoneticPr fontId="2"/>
  </si>
  <si>
    <t>単価</t>
    <rPh sb="0" eb="2">
      <t>タンカ</t>
    </rPh>
    <phoneticPr fontId="2"/>
  </si>
  <si>
    <t>助成算定額（架台）</t>
    <rPh sb="0" eb="5">
      <t>ジョセイサンテイガク</t>
    </rPh>
    <rPh sb="6" eb="8">
      <t>カダイ</t>
    </rPh>
    <phoneticPr fontId="2"/>
  </si>
  <si>
    <t>③陸屋根の架台設置費（設備費＋工事費）</t>
    <phoneticPr fontId="2"/>
  </si>
  <si>
    <t>蓄電容量</t>
    <rPh sb="0" eb="4">
      <t>チクデンヨウリョウ</t>
    </rPh>
    <phoneticPr fontId="2"/>
  </si>
  <si>
    <t>助成対象容量（小数点以下第3位四捨五入）</t>
    <rPh sb="0" eb="2">
      <t>ジョセイ</t>
    </rPh>
    <rPh sb="2" eb="4">
      <t>タイショウ</t>
    </rPh>
    <rPh sb="4" eb="6">
      <t>ヨウリョウ</t>
    </rPh>
    <phoneticPr fontId="2"/>
  </si>
  <si>
    <t>助成対象経費（④＋⑤）</t>
    <rPh sb="0" eb="2">
      <t>ジョセイ</t>
    </rPh>
    <rPh sb="2" eb="4">
      <t>タイショウ</t>
    </rPh>
    <rPh sb="4" eb="6">
      <t>ケイヒ</t>
    </rPh>
    <phoneticPr fontId="2"/>
  </si>
  <si>
    <t>控除後助成対象経費の3/4</t>
    <rPh sb="0" eb="3">
      <t>コウジョゴ</t>
    </rPh>
    <rPh sb="3" eb="7">
      <t>ジョセイタイショウ</t>
    </rPh>
    <rPh sb="7" eb="9">
      <t>ケイヒ</t>
    </rPh>
    <phoneticPr fontId="2"/>
  </si>
  <si>
    <t>助成金額</t>
    <rPh sb="0" eb="2">
      <t>ジョセイ</t>
    </rPh>
    <rPh sb="2" eb="4">
      <t>キンガク</t>
    </rPh>
    <phoneticPr fontId="2"/>
  </si>
  <si>
    <t>EV・PHV</t>
    <phoneticPr fontId="2"/>
  </si>
  <si>
    <t>はい</t>
    <phoneticPr fontId="2"/>
  </si>
  <si>
    <t>いいえ</t>
    <phoneticPr fontId="2"/>
  </si>
  <si>
    <t>助成対象経費（⑥＋⑦）</t>
    <rPh sb="0" eb="2">
      <t>ジョセイ</t>
    </rPh>
    <rPh sb="2" eb="4">
      <t>タイショウ</t>
    </rPh>
    <rPh sb="4" eb="6">
      <t>ケイヒ</t>
    </rPh>
    <phoneticPr fontId="2"/>
  </si>
  <si>
    <t>V2H合計助成算定額</t>
    <rPh sb="3" eb="5">
      <t>ゴウケイ</t>
    </rPh>
    <rPh sb="5" eb="7">
      <t>ジョセイ</t>
    </rPh>
    <rPh sb="7" eb="10">
      <t>サンテイガク</t>
    </rPh>
    <phoneticPr fontId="2"/>
  </si>
  <si>
    <t>助成金額</t>
    <phoneticPr fontId="2"/>
  </si>
  <si>
    <t>助成金額（合計）</t>
    <rPh sb="0" eb="2">
      <t>ジョセイ</t>
    </rPh>
    <rPh sb="2" eb="4">
      <t>キンガク</t>
    </rPh>
    <rPh sb="5" eb="7">
      <t>ゴウケイ</t>
    </rPh>
    <phoneticPr fontId="2"/>
  </si>
  <si>
    <t>出力/枚(W)</t>
    <rPh sb="0" eb="2">
      <t>シュツリョク</t>
    </rPh>
    <rPh sb="3" eb="4">
      <t>マイ</t>
    </rPh>
    <phoneticPr fontId="2"/>
  </si>
  <si>
    <t>数量(枚)</t>
    <rPh sb="0" eb="2">
      <t>スウリョウ</t>
    </rPh>
    <rPh sb="3" eb="4">
      <t>マイ</t>
    </rPh>
    <phoneticPr fontId="2"/>
  </si>
  <si>
    <t>数量(台)</t>
    <rPh sb="0" eb="2">
      <t>スウリョウ</t>
    </rPh>
    <rPh sb="3" eb="4">
      <t>ダイ</t>
    </rPh>
    <phoneticPr fontId="2"/>
  </si>
  <si>
    <t>上記選択が「一部」の場合、
接続されているモジュールの合計(kW)</t>
    <rPh sb="0" eb="2">
      <t>ジョウキ</t>
    </rPh>
    <rPh sb="2" eb="4">
      <t>センタク</t>
    </rPh>
    <rPh sb="6" eb="8">
      <t>イチブ</t>
    </rPh>
    <rPh sb="10" eb="12">
      <t>バアイ</t>
    </rPh>
    <rPh sb="14" eb="16">
      <t>セツゾク</t>
    </rPh>
    <rPh sb="27" eb="29">
      <t>ゴウケイ</t>
    </rPh>
    <phoneticPr fontId="2"/>
  </si>
  <si>
    <t>台数(台)</t>
    <rPh sb="0" eb="2">
      <t>ダイスウ</t>
    </rPh>
    <rPh sb="3" eb="4">
      <t>ダイ</t>
    </rPh>
    <phoneticPr fontId="2"/>
  </si>
  <si>
    <t>太陽光発電(kW)</t>
    <rPh sb="3" eb="5">
      <t>ハツデン</t>
    </rPh>
    <phoneticPr fontId="2"/>
  </si>
  <si>
    <t>定格容量(kWh)</t>
    <rPh sb="0" eb="4">
      <t>テイカクヨウリョウ</t>
    </rPh>
    <phoneticPr fontId="2"/>
  </si>
  <si>
    <t>機能性PV
（基準別表２に定める機能性の区分）</t>
    <rPh sb="0" eb="2">
      <t>キノウ</t>
    </rPh>
    <rPh sb="2" eb="3">
      <t>セイ</t>
    </rPh>
    <rPh sb="7" eb="9">
      <t>キジュン</t>
    </rPh>
    <rPh sb="9" eb="11">
      <t>ベッピョウ</t>
    </rPh>
    <rPh sb="13" eb="14">
      <t>サダ</t>
    </rPh>
    <rPh sb="16" eb="18">
      <t>キノウ</t>
    </rPh>
    <rPh sb="18" eb="19">
      <t>セイ</t>
    </rPh>
    <rPh sb="20" eb="22">
      <t>クブン</t>
    </rPh>
    <phoneticPr fontId="2"/>
  </si>
  <si>
    <t>機能性PV（基準別表３に定める機能性の区分）モジュール</t>
    <phoneticPr fontId="2"/>
  </si>
  <si>
    <r>
      <t>出力/台</t>
    </r>
    <r>
      <rPr>
        <sz val="11"/>
        <rFont val="游ゴシック"/>
        <family val="3"/>
        <charset val="128"/>
        <scheme val="minor"/>
      </rPr>
      <t>(kW)</t>
    </r>
    <rPh sb="0" eb="2">
      <t>シュツリョク</t>
    </rPh>
    <rPh sb="3" eb="4">
      <t>ダイ</t>
    </rPh>
    <phoneticPr fontId="2"/>
  </si>
  <si>
    <t>設置機器数(台)</t>
    <rPh sb="0" eb="2">
      <t>セッチ</t>
    </rPh>
    <rPh sb="2" eb="4">
      <t>キキ</t>
    </rPh>
    <rPh sb="4" eb="5">
      <t>スウ</t>
    </rPh>
    <rPh sb="6" eb="7">
      <t>ダイ</t>
    </rPh>
    <phoneticPr fontId="2"/>
  </si>
  <si>
    <r>
      <t>出力/</t>
    </r>
    <r>
      <rPr>
        <sz val="11"/>
        <rFont val="游ゴシック"/>
        <family val="3"/>
        <charset val="128"/>
        <scheme val="minor"/>
      </rPr>
      <t>枚</t>
    </r>
    <r>
      <rPr>
        <sz val="11"/>
        <color theme="1"/>
        <rFont val="游ゴシック"/>
        <family val="3"/>
        <charset val="128"/>
        <scheme val="minor"/>
      </rPr>
      <t>(W)</t>
    </r>
    <rPh sb="0" eb="2">
      <t>シュツリョク</t>
    </rPh>
    <rPh sb="3" eb="4">
      <t>マイ</t>
    </rPh>
    <phoneticPr fontId="2"/>
  </si>
  <si>
    <t>領収書に含まれる助成対象経費（※１）内訳</t>
    <phoneticPr fontId="2"/>
  </si>
  <si>
    <t>支払先</t>
    <phoneticPr fontId="2"/>
  </si>
  <si>
    <t>優れた機能性を有する太陽光発電システム認定一覧</t>
    <phoneticPr fontId="2"/>
  </si>
  <si>
    <t>機能性の区分</t>
    <rPh sb="0" eb="3">
      <t>キノウセイ</t>
    </rPh>
    <rPh sb="4" eb="6">
      <t>クブン</t>
    </rPh>
    <phoneticPr fontId="25"/>
  </si>
  <si>
    <t>製品型番</t>
    <rPh sb="0" eb="2">
      <t>セイヒン</t>
    </rPh>
    <rPh sb="2" eb="4">
      <t>カタバン</t>
    </rPh>
    <phoneticPr fontId="2"/>
  </si>
  <si>
    <t>製造者</t>
    <rPh sb="0" eb="2">
      <t>セイゾウ</t>
    </rPh>
    <rPh sb="2" eb="3">
      <t>シャ</t>
    </rPh>
    <phoneticPr fontId="2"/>
  </si>
  <si>
    <t>認定番号</t>
    <rPh sb="0" eb="2">
      <t>ニンテイ</t>
    </rPh>
    <rPh sb="2" eb="4">
      <t>バンゴウ</t>
    </rPh>
    <phoneticPr fontId="2"/>
  </si>
  <si>
    <t>CS-109B81R</t>
  </si>
  <si>
    <t>③建材一体型_屋根以外</t>
    <phoneticPr fontId="25"/>
  </si>
  <si>
    <t>④防眩型</t>
    <phoneticPr fontId="2"/>
  </si>
  <si>
    <t>MC44HM110</t>
  </si>
  <si>
    <t>②建材一体型（屋根）</t>
  </si>
  <si>
    <t>④防眩型</t>
  </si>
  <si>
    <t>⑤小型（方形）</t>
  </si>
  <si>
    <t>KJ90P-5ETCG</t>
  </si>
  <si>
    <t>KHM150P-5EGTCW</t>
  </si>
  <si>
    <t>KH495S-4E4CB(AR)</t>
  </si>
  <si>
    <t>KH78S-4E6CB(AR)</t>
  </si>
  <si>
    <t>KH65S-4E5CB(AR)</t>
  </si>
  <si>
    <t>⑥軽量型</t>
  </si>
  <si>
    <t>BDM-300-210JD</t>
  </si>
  <si>
    <t>認定番号</t>
    <rPh sb="0" eb="2">
      <t>ニンテイ</t>
    </rPh>
    <rPh sb="2" eb="4">
      <t>バンゴウ</t>
    </rPh>
    <phoneticPr fontId="25"/>
  </si>
  <si>
    <t>製品型番</t>
    <rPh sb="0" eb="2">
      <t>セイヒン</t>
    </rPh>
    <rPh sb="2" eb="4">
      <t>カタバン</t>
    </rPh>
    <phoneticPr fontId="25"/>
  </si>
  <si>
    <t>公称最大出力</t>
    <rPh sb="0" eb="2">
      <t>コウショウ</t>
    </rPh>
    <rPh sb="2" eb="4">
      <t>サイダイ</t>
    </rPh>
    <rPh sb="4" eb="6">
      <t>シュツリョク</t>
    </rPh>
    <phoneticPr fontId="25"/>
  </si>
  <si>
    <t>形状</t>
    <rPh sb="0" eb="2">
      <t>ケイジョウ</t>
    </rPh>
    <phoneticPr fontId="25"/>
  </si>
  <si>
    <t>認定申請者</t>
    <rPh sb="0" eb="2">
      <t>ニンテイ</t>
    </rPh>
    <rPh sb="2" eb="4">
      <t>シンセイ</t>
    </rPh>
    <rPh sb="4" eb="5">
      <t>シャ</t>
    </rPh>
    <phoneticPr fontId="25"/>
  </si>
  <si>
    <t>認定日</t>
    <rPh sb="0" eb="2">
      <t>ニンテイ</t>
    </rPh>
    <rPh sb="2" eb="3">
      <t>ビ</t>
    </rPh>
    <phoneticPr fontId="25"/>
  </si>
  <si>
    <t>認定期間</t>
    <rPh sb="0" eb="2">
      <t>ニンテイ</t>
    </rPh>
    <rPh sb="2" eb="4">
      <t>キカン</t>
    </rPh>
    <phoneticPr fontId="25"/>
  </si>
  <si>
    <t>備考</t>
    <rPh sb="0" eb="2">
      <t>ビコウ</t>
    </rPh>
    <phoneticPr fontId="25"/>
  </si>
  <si>
    <t>長州産業株式会社</t>
  </si>
  <si>
    <t>CS-109B81L</t>
  </si>
  <si>
    <t>―</t>
    <phoneticPr fontId="25"/>
  </si>
  <si>
    <t>長州産業株式会社</t>
    <rPh sb="0" eb="4">
      <t>チョウシュウサンギョウ</t>
    </rPh>
    <rPh sb="4" eb="8">
      <t>カブシキガイシャ</t>
    </rPh>
    <phoneticPr fontId="27"/>
  </si>
  <si>
    <t>株式会社モノクローム</t>
    <rPh sb="0" eb="4">
      <t>カブシキカイシャ</t>
    </rPh>
    <phoneticPr fontId="27"/>
  </si>
  <si>
    <t>MC22HM55</t>
  </si>
  <si>
    <t>建材形</t>
    <rPh sb="0" eb="2">
      <t>ケンザイ</t>
    </rPh>
    <rPh sb="2" eb="3">
      <t>ガタ</t>
    </rPh>
    <phoneticPr fontId="25"/>
  </si>
  <si>
    <t>株式会社カネカ</t>
    <rPh sb="0" eb="4">
      <t>カブシキガイシャ</t>
    </rPh>
    <phoneticPr fontId="25"/>
  </si>
  <si>
    <t>P-DV590</t>
  </si>
  <si>
    <t>建材形</t>
    <rPh sb="0" eb="2">
      <t>ケンザイ</t>
    </rPh>
    <rPh sb="2" eb="3">
      <t>ガタ</t>
    </rPh>
    <phoneticPr fontId="27"/>
  </si>
  <si>
    <t>P-DV560</t>
    <phoneticPr fontId="25"/>
  </si>
  <si>
    <t>Z-AH460</t>
    <phoneticPr fontId="25"/>
  </si>
  <si>
    <t>Z-AH470</t>
    <phoneticPr fontId="25"/>
  </si>
  <si>
    <t>Z-AH480</t>
    <phoneticPr fontId="25"/>
  </si>
  <si>
    <t>Z-AH490</t>
    <phoneticPr fontId="25"/>
  </si>
  <si>
    <t>三洋電機株式会社</t>
    <rPh sb="0" eb="2">
      <t>サンヨウ</t>
    </rPh>
    <rPh sb="2" eb="4">
      <t>デンキ</t>
    </rPh>
    <rPh sb="4" eb="8">
      <t>カブシキガイシャ</t>
    </rPh>
    <phoneticPr fontId="25"/>
  </si>
  <si>
    <t>VBH070WJ01L</t>
    <phoneticPr fontId="25"/>
  </si>
  <si>
    <t>VBH070WJ01R</t>
    <phoneticPr fontId="25"/>
  </si>
  <si>
    <t>シャープ株式会社</t>
    <rPh sb="4" eb="8">
      <t>カブシキガイシャ</t>
    </rPh>
    <phoneticPr fontId="25"/>
  </si>
  <si>
    <t>NQ-130LM</t>
    <phoneticPr fontId="25"/>
  </si>
  <si>
    <t>シャープエネルギーソリューション株式会社</t>
    <rPh sb="16" eb="20">
      <t>カブシキガイシャ</t>
    </rPh>
    <phoneticPr fontId="25"/>
  </si>
  <si>
    <t>NQ-130RM</t>
    <phoneticPr fontId="25"/>
  </si>
  <si>
    <t>NQ-103LG</t>
    <phoneticPr fontId="25"/>
  </si>
  <si>
    <t>NQ-103RG</t>
    <phoneticPr fontId="25"/>
  </si>
  <si>
    <t>京セラ株式会社</t>
    <rPh sb="0" eb="1">
      <t>キョウ</t>
    </rPh>
    <rPh sb="3" eb="7">
      <t>カブシキガイシャ</t>
    </rPh>
    <phoneticPr fontId="25"/>
  </si>
  <si>
    <t>KJ100P-5ETLCG</t>
    <phoneticPr fontId="25"/>
  </si>
  <si>
    <t>KJ100P-5ETRCG</t>
    <phoneticPr fontId="25"/>
  </si>
  <si>
    <t>KJ55P-5ESCH</t>
    <phoneticPr fontId="25"/>
  </si>
  <si>
    <t>KJ75P-5ESCH</t>
    <phoneticPr fontId="25"/>
  </si>
  <si>
    <t>KHM74P-5EGLCG</t>
    <phoneticPr fontId="25"/>
  </si>
  <si>
    <t>KHM74P-5EGRCG</t>
    <phoneticPr fontId="25"/>
  </si>
  <si>
    <t>区分：太陽電池モジュール　②建材一体型（屋根）</t>
    <rPh sb="0" eb="2">
      <t>クブン</t>
    </rPh>
    <rPh sb="14" eb="16">
      <t>ケンザイ</t>
    </rPh>
    <rPh sb="16" eb="18">
      <t>イッタイ</t>
    </rPh>
    <rPh sb="20" eb="22">
      <t>ヤネ</t>
    </rPh>
    <phoneticPr fontId="25"/>
  </si>
  <si>
    <t>サンテックパワージャパン株式会社</t>
    <rPh sb="12" eb="16">
      <t>カブ</t>
    </rPh>
    <phoneticPr fontId="12"/>
  </si>
  <si>
    <t>MSZ-160STa</t>
  </si>
  <si>
    <t>MSZ-160SSa</t>
    <phoneticPr fontId="25"/>
  </si>
  <si>
    <t>R-LV740</t>
    <phoneticPr fontId="25"/>
  </si>
  <si>
    <t>R-LV760</t>
    <phoneticPr fontId="25"/>
  </si>
  <si>
    <r>
      <t xml:space="preserve">VBHN250SJ33
</t>
    </r>
    <r>
      <rPr>
        <sz val="10"/>
        <color theme="1"/>
        <rFont val="游ゴシック"/>
        <family val="3"/>
        <charset val="128"/>
        <scheme val="minor"/>
      </rPr>
      <t>（鋼板等敷設型限定：太陽電池モジュール「HIT」野地ぴたFタイプ）</t>
    </r>
    <phoneticPr fontId="25"/>
  </si>
  <si>
    <t>三洋電機株式会社</t>
    <rPh sb="0" eb="8">
      <t>サンヨウデンキカブシキガイシャ</t>
    </rPh>
    <phoneticPr fontId="25"/>
  </si>
  <si>
    <r>
      <t xml:space="preserve">VBHN250SJ44
</t>
    </r>
    <r>
      <rPr>
        <sz val="10"/>
        <color theme="1"/>
        <rFont val="游ゴシック"/>
        <family val="3"/>
        <charset val="128"/>
        <scheme val="minor"/>
      </rPr>
      <t>（鋼板等敷設型限定：太陽電池モジュール「HIT」野地ぴたFタイプ）</t>
    </r>
    <phoneticPr fontId="25"/>
  </si>
  <si>
    <r>
      <t xml:space="preserve">VBHN245SJ44
</t>
    </r>
    <r>
      <rPr>
        <sz val="10"/>
        <color theme="1"/>
        <rFont val="游ゴシック"/>
        <family val="3"/>
        <charset val="128"/>
        <scheme val="minor"/>
      </rPr>
      <t>（鋼板等敷設型限定：太陽電池モジュール「HIT」野地ぴたFタイプ）</t>
    </r>
    <phoneticPr fontId="25"/>
  </si>
  <si>
    <r>
      <t xml:space="preserve">VBHN243SJ44
</t>
    </r>
    <r>
      <rPr>
        <sz val="10"/>
        <color theme="1"/>
        <rFont val="游ゴシック"/>
        <family val="3"/>
        <charset val="128"/>
        <scheme val="minor"/>
      </rPr>
      <t>（鋼板等敷設型限定：太陽電池モジュール「HIT」野地ぴたFタイプ）</t>
    </r>
    <phoneticPr fontId="25"/>
  </si>
  <si>
    <r>
      <t xml:space="preserve">VBHN243SJ41
</t>
    </r>
    <r>
      <rPr>
        <sz val="10"/>
        <color theme="1"/>
        <rFont val="游ゴシック"/>
        <family val="3"/>
        <charset val="128"/>
        <scheme val="minor"/>
      </rPr>
      <t>（鋼板等敷設型限定：太陽電池モジュール「HIT」野地ぴたFタイプ）</t>
    </r>
    <phoneticPr fontId="25"/>
  </si>
  <si>
    <r>
      <t xml:space="preserve">VBHN240SJ41
</t>
    </r>
    <r>
      <rPr>
        <sz val="10"/>
        <color theme="1"/>
        <rFont val="游ゴシック"/>
        <family val="3"/>
        <charset val="128"/>
        <scheme val="minor"/>
      </rPr>
      <t>（鋼板等敷設型限定：太陽電池モジュール「HIT」野地ぴたFタイプ）</t>
    </r>
    <phoneticPr fontId="25"/>
  </si>
  <si>
    <r>
      <t xml:space="preserve">VBHN230SJ41
</t>
    </r>
    <r>
      <rPr>
        <sz val="10"/>
        <color theme="1"/>
        <rFont val="游ゴシック"/>
        <family val="3"/>
        <charset val="128"/>
        <scheme val="minor"/>
      </rPr>
      <t>（鋼板等敷設型限定：太陽電池モジュール「HIT」野地ぴたFタイプ）</t>
    </r>
    <phoneticPr fontId="25"/>
  </si>
  <si>
    <r>
      <t xml:space="preserve">VBHN243SJ56
</t>
    </r>
    <r>
      <rPr>
        <sz val="10"/>
        <color theme="1"/>
        <rFont val="游ゴシック"/>
        <family val="3"/>
        <charset val="128"/>
        <scheme val="minor"/>
      </rPr>
      <t>（鋼板等敷設型限定：太陽電池モジュール「HIT」野地ぴたFタイプ）</t>
    </r>
    <phoneticPr fontId="25"/>
  </si>
  <si>
    <r>
      <t xml:space="preserve">VBHN238SJ23
</t>
    </r>
    <r>
      <rPr>
        <sz val="10"/>
        <color theme="1"/>
        <rFont val="游ゴシック"/>
        <family val="3"/>
        <charset val="128"/>
        <scheme val="minor"/>
      </rPr>
      <t>（鋼板等敷設型限定：太陽電池モジュール「HIT」野地ぴたFタイプ）</t>
    </r>
    <phoneticPr fontId="25"/>
  </si>
  <si>
    <r>
      <t xml:space="preserve">VBHN120SJ44
</t>
    </r>
    <r>
      <rPr>
        <sz val="10"/>
        <color theme="1"/>
        <rFont val="游ゴシック"/>
        <family val="3"/>
        <charset val="128"/>
        <scheme val="minor"/>
      </rPr>
      <t>（鋼板等敷設型限定：太陽電池モジュール「HIT」野地ぴたFタイプ）</t>
    </r>
    <phoneticPr fontId="25"/>
  </si>
  <si>
    <r>
      <t xml:space="preserve">VBM240FJ01N
</t>
    </r>
    <r>
      <rPr>
        <sz val="10"/>
        <color theme="1"/>
        <rFont val="游ゴシック"/>
        <family val="3"/>
        <charset val="128"/>
        <scheme val="minor"/>
      </rPr>
      <t>（鋼板等敷設型限定：外つばⅡ工法野地ぴたF方式）</t>
    </r>
    <phoneticPr fontId="25"/>
  </si>
  <si>
    <r>
      <t xml:space="preserve">VBM120FJ02N
</t>
    </r>
    <r>
      <rPr>
        <sz val="10"/>
        <color theme="1"/>
        <rFont val="游ゴシック"/>
        <family val="3"/>
        <charset val="128"/>
        <scheme val="minor"/>
      </rPr>
      <t>（鋼板等敷設型限定：外つばⅡ工法野地ぴたF方式）</t>
    </r>
    <phoneticPr fontId="25"/>
  </si>
  <si>
    <r>
      <t xml:space="preserve">VBHN131SJ26
</t>
    </r>
    <r>
      <rPr>
        <sz val="10"/>
        <color theme="1"/>
        <rFont val="游ゴシック"/>
        <family val="3"/>
        <charset val="128"/>
        <scheme val="minor"/>
      </rPr>
      <t>（鋼板等敷設型限定：スリム野地ぴた方式）</t>
    </r>
    <phoneticPr fontId="25"/>
  </si>
  <si>
    <t>NU-65S5H</t>
    <phoneticPr fontId="25"/>
  </si>
  <si>
    <t>NU-43S5H</t>
    <phoneticPr fontId="25"/>
  </si>
  <si>
    <t>NU-65S4H</t>
    <phoneticPr fontId="25"/>
  </si>
  <si>
    <t>NU-43S4H</t>
    <phoneticPr fontId="25"/>
  </si>
  <si>
    <t>NU-65K5H</t>
    <phoneticPr fontId="25"/>
  </si>
  <si>
    <t>NU-51K5H</t>
    <phoneticPr fontId="25"/>
  </si>
  <si>
    <r>
      <t xml:space="preserve">KH495S-4E4CB(AR)
</t>
    </r>
    <r>
      <rPr>
        <sz val="10"/>
        <color theme="1"/>
        <rFont val="游ゴシック"/>
        <family val="3"/>
        <charset val="128"/>
        <scheme val="minor"/>
      </rPr>
      <t>（鋼板敷設型）</t>
    </r>
    <phoneticPr fontId="25"/>
  </si>
  <si>
    <r>
      <t xml:space="preserve">KH65S-4E5CB(AR)
</t>
    </r>
    <r>
      <rPr>
        <sz val="10"/>
        <color theme="1"/>
        <rFont val="游ゴシック"/>
        <family val="3"/>
        <charset val="128"/>
        <scheme val="minor"/>
      </rPr>
      <t>（鋼板敷設型）</t>
    </r>
    <phoneticPr fontId="25"/>
  </si>
  <si>
    <r>
      <t xml:space="preserve">KH78S-4E6CB
</t>
    </r>
    <r>
      <rPr>
        <sz val="10"/>
        <color theme="1"/>
        <rFont val="游ゴシック"/>
        <family val="3"/>
        <charset val="128"/>
        <scheme val="minor"/>
      </rPr>
      <t>（鋼板敷設型）</t>
    </r>
    <phoneticPr fontId="25"/>
  </si>
  <si>
    <t>H.R.D. SINGAPORE PTE LTD</t>
    <phoneticPr fontId="25"/>
  </si>
  <si>
    <t>PVM-860245</t>
    <phoneticPr fontId="25"/>
  </si>
  <si>
    <t>株式会社一条工務店</t>
    <rPh sb="0" eb="4">
      <t>カブシキガイシャ</t>
    </rPh>
    <rPh sb="4" eb="6">
      <t>イチジョウ</t>
    </rPh>
    <rPh sb="6" eb="9">
      <t>コウムテン</t>
    </rPh>
    <phoneticPr fontId="25"/>
  </si>
  <si>
    <t>PVM-830210</t>
    <phoneticPr fontId="25"/>
  </si>
  <si>
    <t>区分：太陽電池モジュール　④防眩型</t>
    <rPh sb="0" eb="2">
      <t>クブン</t>
    </rPh>
    <rPh sb="14" eb="16">
      <t>ボウゲン</t>
    </rPh>
    <rPh sb="16" eb="17">
      <t>ガタ</t>
    </rPh>
    <phoneticPr fontId="25"/>
  </si>
  <si>
    <t>長州産業株式会社</t>
    <rPh sb="0" eb="2">
      <t>チョウシュウ</t>
    </rPh>
    <rPh sb="2" eb="4">
      <t>サンギョウ</t>
    </rPh>
    <rPh sb="4" eb="8">
      <t>カブシキガイシャ</t>
    </rPh>
    <phoneticPr fontId="25"/>
  </si>
  <si>
    <t>CS-217B81SAG</t>
    <phoneticPr fontId="25"/>
  </si>
  <si>
    <t>P-PV570</t>
    <phoneticPr fontId="25"/>
  </si>
  <si>
    <t>Z-PI410</t>
    <phoneticPr fontId="25"/>
  </si>
  <si>
    <t>Z-PI420</t>
    <phoneticPr fontId="25"/>
  </si>
  <si>
    <t>Z-PI430</t>
    <phoneticPr fontId="25"/>
  </si>
  <si>
    <t>区分：太陽電池モジュール　⑤小型（方形）</t>
    <rPh sb="0" eb="2">
      <t>クブン</t>
    </rPh>
    <rPh sb="14" eb="16">
      <t>コガタ</t>
    </rPh>
    <rPh sb="17" eb="19">
      <t>ホウケイ</t>
    </rPh>
    <phoneticPr fontId="25"/>
  </si>
  <si>
    <t>CS-109B81S</t>
    <phoneticPr fontId="25"/>
  </si>
  <si>
    <t>長州産業株式会社</t>
    <rPh sb="0" eb="8">
      <t>チョウシュウサンギョウカブシキガイシャ</t>
    </rPh>
    <phoneticPr fontId="25"/>
  </si>
  <si>
    <t>VBHN120WJ01</t>
    <phoneticPr fontId="25"/>
  </si>
  <si>
    <t>VBHN120SJ08</t>
    <phoneticPr fontId="25"/>
  </si>
  <si>
    <t>NU-228AP</t>
    <phoneticPr fontId="25"/>
  </si>
  <si>
    <t>NQ-180BM</t>
    <phoneticPr fontId="25"/>
  </si>
  <si>
    <t>NU-218AJ</t>
    <phoneticPr fontId="25"/>
  </si>
  <si>
    <t>NQ-225AG</t>
    <phoneticPr fontId="25"/>
  </si>
  <si>
    <t>NQ-159AG</t>
    <phoneticPr fontId="25"/>
  </si>
  <si>
    <t>NQ-220HE</t>
    <phoneticPr fontId="25"/>
  </si>
  <si>
    <t>区分：太陽電池モジュール　⑥軽量型</t>
    <rPh sb="0" eb="2">
      <t>クブン</t>
    </rPh>
    <rPh sb="14" eb="16">
      <t>ケイリョウ</t>
    </rPh>
    <rPh sb="16" eb="17">
      <t>ガタ</t>
    </rPh>
    <phoneticPr fontId="25"/>
  </si>
  <si>
    <t>申請製品</t>
    <rPh sb="0" eb="2">
      <t>シンセイ</t>
    </rPh>
    <rPh sb="2" eb="4">
      <t>セイヒン</t>
    </rPh>
    <phoneticPr fontId="25"/>
  </si>
  <si>
    <t>定格出力</t>
    <rPh sb="0" eb="2">
      <t>テイカク</t>
    </rPh>
    <rPh sb="2" eb="4">
      <t>シュツリョク</t>
    </rPh>
    <phoneticPr fontId="25"/>
  </si>
  <si>
    <t>適応範囲</t>
    <rPh sb="0" eb="2">
      <t>テキオウ</t>
    </rPh>
    <rPh sb="2" eb="4">
      <t>ハンイ</t>
    </rPh>
    <phoneticPr fontId="25"/>
  </si>
  <si>
    <t>適合するモジュールの仕様</t>
    <rPh sb="0" eb="2">
      <t>テキゴウ</t>
    </rPh>
    <rPh sb="10" eb="12">
      <t>シヨウ</t>
    </rPh>
    <phoneticPr fontId="25"/>
  </si>
  <si>
    <t>Northern Electric and Power株式会社</t>
    <rPh sb="27" eb="29">
      <t>カブシキ</t>
    </rPh>
    <rPh sb="29" eb="31">
      <t>ガイシャ</t>
    </rPh>
    <phoneticPr fontId="25"/>
  </si>
  <si>
    <t>マイクロインバータ</t>
    <phoneticPr fontId="25"/>
  </si>
  <si>
    <t>BDM300</t>
  </si>
  <si>
    <t>最大入力電流（A)</t>
    <rPh sb="0" eb="2">
      <t>サイダイ</t>
    </rPh>
    <rPh sb="2" eb="4">
      <t>ニュウリョク</t>
    </rPh>
    <rPh sb="4" eb="6">
      <t>デンリュウ</t>
    </rPh>
    <phoneticPr fontId="26"/>
  </si>
  <si>
    <t>14A</t>
  </si>
  <si>
    <t>綜合都市建設株式会社</t>
    <phoneticPr fontId="25"/>
  </si>
  <si>
    <t>最大入力電圧（V)</t>
    <rPh sb="0" eb="2">
      <t>サイダイ</t>
    </rPh>
    <rPh sb="2" eb="4">
      <t>ニュウリョク</t>
    </rPh>
    <rPh sb="4" eb="6">
      <t>デンアツ</t>
    </rPh>
    <phoneticPr fontId="26"/>
  </si>
  <si>
    <t>対応可能な太陽電池
モジュールの最大出力（W)</t>
    <rPh sb="0" eb="2">
      <t>タイオウ</t>
    </rPh>
    <rPh sb="2" eb="4">
      <t>カノウ</t>
    </rPh>
    <rPh sb="5" eb="7">
      <t>タイヨウ</t>
    </rPh>
    <rPh sb="7" eb="9">
      <t>デンチ</t>
    </rPh>
    <rPh sb="16" eb="18">
      <t>サイダイ</t>
    </rPh>
    <rPh sb="18" eb="20">
      <t>シュツリョク</t>
    </rPh>
    <phoneticPr fontId="26"/>
  </si>
  <si>
    <t>Huawei Digital Power Technologies Co., Ltd</t>
    <phoneticPr fontId="25"/>
  </si>
  <si>
    <t>オプティマイザ</t>
    <phoneticPr fontId="25"/>
  </si>
  <si>
    <t>SUN2000-600W-P</t>
    <phoneticPr fontId="25"/>
  </si>
  <si>
    <t>華為技術日本株式会社</t>
    <phoneticPr fontId="25"/>
  </si>
  <si>
    <t>ソーラーエッジテクノロジージャパン株式会社</t>
    <phoneticPr fontId="25"/>
  </si>
  <si>
    <t>パワーオプティマイザ</t>
    <phoneticPr fontId="25"/>
  </si>
  <si>
    <t>P370</t>
  </si>
  <si>
    <t>P401</t>
  </si>
  <si>
    <t>P505</t>
  </si>
  <si>
    <t>P601</t>
  </si>
  <si>
    <t>S440</t>
  </si>
  <si>
    <t>S500</t>
  </si>
  <si>
    <t>S500B</t>
  </si>
  <si>
    <t>株式会社エクソル</t>
    <phoneticPr fontId="25"/>
  </si>
  <si>
    <t>公称最大出力</t>
  </si>
  <si>
    <t>製品型番</t>
  </si>
  <si>
    <t>製品型番</t>
    <phoneticPr fontId="2"/>
  </si>
  <si>
    <t>合計出力(kW･kWh)</t>
    <rPh sb="0" eb="2">
      <t>ゴウケイ</t>
    </rPh>
    <rPh sb="2" eb="4">
      <t>シュツリョク</t>
    </rPh>
    <phoneticPr fontId="2"/>
  </si>
  <si>
    <t>④蓄電池 機器費（ハイブリッド型以上のPCS等の按分後の経費を含む）</t>
  </si>
  <si>
    <t>⑤蓄電池 工事費（ハイブリッド型以上のPCS等の按分後の経費を含む）</t>
  </si>
  <si>
    <t>⑥V2H 機器費（ハイブリッド型以上のPCS等の按分後の経費を含む）</t>
  </si>
  <si>
    <t>⑦V2H 工事費 （ハイブリッド型以上のPCS等の按分後の経費を含む）</t>
  </si>
  <si>
    <r>
      <t>①太陽光発電システム機器費</t>
    </r>
    <r>
      <rPr>
        <u/>
        <sz val="11"/>
        <color theme="1"/>
        <rFont val="游ゴシック"/>
        <family val="3"/>
        <charset val="128"/>
        <scheme val="minor"/>
      </rPr>
      <t>（※２）</t>
    </r>
    <rPh sb="1" eb="4">
      <t>タイヨウコウ</t>
    </rPh>
    <rPh sb="4" eb="6">
      <t>ハツデン</t>
    </rPh>
    <rPh sb="10" eb="13">
      <t>キキヒ</t>
    </rPh>
    <phoneticPr fontId="2"/>
  </si>
  <si>
    <r>
      <t>①の内、太陽光の経費に含めるパワーコンディショナの機器費</t>
    </r>
    <r>
      <rPr>
        <u/>
        <sz val="11"/>
        <color theme="1"/>
        <rFont val="游ゴシック"/>
        <family val="3"/>
        <charset val="128"/>
        <scheme val="minor"/>
      </rPr>
      <t>（※３）</t>
    </r>
    <rPh sb="8" eb="10">
      <t>ケイヒ</t>
    </rPh>
    <rPh sb="11" eb="12">
      <t>フク</t>
    </rPh>
    <phoneticPr fontId="2"/>
  </si>
  <si>
    <r>
      <t xml:space="preserve">上乗せ措置
</t>
    </r>
    <r>
      <rPr>
        <u/>
        <sz val="11"/>
        <color theme="1"/>
        <rFont val="游ゴシック"/>
        <family val="3"/>
        <charset val="128"/>
        <scheme val="minor"/>
      </rPr>
      <t>（※4）</t>
    </r>
    <rPh sb="0" eb="2">
      <t>ウワノ</t>
    </rPh>
    <rPh sb="3" eb="5">
      <t>ソチ</t>
    </rPh>
    <phoneticPr fontId="2"/>
  </si>
  <si>
    <r>
      <t>②蓄電池システム機器費</t>
    </r>
    <r>
      <rPr>
        <u/>
        <sz val="11"/>
        <color theme="1"/>
        <rFont val="游ゴシック"/>
        <family val="3"/>
        <charset val="128"/>
        <scheme val="minor"/>
      </rPr>
      <t>（※２）</t>
    </r>
    <rPh sb="1" eb="4">
      <t>チクデンチ</t>
    </rPh>
    <rPh sb="8" eb="11">
      <t>キキヒ</t>
    </rPh>
    <phoneticPr fontId="2"/>
  </si>
  <si>
    <r>
      <t>②の内、蓄電池の経費に含めるパワーコンディショナの機器費</t>
    </r>
    <r>
      <rPr>
        <u/>
        <sz val="11"/>
        <color theme="1"/>
        <rFont val="游ゴシック"/>
        <family val="3"/>
        <charset val="128"/>
        <scheme val="minor"/>
      </rPr>
      <t>（※３）</t>
    </r>
    <rPh sb="8" eb="10">
      <t>ケイヒ</t>
    </rPh>
    <rPh sb="11" eb="12">
      <t>フク</t>
    </rPh>
    <phoneticPr fontId="2"/>
  </si>
  <si>
    <r>
      <t>③V2H機器費</t>
    </r>
    <r>
      <rPr>
        <u/>
        <sz val="11"/>
        <color theme="1"/>
        <rFont val="游ゴシック"/>
        <family val="3"/>
        <charset val="128"/>
        <scheme val="minor"/>
      </rPr>
      <t>（※２）</t>
    </r>
    <rPh sb="4" eb="7">
      <t>キキヒ</t>
    </rPh>
    <phoneticPr fontId="2"/>
  </si>
  <si>
    <r>
      <t>④太陽光発電システム工事費</t>
    </r>
    <r>
      <rPr>
        <u/>
        <sz val="11"/>
        <color theme="1"/>
        <rFont val="游ゴシック"/>
        <family val="3"/>
        <charset val="128"/>
        <scheme val="minor"/>
      </rPr>
      <t>（※２）</t>
    </r>
    <rPh sb="1" eb="4">
      <t>タイヨウコウ</t>
    </rPh>
    <rPh sb="4" eb="6">
      <t>ハツデン</t>
    </rPh>
    <rPh sb="10" eb="13">
      <t>コウジヒ</t>
    </rPh>
    <phoneticPr fontId="2"/>
  </si>
  <si>
    <r>
      <t>④の内、太陽光の経費に含めるパワーコンディショナの工事費</t>
    </r>
    <r>
      <rPr>
        <u/>
        <sz val="11"/>
        <color theme="1"/>
        <rFont val="游ゴシック"/>
        <family val="3"/>
        <charset val="128"/>
        <scheme val="minor"/>
      </rPr>
      <t>（※３）</t>
    </r>
    <rPh sb="8" eb="10">
      <t>ケイヒ</t>
    </rPh>
    <rPh sb="11" eb="12">
      <t>フク</t>
    </rPh>
    <rPh sb="25" eb="27">
      <t>コウジ</t>
    </rPh>
    <phoneticPr fontId="2"/>
  </si>
  <si>
    <r>
      <t>⑤蓄電池システム工事費</t>
    </r>
    <r>
      <rPr>
        <u/>
        <sz val="11"/>
        <color theme="1"/>
        <rFont val="游ゴシック"/>
        <family val="3"/>
        <charset val="128"/>
        <scheme val="minor"/>
      </rPr>
      <t>（※２）</t>
    </r>
    <rPh sb="1" eb="4">
      <t>チクデンチ</t>
    </rPh>
    <rPh sb="8" eb="11">
      <t>コウジヒ</t>
    </rPh>
    <phoneticPr fontId="2"/>
  </si>
  <si>
    <r>
      <t>⑤の内、蓄電池用の経費に含めるパワーコンディショナの工事費</t>
    </r>
    <r>
      <rPr>
        <u/>
        <sz val="11"/>
        <color theme="1"/>
        <rFont val="游ゴシック"/>
        <family val="3"/>
        <charset val="128"/>
        <scheme val="minor"/>
      </rPr>
      <t>（※３）</t>
    </r>
    <rPh sb="9" eb="11">
      <t>ケイヒ</t>
    </rPh>
    <rPh sb="12" eb="13">
      <t>フク</t>
    </rPh>
    <rPh sb="26" eb="28">
      <t>コウジ</t>
    </rPh>
    <phoneticPr fontId="2"/>
  </si>
  <si>
    <r>
      <t>⑥V2H工事費</t>
    </r>
    <r>
      <rPr>
        <u/>
        <sz val="11"/>
        <color theme="1"/>
        <rFont val="游ゴシック"/>
        <family val="3"/>
        <charset val="128"/>
        <scheme val="minor"/>
      </rPr>
      <t>（※２）</t>
    </r>
    <rPh sb="4" eb="7">
      <t>コウジヒ</t>
    </rPh>
    <phoneticPr fontId="2"/>
  </si>
  <si>
    <t>姓</t>
    <rPh sb="0" eb="1">
      <t>セイ</t>
    </rPh>
    <phoneticPr fontId="2"/>
  </si>
  <si>
    <t>名</t>
    <rPh sb="0" eb="1">
      <t>メイ</t>
    </rPh>
    <phoneticPr fontId="2"/>
  </si>
  <si>
    <t>都道府県</t>
    <rPh sb="0" eb="4">
      <t>トドウフケン</t>
    </rPh>
    <phoneticPr fontId="2"/>
  </si>
  <si>
    <t>市区町村</t>
    <rPh sb="0" eb="4">
      <t>シクチョウソン</t>
    </rPh>
    <phoneticPr fontId="2"/>
  </si>
  <si>
    <t>町域名</t>
    <rPh sb="0" eb="3">
      <t>チョウイキメイ</t>
    </rPh>
    <phoneticPr fontId="2"/>
  </si>
  <si>
    <t>合計出力（W）</t>
    <rPh sb="0" eb="2">
      <t>ゴウケイ</t>
    </rPh>
    <rPh sb="2" eb="4">
      <t>シュツリョク</t>
    </rPh>
    <phoneticPr fontId="2"/>
  </si>
  <si>
    <t>丁目・番地</t>
    <rPh sb="0" eb="2">
      <t>チョウメ</t>
    </rPh>
    <rPh sb="3" eb="5">
      <t>バンチ</t>
    </rPh>
    <phoneticPr fontId="2"/>
  </si>
  <si>
    <t>建物名・部屋番号</t>
    <rPh sb="0" eb="3">
      <t>タテモノメイ</t>
    </rPh>
    <rPh sb="4" eb="8">
      <t>ヘヤバンゴウ</t>
    </rPh>
    <phoneticPr fontId="2"/>
  </si>
  <si>
    <t>PV(50kW未満)及びEV・PHVを併せて導入、もしくは既に導入している</t>
    <rPh sb="7" eb="9">
      <t>ミマン</t>
    </rPh>
    <rPh sb="10" eb="11">
      <t>オヨ</t>
    </rPh>
    <rPh sb="22" eb="24">
      <t>ドウニュウ</t>
    </rPh>
    <phoneticPr fontId="2"/>
  </si>
  <si>
    <t>建築場所（地番）</t>
    <rPh sb="0" eb="4">
      <t>ケンチクバショ</t>
    </rPh>
    <rPh sb="5" eb="7">
      <t>チバン</t>
    </rPh>
    <phoneticPr fontId="6"/>
  </si>
  <si>
    <t>※本計算書は、「物件情報・国の助成金（情報記入シート）」と「仕入情報」の入力内容に基づき助成金額を算出しております。本計算シートに算出された助成金額は審査等により実際にお支払する助成金額とは異なる可能性がありますので、あらかじめご了承ください。</t>
    <rPh sb="8" eb="10">
      <t>ブッケン</t>
    </rPh>
    <rPh sb="10" eb="12">
      <t>ジョウホウ</t>
    </rPh>
    <rPh sb="13" eb="14">
      <t>クニ</t>
    </rPh>
    <rPh sb="15" eb="18">
      <t>ジョセイキン</t>
    </rPh>
    <rPh sb="19" eb="21">
      <t>ジョウホウ</t>
    </rPh>
    <rPh sb="21" eb="23">
      <t>キニュウ</t>
    </rPh>
    <rPh sb="30" eb="32">
      <t>シイレ</t>
    </rPh>
    <rPh sb="32" eb="34">
      <t>ジョウホウ</t>
    </rPh>
    <rPh sb="36" eb="38">
      <t>ニュウリョク</t>
    </rPh>
    <rPh sb="38" eb="40">
      <t>ナイヨウ</t>
    </rPh>
    <rPh sb="41" eb="42">
      <t>モト</t>
    </rPh>
    <rPh sb="65" eb="67">
      <t>サンシュツ</t>
    </rPh>
    <rPh sb="70" eb="73">
      <t>ジョセイキン</t>
    </rPh>
    <rPh sb="73" eb="74">
      <t>ガク</t>
    </rPh>
    <rPh sb="75" eb="77">
      <t>シンサ</t>
    </rPh>
    <rPh sb="77" eb="78">
      <t>トウ</t>
    </rPh>
    <rPh sb="81" eb="83">
      <t>ジッサイ</t>
    </rPh>
    <rPh sb="85" eb="87">
      <t>シハライ</t>
    </rPh>
    <rPh sb="89" eb="92">
      <t>ジョセイキン</t>
    </rPh>
    <rPh sb="92" eb="93">
      <t>ガク</t>
    </rPh>
    <phoneticPr fontId="2"/>
  </si>
  <si>
    <t>出力/台(kW)</t>
    <rPh sb="0" eb="2">
      <t>シュツリョク</t>
    </rPh>
    <rPh sb="3" eb="4">
      <t>ダイ</t>
    </rPh>
    <phoneticPr fontId="2"/>
  </si>
  <si>
    <t>数量（台）</t>
    <rPh sb="0" eb="2">
      <t>スウリョウ</t>
    </rPh>
    <rPh sb="3" eb="4">
      <t>ダイ</t>
    </rPh>
    <phoneticPr fontId="2"/>
  </si>
  <si>
    <t>SUN2000-4.95KTL-JPL1</t>
    <phoneticPr fontId="2"/>
  </si>
  <si>
    <t>SE5500H AC-S</t>
    <phoneticPr fontId="2"/>
  </si>
  <si>
    <t>【オプティマイザー】に接続されるパワーコンディショナ</t>
  </si>
  <si>
    <t>機能性PV（基準別表３に定める機能性の区分）周辺機器</t>
  </si>
  <si>
    <t>設置基数</t>
    <rPh sb="2" eb="3">
      <t>キ</t>
    </rPh>
    <phoneticPr fontId="2"/>
  </si>
  <si>
    <t>助成計算額</t>
    <rPh sb="0" eb="4">
      <t>ジョセイケイサン</t>
    </rPh>
    <rPh sb="4" eb="5">
      <t>サンガク</t>
    </rPh>
    <phoneticPr fontId="2"/>
  </si>
  <si>
    <t>選択してください</t>
  </si>
  <si>
    <t>工事件名（名称任意）</t>
    <rPh sb="0" eb="2">
      <t>コウジ</t>
    </rPh>
    <rPh sb="2" eb="4">
      <t>ケンメイ</t>
    </rPh>
    <rPh sb="5" eb="9">
      <t>メイショウニンイ</t>
    </rPh>
    <phoneticPr fontId="2"/>
  </si>
  <si>
    <t>―</t>
  </si>
  <si>
    <t>令和5年度優れた機能性を有する太陽光発電システム認定一覧</t>
    <rPh sb="0" eb="2">
      <t>レイワ</t>
    </rPh>
    <rPh sb="3" eb="5">
      <t>ネンド</t>
    </rPh>
    <phoneticPr fontId="25"/>
  </si>
  <si>
    <t>区分：太陽電池モジュール　①小型（多角形・建材形）</t>
    <rPh sb="0" eb="2">
      <t>クブン</t>
    </rPh>
    <rPh sb="17" eb="20">
      <t>タカッケイ</t>
    </rPh>
    <phoneticPr fontId="25"/>
  </si>
  <si>
    <t>製造事業者</t>
    <rPh sb="0" eb="2">
      <t>セイゾウ</t>
    </rPh>
    <rPh sb="2" eb="4">
      <t>ジギョウ</t>
    </rPh>
    <rPh sb="4" eb="5">
      <t>シャ</t>
    </rPh>
    <phoneticPr fontId="25"/>
  </si>
  <si>
    <r>
      <t xml:space="preserve">販売予定時期
</t>
    </r>
    <r>
      <rPr>
        <b/>
        <sz val="6"/>
        <color theme="1"/>
        <rFont val="游ゴシック"/>
        <family val="3"/>
        <charset val="128"/>
        <scheme val="minor"/>
      </rPr>
      <t>(認定日時点で未販売のもの)</t>
    </r>
    <rPh sb="0" eb="2">
      <t>ハンバイ</t>
    </rPh>
    <rPh sb="2" eb="4">
      <t>ヨテイ</t>
    </rPh>
    <rPh sb="4" eb="6">
      <t>ジキ</t>
    </rPh>
    <phoneticPr fontId="25"/>
  </si>
  <si>
    <t>KPV51001</t>
    <phoneticPr fontId="25"/>
  </si>
  <si>
    <t>多角形</t>
    <rPh sb="0" eb="3">
      <t>タカッケイ</t>
    </rPh>
    <phoneticPr fontId="25"/>
  </si>
  <si>
    <t>R6.4.1～R7.3.31</t>
    <phoneticPr fontId="25"/>
  </si>
  <si>
    <t>KPV51002</t>
    <phoneticPr fontId="25"/>
  </si>
  <si>
    <t>109W</t>
    <phoneticPr fontId="25"/>
  </si>
  <si>
    <t>KPV51003</t>
  </si>
  <si>
    <t>CS-120B91L</t>
    <phoneticPr fontId="25"/>
  </si>
  <si>
    <t>120W</t>
    <phoneticPr fontId="25"/>
  </si>
  <si>
    <t>R6.12</t>
    <phoneticPr fontId="25"/>
  </si>
  <si>
    <t>R6.4.1～R7.3.31</t>
  </si>
  <si>
    <t>KPV51004</t>
  </si>
  <si>
    <t>CS-120B91R</t>
    <phoneticPr fontId="25"/>
  </si>
  <si>
    <t>KPV51005</t>
  </si>
  <si>
    <t>KPV51006</t>
  </si>
  <si>
    <t>KPV51007</t>
  </si>
  <si>
    <t>KPV51008</t>
  </si>
  <si>
    <t>47W</t>
  </si>
  <si>
    <t>KPV51009</t>
  </si>
  <si>
    <t>48W</t>
  </si>
  <si>
    <t>R6.10</t>
    <phoneticPr fontId="25"/>
  </si>
  <si>
    <t>KPV51010</t>
  </si>
  <si>
    <t>49W</t>
  </si>
  <si>
    <t>KPV51011</t>
  </si>
  <si>
    <t>KPV51012</t>
  </si>
  <si>
    <t>KPV51013</t>
  </si>
  <si>
    <t>KPV51014</t>
  </si>
  <si>
    <t>KPV51015</t>
  </si>
  <si>
    <t>NQ-120LP</t>
    <phoneticPr fontId="25"/>
  </si>
  <si>
    <t>KPV51016</t>
  </si>
  <si>
    <t>NQ-120RP</t>
    <phoneticPr fontId="25"/>
  </si>
  <si>
    <t>KPV51017</t>
  </si>
  <si>
    <t>KPV51018</t>
  </si>
  <si>
    <t>KPV51019</t>
  </si>
  <si>
    <t>KPV51020</t>
  </si>
  <si>
    <t>KPV51021</t>
  </si>
  <si>
    <t>KPV51022</t>
  </si>
  <si>
    <t>KPV51023</t>
  </si>
  <si>
    <t>KPV51024</t>
  </si>
  <si>
    <t>KPV51025</t>
  </si>
  <si>
    <t>KPV51026</t>
  </si>
  <si>
    <t>令和５年度優れた機能性を有する太陽光発電システム認定一覧</t>
    <rPh sb="0" eb="2">
      <t>レイワ</t>
    </rPh>
    <rPh sb="3" eb="5">
      <t>ネンド</t>
    </rPh>
    <phoneticPr fontId="25"/>
  </si>
  <si>
    <t>KPV52001</t>
    <phoneticPr fontId="25"/>
  </si>
  <si>
    <t>KPV52002</t>
    <phoneticPr fontId="25"/>
  </si>
  <si>
    <t>KPV52003</t>
  </si>
  <si>
    <t>KPV52004</t>
  </si>
  <si>
    <t>KPV52005</t>
  </si>
  <si>
    <t>KPV52006</t>
  </si>
  <si>
    <t>KPV52007</t>
  </si>
  <si>
    <t>KPV52008</t>
  </si>
  <si>
    <t>KPV52009</t>
  </si>
  <si>
    <t>KPV52010</t>
  </si>
  <si>
    <t>KPV52011</t>
  </si>
  <si>
    <r>
      <t xml:space="preserve">NQ-254BM
</t>
    </r>
    <r>
      <rPr>
        <sz val="9"/>
        <color theme="1"/>
        <rFont val="游ゴシック"/>
        <family val="3"/>
        <charset val="128"/>
        <scheme val="minor"/>
      </rPr>
      <t>（鋼板等敷設型限定：複合屋根置き型工法）</t>
    </r>
    <phoneticPr fontId="25"/>
  </si>
  <si>
    <t>KPV52012</t>
  </si>
  <si>
    <r>
      <t xml:space="preserve">NQ-180BM
</t>
    </r>
    <r>
      <rPr>
        <sz val="9"/>
        <color theme="1"/>
        <rFont val="游ゴシック"/>
        <family val="3"/>
        <charset val="128"/>
        <scheme val="minor"/>
      </rPr>
      <t>（鋼板等敷設型限定：複合屋根置き型工法）</t>
    </r>
    <phoneticPr fontId="25"/>
  </si>
  <si>
    <t>KPV52013</t>
  </si>
  <si>
    <r>
      <t xml:space="preserve">NU-259AM
</t>
    </r>
    <r>
      <rPr>
        <sz val="9"/>
        <color theme="1"/>
        <rFont val="游ゴシック"/>
        <family val="3"/>
        <charset val="128"/>
        <scheme val="minor"/>
      </rPr>
      <t>（鋼板等敷設型限定：複合屋根置き型工法）</t>
    </r>
    <phoneticPr fontId="25"/>
  </si>
  <si>
    <t>KPV52014</t>
  </si>
  <si>
    <r>
      <t xml:space="preserve">NU-259HM
</t>
    </r>
    <r>
      <rPr>
        <sz val="9"/>
        <color theme="1"/>
        <rFont val="游ゴシック"/>
        <family val="3"/>
        <charset val="128"/>
        <scheme val="minor"/>
      </rPr>
      <t>（鋼板等敷設型限定：複合屋根置き型工法）</t>
    </r>
    <phoneticPr fontId="25"/>
  </si>
  <si>
    <t>KPV52015</t>
  </si>
  <si>
    <r>
      <t xml:space="preserve">NQ-230BP
</t>
    </r>
    <r>
      <rPr>
        <sz val="9"/>
        <color theme="1"/>
        <rFont val="游ゴシック"/>
        <family val="3"/>
        <charset val="128"/>
        <scheme val="minor"/>
      </rPr>
      <t>（鋼板等敷設型限定：複合屋根置き型工法）</t>
    </r>
    <phoneticPr fontId="25"/>
  </si>
  <si>
    <t>KPV52016</t>
  </si>
  <si>
    <r>
      <t xml:space="preserve">NQ-151BP
</t>
    </r>
    <r>
      <rPr>
        <sz val="9"/>
        <color theme="1"/>
        <rFont val="游ゴシック"/>
        <family val="3"/>
        <charset val="128"/>
        <scheme val="minor"/>
      </rPr>
      <t>（鋼板等敷設型限定：複合屋根置き型工法）</t>
    </r>
    <phoneticPr fontId="25"/>
  </si>
  <si>
    <t>KPV52017</t>
  </si>
  <si>
    <r>
      <t xml:space="preserve">NU-228AP
</t>
    </r>
    <r>
      <rPr>
        <sz val="9"/>
        <color theme="1"/>
        <rFont val="游ゴシック"/>
        <family val="3"/>
        <charset val="128"/>
        <scheme val="minor"/>
      </rPr>
      <t>（鋼板等敷設型限定：複合屋根置き型工法）</t>
    </r>
    <phoneticPr fontId="25"/>
  </si>
  <si>
    <t>KPV52018</t>
  </si>
  <si>
    <t>KPV52019</t>
  </si>
  <si>
    <t>KPV52020</t>
  </si>
  <si>
    <t>KPV52021</t>
  </si>
  <si>
    <t>KPV52022</t>
  </si>
  <si>
    <t>KPV52023</t>
  </si>
  <si>
    <t>KPV52024</t>
  </si>
  <si>
    <t>KPV52025</t>
  </si>
  <si>
    <t>KPV52026</t>
  </si>
  <si>
    <t>KPV52027</t>
  </si>
  <si>
    <t>KPV52028</t>
  </si>
  <si>
    <t>KPV52029</t>
  </si>
  <si>
    <t>KPV52030</t>
  </si>
  <si>
    <t>KPV52031</t>
  </si>
  <si>
    <r>
      <t xml:space="preserve">VBM245FJ01N
</t>
    </r>
    <r>
      <rPr>
        <sz val="9"/>
        <color theme="1"/>
        <rFont val="游ゴシック"/>
        <family val="3"/>
        <charset val="128"/>
        <scheme val="minor"/>
      </rPr>
      <t>（鋼板等敷設型限定：外つばⅡ工法野地ぴたF方式）</t>
    </r>
    <phoneticPr fontId="25"/>
  </si>
  <si>
    <t>KPV52032</t>
  </si>
  <si>
    <r>
      <t xml:space="preserve">VBM122FJ02N
</t>
    </r>
    <r>
      <rPr>
        <sz val="9"/>
        <color theme="1"/>
        <rFont val="游ゴシック"/>
        <family val="3"/>
        <charset val="128"/>
        <scheme val="minor"/>
      </rPr>
      <t>（鋼板等敷設型限定：外つばⅡ工法野地ぴたF方式）</t>
    </r>
    <phoneticPr fontId="25"/>
  </si>
  <si>
    <t>KPV52033</t>
  </si>
  <si>
    <t>KPV52034</t>
  </si>
  <si>
    <t>KPV52035</t>
  </si>
  <si>
    <t>KPV52036</t>
  </si>
  <si>
    <t>KPV52037</t>
  </si>
  <si>
    <t>KPV54001</t>
    <phoneticPr fontId="25"/>
  </si>
  <si>
    <t>sunport power</t>
  </si>
  <si>
    <t>SPP375QHES</t>
    <phoneticPr fontId="25"/>
  </si>
  <si>
    <t>ー</t>
    <phoneticPr fontId="25"/>
  </si>
  <si>
    <t>株式会社電巧社</t>
    <rPh sb="0" eb="4">
      <t>カブシキガイシャ</t>
    </rPh>
    <rPh sb="4" eb="7">
      <t>デンコウシャ</t>
    </rPh>
    <phoneticPr fontId="25"/>
  </si>
  <si>
    <t>KPV54002</t>
    <phoneticPr fontId="25"/>
  </si>
  <si>
    <t>KPV54003</t>
  </si>
  <si>
    <t>CS-238B91AG</t>
  </si>
  <si>
    <t>KPV54004</t>
  </si>
  <si>
    <t>CS-118B91SAG</t>
    <phoneticPr fontId="25"/>
  </si>
  <si>
    <t>KPV54005</t>
  </si>
  <si>
    <t>CS-118B91LAG</t>
    <phoneticPr fontId="25"/>
  </si>
  <si>
    <t>R6.12</t>
  </si>
  <si>
    <t>KPV54006</t>
  </si>
  <si>
    <t>CS-118B91RAG</t>
    <phoneticPr fontId="25"/>
  </si>
  <si>
    <t>KPV54007</t>
  </si>
  <si>
    <t>KPV54008</t>
  </si>
  <si>
    <t>KPV54009</t>
  </si>
  <si>
    <t>R7.1</t>
    <phoneticPr fontId="25"/>
  </si>
  <si>
    <t>KPV54010</t>
  </si>
  <si>
    <t>Aiko Energy Japan 株式会社</t>
    <rPh sb="18" eb="22">
      <t>カブシキガイシャ</t>
    </rPh>
    <phoneticPr fontId="25"/>
  </si>
  <si>
    <t>AIKO-A450-MAH54Mw</t>
    <phoneticPr fontId="25"/>
  </si>
  <si>
    <t>AIKO-A455-MAH54Mw</t>
    <phoneticPr fontId="25"/>
  </si>
  <si>
    <t>AIKO-A460-MAH54Mw</t>
    <phoneticPr fontId="25"/>
  </si>
  <si>
    <t>AIKO-A440-MAH54Mb</t>
    <phoneticPr fontId="25"/>
  </si>
  <si>
    <t>AIKO-A445-MAH54Mb</t>
    <phoneticPr fontId="25"/>
  </si>
  <si>
    <t>AIKO-A450-MAH54Mb</t>
    <phoneticPr fontId="25"/>
  </si>
  <si>
    <t>AIKO-A455-MAH54Mb</t>
    <phoneticPr fontId="25"/>
  </si>
  <si>
    <t>AIKO-A460-MAH54Mb</t>
    <phoneticPr fontId="25"/>
  </si>
  <si>
    <t>KPV55001</t>
    <phoneticPr fontId="25"/>
  </si>
  <si>
    <t>ハンファジャパン株式会社</t>
    <phoneticPr fontId="25"/>
  </si>
  <si>
    <t>Ｒｅ.RISE S 230</t>
    <phoneticPr fontId="25"/>
  </si>
  <si>
    <t>R6.5</t>
    <phoneticPr fontId="25"/>
  </si>
  <si>
    <t>KPV55002</t>
    <phoneticPr fontId="25"/>
  </si>
  <si>
    <t>WWB株式会社</t>
    <phoneticPr fontId="25"/>
  </si>
  <si>
    <t>WS-205M-182H54Y</t>
    <phoneticPr fontId="25"/>
  </si>
  <si>
    <t>KPV55003</t>
  </si>
  <si>
    <t>KPV55004</t>
  </si>
  <si>
    <t>CS-120B91S</t>
    <phoneticPr fontId="25"/>
  </si>
  <si>
    <t>KPV55005</t>
  </si>
  <si>
    <t>サンテックパワージャパン株式会社</t>
    <phoneticPr fontId="25"/>
  </si>
  <si>
    <t>STP230S-C20/Nshm+</t>
    <phoneticPr fontId="25"/>
  </si>
  <si>
    <t>KPV55006</t>
  </si>
  <si>
    <t>STP225S-C20/Jmhm</t>
    <phoneticPr fontId="25"/>
  </si>
  <si>
    <t>KPV55007</t>
  </si>
  <si>
    <t>KPV55008</t>
  </si>
  <si>
    <t>KPV55009</t>
  </si>
  <si>
    <t>KPV55010</t>
  </si>
  <si>
    <t>KPV55011</t>
  </si>
  <si>
    <t>KPV55012</t>
  </si>
  <si>
    <t>KPV55013</t>
  </si>
  <si>
    <t>NQ-230BP</t>
    <phoneticPr fontId="25"/>
  </si>
  <si>
    <t>KPV55014</t>
  </si>
  <si>
    <t>NQ-151BP</t>
    <phoneticPr fontId="25"/>
  </si>
  <si>
    <t>KPV55015</t>
  </si>
  <si>
    <r>
      <t xml:space="preserve">VBHN120SJ44
</t>
    </r>
    <r>
      <rPr>
        <sz val="9"/>
        <color theme="1"/>
        <rFont val="游ゴシック"/>
        <family val="3"/>
        <charset val="128"/>
        <scheme val="minor"/>
      </rPr>
      <t>(鋼板等敷設型以外）</t>
    </r>
    <phoneticPr fontId="25"/>
  </si>
  <si>
    <t>KPV55016</t>
  </si>
  <si>
    <t>KPV55017</t>
  </si>
  <si>
    <t>KPV55018</t>
  </si>
  <si>
    <r>
      <t xml:space="preserve">VBM120FJ02N
</t>
    </r>
    <r>
      <rPr>
        <sz val="9"/>
        <color theme="1"/>
        <rFont val="游ゴシック"/>
        <family val="3"/>
        <charset val="128"/>
        <scheme val="minor"/>
      </rPr>
      <t>(鋼板等敷設型以外）</t>
    </r>
    <phoneticPr fontId="25"/>
  </si>
  <si>
    <t>KPV55019</t>
  </si>
  <si>
    <r>
      <t xml:space="preserve">VBM122FJ02N
</t>
    </r>
    <r>
      <rPr>
        <sz val="9"/>
        <color theme="1"/>
        <rFont val="游ゴシック"/>
        <family val="3"/>
        <charset val="128"/>
        <scheme val="minor"/>
      </rPr>
      <t>(鋼板等敷設型以外）</t>
    </r>
    <phoneticPr fontId="25"/>
  </si>
  <si>
    <t>KPV55020</t>
  </si>
  <si>
    <r>
      <t xml:space="preserve">VBHN131SJ26
</t>
    </r>
    <r>
      <rPr>
        <sz val="9"/>
        <color theme="1"/>
        <rFont val="游ゴシック"/>
        <family val="3"/>
        <charset val="128"/>
        <scheme val="minor"/>
      </rPr>
      <t>(鋼板等敷設型以外）</t>
    </r>
    <phoneticPr fontId="25"/>
  </si>
  <si>
    <t>KPV55021</t>
  </si>
  <si>
    <t>90W</t>
  </si>
  <si>
    <t>KPV55022</t>
  </si>
  <si>
    <t>150W</t>
  </si>
  <si>
    <t>KPV55023</t>
  </si>
  <si>
    <t>KPV55024</t>
  </si>
  <si>
    <t>KPV55025</t>
  </si>
  <si>
    <t>KPV55026</t>
  </si>
  <si>
    <t>KT230W-60HL4B</t>
    <phoneticPr fontId="25"/>
  </si>
  <si>
    <t>R6.4</t>
    <phoneticPr fontId="25"/>
  </si>
  <si>
    <t>KPV56001</t>
    <phoneticPr fontId="25"/>
  </si>
  <si>
    <t>Sunman (Zhenjiang) Co., Ltd.</t>
    <phoneticPr fontId="25"/>
  </si>
  <si>
    <t>SMF520J-12X12UW</t>
  </si>
  <si>
    <t>日鉄物産株式会社</t>
    <rPh sb="0" eb="4">
      <t>ニッテツブッサン</t>
    </rPh>
    <rPh sb="4" eb="6">
      <t>カブシキ</t>
    </rPh>
    <rPh sb="6" eb="8">
      <t>ガイシャ</t>
    </rPh>
    <phoneticPr fontId="25"/>
  </si>
  <si>
    <t>KPV56002</t>
    <phoneticPr fontId="25"/>
  </si>
  <si>
    <t>SMB430F-6X24DW</t>
    <phoneticPr fontId="25"/>
  </si>
  <si>
    <t>日鉄物産株式会社</t>
    <rPh sb="0" eb="2">
      <t>ニッテツ</t>
    </rPh>
    <rPh sb="2" eb="4">
      <t>ブッサン</t>
    </rPh>
    <rPh sb="4" eb="8">
      <t>カブシキガイシャ</t>
    </rPh>
    <phoneticPr fontId="25"/>
  </si>
  <si>
    <t>KPV56003</t>
  </si>
  <si>
    <t>Sunman (Zhenjiang) Co., Ltd.</t>
  </si>
  <si>
    <t>SMF430F-12X12UW</t>
  </si>
  <si>
    <t>KPV56004</t>
  </si>
  <si>
    <t>WWB株式会社</t>
    <rPh sb="3" eb="7">
      <t>カブシキガイシャ</t>
    </rPh>
    <phoneticPr fontId="25"/>
  </si>
  <si>
    <t>WS-460M-182H120L</t>
    <phoneticPr fontId="25"/>
  </si>
  <si>
    <t>KPV56005</t>
  </si>
  <si>
    <t>株式会社SILFINE JAPAN</t>
    <rPh sb="0" eb="4">
      <t>カブシキガイシャ</t>
    </rPh>
    <phoneticPr fontId="25"/>
  </si>
  <si>
    <t>SFJ-400-EWH</t>
    <phoneticPr fontId="25"/>
  </si>
  <si>
    <t>KPV56006</t>
  </si>
  <si>
    <t>SFJ-305-EWH</t>
    <phoneticPr fontId="25"/>
  </si>
  <si>
    <t>KPV56007</t>
  </si>
  <si>
    <t>SFJ-300-EWH</t>
    <phoneticPr fontId="25"/>
  </si>
  <si>
    <t>KPV56008</t>
  </si>
  <si>
    <t>SFJ-300-EWA</t>
    <phoneticPr fontId="25"/>
  </si>
  <si>
    <t>KPV56009</t>
  </si>
  <si>
    <t>SFJ-200-EWH</t>
    <phoneticPr fontId="25"/>
  </si>
  <si>
    <t>KPV56010</t>
  </si>
  <si>
    <t>株式会社エクソル</t>
    <rPh sb="0" eb="4">
      <t>カブシキガイシャ</t>
    </rPh>
    <phoneticPr fontId="25"/>
  </si>
  <si>
    <t>XLN120-485S</t>
    <phoneticPr fontId="25"/>
  </si>
  <si>
    <t>区分：周辺機器　⑦PV出力最適化（マイクロインバータ）</t>
    <rPh sb="0" eb="2">
      <t>クブン</t>
    </rPh>
    <rPh sb="3" eb="5">
      <t>シュウヘン</t>
    </rPh>
    <rPh sb="5" eb="7">
      <t>キキ</t>
    </rPh>
    <rPh sb="11" eb="13">
      <t>シュツリョク</t>
    </rPh>
    <rPh sb="13" eb="16">
      <t>サイテキカ</t>
    </rPh>
    <phoneticPr fontId="25"/>
  </si>
  <si>
    <r>
      <rPr>
        <b/>
        <sz val="9"/>
        <color theme="1"/>
        <rFont val="游ゴシック"/>
        <family val="3"/>
        <charset val="128"/>
        <scheme val="minor"/>
      </rPr>
      <t>販売予定時期</t>
    </r>
    <r>
      <rPr>
        <b/>
        <sz val="11"/>
        <color theme="1"/>
        <rFont val="游ゴシック"/>
        <family val="3"/>
        <charset val="128"/>
        <scheme val="minor"/>
      </rPr>
      <t xml:space="preserve">
</t>
    </r>
    <r>
      <rPr>
        <b/>
        <sz val="6"/>
        <color theme="1"/>
        <rFont val="游ゴシック"/>
        <family val="3"/>
        <charset val="128"/>
        <scheme val="minor"/>
      </rPr>
      <t>(認定日時点で未販売のもの)</t>
    </r>
    <rPh sb="0" eb="2">
      <t>ハンバイ</t>
    </rPh>
    <rPh sb="2" eb="4">
      <t>ヨテイ</t>
    </rPh>
    <rPh sb="4" eb="6">
      <t>ジキ</t>
    </rPh>
    <phoneticPr fontId="25"/>
  </si>
  <si>
    <t>KPV57101</t>
    <phoneticPr fontId="25"/>
  </si>
  <si>
    <t>0.3kW</t>
  </si>
  <si>
    <t>60V</t>
    <phoneticPr fontId="25"/>
  </si>
  <si>
    <t>450W</t>
    <phoneticPr fontId="25"/>
  </si>
  <si>
    <t>KPV57102</t>
    <phoneticPr fontId="25"/>
  </si>
  <si>
    <t>Enphase Energy, Inc.</t>
    <phoneticPr fontId="25"/>
  </si>
  <si>
    <t>IQ8HC-72-M-INT</t>
    <phoneticPr fontId="25"/>
  </si>
  <si>
    <t>0.38kW</t>
    <phoneticPr fontId="25"/>
  </si>
  <si>
    <t>14A</t>
    <phoneticPr fontId="25"/>
  </si>
  <si>
    <t>560W</t>
    <phoneticPr fontId="25"/>
  </si>
  <si>
    <t>KPV57103</t>
  </si>
  <si>
    <t>KPV57104</t>
  </si>
  <si>
    <t>BDM-300</t>
    <phoneticPr fontId="25"/>
  </si>
  <si>
    <t>スマートソーラー株式会社</t>
    <phoneticPr fontId="25"/>
  </si>
  <si>
    <t>区分：周辺機器　⑦PV出力最適化（オプティマイザ）</t>
    <rPh sb="0" eb="2">
      <t>クブン</t>
    </rPh>
    <rPh sb="3" eb="5">
      <t>シュウヘン</t>
    </rPh>
    <rPh sb="5" eb="7">
      <t>キキ</t>
    </rPh>
    <rPh sb="11" eb="13">
      <t>シュツリョク</t>
    </rPh>
    <rPh sb="13" eb="16">
      <t>サイテキカ</t>
    </rPh>
    <phoneticPr fontId="25"/>
  </si>
  <si>
    <t>KPV57201</t>
    <phoneticPr fontId="25"/>
  </si>
  <si>
    <t>ソーラーエッジテクノロジージャパン株式会社</t>
    <phoneticPr fontId="2"/>
  </si>
  <si>
    <t>・恒常的な部分影等が発生する場合
・異方位でストリングを構成する場合</t>
    <rPh sb="1" eb="3">
      <t>コウジョウ</t>
    </rPh>
    <rPh sb="3" eb="4">
      <t>テキ</t>
    </rPh>
    <rPh sb="5" eb="7">
      <t>ブブン</t>
    </rPh>
    <rPh sb="7" eb="8">
      <t>カゲ</t>
    </rPh>
    <rPh sb="8" eb="9">
      <t>トウ</t>
    </rPh>
    <rPh sb="10" eb="12">
      <t>ハッセイ</t>
    </rPh>
    <rPh sb="14" eb="16">
      <t>バアイ</t>
    </rPh>
    <rPh sb="18" eb="19">
      <t>イ</t>
    </rPh>
    <rPh sb="19" eb="21">
      <t>ホウイ</t>
    </rPh>
    <rPh sb="28" eb="30">
      <t>コウセイ</t>
    </rPh>
    <rPh sb="32" eb="34">
      <t>バアイ</t>
    </rPh>
    <phoneticPr fontId="25"/>
  </si>
  <si>
    <t>【対応するパワーコンディショナ】
SE5500H－JPJ、SE5500H AC-S、SE17.5K-JPI、 SE25K-JPI</t>
    <phoneticPr fontId="25"/>
  </si>
  <si>
    <t>KPV57202</t>
    <phoneticPr fontId="25"/>
  </si>
  <si>
    <t>KPV57203</t>
  </si>
  <si>
    <t>【対応するパワーコンディショナ】
SE5500H－JPJ、SE5500H AC-S、SE17.5K-JPI、 SE25K-JPI</t>
  </si>
  <si>
    <t>KPV57204</t>
  </si>
  <si>
    <t>KPV57205</t>
  </si>
  <si>
    <t>KPV57206</t>
  </si>
  <si>
    <t>KPV57207</t>
  </si>
  <si>
    <t>KPV57208</t>
  </si>
  <si>
    <t>S650B</t>
    <phoneticPr fontId="25"/>
  </si>
  <si>
    <t>KPV57209</t>
  </si>
  <si>
    <t>P605</t>
    <phoneticPr fontId="25"/>
  </si>
  <si>
    <t>KPV57210</t>
  </si>
  <si>
    <t>P801</t>
    <phoneticPr fontId="25"/>
  </si>
  <si>
    <t>KPV57211</t>
  </si>
  <si>
    <t>P850</t>
    <phoneticPr fontId="25"/>
  </si>
  <si>
    <t>KPV57212</t>
  </si>
  <si>
    <t>P950</t>
    <phoneticPr fontId="25"/>
  </si>
  <si>
    <t>KPV57213</t>
  </si>
  <si>
    <t>P1100</t>
    <phoneticPr fontId="25"/>
  </si>
  <si>
    <t>KPV57214</t>
  </si>
  <si>
    <t>P750</t>
    <phoneticPr fontId="25"/>
  </si>
  <si>
    <t>KPV57215</t>
  </si>
  <si>
    <t>S1000</t>
    <phoneticPr fontId="25"/>
  </si>
  <si>
    <t>KPV57216</t>
  </si>
  <si>
    <t>S1200</t>
    <phoneticPr fontId="25"/>
  </si>
  <si>
    <t>KPV57217</t>
  </si>
  <si>
    <t>S1400</t>
    <phoneticPr fontId="25"/>
  </si>
  <si>
    <t>KPV57218</t>
  </si>
  <si>
    <t>Huawei Digital Power Technologies Co., Ltd</t>
    <phoneticPr fontId="2"/>
  </si>
  <si>
    <t>【対応するパワーコンディショナ】
SUN2000-4.95KTL-JPL1、4.95KTL-JPL1-DM、4.95KTL-JPL1-XSOL</t>
    <rPh sb="1" eb="3">
      <t>タイオウ</t>
    </rPh>
    <phoneticPr fontId="25"/>
  </si>
  <si>
    <t>①小型（多角形・建材形）</t>
  </si>
  <si>
    <t>⑦PV出力最適化（マイクロインバータ）</t>
  </si>
  <si>
    <t>⑦PV出力最適化（オプティマイザ）</t>
  </si>
  <si>
    <t>機能性PV（基準別表５に定める機能性の区分）周辺機器</t>
    <phoneticPr fontId="2"/>
  </si>
  <si>
    <t>①小型＿多角形・建材形</t>
    <phoneticPr fontId="2"/>
  </si>
  <si>
    <t>②建材一体型＿屋根</t>
    <phoneticPr fontId="2"/>
  </si>
  <si>
    <t>⑤小型＿方形</t>
    <phoneticPr fontId="2"/>
  </si>
  <si>
    <t>⑦PV出力最適化＿マイクロインバータ</t>
    <phoneticPr fontId="2"/>
  </si>
  <si>
    <t>⑦PV出力最適化＿オプティマイザ</t>
    <phoneticPr fontId="2"/>
  </si>
  <si>
    <t>対応するPCS</t>
    <rPh sb="0" eb="2">
      <t>タイオウ</t>
    </rPh>
    <phoneticPr fontId="2"/>
  </si>
  <si>
    <t>SE5500H－JPJ</t>
    <phoneticPr fontId="2"/>
  </si>
  <si>
    <t>SE17.5K-JPI</t>
    <phoneticPr fontId="2"/>
  </si>
  <si>
    <t>SE25K-JPI</t>
    <phoneticPr fontId="2"/>
  </si>
  <si>
    <t>4.95KTL-JPL1-DM</t>
    <phoneticPr fontId="2"/>
  </si>
  <si>
    <t>4.95KTL-JPL1-XSOL</t>
    <phoneticPr fontId="2"/>
  </si>
  <si>
    <t>認定番号</t>
    <phoneticPr fontId="2"/>
  </si>
  <si>
    <t>製造者</t>
    <phoneticPr fontId="2"/>
  </si>
  <si>
    <t>別表２</t>
    <rPh sb="0" eb="2">
      <t>ベッピョウ</t>
    </rPh>
    <phoneticPr fontId="2"/>
  </si>
  <si>
    <t>別表３</t>
    <rPh sb="0" eb="2">
      <t>ベッピョウ</t>
    </rPh>
    <phoneticPr fontId="2"/>
  </si>
  <si>
    <t>製造者</t>
    <rPh sb="0" eb="3">
      <t>セイゾウシャ</t>
    </rPh>
    <phoneticPr fontId="2"/>
  </si>
  <si>
    <t>Huawei_Digital_Power_Technologies_Co.__Ltd</t>
    <phoneticPr fontId="25"/>
  </si>
  <si>
    <t>基準別表5</t>
    <rPh sb="0" eb="2">
      <t>キジュン</t>
    </rPh>
    <rPh sb="2" eb="4">
      <t>ベツヒョウ</t>
    </rPh>
    <phoneticPr fontId="2"/>
  </si>
  <si>
    <t>機能性PV（基準別表５に定める機能性の区分）</t>
    <rPh sb="0" eb="2">
      <t>キノウ</t>
    </rPh>
    <rPh sb="2" eb="3">
      <t>セイ</t>
    </rPh>
    <rPh sb="6" eb="8">
      <t>キジュン</t>
    </rPh>
    <rPh sb="8" eb="10">
      <t>ベッピョウ</t>
    </rPh>
    <rPh sb="12" eb="13">
      <t>サダ</t>
    </rPh>
    <rPh sb="15" eb="17">
      <t>キノウ</t>
    </rPh>
    <rPh sb="17" eb="18">
      <t>セイ</t>
    </rPh>
    <rPh sb="19" eb="21">
      <t>クブン</t>
    </rPh>
    <phoneticPr fontId="2"/>
  </si>
  <si>
    <t>機能性PV（基準別表３・５に定める機能性の区分）周辺機器</t>
    <phoneticPr fontId="2"/>
  </si>
  <si>
    <t>内訳算出者</t>
    <phoneticPr fontId="2"/>
  </si>
  <si>
    <t>助成金計算シートver.2-0</t>
    <phoneticPr fontId="2"/>
  </si>
  <si>
    <t>機能性PV（基準別表５）の周辺機器の助成対象算定額</t>
    <rPh sb="0" eb="3">
      <t>キノウセイ</t>
    </rPh>
    <rPh sb="6" eb="8">
      <t>キジュン</t>
    </rPh>
    <rPh sb="8" eb="10">
      <t>ベツヒョウ</t>
    </rPh>
    <rPh sb="13" eb="17">
      <t>シュウヘンキキ</t>
    </rPh>
    <rPh sb="18" eb="20">
      <t>ジョセイ</t>
    </rPh>
    <rPh sb="20" eb="22">
      <t>タイショウ</t>
    </rPh>
    <rPh sb="22" eb="24">
      <t>サンテイ</t>
    </rPh>
    <rPh sb="24" eb="25">
      <t>ガク</t>
    </rPh>
    <phoneticPr fontId="2"/>
  </si>
  <si>
    <t>助成対象機能性PV（基準別表５）の助成算定額</t>
    <rPh sb="10" eb="12">
      <t>キジュン</t>
    </rPh>
    <rPh sb="12" eb="14">
      <t>ベッピョウジョセイサンテイガク</t>
    </rPh>
    <phoneticPr fontId="2"/>
  </si>
  <si>
    <t>機能性PV（基準別表５）の周辺機器の助成対象出力
（小数点以下第3位四捨五入）</t>
    <rPh sb="0" eb="3">
      <t>キノウセイ</t>
    </rPh>
    <rPh sb="26" eb="31">
      <t>ショウスウテンイカ</t>
    </rPh>
    <rPh sb="31" eb="32">
      <t>ダイ</t>
    </rPh>
    <rPh sb="33" eb="34">
      <t>イ</t>
    </rPh>
    <rPh sb="34" eb="38">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</si>
</sst>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lt;=999]000;[&lt;=9999]000\-00;000\-0000"/>
    <numFmt numFmtId="177" formatCode="0_);[Red]\(0\)"/>
    <numFmt numFmtId="179" formatCode="#,##0.00&quot;kWh&quot;"/>
    <numFmt numFmtId="180" formatCode="#,##0&quot;基&quot;"/>
    <numFmt numFmtId="181" formatCode="#,##0.00&quot;kW&quot;"/>
    <numFmt numFmtId="182" formatCode="&quot;¥&quot;#,##0_);[Red]\(&quot;¥&quot;#,##0\)"/>
    <numFmt numFmtId="183" formatCode="\K\P\VGeneral"/>
    <numFmt numFmtId="184" formatCode="0&quot;W&quot;"/>
    <numFmt numFmtId="185" formatCode="0.0&quot;W&quot;"/>
    <numFmt numFmtId="186" formatCode="0.0&quot;kW&quot;"/>
    <numFmt numFmtId="187" formatCode="0.0&quot;A&quot;"/>
    <numFmt numFmtId="188" formatCode="0&quot;V&quot;"/>
    <numFmt numFmtId="189" formatCode="0.0&quot;V&quot;"/>
    <numFmt numFmtId="190" formatCode="0&quot;A&quot;"/>
    <numFmt numFmtId="192" formatCode="0.00_);[Red]\(0.00\)"/>
    <numFmt numFmtId="193" formatCode="#,##0_ ;[Red]\-#,##0\ "/>
    <numFmt numFmtId="194" formatCode="#,##0.00_ ;[Red]\-#,##0.00\ "/>
    <numFmt numFmtId="195" formatCode="#,##0&quot;円&quot;;[Red]\-#,##0&quot;円&quot;"/>
    <numFmt numFmtId="196" formatCode="0.0_);[Red]\(0.0\)"/>
  </numFmts>
  <fonts count="4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color theme="1"/>
      <name val="ＭＳ Ｐ明朝"/>
      <family val="1"/>
      <charset val="128"/>
    </font>
    <font>
      <sz val="6"/>
      <name val="ＭＳ Ｐゴシック"/>
      <family val="3"/>
      <charset val="128"/>
    </font>
    <font>
      <b/>
      <u/>
      <sz val="11"/>
      <color theme="1"/>
      <name val="游ゴシック"/>
      <family val="3"/>
      <charset val="128"/>
      <scheme val="minor"/>
    </font>
    <font>
      <sz val="11"/>
      <color rgb="FFFF0000"/>
      <name val="游ゴシック"/>
      <family val="3"/>
      <charset val="128"/>
      <scheme val="minor"/>
    </font>
    <font>
      <sz val="11"/>
      <color indexed="8"/>
      <name val="ＭＳ Ｐ明朝"/>
      <family val="1"/>
      <charset val="128"/>
    </font>
    <font>
      <b/>
      <sz val="11"/>
      <color rgb="FFFF0000"/>
      <name val="游ゴシック"/>
      <family val="3"/>
      <charset val="128"/>
      <scheme val="minor"/>
    </font>
    <font>
      <sz val="1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9"/>
      <color rgb="FF000000"/>
      <name val="Meiryo UI"/>
      <family val="3"/>
      <charset val="128"/>
    </font>
    <font>
      <b/>
      <sz val="16"/>
      <color theme="1"/>
      <name val="游ゴシック"/>
      <family val="3"/>
      <charset val="128"/>
      <scheme val="minor"/>
    </font>
    <font>
      <sz val="10"/>
      <name val="游ゴシック"/>
      <family val="3"/>
      <charset val="128"/>
      <scheme val="minor"/>
    </font>
    <font>
      <sz val="9"/>
      <name val="游ゴシック"/>
      <family val="3"/>
      <charset val="128"/>
      <scheme val="minor"/>
    </font>
    <font>
      <b/>
      <sz val="15"/>
      <name val="游ゴシック"/>
      <family val="3"/>
      <charset val="128"/>
      <scheme val="minor"/>
    </font>
    <font>
      <b/>
      <u/>
      <sz val="15"/>
      <color theme="1"/>
      <name val="游ゴシック"/>
      <family val="3"/>
      <charset val="128"/>
      <scheme val="minor"/>
    </font>
    <font>
      <sz val="12"/>
      <color theme="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11"/>
      <color theme="1"/>
      <name val="游ゴシック"/>
      <family val="2"/>
      <scheme val="minor"/>
    </font>
    <font>
      <sz val="12"/>
      <color theme="1"/>
      <name val="游ゴシック"/>
      <family val="2"/>
      <scheme val="minor"/>
    </font>
    <font>
      <sz val="6"/>
      <name val="游ゴシック"/>
      <family val="3"/>
      <charset val="128"/>
      <scheme val="minor"/>
    </font>
    <font>
      <sz val="18"/>
      <color theme="3"/>
      <name val="游ゴシック Light"/>
      <family val="2"/>
      <charset val="128"/>
      <scheme val="major"/>
    </font>
    <font>
      <b/>
      <sz val="13"/>
      <color theme="3"/>
      <name val="游ゴシック"/>
      <family val="2"/>
      <charset val="128"/>
      <scheme val="minor"/>
    </font>
    <font>
      <b/>
      <sz val="12"/>
      <color theme="1"/>
      <name val="游ゴシック"/>
      <family val="3"/>
      <charset val="128"/>
      <scheme val="minor"/>
    </font>
    <font>
      <b/>
      <sz val="6"/>
      <color theme="1"/>
      <name val="游ゴシック"/>
      <family val="3"/>
      <charset val="128"/>
      <scheme val="minor"/>
    </font>
    <font>
      <sz val="11"/>
      <color theme="1"/>
      <name val="游ゴシック"/>
      <family val="3"/>
      <charset val="128"/>
    </font>
    <font>
      <sz val="11"/>
      <name val="游ゴシック"/>
      <family val="3"/>
      <charset val="128"/>
    </font>
    <font>
      <sz val="8"/>
      <color theme="1"/>
      <name val="游ゴシック"/>
      <family val="2"/>
      <scheme val="minor"/>
    </font>
    <font>
      <sz val="9"/>
      <color theme="1"/>
      <name val="游ゴシック"/>
      <family val="2"/>
      <scheme val="minor"/>
    </font>
    <font>
      <sz val="10"/>
      <color theme="1"/>
      <name val="游ゴシック"/>
      <family val="2"/>
      <scheme val="minor"/>
    </font>
    <font>
      <sz val="8"/>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b/>
      <sz val="9"/>
      <color indexed="81"/>
      <name val="MS P ゴシック"/>
      <family val="3"/>
      <charset val="128"/>
    </font>
    <font>
      <u/>
      <sz val="11"/>
      <color theme="1"/>
      <name val="游ゴシック"/>
      <family val="3"/>
      <charset val="128"/>
      <scheme val="minor"/>
    </font>
    <font>
      <sz val="11"/>
      <color rgb="FFFFFF99"/>
      <name val="游ゴシック"/>
      <family val="3"/>
      <charset val="128"/>
      <scheme val="minor"/>
    </font>
    <font>
      <b/>
      <sz val="11"/>
      <name val="游ゴシック"/>
      <family val="3"/>
      <charset val="128"/>
      <scheme val="minor"/>
    </font>
    <font>
      <b/>
      <sz val="15"/>
      <color rgb="FFFF0000"/>
      <name val="游ゴシック"/>
      <family val="3"/>
      <charset val="128"/>
      <scheme val="minor"/>
    </font>
    <font>
      <b/>
      <u/>
      <sz val="11"/>
      <name val="游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1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double">
        <color indexed="64"/>
      </left>
      <right style="double">
        <color indexed="64"/>
      </right>
      <top/>
      <bottom style="hair">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style="medium">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medium">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dashed">
        <color indexed="64"/>
      </bottom>
      <diagonal/>
    </border>
    <border>
      <left/>
      <right/>
      <top/>
      <bottom style="dash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double">
        <color indexed="64"/>
      </right>
      <top style="hair">
        <color indexed="64"/>
      </top>
      <bottom style="hair">
        <color indexed="64"/>
      </bottom>
      <diagonal/>
    </border>
    <border>
      <left/>
      <right style="medium">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double">
        <color indexed="64"/>
      </left>
      <right/>
      <top style="dotted">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bottom style="thin">
        <color indexed="64"/>
      </bottom>
      <diagonal/>
    </border>
    <border>
      <left style="double">
        <color indexed="64"/>
      </left>
      <right style="double">
        <color indexed="64"/>
      </right>
      <top/>
      <bottom/>
      <diagonal/>
    </border>
    <border>
      <left style="double">
        <color indexed="64"/>
      </left>
      <right style="medium">
        <color indexed="64"/>
      </right>
      <top style="dotted">
        <color indexed="64"/>
      </top>
      <bottom style="double">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dotted">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double">
        <color indexed="64"/>
      </left>
      <right/>
      <top style="double">
        <color indexed="64"/>
      </top>
      <bottom style="dotted">
        <color indexed="64"/>
      </bottom>
      <diagonal/>
    </border>
    <border>
      <left style="double">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medium">
        <color indexed="64"/>
      </top>
      <bottom style="dotted">
        <color indexed="64"/>
      </bottom>
      <diagonal/>
    </border>
    <border>
      <left style="double">
        <color indexed="64"/>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right style="double">
        <color indexed="64"/>
      </right>
      <top/>
      <bottom/>
      <diagonal/>
    </border>
    <border>
      <left/>
      <right style="double">
        <color indexed="64"/>
      </right>
      <top/>
      <bottom style="dotted">
        <color indexed="64"/>
      </bottom>
      <diagonal/>
    </border>
    <border>
      <left style="double">
        <color indexed="64"/>
      </left>
      <right/>
      <top/>
      <bottom style="dott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bottom style="hair">
        <color indexed="64"/>
      </bottom>
      <diagonal/>
    </border>
    <border>
      <left style="dashed">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1" fillId="0" borderId="0">
      <alignment vertical="center"/>
    </xf>
    <xf numFmtId="38" fontId="23" fillId="0" borderId="0" applyFont="0" applyFill="0" applyBorder="0" applyAlignment="0" applyProtection="0">
      <alignment vertical="center"/>
    </xf>
    <xf numFmtId="0" fontId="23" fillId="0" borderId="0"/>
  </cellStyleXfs>
  <cellXfs count="657">
    <xf numFmtId="0" fontId="0" fillId="0" borderId="0" xfId="0">
      <alignment vertical="center"/>
    </xf>
    <xf numFmtId="0" fontId="4" fillId="3" borderId="21" xfId="0" applyFont="1" applyFill="1" applyBorder="1" applyAlignment="1" applyProtection="1">
      <alignment horizontal="right" vertical="center"/>
      <protection locked="0"/>
    </xf>
    <xf numFmtId="2" fontId="4" fillId="3" borderId="21" xfId="0" applyNumberFormat="1" applyFont="1" applyFill="1" applyBorder="1" applyAlignment="1" applyProtection="1">
      <alignment horizontal="right" vertical="center"/>
      <protection locked="0"/>
    </xf>
    <xf numFmtId="6" fontId="4" fillId="3" borderId="18" xfId="1" applyNumberFormat="1" applyFont="1" applyFill="1" applyBorder="1" applyAlignment="1" applyProtection="1">
      <alignment horizontal="right" vertical="center"/>
      <protection locked="0"/>
    </xf>
    <xf numFmtId="6" fontId="4" fillId="3" borderId="21" xfId="1" applyNumberFormat="1" applyFont="1" applyFill="1" applyBorder="1" applyAlignment="1" applyProtection="1">
      <alignment horizontal="right" vertical="center"/>
      <protection locked="0"/>
    </xf>
    <xf numFmtId="6" fontId="4" fillId="3" borderId="35" xfId="1" applyNumberFormat="1" applyFont="1" applyFill="1" applyBorder="1" applyAlignment="1" applyProtection="1">
      <alignment horizontal="right" vertical="center"/>
      <protection locked="0"/>
    </xf>
    <xf numFmtId="38" fontId="4" fillId="0" borderId="0" xfId="1" applyFont="1" applyProtection="1">
      <alignment vertical="center"/>
    </xf>
    <xf numFmtId="182" fontId="18" fillId="6" borderId="75" xfId="1" applyNumberFormat="1" applyFont="1" applyFill="1" applyBorder="1" applyAlignment="1" applyProtection="1">
      <alignment horizontal="right" vertical="center"/>
    </xf>
    <xf numFmtId="182" fontId="11" fillId="6" borderId="75" xfId="1" applyNumberFormat="1" applyFont="1" applyFill="1" applyBorder="1" applyAlignment="1" applyProtection="1">
      <alignment horizontal="right" vertical="center"/>
    </xf>
    <xf numFmtId="182" fontId="18" fillId="6" borderId="35" xfId="1" applyNumberFormat="1" applyFont="1" applyFill="1" applyBorder="1" applyAlignment="1" applyProtection="1">
      <alignment horizontal="right" vertical="center"/>
    </xf>
    <xf numFmtId="49" fontId="4" fillId="3" borderId="43" xfId="0" applyNumberFormat="1" applyFont="1" applyFill="1" applyBorder="1" applyAlignment="1" applyProtection="1">
      <alignment horizontal="right" vertical="center"/>
      <protection locked="0"/>
    </xf>
    <xf numFmtId="49" fontId="4" fillId="3" borderId="78" xfId="0" applyNumberFormat="1" applyFont="1" applyFill="1" applyBorder="1" applyAlignment="1" applyProtection="1">
      <alignment horizontal="right" vertical="center"/>
      <protection locked="0"/>
    </xf>
    <xf numFmtId="0" fontId="4" fillId="3" borderId="43" xfId="0" applyFont="1" applyFill="1" applyBorder="1" applyAlignment="1" applyProtection="1">
      <alignment horizontal="right" vertical="center"/>
      <protection locked="0"/>
    </xf>
    <xf numFmtId="0" fontId="4" fillId="3" borderId="78" xfId="0" applyFont="1" applyFill="1" applyBorder="1" applyAlignment="1" applyProtection="1">
      <alignment horizontal="right" vertical="center"/>
      <protection locked="0"/>
    </xf>
    <xf numFmtId="49" fontId="4" fillId="3" borderId="44" xfId="0" applyNumberFormat="1" applyFont="1" applyFill="1" applyBorder="1" applyAlignment="1" applyProtection="1">
      <alignment horizontal="right" vertical="center"/>
      <protection locked="0"/>
    </xf>
    <xf numFmtId="49" fontId="4" fillId="3" borderId="85" xfId="0" applyNumberFormat="1" applyFont="1" applyFill="1" applyBorder="1" applyAlignment="1" applyProtection="1">
      <alignment horizontal="right" vertical="center"/>
      <protection locked="0"/>
    </xf>
    <xf numFmtId="0" fontId="4" fillId="3" borderId="85" xfId="0" applyFont="1" applyFill="1" applyBorder="1" applyAlignment="1" applyProtection="1">
      <alignment horizontal="right" vertical="center"/>
      <protection locked="0"/>
    </xf>
    <xf numFmtId="2" fontId="4" fillId="4" borderId="18" xfId="0" applyNumberFormat="1" applyFont="1" applyFill="1" applyBorder="1" applyAlignment="1" applyProtection="1">
      <alignment horizontal="right" vertical="center"/>
      <protection locked="0"/>
    </xf>
    <xf numFmtId="0" fontId="23" fillId="0" borderId="0" xfId="5"/>
    <xf numFmtId="0" fontId="12" fillId="4" borderId="1" xfId="5" applyFont="1" applyFill="1" applyBorder="1" applyAlignment="1">
      <alignment horizontal="center" vertical="center"/>
    </xf>
    <xf numFmtId="0" fontId="12" fillId="4" borderId="1" xfId="5" applyFont="1" applyFill="1" applyBorder="1" applyAlignment="1">
      <alignment horizontal="center" vertical="center" wrapText="1"/>
    </xf>
    <xf numFmtId="0" fontId="23" fillId="0" borderId="0" xfId="5" applyAlignment="1">
      <alignment vertical="center"/>
    </xf>
    <xf numFmtId="0" fontId="23" fillId="0" borderId="1" xfId="5" applyBorder="1" applyAlignment="1">
      <alignment horizontal="center" vertical="center"/>
    </xf>
    <xf numFmtId="0" fontId="23" fillId="0" borderId="1" xfId="5" applyBorder="1" applyAlignment="1">
      <alignment horizontal="left" vertical="center" wrapText="1"/>
    </xf>
    <xf numFmtId="0" fontId="23" fillId="0" borderId="1" xfId="5" applyBorder="1" applyAlignment="1">
      <alignment horizontal="center" vertical="center" wrapText="1"/>
    </xf>
    <xf numFmtId="0" fontId="23" fillId="0" borderId="1" xfId="5" applyBorder="1" applyAlignment="1">
      <alignment vertical="center" wrapText="1"/>
    </xf>
    <xf numFmtId="57" fontId="23" fillId="0" borderId="1" xfId="5" applyNumberFormat="1" applyBorder="1" applyAlignment="1">
      <alignment horizontal="center" vertical="center"/>
    </xf>
    <xf numFmtId="0" fontId="23" fillId="0" borderId="1" xfId="5" applyBorder="1" applyAlignment="1">
      <alignment vertical="center"/>
    </xf>
    <xf numFmtId="55" fontId="23" fillId="0" borderId="1" xfId="5" applyNumberFormat="1" applyBorder="1" applyAlignment="1">
      <alignment horizontal="center" vertical="center"/>
    </xf>
    <xf numFmtId="0" fontId="28" fillId="0" borderId="0" xfId="5" applyFont="1"/>
    <xf numFmtId="0" fontId="12" fillId="0" borderId="0" xfId="5" applyFont="1"/>
    <xf numFmtId="0" fontId="4" fillId="0" borderId="1" xfId="5" applyFont="1" applyBorder="1" applyAlignment="1">
      <alignment vertical="center"/>
    </xf>
    <xf numFmtId="0" fontId="23" fillId="0" borderId="0" xfId="5" applyAlignment="1">
      <alignment horizontal="center" vertical="center" wrapText="1"/>
    </xf>
    <xf numFmtId="184" fontId="23" fillId="0" borderId="1" xfId="5" applyNumberFormat="1" applyBorder="1" applyAlignment="1">
      <alignment horizontal="center" vertical="center"/>
    </xf>
    <xf numFmtId="185" fontId="23" fillId="0" borderId="1" xfId="5" applyNumberFormat="1" applyBorder="1" applyAlignment="1">
      <alignment horizontal="center" vertical="center"/>
    </xf>
    <xf numFmtId="0" fontId="23" fillId="0" borderId="0" xfId="5" applyAlignment="1">
      <alignment horizontal="center" vertical="center"/>
    </xf>
    <xf numFmtId="177" fontId="4" fillId="3" borderId="80" xfId="0" applyNumberFormat="1" applyFont="1" applyFill="1" applyBorder="1" applyAlignment="1" applyProtection="1">
      <alignment horizontal="right" vertical="center"/>
      <protection locked="0"/>
    </xf>
    <xf numFmtId="177" fontId="4" fillId="3" borderId="65" xfId="0" applyNumberFormat="1" applyFont="1" applyFill="1" applyBorder="1" applyAlignment="1" applyProtection="1">
      <alignment horizontal="right" vertical="center"/>
      <protection locked="0"/>
    </xf>
    <xf numFmtId="177" fontId="4" fillId="3" borderId="87" xfId="0" applyNumberFormat="1" applyFont="1" applyFill="1" applyBorder="1" applyAlignment="1" applyProtection="1">
      <alignment horizontal="right" vertical="center"/>
      <protection locked="0"/>
    </xf>
    <xf numFmtId="177" fontId="4" fillId="3" borderId="120" xfId="0" applyNumberFormat="1" applyFont="1" applyFill="1" applyBorder="1" applyAlignment="1" applyProtection="1">
      <alignment horizontal="right" vertical="center"/>
      <protection locked="0"/>
    </xf>
    <xf numFmtId="192" fontId="4" fillId="3" borderId="46" xfId="0" applyNumberFormat="1" applyFont="1" applyFill="1" applyBorder="1" applyAlignment="1" applyProtection="1">
      <alignment horizontal="right" vertical="center"/>
      <protection locked="0"/>
    </xf>
    <xf numFmtId="192" fontId="4" fillId="3" borderId="79" xfId="0" applyNumberFormat="1" applyFont="1" applyFill="1" applyBorder="1" applyAlignment="1" applyProtection="1">
      <alignment horizontal="right" vertical="center"/>
      <protection locked="0"/>
    </xf>
    <xf numFmtId="192" fontId="4" fillId="3" borderId="47" xfId="0" applyNumberFormat="1" applyFont="1" applyFill="1" applyBorder="1" applyAlignment="1" applyProtection="1">
      <alignment horizontal="right" vertical="center"/>
      <protection locked="0"/>
    </xf>
    <xf numFmtId="192" fontId="4" fillId="3" borderId="86" xfId="0" applyNumberFormat="1" applyFont="1" applyFill="1" applyBorder="1" applyAlignment="1" applyProtection="1">
      <alignment horizontal="right" vertical="center"/>
      <protection locked="0"/>
    </xf>
    <xf numFmtId="177" fontId="4" fillId="3" borderId="90" xfId="0" applyNumberFormat="1" applyFont="1" applyFill="1" applyBorder="1" applyAlignment="1" applyProtection="1">
      <alignment horizontal="right" vertical="center"/>
      <protection locked="0"/>
    </xf>
    <xf numFmtId="0" fontId="4" fillId="3" borderId="41" xfId="0" applyFont="1" applyFill="1" applyBorder="1" applyAlignment="1" applyProtection="1">
      <alignment horizontal="right" vertical="center"/>
      <protection locked="0"/>
    </xf>
    <xf numFmtId="0" fontId="4" fillId="4" borderId="35" xfId="0" applyFont="1" applyFill="1" applyBorder="1" applyAlignment="1" applyProtection="1">
      <alignment horizontal="right" vertical="center"/>
      <protection locked="0"/>
    </xf>
    <xf numFmtId="0" fontId="4" fillId="3" borderId="75" xfId="0" applyFont="1" applyFill="1" applyBorder="1" applyAlignment="1" applyProtection="1">
      <alignment horizontal="right" vertical="center"/>
      <protection locked="0"/>
    </xf>
    <xf numFmtId="177" fontId="4" fillId="3" borderId="120" xfId="0" applyNumberFormat="1" applyFont="1" applyFill="1" applyBorder="1" applyProtection="1">
      <alignment vertical="center"/>
      <protection locked="0"/>
    </xf>
    <xf numFmtId="177" fontId="4" fillId="3" borderId="87" xfId="0" applyNumberFormat="1" applyFont="1" applyFill="1" applyBorder="1" applyProtection="1">
      <alignment vertical="center"/>
      <protection locked="0"/>
    </xf>
    <xf numFmtId="0" fontId="4" fillId="4" borderId="63" xfId="0" applyFont="1" applyFill="1" applyBorder="1" applyAlignment="1" applyProtection="1">
      <alignment horizontal="right" vertical="center"/>
      <protection locked="0"/>
    </xf>
    <xf numFmtId="0" fontId="0" fillId="0" borderId="6" xfId="0" applyBorder="1" applyAlignment="1">
      <alignment vertical="center" wrapText="1"/>
    </xf>
    <xf numFmtId="0" fontId="0" fillId="0" borderId="1" xfId="0" applyBorder="1" applyAlignment="1">
      <alignment vertical="center" wrapText="1"/>
    </xf>
    <xf numFmtId="0" fontId="4" fillId="3" borderId="1" xfId="0" applyFont="1" applyFill="1" applyBorder="1" applyAlignment="1" applyProtection="1">
      <alignment horizontal="left" vertical="center"/>
      <protection locked="0"/>
    </xf>
    <xf numFmtId="0" fontId="4" fillId="3" borderId="1" xfId="0" applyFont="1" applyFill="1" applyBorder="1" applyProtection="1">
      <alignment vertical="center"/>
      <protection locked="0"/>
    </xf>
    <xf numFmtId="0" fontId="4" fillId="3" borderId="6" xfId="0" applyFont="1" applyFill="1" applyBorder="1" applyAlignment="1" applyProtection="1">
      <alignment horizontal="left" vertical="center"/>
      <protection locked="0"/>
    </xf>
    <xf numFmtId="38" fontId="40" fillId="3" borderId="151" xfId="1" applyFont="1" applyFill="1" applyBorder="1" applyAlignment="1" applyProtection="1">
      <alignment horizontal="right" vertical="center"/>
      <protection locked="0"/>
    </xf>
    <xf numFmtId="38" fontId="40" fillId="3" borderId="177" xfId="1" applyFont="1" applyFill="1" applyBorder="1" applyAlignment="1" applyProtection="1">
      <alignment horizontal="right" vertical="center"/>
      <protection locked="0"/>
    </xf>
    <xf numFmtId="38" fontId="40" fillId="3" borderId="178" xfId="1" applyFont="1" applyFill="1" applyBorder="1" applyAlignment="1" applyProtection="1">
      <alignment horizontal="right" vertical="center"/>
      <protection locked="0"/>
    </xf>
    <xf numFmtId="38" fontId="40" fillId="3" borderId="100" xfId="1" applyFont="1" applyFill="1" applyBorder="1" applyAlignment="1" applyProtection="1">
      <alignment horizontal="right" vertical="center"/>
      <protection locked="0"/>
    </xf>
    <xf numFmtId="38" fontId="40" fillId="3" borderId="0" xfId="1" applyFont="1" applyFill="1" applyBorder="1" applyAlignment="1" applyProtection="1">
      <alignment horizontal="right" vertical="center"/>
      <protection locked="0"/>
    </xf>
    <xf numFmtId="38" fontId="40" fillId="3" borderId="179" xfId="1" applyFont="1" applyFill="1" applyBorder="1" applyAlignment="1" applyProtection="1">
      <alignment horizontal="right" vertical="center"/>
      <protection locked="0"/>
    </xf>
    <xf numFmtId="0" fontId="40" fillId="3" borderId="130" xfId="0" applyFont="1" applyFill="1" applyBorder="1" applyProtection="1">
      <alignment vertical="center"/>
      <protection locked="0"/>
    </xf>
    <xf numFmtId="0" fontId="40" fillId="3" borderId="180" xfId="0" applyFont="1" applyFill="1" applyBorder="1" applyProtection="1">
      <alignment vertical="center"/>
      <protection locked="0"/>
    </xf>
    <xf numFmtId="49" fontId="10" fillId="3" borderId="1" xfId="0" applyNumberFormat="1" applyFont="1" applyFill="1" applyBorder="1" applyAlignment="1" applyProtection="1">
      <alignment horizontal="left" vertical="center"/>
      <protection locked="0"/>
    </xf>
    <xf numFmtId="177" fontId="4" fillId="3" borderId="49" xfId="0" applyNumberFormat="1" applyFont="1" applyFill="1" applyBorder="1" applyAlignment="1" applyProtection="1">
      <alignment horizontal="right" vertical="center"/>
      <protection locked="0"/>
    </xf>
    <xf numFmtId="177" fontId="4" fillId="3" borderId="82" xfId="0" applyNumberFormat="1" applyFont="1" applyFill="1" applyBorder="1" applyAlignment="1" applyProtection="1">
      <alignment horizontal="right" vertical="center"/>
      <protection locked="0"/>
    </xf>
    <xf numFmtId="177" fontId="4" fillId="3" borderId="137" xfId="0" applyNumberFormat="1" applyFont="1" applyFill="1" applyBorder="1" applyAlignment="1" applyProtection="1">
      <alignment horizontal="right" vertical="center"/>
      <protection locked="0"/>
    </xf>
    <xf numFmtId="177" fontId="4" fillId="3" borderId="138" xfId="0" applyNumberFormat="1" applyFont="1" applyFill="1" applyBorder="1" applyAlignment="1" applyProtection="1">
      <alignment horizontal="right" vertical="center"/>
      <protection locked="0"/>
    </xf>
    <xf numFmtId="177" fontId="4" fillId="3" borderId="185" xfId="0" applyNumberFormat="1" applyFont="1" applyFill="1" applyBorder="1" applyAlignment="1" applyProtection="1">
      <alignment horizontal="right" vertical="center"/>
      <protection locked="0"/>
    </xf>
    <xf numFmtId="177" fontId="4" fillId="3" borderId="186" xfId="0" applyNumberFormat="1" applyFont="1" applyFill="1" applyBorder="1" applyAlignment="1" applyProtection="1">
      <alignment horizontal="right" vertical="center"/>
      <protection locked="0"/>
    </xf>
    <xf numFmtId="177" fontId="4" fillId="3" borderId="190" xfId="0" applyNumberFormat="1" applyFont="1" applyFill="1" applyBorder="1" applyAlignment="1" applyProtection="1">
      <alignment horizontal="right" vertical="center"/>
      <protection locked="0"/>
    </xf>
    <xf numFmtId="177" fontId="4" fillId="3" borderId="118" xfId="0" applyNumberFormat="1" applyFont="1" applyFill="1" applyBorder="1" applyAlignment="1" applyProtection="1">
      <alignment horizontal="right" vertical="center"/>
      <protection locked="0"/>
    </xf>
    <xf numFmtId="177" fontId="4" fillId="3" borderId="23" xfId="0" applyNumberFormat="1" applyFont="1" applyFill="1" applyBorder="1" applyAlignment="1" applyProtection="1">
      <alignment horizontal="right" vertical="center"/>
      <protection locked="0"/>
    </xf>
    <xf numFmtId="177" fontId="4" fillId="3" borderId="101" xfId="0" applyNumberFormat="1" applyFont="1" applyFill="1" applyBorder="1" applyAlignment="1" applyProtection="1">
      <alignment horizontal="right" vertical="center"/>
      <protection locked="0"/>
    </xf>
    <xf numFmtId="38" fontId="20" fillId="0" borderId="0" xfId="4" applyFont="1" applyFill="1" applyAlignment="1" applyProtection="1">
      <alignment horizontal="left" vertical="center"/>
    </xf>
    <xf numFmtId="38" fontId="20" fillId="0" borderId="0" xfId="4" applyFont="1" applyFill="1" applyAlignment="1" applyProtection="1">
      <alignment horizontal="center" vertical="center" shrinkToFit="1"/>
    </xf>
    <xf numFmtId="38" fontId="20" fillId="0" borderId="0" xfId="4" applyFont="1" applyFill="1" applyAlignment="1" applyProtection="1">
      <alignment vertical="center" shrinkToFit="1"/>
    </xf>
    <xf numFmtId="0" fontId="4" fillId="0" borderId="0" xfId="0" applyFont="1">
      <alignment vertical="center"/>
    </xf>
    <xf numFmtId="0" fontId="4" fillId="0" borderId="0" xfId="0" applyFont="1" applyAlignment="1">
      <alignment horizontal="right" vertical="center"/>
    </xf>
    <xf numFmtId="0" fontId="7" fillId="0" borderId="0" xfId="0" applyFont="1" applyAlignment="1">
      <alignment horizontal="right" vertical="center"/>
    </xf>
    <xf numFmtId="181" fontId="4" fillId="6" borderId="41" xfId="0" applyNumberFormat="1" applyFont="1" applyFill="1" applyBorder="1" applyAlignment="1">
      <alignment horizontal="right" vertical="center"/>
    </xf>
    <xf numFmtId="2" fontId="4" fillId="0" borderId="0" xfId="0" applyNumberFormat="1" applyFont="1">
      <alignment vertical="center"/>
    </xf>
    <xf numFmtId="181" fontId="4" fillId="6" borderId="21" xfId="0" applyNumberFormat="1" applyFont="1" applyFill="1" applyBorder="1" applyAlignment="1">
      <alignment horizontal="right" vertical="center"/>
    </xf>
    <xf numFmtId="0" fontId="10" fillId="0" borderId="0" xfId="0" applyFont="1" applyAlignment="1">
      <alignment vertical="center" wrapText="1"/>
    </xf>
    <xf numFmtId="182" fontId="11" fillId="6" borderId="21" xfId="0" applyNumberFormat="1" applyFont="1" applyFill="1" applyBorder="1" applyAlignment="1">
      <alignment horizontal="right" vertical="center"/>
    </xf>
    <xf numFmtId="0" fontId="11" fillId="5" borderId="42" xfId="0" applyFont="1" applyFill="1" applyBorder="1" applyAlignment="1">
      <alignment horizontal="center" vertical="center"/>
    </xf>
    <xf numFmtId="0" fontId="17" fillId="5" borderId="56" xfId="0" applyFont="1" applyFill="1" applyBorder="1" applyAlignment="1">
      <alignment horizontal="center" vertical="center" wrapText="1"/>
    </xf>
    <xf numFmtId="181" fontId="4" fillId="6" borderId="21" xfId="0" applyNumberFormat="1" applyFont="1" applyFill="1" applyBorder="1">
      <alignment vertical="center"/>
    </xf>
    <xf numFmtId="181" fontId="4" fillId="6" borderId="140" xfId="0" applyNumberFormat="1" applyFont="1" applyFill="1" applyBorder="1" applyAlignment="1">
      <alignment horizontal="right" vertical="center"/>
    </xf>
    <xf numFmtId="181" fontId="4" fillId="6" borderId="142" xfId="0" applyNumberFormat="1" applyFont="1" applyFill="1" applyBorder="1">
      <alignment vertical="center"/>
    </xf>
    <xf numFmtId="181" fontId="4" fillId="6" borderId="142" xfId="0" applyNumberFormat="1" applyFont="1" applyFill="1" applyBorder="1" applyAlignment="1">
      <alignment horizontal="right" vertical="center"/>
    </xf>
    <xf numFmtId="182" fontId="11" fillId="6" borderId="144" xfId="0" applyNumberFormat="1" applyFont="1" applyFill="1" applyBorder="1" applyAlignment="1">
      <alignment horizontal="right" vertical="center"/>
    </xf>
    <xf numFmtId="181" fontId="4" fillId="6" borderId="148" xfId="0" applyNumberFormat="1" applyFont="1" applyFill="1" applyBorder="1" applyAlignment="1">
      <alignment horizontal="right" vertical="center"/>
    </xf>
    <xf numFmtId="0" fontId="11" fillId="5" borderId="37" xfId="0" applyFont="1" applyFill="1" applyBorder="1" applyAlignment="1">
      <alignment horizontal="center" vertical="center"/>
    </xf>
    <xf numFmtId="182" fontId="11" fillId="6" borderId="75" xfId="0" applyNumberFormat="1" applyFont="1" applyFill="1" applyBorder="1" applyAlignment="1">
      <alignment horizontal="right" vertical="center"/>
    </xf>
    <xf numFmtId="0" fontId="4" fillId="6" borderId="41" xfId="0" applyFont="1" applyFill="1" applyBorder="1" applyAlignment="1">
      <alignment horizontal="right" vertical="center"/>
    </xf>
    <xf numFmtId="12" fontId="4" fillId="0" borderId="0" xfId="0" applyNumberFormat="1" applyFont="1">
      <alignment vertical="center"/>
    </xf>
    <xf numFmtId="179" fontId="4" fillId="6" borderId="41" xfId="0" applyNumberFormat="1" applyFont="1" applyFill="1" applyBorder="1" applyAlignment="1">
      <alignment horizontal="right" vertical="center"/>
    </xf>
    <xf numFmtId="179" fontId="11" fillId="6" borderId="21" xfId="0" applyNumberFormat="1" applyFont="1" applyFill="1" applyBorder="1" applyAlignment="1">
      <alignment horizontal="right" vertical="center"/>
    </xf>
    <xf numFmtId="0" fontId="8" fillId="0" borderId="0" xfId="0" applyFont="1">
      <alignment vertical="center"/>
    </xf>
    <xf numFmtId="180" fontId="4" fillId="6" borderId="41" xfId="0" applyNumberFormat="1" applyFont="1" applyFill="1" applyBorder="1" applyAlignment="1">
      <alignment horizontal="right" vertical="center"/>
    </xf>
    <xf numFmtId="0" fontId="4" fillId="6" borderId="21" xfId="0" applyFont="1" applyFill="1" applyBorder="1" applyAlignment="1">
      <alignment horizontal="right" vertical="center"/>
    </xf>
    <xf numFmtId="182" fontId="19" fillId="6" borderId="58" xfId="0" applyNumberFormat="1" applyFont="1" applyFill="1" applyBorder="1" applyAlignment="1">
      <alignment horizontal="right" vertical="center"/>
    </xf>
    <xf numFmtId="0" fontId="0" fillId="0" borderId="1" xfId="0" applyBorder="1" applyAlignment="1">
      <alignment horizontal="left" vertical="center"/>
    </xf>
    <xf numFmtId="195" fontId="4" fillId="2" borderId="175" xfId="1" applyNumberFormat="1" applyFont="1" applyFill="1" applyBorder="1" applyProtection="1">
      <alignment vertical="center"/>
    </xf>
    <xf numFmtId="195" fontId="4" fillId="2" borderId="155" xfId="1" applyNumberFormat="1" applyFont="1" applyFill="1" applyBorder="1" applyProtection="1">
      <alignment vertical="center"/>
    </xf>
    <xf numFmtId="195" fontId="4" fillId="2" borderId="156" xfId="1" applyNumberFormat="1" applyFont="1" applyFill="1" applyBorder="1" applyProtection="1">
      <alignment vertical="center"/>
    </xf>
    <xf numFmtId="195" fontId="4" fillId="2" borderId="157" xfId="1" applyNumberFormat="1" applyFont="1" applyFill="1" applyBorder="1" applyProtection="1">
      <alignment vertical="center"/>
    </xf>
    <xf numFmtId="195" fontId="4" fillId="2" borderId="162" xfId="1" applyNumberFormat="1" applyFont="1" applyFill="1" applyBorder="1" applyProtection="1">
      <alignment vertical="center"/>
    </xf>
    <xf numFmtId="195" fontId="4" fillId="2" borderId="168" xfId="1" applyNumberFormat="1" applyFont="1" applyFill="1" applyBorder="1" applyProtection="1">
      <alignment vertical="center"/>
    </xf>
    <xf numFmtId="195" fontId="4" fillId="2" borderId="160" xfId="1" applyNumberFormat="1" applyFont="1" applyFill="1" applyBorder="1" applyProtection="1">
      <alignment vertical="center"/>
    </xf>
    <xf numFmtId="195" fontId="4" fillId="2" borderId="158" xfId="1" applyNumberFormat="1" applyFont="1" applyFill="1" applyBorder="1" applyProtection="1">
      <alignment vertical="center"/>
    </xf>
    <xf numFmtId="195" fontId="4" fillId="2" borderId="152" xfId="1" applyNumberFormat="1" applyFont="1" applyFill="1" applyBorder="1" applyProtection="1">
      <alignment vertical="center"/>
    </xf>
    <xf numFmtId="193" fontId="4" fillId="0" borderId="0" xfId="1" applyNumberFormat="1" applyFont="1" applyProtection="1">
      <alignment vertical="center"/>
    </xf>
    <xf numFmtId="194" fontId="4" fillId="0" borderId="0" xfId="1" applyNumberFormat="1" applyFont="1" applyProtection="1">
      <alignment vertical="center"/>
    </xf>
    <xf numFmtId="195" fontId="12" fillId="2" borderId="152" xfId="1" applyNumberFormat="1" applyFont="1" applyFill="1" applyBorder="1" applyProtection="1">
      <alignment vertical="center"/>
    </xf>
    <xf numFmtId="195" fontId="12" fillId="2" borderId="153" xfId="1" applyNumberFormat="1" applyFont="1" applyFill="1" applyBorder="1" applyProtection="1">
      <alignment vertical="center"/>
    </xf>
    <xf numFmtId="0" fontId="42" fillId="0" borderId="0" xfId="0" applyFont="1">
      <alignment vertical="center"/>
    </xf>
    <xf numFmtId="196" fontId="4" fillId="3" borderId="43" xfId="0" applyNumberFormat="1" applyFont="1" applyFill="1" applyBorder="1" applyProtection="1">
      <alignment vertical="center"/>
      <protection locked="0"/>
    </xf>
    <xf numFmtId="196" fontId="4" fillId="3" borderId="78" xfId="0" applyNumberFormat="1" applyFont="1" applyFill="1" applyBorder="1" applyProtection="1">
      <alignment vertical="center"/>
      <protection locked="0"/>
    </xf>
    <xf numFmtId="196" fontId="4" fillId="3" borderId="44" xfId="0" applyNumberFormat="1" applyFont="1" applyFill="1" applyBorder="1" applyProtection="1">
      <alignment vertical="center"/>
      <protection locked="0"/>
    </xf>
    <xf numFmtId="196" fontId="4" fillId="3" borderId="85" xfId="0" applyNumberFormat="1" applyFont="1" applyFill="1" applyBorder="1" applyProtection="1">
      <alignment vertical="center"/>
      <protection locked="0"/>
    </xf>
    <xf numFmtId="49" fontId="4" fillId="3" borderId="52" xfId="0" applyNumberFormat="1" applyFont="1" applyFill="1" applyBorder="1" applyAlignment="1" applyProtection="1">
      <alignment horizontal="right" vertical="center"/>
      <protection locked="0"/>
    </xf>
    <xf numFmtId="49" fontId="4" fillId="3" borderId="83" xfId="0" applyNumberFormat="1" applyFont="1" applyFill="1" applyBorder="1" applyAlignment="1" applyProtection="1">
      <alignment horizontal="right" vertical="center"/>
      <protection locked="0"/>
    </xf>
    <xf numFmtId="49" fontId="4" fillId="3" borderId="88" xfId="0" applyNumberFormat="1" applyFont="1" applyFill="1" applyBorder="1" applyAlignment="1" applyProtection="1">
      <alignment horizontal="right" vertical="center"/>
      <protection locked="0"/>
    </xf>
    <xf numFmtId="0" fontId="23" fillId="0" borderId="8" xfId="5" applyBorder="1" applyAlignment="1">
      <alignment horizontal="center" vertical="center" wrapText="1"/>
    </xf>
    <xf numFmtId="0" fontId="4" fillId="10" borderId="1" xfId="5" applyFont="1" applyFill="1" applyBorder="1" applyAlignment="1">
      <alignment horizontal="center" vertical="center"/>
    </xf>
    <xf numFmtId="0" fontId="3" fillId="10" borderId="1" xfId="5" applyFont="1" applyFill="1" applyBorder="1" applyAlignment="1">
      <alignment horizontal="left" vertical="center" wrapText="1"/>
    </xf>
    <xf numFmtId="0" fontId="4" fillId="10" borderId="1" xfId="5" applyFont="1" applyFill="1" applyBorder="1" applyAlignment="1">
      <alignment horizontal="center" vertical="center" wrapText="1"/>
    </xf>
    <xf numFmtId="0" fontId="4" fillId="10" borderId="1" xfId="5" applyFont="1" applyFill="1" applyBorder="1" applyAlignment="1">
      <alignment horizontal="left" vertical="center"/>
    </xf>
    <xf numFmtId="0" fontId="12" fillId="10" borderId="1" xfId="5" applyFont="1" applyFill="1" applyBorder="1" applyAlignment="1">
      <alignment horizontal="center" vertical="center"/>
    </xf>
    <xf numFmtId="0" fontId="23" fillId="0" borderId="1" xfId="5" applyBorder="1" applyAlignment="1">
      <alignment horizontal="left" vertical="center"/>
    </xf>
    <xf numFmtId="0" fontId="4" fillId="10" borderId="1" xfId="5" applyFont="1" applyFill="1" applyBorder="1" applyAlignment="1">
      <alignment horizontal="left" vertical="center" wrapText="1"/>
    </xf>
    <xf numFmtId="0" fontId="4" fillId="4" borderId="43"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52" xfId="0" applyFont="1" applyFill="1" applyBorder="1" applyAlignment="1" applyProtection="1">
      <alignment horizontal="left" vertical="center" wrapText="1"/>
      <protection locked="0"/>
    </xf>
    <xf numFmtId="0" fontId="4" fillId="4" borderId="83" xfId="0" applyFont="1" applyFill="1" applyBorder="1" applyAlignment="1" applyProtection="1">
      <alignment horizontal="left" vertical="center" wrapText="1"/>
      <protection locked="0"/>
    </xf>
    <xf numFmtId="0" fontId="4" fillId="4" borderId="81" xfId="0" applyFont="1" applyFill="1" applyBorder="1" applyAlignment="1" applyProtection="1">
      <alignment horizontal="left" vertical="center" wrapText="1"/>
      <protection locked="0"/>
    </xf>
    <xf numFmtId="0" fontId="4" fillId="4" borderId="52" xfId="0" applyFont="1" applyFill="1" applyBorder="1" applyAlignment="1" applyProtection="1">
      <alignment horizontal="left" vertical="center"/>
      <protection locked="0"/>
    </xf>
    <xf numFmtId="0" fontId="4" fillId="4" borderId="85" xfId="0" applyFont="1" applyFill="1" applyBorder="1" applyAlignment="1" applyProtection="1">
      <alignment horizontal="left" vertical="center"/>
      <protection locked="0"/>
    </xf>
    <xf numFmtId="0" fontId="4" fillId="4" borderId="88" xfId="0" applyFont="1" applyFill="1" applyBorder="1" applyAlignment="1" applyProtection="1">
      <alignment horizontal="left" vertical="center" wrapText="1"/>
      <protection locked="0"/>
    </xf>
    <xf numFmtId="0" fontId="4" fillId="4" borderId="109" xfId="0" applyFont="1" applyFill="1" applyBorder="1" applyAlignment="1" applyProtection="1">
      <alignment horizontal="left" vertical="center" wrapText="1"/>
      <protection locked="0"/>
    </xf>
    <xf numFmtId="0" fontId="4" fillId="4" borderId="192" xfId="0" applyFont="1" applyFill="1" applyBorder="1" applyAlignment="1" applyProtection="1">
      <alignment horizontal="right" vertical="center"/>
      <protection locked="0"/>
    </xf>
    <xf numFmtId="0" fontId="4" fillId="4" borderId="88" xfId="0" applyFont="1" applyFill="1" applyBorder="1" applyAlignment="1" applyProtection="1">
      <alignment horizontal="right" vertical="center"/>
      <protection locked="0"/>
    </xf>
    <xf numFmtId="177" fontId="4" fillId="3" borderId="194" xfId="0" applyNumberFormat="1" applyFont="1" applyFill="1" applyBorder="1" applyAlignment="1" applyProtection="1">
      <alignment horizontal="right" vertical="center"/>
      <protection locked="0"/>
    </xf>
    <xf numFmtId="177" fontId="4" fillId="3" borderId="195" xfId="0" applyNumberFormat="1" applyFont="1" applyFill="1" applyBorder="1" applyAlignment="1" applyProtection="1">
      <alignment horizontal="right" vertical="center"/>
      <protection locked="0"/>
    </xf>
    <xf numFmtId="0" fontId="0" fillId="0" borderId="1" xfId="0" applyBorder="1" applyAlignment="1">
      <alignment horizontal="center" vertical="center"/>
    </xf>
    <xf numFmtId="0" fontId="15" fillId="0" borderId="0" xfId="5" applyFont="1" applyAlignment="1">
      <alignment horizontal="center"/>
    </xf>
    <xf numFmtId="0" fontId="20" fillId="0" borderId="0" xfId="3" applyFont="1" applyAlignment="1">
      <alignment horizontal="left" vertical="center"/>
    </xf>
    <xf numFmtId="0" fontId="21" fillId="0" borderId="0" xfId="3" applyFont="1" applyAlignment="1">
      <alignment horizontal="centerContinuous" vertical="center"/>
    </xf>
    <xf numFmtId="0" fontId="22" fillId="0" borderId="0" xfId="3" applyFont="1" applyAlignment="1">
      <alignment horizontal="centerContinuous" vertical="center" shrinkToFit="1"/>
    </xf>
    <xf numFmtId="0" fontId="22" fillId="0" borderId="0" xfId="3" applyFont="1" applyAlignment="1">
      <alignment horizontal="centerContinuous" vertical="center"/>
    </xf>
    <xf numFmtId="0" fontId="20" fillId="0" borderId="0" xfId="3" applyFont="1" applyAlignment="1">
      <alignment vertical="center" shrinkToFit="1"/>
    </xf>
    <xf numFmtId="0" fontId="24" fillId="0" borderId="0" xfId="5" applyFont="1" applyAlignment="1">
      <alignment vertical="center"/>
    </xf>
    <xf numFmtId="0" fontId="20" fillId="0" borderId="0" xfId="3" applyFont="1" applyAlignment="1">
      <alignment horizontal="center" vertical="center" shrinkToFit="1"/>
    </xf>
    <xf numFmtId="0" fontId="20" fillId="9" borderId="1" xfId="3" applyFont="1" applyFill="1" applyBorder="1" applyAlignment="1">
      <alignment horizontal="center" vertical="center" shrinkToFit="1"/>
    </xf>
    <xf numFmtId="49" fontId="20" fillId="0" borderId="1" xfId="3" applyNumberFormat="1" applyFont="1" applyBorder="1" applyAlignment="1">
      <alignment horizontal="center" vertical="center" shrinkToFit="1"/>
    </xf>
    <xf numFmtId="0" fontId="0" fillId="0" borderId="1" xfId="0" applyBorder="1" applyAlignment="1">
      <alignment horizontal="left" vertical="center" wrapText="1"/>
    </xf>
    <xf numFmtId="0" fontId="0" fillId="10" borderId="1" xfId="0" applyFill="1" applyBorder="1" applyAlignment="1">
      <alignment horizontal="center" vertical="center"/>
    </xf>
    <xf numFmtId="0" fontId="20" fillId="9" borderId="1" xfId="3" applyFont="1" applyFill="1" applyBorder="1" applyAlignment="1">
      <alignment vertical="center" shrinkToFit="1"/>
    </xf>
    <xf numFmtId="177" fontId="30" fillId="0" borderId="8" xfId="5" applyNumberFormat="1" applyFont="1" applyBorder="1" applyAlignment="1">
      <alignment horizontal="center" vertical="center" shrinkToFit="1"/>
    </xf>
    <xf numFmtId="177" fontId="30" fillId="0" borderId="1" xfId="5" applyNumberFormat="1" applyFont="1" applyBorder="1" applyAlignment="1">
      <alignment horizontal="center" vertical="center" shrinkToFit="1"/>
    </xf>
    <xf numFmtId="177" fontId="23" fillId="0" borderId="1" xfId="5" applyNumberFormat="1" applyBorder="1" applyAlignment="1">
      <alignment horizontal="center" vertical="center"/>
    </xf>
    <xf numFmtId="0" fontId="4" fillId="10" borderId="1" xfId="0" applyFont="1" applyFill="1" applyBorder="1" applyAlignment="1">
      <alignment horizontal="center" vertical="center"/>
    </xf>
    <xf numFmtId="0" fontId="3"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30" fillId="0" borderId="1" xfId="5" applyFont="1" applyBorder="1" applyAlignment="1">
      <alignment vertical="center" wrapText="1"/>
    </xf>
    <xf numFmtId="192" fontId="31" fillId="0" borderId="1" xfId="5" applyNumberFormat="1" applyFont="1" applyBorder="1" applyAlignment="1">
      <alignment vertical="center" shrinkToFit="1"/>
    </xf>
    <xf numFmtId="0" fontId="4" fillId="0" borderId="1" xfId="0" applyFont="1" applyBorder="1" applyAlignment="1">
      <alignment horizontal="center" vertical="center" shrinkToFit="1"/>
    </xf>
    <xf numFmtId="0" fontId="20" fillId="0" borderId="1" xfId="3" applyFont="1" applyBorder="1" applyAlignment="1">
      <alignment horizontal="center" vertical="center" shrinkToFit="1"/>
    </xf>
    <xf numFmtId="0" fontId="4" fillId="0" borderId="1" xfId="0" applyFont="1" applyBorder="1" applyAlignment="1">
      <alignment vertical="center" shrinkToFit="1"/>
    </xf>
    <xf numFmtId="0" fontId="20" fillId="0" borderId="7" xfId="3" applyFont="1" applyBorder="1" applyAlignment="1">
      <alignment horizontal="center" vertical="center" shrinkToFit="1"/>
    </xf>
    <xf numFmtId="0" fontId="4" fillId="10" borderId="1" xfId="0" applyFont="1" applyFill="1" applyBorder="1" applyAlignment="1">
      <alignment horizontal="left" vertical="center"/>
    </xf>
    <xf numFmtId="192" fontId="23" fillId="0" borderId="1" xfId="5" applyNumberFormat="1" applyBorder="1" applyAlignment="1">
      <alignment vertical="center" shrinkToFit="1"/>
    </xf>
    <xf numFmtId="0" fontId="4" fillId="0" borderId="1" xfId="5" applyFont="1" applyBorder="1" applyAlignment="1">
      <alignment horizontal="center" vertical="center" wrapText="1"/>
    </xf>
    <xf numFmtId="0" fontId="4" fillId="0" borderId="1" xfId="0" applyFont="1" applyBorder="1" applyAlignment="1">
      <alignment horizontal="left" vertical="center" wrapText="1" shrinkToFit="1"/>
    </xf>
    <xf numFmtId="0" fontId="30" fillId="0" borderId="1" xfId="5" applyFont="1" applyBorder="1" applyAlignment="1">
      <alignment horizontal="center" vertical="center" wrapText="1" shrinkToFit="1"/>
    </xf>
    <xf numFmtId="177" fontId="4" fillId="0" borderId="1" xfId="5" applyNumberFormat="1" applyFont="1" applyBorder="1" applyAlignment="1">
      <alignment horizontal="center" vertical="center" shrinkToFit="1"/>
    </xf>
    <xf numFmtId="177" fontId="23" fillId="0" borderId="8" xfId="5" applyNumberFormat="1" applyBorder="1" applyAlignment="1">
      <alignment horizontal="center" vertical="center"/>
    </xf>
    <xf numFmtId="0" fontId="0" fillId="0" borderId="8" xfId="0" applyBorder="1" applyAlignment="1">
      <alignment horizontal="center" vertical="center"/>
    </xf>
    <xf numFmtId="0" fontId="23" fillId="0" borderId="1" xfId="5" applyBorder="1" applyAlignment="1">
      <alignment vertical="center" shrinkToFit="1"/>
    </xf>
    <xf numFmtId="0" fontId="20" fillId="0" borderId="0" xfId="5" applyFont="1" applyAlignment="1">
      <alignment vertical="center" wrapText="1"/>
    </xf>
    <xf numFmtId="0" fontId="20" fillId="0" borderId="11" xfId="3" applyFont="1" applyBorder="1" applyAlignment="1">
      <alignment horizontal="center" vertical="center" shrinkToFit="1"/>
    </xf>
    <xf numFmtId="0" fontId="34" fillId="0" borderId="1" xfId="0" applyFont="1" applyBorder="1" applyAlignment="1">
      <alignment vertical="center" wrapText="1"/>
    </xf>
    <xf numFmtId="0" fontId="20" fillId="0" borderId="9" xfId="3" applyFont="1" applyBorder="1" applyAlignment="1">
      <alignment horizontal="center" vertical="center" shrinkToFit="1"/>
    </xf>
    <xf numFmtId="0" fontId="20" fillId="0" borderId="11" xfId="3" applyFont="1" applyBorder="1" applyAlignment="1">
      <alignment horizontal="center" vertical="center" wrapText="1" shrinkToFit="1"/>
    </xf>
    <xf numFmtId="0" fontId="20" fillId="0" borderId="11" xfId="5" applyFont="1" applyBorder="1" applyAlignment="1">
      <alignment horizontal="center" vertical="center" wrapText="1"/>
    </xf>
    <xf numFmtId="0" fontId="20" fillId="0" borderId="0" xfId="3" applyFont="1" applyAlignment="1">
      <alignment horizontal="center" vertical="center"/>
    </xf>
    <xf numFmtId="0" fontId="20" fillId="0" borderId="0" xfId="3" applyFont="1" applyAlignment="1">
      <alignment horizontal="center" vertical="center" wrapText="1"/>
    </xf>
    <xf numFmtId="0" fontId="30" fillId="0" borderId="6" xfId="5" applyFont="1" applyBorder="1" applyAlignment="1">
      <alignment vertical="center" wrapText="1"/>
    </xf>
    <xf numFmtId="0" fontId="4" fillId="0" borderId="6" xfId="0" applyFont="1" applyBorder="1" applyAlignment="1">
      <alignment horizontal="center" vertical="center" shrinkToFit="1"/>
    </xf>
    <xf numFmtId="0" fontId="23" fillId="0" borderId="6" xfId="5" applyBorder="1" applyAlignment="1">
      <alignment vertical="center" wrapText="1"/>
    </xf>
    <xf numFmtId="0" fontId="23" fillId="0" borderId="6" xfId="5" applyBorder="1" applyAlignment="1">
      <alignment vertical="center" shrinkToFit="1"/>
    </xf>
    <xf numFmtId="0" fontId="23" fillId="0" borderId="6" xfId="5" applyBorder="1" applyAlignment="1">
      <alignment vertical="center"/>
    </xf>
    <xf numFmtId="0" fontId="23" fillId="10" borderId="1" xfId="5" applyFill="1" applyBorder="1" applyAlignment="1">
      <alignment horizontal="center" vertical="center"/>
    </xf>
    <xf numFmtId="184" fontId="30" fillId="0" borderId="1" xfId="5" applyNumberFormat="1" applyFont="1" applyBorder="1" applyAlignment="1">
      <alignment horizontal="center" vertical="center" shrinkToFit="1"/>
    </xf>
    <xf numFmtId="0" fontId="4" fillId="0" borderId="1" xfId="5" applyFont="1" applyBorder="1" applyAlignment="1">
      <alignment horizontal="left" vertical="center" wrapText="1" shrinkToFit="1"/>
    </xf>
    <xf numFmtId="184" fontId="4" fillId="0" borderId="1" xfId="5" applyNumberFormat="1" applyFont="1" applyBorder="1" applyAlignment="1">
      <alignment horizontal="center" vertical="center" shrinkToFit="1"/>
    </xf>
    <xf numFmtId="0" fontId="4" fillId="0" borderId="1" xfId="5" applyFont="1" applyBorder="1" applyAlignment="1">
      <alignment horizontal="center" vertical="center"/>
    </xf>
    <xf numFmtId="0" fontId="30" fillId="0" borderId="1" xfId="5" applyFont="1" applyBorder="1" applyAlignment="1">
      <alignment horizontal="center" vertical="center"/>
    </xf>
    <xf numFmtId="185" fontId="30" fillId="0" borderId="1" xfId="5" applyNumberFormat="1" applyFont="1" applyBorder="1" applyAlignment="1">
      <alignment horizontal="center" vertical="center" shrinkToFit="1"/>
    </xf>
    <xf numFmtId="0" fontId="12" fillId="4" borderId="2" xfId="5" applyFont="1" applyFill="1" applyBorder="1" applyAlignment="1">
      <alignment horizontal="center" vertical="center"/>
    </xf>
    <xf numFmtId="0" fontId="33" fillId="0" borderId="5" xfId="5" applyFont="1" applyBorder="1" applyAlignment="1">
      <alignment vertical="center" shrinkToFit="1"/>
    </xf>
    <xf numFmtId="0" fontId="23" fillId="0" borderId="104" xfId="5" applyBorder="1" applyAlignment="1">
      <alignment horizontal="center" vertical="center" shrinkToFit="1"/>
    </xf>
    <xf numFmtId="0" fontId="36" fillId="0" borderId="90" xfId="5" applyFont="1" applyBorder="1" applyAlignment="1">
      <alignment vertical="center" shrinkToFit="1"/>
    </xf>
    <xf numFmtId="0" fontId="23" fillId="0" borderId="105" xfId="5" applyBorder="1" applyAlignment="1">
      <alignment horizontal="center" vertical="center" shrinkToFit="1"/>
    </xf>
    <xf numFmtId="0" fontId="37" fillId="0" borderId="106" xfId="5" applyFont="1" applyBorder="1" applyAlignment="1">
      <alignment vertical="center" wrapText="1" shrinkToFit="1"/>
    </xf>
    <xf numFmtId="0" fontId="23" fillId="0" borderId="107" xfId="5" applyBorder="1" applyAlignment="1">
      <alignment horizontal="center" vertical="center" shrinkToFit="1"/>
    </xf>
    <xf numFmtId="190" fontId="30" fillId="0" borderId="104" xfId="5" applyNumberFormat="1" applyFont="1" applyBorder="1" applyAlignment="1">
      <alignment horizontal="center" vertical="center" shrinkToFit="1"/>
    </xf>
    <xf numFmtId="0" fontId="23" fillId="0" borderId="191" xfId="5" applyBorder="1"/>
    <xf numFmtId="188" fontId="30" fillId="0" borderId="105" xfId="5" applyNumberFormat="1" applyFont="1" applyBorder="1" applyAlignment="1">
      <alignment horizontal="center" vertical="center" shrinkToFit="1"/>
    </xf>
    <xf numFmtId="184" fontId="30" fillId="0" borderId="107" xfId="5" applyNumberFormat="1" applyFont="1" applyBorder="1" applyAlignment="1">
      <alignment horizontal="center" vertical="center" shrinkToFit="1"/>
    </xf>
    <xf numFmtId="187" fontId="30" fillId="0" borderId="104" xfId="5" applyNumberFormat="1" applyFont="1" applyBorder="1" applyAlignment="1">
      <alignment horizontal="center" vertical="center" shrinkToFit="1"/>
    </xf>
    <xf numFmtId="189" fontId="30" fillId="0" borderId="108" xfId="5" applyNumberFormat="1" applyFont="1" applyBorder="1" applyAlignment="1">
      <alignment horizontal="center" vertical="center" shrinkToFit="1"/>
    </xf>
    <xf numFmtId="184" fontId="30" fillId="0" borderId="51" xfId="5" applyNumberFormat="1" applyFont="1" applyBorder="1" applyAlignment="1">
      <alignment horizontal="center" vertical="center" shrinkToFit="1"/>
    </xf>
    <xf numFmtId="187" fontId="30" fillId="0" borderId="108" xfId="5" applyNumberFormat="1" applyFont="1" applyBorder="1" applyAlignment="1">
      <alignment horizontal="center" vertical="center" shrinkToFit="1"/>
    </xf>
    <xf numFmtId="0" fontId="23" fillId="0" borderId="109" xfId="5" applyBorder="1" applyAlignment="1">
      <alignment vertical="center"/>
    </xf>
    <xf numFmtId="0" fontId="33" fillId="0" borderId="110" xfId="5" applyFont="1" applyBorder="1" applyAlignment="1">
      <alignment vertical="center" shrinkToFit="1"/>
    </xf>
    <xf numFmtId="0" fontId="36" fillId="0" borderId="111" xfId="5" applyFont="1" applyBorder="1" applyAlignment="1">
      <alignment vertical="center" shrinkToFit="1"/>
    </xf>
    <xf numFmtId="184" fontId="30" fillId="0" borderId="108" xfId="5" applyNumberFormat="1" applyFont="1" applyBorder="1" applyAlignment="1">
      <alignment horizontal="center" vertical="center" shrinkToFit="1"/>
    </xf>
    <xf numFmtId="0" fontId="36" fillId="0" borderId="112" xfId="5" applyFont="1" applyBorder="1" applyAlignment="1">
      <alignment vertical="center" shrinkToFit="1"/>
    </xf>
    <xf numFmtId="0" fontId="36" fillId="0" borderId="113" xfId="5" applyFont="1" applyBorder="1" applyAlignment="1">
      <alignment vertical="center" shrinkToFit="1"/>
    </xf>
    <xf numFmtId="0" fontId="23" fillId="0" borderId="1" xfId="5" applyBorder="1"/>
    <xf numFmtId="189" fontId="30" fillId="0" borderId="105" xfId="5" applyNumberFormat="1" applyFont="1" applyBorder="1" applyAlignment="1">
      <alignment horizontal="center" vertical="center" shrinkToFit="1"/>
    </xf>
    <xf numFmtId="0" fontId="23" fillId="0" borderId="39" xfId="5" applyBorder="1" applyAlignment="1">
      <alignment vertical="center"/>
    </xf>
    <xf numFmtId="182" fontId="43" fillId="6" borderId="21" xfId="0" applyNumberFormat="1" applyFont="1" applyFill="1" applyBorder="1" applyAlignment="1">
      <alignment horizontal="right" vertical="center"/>
    </xf>
    <xf numFmtId="0" fontId="12" fillId="0" borderId="0" xfId="0" applyFont="1">
      <alignment vertical="center"/>
    </xf>
    <xf numFmtId="0" fontId="5" fillId="3" borderId="1" xfId="2" applyFont="1" applyFill="1" applyBorder="1" applyAlignment="1" applyProtection="1">
      <alignment horizontal="left" vertical="center" shrinkToFit="1"/>
      <protection locked="0"/>
    </xf>
    <xf numFmtId="0" fontId="5" fillId="3" borderId="21" xfId="2" applyFont="1" applyFill="1" applyBorder="1" applyAlignment="1" applyProtection="1">
      <alignment horizontal="left" vertical="center" shrinkToFit="1"/>
      <protection locked="0"/>
    </xf>
    <xf numFmtId="176" fontId="5" fillId="3" borderId="1" xfId="2" applyNumberFormat="1" applyFont="1" applyFill="1" applyBorder="1" applyAlignment="1" applyProtection="1">
      <alignment horizontal="left" vertical="center" shrinkToFit="1"/>
      <protection locked="0"/>
    </xf>
    <xf numFmtId="176" fontId="5" fillId="3" borderId="21" xfId="2" applyNumberFormat="1" applyFont="1" applyFill="1" applyBorder="1" applyAlignment="1" applyProtection="1">
      <alignment horizontal="left" vertical="center" shrinkToFit="1"/>
      <protection locked="0"/>
    </xf>
    <xf numFmtId="176" fontId="5" fillId="3" borderId="34" xfId="2" applyNumberFormat="1" applyFont="1" applyFill="1" applyBorder="1" applyAlignment="1" applyProtection="1">
      <alignment horizontal="left" vertical="center" shrinkToFit="1"/>
      <protection locked="0"/>
    </xf>
    <xf numFmtId="176" fontId="5" fillId="3" borderId="35" xfId="2" applyNumberFormat="1" applyFont="1" applyFill="1" applyBorder="1" applyAlignment="1" applyProtection="1">
      <alignment horizontal="left" vertical="center" shrinkToFit="1"/>
      <protection locked="0"/>
    </xf>
    <xf numFmtId="193" fontId="4" fillId="6" borderId="59" xfId="1" applyNumberFormat="1" applyFont="1" applyFill="1" applyBorder="1" applyAlignment="1" applyProtection="1">
      <alignment horizontal="center" vertical="center"/>
    </xf>
    <xf numFmtId="193" fontId="4" fillId="6" borderId="60" xfId="1" applyNumberFormat="1" applyFont="1" applyFill="1" applyBorder="1" applyAlignment="1" applyProtection="1">
      <alignment horizontal="center" vertical="center"/>
    </xf>
    <xf numFmtId="193" fontId="4" fillId="6" borderId="61" xfId="1" applyNumberFormat="1" applyFont="1" applyFill="1" applyBorder="1" applyAlignment="1" applyProtection="1">
      <alignment horizontal="center" vertical="center"/>
    </xf>
    <xf numFmtId="193" fontId="4" fillId="6" borderId="115" xfId="1" applyNumberFormat="1" applyFont="1" applyFill="1" applyBorder="1" applyAlignment="1" applyProtection="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192" fontId="4" fillId="6" borderId="59" xfId="1" applyNumberFormat="1" applyFont="1" applyFill="1" applyBorder="1" applyAlignment="1" applyProtection="1">
      <alignment horizontal="center" vertical="center"/>
    </xf>
    <xf numFmtId="192" fontId="4" fillId="6" borderId="61" xfId="1" applyNumberFormat="1" applyFont="1" applyFill="1" applyBorder="1" applyAlignment="1" applyProtection="1">
      <alignment horizontal="center" vertical="center"/>
    </xf>
    <xf numFmtId="193" fontId="4" fillId="6" borderId="58" xfId="1" applyNumberFormat="1" applyFont="1" applyFill="1" applyBorder="1" applyAlignment="1" applyProtection="1">
      <alignment horizontal="center" vertical="center"/>
    </xf>
    <xf numFmtId="193" fontId="4" fillId="6" borderId="84" xfId="1" applyNumberFormat="1" applyFont="1" applyFill="1" applyBorder="1" applyAlignment="1" applyProtection="1">
      <alignment horizontal="center" vertical="center"/>
    </xf>
    <xf numFmtId="193" fontId="4" fillId="6" borderId="196" xfId="1" applyNumberFormat="1" applyFont="1" applyFill="1" applyBorder="1" applyAlignment="1" applyProtection="1">
      <alignment horizontal="center" vertical="center"/>
    </xf>
    <xf numFmtId="192" fontId="4" fillId="6" borderId="58" xfId="1" applyNumberFormat="1" applyFont="1" applyFill="1" applyBorder="1" applyAlignment="1" applyProtection="1">
      <alignment horizontal="center" vertical="center"/>
    </xf>
    <xf numFmtId="192" fontId="4" fillId="6" borderId="84" xfId="1" applyNumberFormat="1" applyFont="1" applyFill="1" applyBorder="1" applyAlignment="1" applyProtection="1">
      <alignment horizontal="center" vertical="center"/>
    </xf>
    <xf numFmtId="195" fontId="4" fillId="3" borderId="122" xfId="1" applyNumberFormat="1" applyFont="1" applyFill="1" applyBorder="1" applyAlignment="1" applyProtection="1">
      <alignment horizontal="right" vertical="center"/>
      <protection locked="0"/>
    </xf>
    <xf numFmtId="195" fontId="4" fillId="3" borderId="126" xfId="1" applyNumberFormat="1" applyFont="1" applyFill="1" applyBorder="1" applyAlignment="1" applyProtection="1">
      <alignment horizontal="right" vertical="center"/>
      <protection locked="0"/>
    </xf>
    <xf numFmtId="0" fontId="4" fillId="3" borderId="102" xfId="0" applyFont="1" applyFill="1" applyBorder="1" applyAlignment="1" applyProtection="1">
      <alignment horizontal="center" vertical="center"/>
      <protection locked="0"/>
    </xf>
    <xf numFmtId="0" fontId="4" fillId="3" borderId="103" xfId="0" applyFont="1" applyFill="1" applyBorder="1" applyAlignment="1" applyProtection="1">
      <alignment horizontal="center" vertical="center"/>
      <protection locked="0"/>
    </xf>
    <xf numFmtId="195" fontId="4" fillId="3" borderId="124" xfId="1" applyNumberFormat="1" applyFont="1" applyFill="1" applyBorder="1" applyAlignment="1" applyProtection="1">
      <alignment horizontal="right" vertical="center"/>
      <protection locked="0"/>
    </xf>
    <xf numFmtId="195" fontId="4" fillId="3" borderId="128" xfId="1" applyNumberFormat="1" applyFont="1" applyFill="1" applyBorder="1" applyAlignment="1" applyProtection="1">
      <alignment horizontal="right" vertical="center"/>
      <protection locked="0"/>
    </xf>
    <xf numFmtId="0" fontId="4" fillId="3" borderId="99" xfId="0" applyFont="1" applyFill="1" applyBorder="1" applyAlignment="1" applyProtection="1">
      <alignment horizontal="center" vertical="center"/>
      <protection locked="0"/>
    </xf>
    <xf numFmtId="0" fontId="4" fillId="3" borderId="69" xfId="0" applyFont="1" applyFill="1" applyBorder="1" applyAlignment="1" applyProtection="1">
      <alignment horizontal="center" vertical="center"/>
      <protection locked="0"/>
    </xf>
    <xf numFmtId="195" fontId="4" fillId="3" borderId="123" xfId="1" applyNumberFormat="1" applyFont="1" applyFill="1" applyBorder="1" applyAlignment="1" applyProtection="1">
      <alignment horizontal="right" vertical="center"/>
      <protection locked="0"/>
    </xf>
    <xf numFmtId="195" fontId="4" fillId="3" borderId="146" xfId="1" applyNumberFormat="1" applyFont="1" applyFill="1" applyBorder="1" applyAlignment="1" applyProtection="1">
      <alignment horizontal="right" vertical="center"/>
      <protection locked="0"/>
    </xf>
    <xf numFmtId="195" fontId="4" fillId="2" borderId="117" xfId="1" applyNumberFormat="1" applyFont="1" applyFill="1" applyBorder="1" applyProtection="1">
      <alignment vertical="center"/>
    </xf>
    <xf numFmtId="195" fontId="4" fillId="3" borderId="174" xfId="1" applyNumberFormat="1" applyFont="1" applyFill="1" applyBorder="1" applyAlignment="1" applyProtection="1">
      <alignment horizontal="right" vertical="center"/>
      <protection locked="0"/>
    </xf>
    <xf numFmtId="195" fontId="4" fillId="3" borderId="172" xfId="1" applyNumberFormat="1" applyFont="1" applyFill="1" applyBorder="1" applyAlignment="1" applyProtection="1">
      <alignment horizontal="right" vertical="center"/>
      <protection locked="0"/>
    </xf>
    <xf numFmtId="0" fontId="4" fillId="3"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protection locked="0"/>
    </xf>
    <xf numFmtId="195" fontId="4" fillId="2" borderId="94" xfId="1" applyNumberFormat="1" applyFont="1" applyFill="1" applyBorder="1" applyAlignment="1" applyProtection="1">
      <alignment horizontal="right" vertical="center"/>
    </xf>
    <xf numFmtId="195" fontId="4" fillId="2" borderId="39" xfId="1" applyNumberFormat="1" applyFont="1" applyFill="1" applyBorder="1" applyAlignment="1" applyProtection="1">
      <alignment horizontal="right" vertical="center"/>
    </xf>
    <xf numFmtId="195" fontId="12" fillId="2" borderId="116" xfId="1" applyNumberFormat="1" applyFont="1" applyFill="1" applyBorder="1" applyAlignment="1" applyProtection="1">
      <alignment horizontal="right" vertical="center"/>
    </xf>
    <xf numFmtId="195" fontId="4" fillId="2" borderId="116" xfId="1" applyNumberFormat="1" applyFont="1" applyFill="1" applyBorder="1" applyAlignment="1" applyProtection="1">
      <alignment horizontal="right" vertical="center"/>
    </xf>
    <xf numFmtId="195" fontId="4" fillId="3" borderId="167" xfId="1" applyNumberFormat="1" applyFont="1" applyFill="1" applyBorder="1" applyAlignment="1" applyProtection="1">
      <alignment horizontal="right" vertical="center"/>
      <protection locked="0"/>
    </xf>
    <xf numFmtId="195" fontId="4" fillId="3" borderId="166" xfId="1" applyNumberFormat="1" applyFont="1" applyFill="1" applyBorder="1" applyAlignment="1" applyProtection="1">
      <alignment horizontal="right" vertical="center"/>
      <protection locked="0"/>
    </xf>
    <xf numFmtId="195" fontId="4" fillId="3" borderId="121" xfId="1" applyNumberFormat="1" applyFont="1" applyFill="1" applyBorder="1" applyAlignment="1" applyProtection="1">
      <alignment horizontal="right" vertical="center"/>
      <protection locked="0"/>
    </xf>
    <xf numFmtId="195" fontId="4" fillId="3" borderId="132" xfId="1" applyNumberFormat="1" applyFont="1" applyFill="1" applyBorder="1" applyAlignment="1" applyProtection="1">
      <alignment horizontal="right" vertical="center"/>
      <protection locked="0"/>
    </xf>
    <xf numFmtId="195" fontId="12" fillId="2" borderId="118" xfId="1" applyNumberFormat="1" applyFont="1" applyFill="1" applyBorder="1" applyAlignment="1" applyProtection="1">
      <alignment horizontal="right" vertical="center"/>
    </xf>
    <xf numFmtId="195" fontId="4" fillId="3" borderId="151" xfId="1" applyNumberFormat="1" applyFont="1" applyFill="1" applyBorder="1" applyAlignment="1" applyProtection="1">
      <alignment horizontal="right" vertical="center"/>
      <protection locked="0"/>
    </xf>
    <xf numFmtId="195" fontId="4" fillId="3" borderId="177" xfId="1" applyNumberFormat="1" applyFont="1" applyFill="1" applyBorder="1" applyAlignment="1" applyProtection="1">
      <alignment horizontal="right" vertical="center"/>
      <protection locked="0"/>
    </xf>
    <xf numFmtId="195" fontId="4" fillId="2" borderId="159" xfId="1" applyNumberFormat="1" applyFont="1" applyFill="1" applyBorder="1" applyProtection="1">
      <alignment vertical="center"/>
    </xf>
    <xf numFmtId="195" fontId="12" fillId="2" borderId="94" xfId="1" applyNumberFormat="1" applyFont="1" applyFill="1" applyBorder="1" applyAlignment="1" applyProtection="1">
      <alignment horizontal="right" vertical="center"/>
    </xf>
    <xf numFmtId="195" fontId="12" fillId="2" borderId="39" xfId="1" applyNumberFormat="1" applyFont="1" applyFill="1" applyBorder="1" applyAlignment="1" applyProtection="1">
      <alignment horizontal="right" vertical="center"/>
    </xf>
    <xf numFmtId="195" fontId="12" fillId="2" borderId="101" xfId="1" applyNumberFormat="1" applyFont="1" applyFill="1" applyBorder="1" applyAlignment="1" applyProtection="1">
      <alignment horizontal="right" vertical="center"/>
    </xf>
    <xf numFmtId="195" fontId="12" fillId="2" borderId="23" xfId="1" applyNumberFormat="1" applyFont="1" applyFill="1" applyBorder="1" applyAlignment="1" applyProtection="1">
      <alignment horizontal="right" vertical="center"/>
    </xf>
    <xf numFmtId="195" fontId="4" fillId="2" borderId="100" xfId="1" applyNumberFormat="1" applyFont="1" applyFill="1" applyBorder="1" applyProtection="1">
      <alignment vertical="center"/>
    </xf>
    <xf numFmtId="195" fontId="4" fillId="2" borderId="0" xfId="1" applyNumberFormat="1" applyFont="1" applyFill="1" applyBorder="1" applyProtection="1">
      <alignment vertical="center"/>
    </xf>
    <xf numFmtId="195" fontId="4" fillId="2" borderId="95" xfId="1" applyNumberFormat="1" applyFont="1" applyFill="1" applyBorder="1" applyProtection="1">
      <alignment vertical="center"/>
    </xf>
    <xf numFmtId="195" fontId="4" fillId="2" borderId="3" xfId="1" applyNumberFormat="1" applyFont="1" applyFill="1" applyBorder="1" applyProtection="1">
      <alignment vertical="center"/>
    </xf>
    <xf numFmtId="195" fontId="41" fillId="2" borderId="119" xfId="1" applyNumberFormat="1" applyFont="1" applyFill="1" applyBorder="1" applyAlignment="1" applyProtection="1">
      <alignment horizontal="right" vertical="center"/>
    </xf>
    <xf numFmtId="195" fontId="41" fillId="2" borderId="96" xfId="1" applyNumberFormat="1" applyFont="1" applyFill="1" applyBorder="1" applyAlignment="1" applyProtection="1">
      <alignment horizontal="right" vertical="center"/>
    </xf>
    <xf numFmtId="195" fontId="11" fillId="2" borderId="94" xfId="1" applyNumberFormat="1" applyFont="1" applyFill="1" applyBorder="1" applyAlignment="1" applyProtection="1">
      <alignment horizontal="right" vertical="center"/>
    </xf>
    <xf numFmtId="195" fontId="11" fillId="2" borderId="39" xfId="1" applyNumberFormat="1" applyFont="1" applyFill="1" applyBorder="1" applyAlignment="1" applyProtection="1">
      <alignment horizontal="right" vertical="center"/>
    </xf>
    <xf numFmtId="0" fontId="4" fillId="3" borderId="98" xfId="0" applyFont="1" applyFill="1" applyBorder="1" applyAlignment="1" applyProtection="1">
      <alignment horizontal="center" vertical="center"/>
      <protection locked="0"/>
    </xf>
    <xf numFmtId="0" fontId="4" fillId="3" borderId="67" xfId="0" applyFont="1" applyFill="1" applyBorder="1" applyAlignment="1" applyProtection="1">
      <alignment horizontal="center" vertical="center"/>
      <protection locked="0"/>
    </xf>
    <xf numFmtId="38" fontId="4" fillId="0" borderId="66" xfId="1" applyFont="1" applyBorder="1" applyAlignment="1" applyProtection="1">
      <alignment horizontal="center" vertical="center"/>
    </xf>
    <xf numFmtId="38" fontId="4" fillId="0" borderId="67" xfId="1" applyFont="1" applyBorder="1" applyAlignment="1" applyProtection="1">
      <alignment horizontal="center" vertical="center"/>
    </xf>
    <xf numFmtId="38" fontId="4" fillId="0" borderId="91" xfId="1" applyFont="1" applyBorder="1" applyAlignment="1" applyProtection="1">
      <alignment horizontal="center" vertical="center"/>
    </xf>
    <xf numFmtId="195" fontId="4" fillId="3" borderId="178" xfId="1" applyNumberFormat="1" applyFont="1" applyFill="1" applyBorder="1" applyAlignment="1" applyProtection="1">
      <alignment horizontal="right" vertical="center"/>
      <protection locked="0"/>
    </xf>
    <xf numFmtId="195" fontId="41" fillId="2" borderId="94" xfId="1" applyNumberFormat="1" applyFont="1" applyFill="1" applyBorder="1" applyAlignment="1" applyProtection="1">
      <alignment horizontal="right" vertical="center"/>
    </xf>
    <xf numFmtId="195" fontId="41" fillId="2" borderId="39" xfId="1" applyNumberFormat="1" applyFont="1" applyFill="1" applyBorder="1" applyAlignment="1" applyProtection="1">
      <alignment horizontal="right" vertical="center"/>
    </xf>
    <xf numFmtId="0" fontId="11" fillId="5" borderId="5"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71" xfId="0" applyFont="1" applyFill="1" applyBorder="1" applyAlignment="1">
      <alignment horizontal="center" vertical="center"/>
    </xf>
    <xf numFmtId="0" fontId="11" fillId="5" borderId="72" xfId="0" applyFont="1" applyFill="1" applyBorder="1" applyAlignment="1">
      <alignment horizontal="center" vertical="center"/>
    </xf>
    <xf numFmtId="0" fontId="11" fillId="5" borderId="73" xfId="0" applyFont="1" applyFill="1" applyBorder="1" applyAlignment="1">
      <alignment horizontal="center" vertical="center"/>
    </xf>
    <xf numFmtId="0" fontId="4" fillId="7" borderId="4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1" fillId="7" borderId="4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 xfId="0" applyFont="1" applyFill="1" applyBorder="1" applyAlignment="1">
      <alignment horizontal="center" vertical="center"/>
    </xf>
    <xf numFmtId="0" fontId="10" fillId="0" borderId="0" xfId="0" applyFont="1" applyAlignment="1">
      <alignment horizontal="left" vertical="center" wrapText="1"/>
    </xf>
    <xf numFmtId="0" fontId="10" fillId="0" borderId="23" xfId="0" applyFont="1" applyBorder="1" applyAlignment="1">
      <alignment horizontal="left" vertical="center" wrapText="1"/>
    </xf>
    <xf numFmtId="0" fontId="43" fillId="5" borderId="3" xfId="0" applyFont="1" applyFill="1" applyBorder="1" applyAlignment="1">
      <alignment horizontal="center" vertical="center" wrapText="1"/>
    </xf>
    <xf numFmtId="0" fontId="43" fillId="5" borderId="4" xfId="0" applyFont="1" applyFill="1" applyBorder="1" applyAlignment="1">
      <alignment horizontal="center" vertical="center" wrapText="1"/>
    </xf>
    <xf numFmtId="0" fontId="18" fillId="5" borderId="37"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57"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6"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42" xfId="0" applyFont="1" applyFill="1" applyBorder="1" applyAlignment="1">
      <alignment horizontal="center" vertical="center"/>
    </xf>
    <xf numFmtId="0" fontId="11" fillId="5" borderId="3"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3" fillId="5" borderId="42" xfId="0" applyFont="1" applyFill="1" applyBorder="1" applyAlignment="1">
      <alignment horizontal="center" vertical="center"/>
    </xf>
    <xf numFmtId="0" fontId="43" fillId="5" borderId="3" xfId="0" applyFont="1" applyFill="1" applyBorder="1" applyAlignment="1">
      <alignment horizontal="center" vertical="center"/>
    </xf>
    <xf numFmtId="0" fontId="43" fillId="5" borderId="4" xfId="0" applyFont="1" applyFill="1" applyBorder="1" applyAlignment="1">
      <alignment horizontal="center" vertical="center"/>
    </xf>
    <xf numFmtId="0" fontId="16" fillId="5" borderId="74" xfId="0" applyFont="1" applyFill="1" applyBorder="1" applyAlignment="1">
      <alignment horizontal="center" vertical="center" textRotation="255" wrapText="1"/>
    </xf>
    <xf numFmtId="0" fontId="16" fillId="5" borderId="20" xfId="0" applyFont="1" applyFill="1" applyBorder="1" applyAlignment="1">
      <alignment horizontal="center" vertical="center" textRotation="255" wrapText="1"/>
    </xf>
    <xf numFmtId="0" fontId="16" fillId="5" borderId="70" xfId="0" applyFont="1" applyFill="1" applyBorder="1" applyAlignment="1">
      <alignment horizontal="center" vertical="center" textRotation="255"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5" borderId="70" xfId="0" applyFont="1" applyFill="1" applyBorder="1" applyAlignment="1">
      <alignment horizontal="center" vertical="center" textRotation="255"/>
    </xf>
    <xf numFmtId="0" fontId="4" fillId="5" borderId="56" xfId="0" applyFont="1" applyFill="1" applyBorder="1" applyAlignment="1">
      <alignment horizontal="center" vertical="center" textRotation="255"/>
    </xf>
    <xf numFmtId="0" fontId="4" fillId="5" borderId="129" xfId="0" applyFont="1" applyFill="1" applyBorder="1" applyAlignment="1">
      <alignment horizontal="center" vertical="center"/>
    </xf>
    <xf numFmtId="0" fontId="4" fillId="5" borderId="130" xfId="0" applyFont="1" applyFill="1" applyBorder="1" applyAlignment="1">
      <alignment horizontal="center" vertical="center"/>
    </xf>
    <xf numFmtId="0" fontId="4" fillId="5" borderId="139" xfId="0" applyFont="1" applyFill="1" applyBorder="1" applyAlignment="1">
      <alignment horizontal="center" vertical="center"/>
    </xf>
    <xf numFmtId="0" fontId="4" fillId="5" borderId="131" xfId="0" applyFont="1" applyFill="1" applyBorder="1" applyAlignment="1">
      <alignment horizontal="center" vertical="center"/>
    </xf>
    <xf numFmtId="0" fontId="4" fillId="5" borderId="132" xfId="0" applyFont="1" applyFill="1" applyBorder="1" applyAlignment="1">
      <alignment horizontal="center" vertical="center"/>
    </xf>
    <xf numFmtId="0" fontId="4" fillId="5" borderId="141" xfId="0" applyFont="1" applyFill="1" applyBorder="1" applyAlignment="1">
      <alignment horizontal="center" vertical="center"/>
    </xf>
    <xf numFmtId="0" fontId="11" fillId="5" borderId="131" xfId="0" applyFont="1" applyFill="1" applyBorder="1" applyAlignment="1">
      <alignment horizontal="center" vertical="center"/>
    </xf>
    <xf numFmtId="0" fontId="11" fillId="5" borderId="132" xfId="0" applyFont="1" applyFill="1" applyBorder="1" applyAlignment="1">
      <alignment horizontal="center" vertical="center"/>
    </xf>
    <xf numFmtId="0" fontId="11" fillId="5" borderId="141" xfId="0" applyFont="1" applyFill="1" applyBorder="1" applyAlignment="1">
      <alignment horizontal="center" vertical="center"/>
    </xf>
    <xf numFmtId="0" fontId="11" fillId="5" borderId="125" xfId="0" applyFont="1" applyFill="1" applyBorder="1" applyAlignment="1">
      <alignment horizontal="center" vertical="center"/>
    </xf>
    <xf numFmtId="0" fontId="11" fillId="5" borderId="126" xfId="0" applyFont="1" applyFill="1" applyBorder="1" applyAlignment="1">
      <alignment horizontal="center" vertical="center"/>
    </xf>
    <xf numFmtId="0" fontId="11" fillId="5" borderId="143" xfId="0" applyFont="1" applyFill="1" applyBorder="1" applyAlignment="1">
      <alignment horizontal="center" vertical="center"/>
    </xf>
    <xf numFmtId="0" fontId="4" fillId="5" borderId="38"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145" xfId="0" applyFont="1" applyFill="1" applyBorder="1" applyAlignment="1">
      <alignment horizontal="center" vertical="center"/>
    </xf>
    <xf numFmtId="0" fontId="4" fillId="5" borderId="146" xfId="0" applyFont="1" applyFill="1" applyBorder="1" applyAlignment="1">
      <alignment horizontal="center" vertical="center"/>
    </xf>
    <xf numFmtId="0" fontId="4" fillId="5" borderId="147" xfId="0" applyFont="1" applyFill="1" applyBorder="1" applyAlignment="1">
      <alignment horizontal="center" vertical="center"/>
    </xf>
    <xf numFmtId="0" fontId="4" fillId="5" borderId="42" xfId="0" applyFont="1" applyFill="1" applyBorder="1" applyAlignment="1">
      <alignment horizontal="center" vertical="center" wrapText="1"/>
    </xf>
    <xf numFmtId="0" fontId="11" fillId="5" borderId="37" xfId="0" applyFont="1" applyFill="1" applyBorder="1" applyAlignment="1">
      <alignment horizontal="center" vertical="center"/>
    </xf>
    <xf numFmtId="0" fontId="11" fillId="7" borderId="71" xfId="0" applyFont="1" applyFill="1" applyBorder="1" applyAlignment="1">
      <alignment horizontal="center" vertical="center"/>
    </xf>
    <xf numFmtId="0" fontId="11" fillId="7" borderId="72" xfId="0" applyFont="1" applyFill="1" applyBorder="1" applyAlignment="1">
      <alignment horizontal="center" vertical="center"/>
    </xf>
    <xf numFmtId="0" fontId="11" fillId="7" borderId="73" xfId="0" applyFont="1" applyFill="1" applyBorder="1" applyAlignment="1">
      <alignment horizontal="center" vertical="center"/>
    </xf>
    <xf numFmtId="0" fontId="4" fillId="7" borderId="38"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4" fillId="8" borderId="56"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11" fillId="8" borderId="4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56" xfId="0" applyFont="1" applyFill="1" applyBorder="1" applyAlignment="1">
      <alignment horizontal="center" vertical="center"/>
    </xf>
    <xf numFmtId="0" fontId="11" fillId="8" borderId="1" xfId="0" applyFont="1" applyFill="1" applyBorder="1" applyAlignment="1">
      <alignment horizontal="center" vertical="center"/>
    </xf>
    <xf numFmtId="0" fontId="43" fillId="8" borderId="42" xfId="0" applyFont="1" applyFill="1" applyBorder="1" applyAlignment="1">
      <alignment horizontal="center" vertical="center" wrapText="1"/>
    </xf>
    <xf numFmtId="0" fontId="43" fillId="8" borderId="3" xfId="0" applyFont="1" applyFill="1" applyBorder="1" applyAlignment="1">
      <alignment horizontal="center" vertical="center" wrapText="1"/>
    </xf>
    <xf numFmtId="0" fontId="43" fillId="8" borderId="4" xfId="0" applyFont="1" applyFill="1" applyBorder="1" applyAlignment="1">
      <alignment horizontal="center" vertical="center" wrapText="1"/>
    </xf>
    <xf numFmtId="0" fontId="11" fillId="8" borderId="71" xfId="0" applyFont="1" applyFill="1" applyBorder="1" applyAlignment="1">
      <alignment horizontal="center" vertical="center"/>
    </xf>
    <xf numFmtId="0" fontId="11" fillId="8" borderId="72" xfId="0" applyFont="1" applyFill="1" applyBorder="1" applyAlignment="1">
      <alignment horizontal="center" vertical="center"/>
    </xf>
    <xf numFmtId="0" fontId="11" fillId="8" borderId="73" xfId="0" applyFont="1" applyFill="1" applyBorder="1" applyAlignment="1">
      <alignment horizontal="center" vertical="center"/>
    </xf>
    <xf numFmtId="0" fontId="43" fillId="7" borderId="42" xfId="0" applyFont="1" applyFill="1" applyBorder="1" applyAlignment="1">
      <alignment horizontal="center" vertical="center"/>
    </xf>
    <xf numFmtId="0" fontId="43" fillId="7" borderId="3" xfId="0" applyFont="1" applyFill="1" applyBorder="1" applyAlignment="1">
      <alignment horizontal="center" vertical="center"/>
    </xf>
    <xf numFmtId="0" fontId="43" fillId="7" borderId="4" xfId="0" applyFont="1" applyFill="1" applyBorder="1" applyAlignment="1">
      <alignment horizontal="center" vertical="center"/>
    </xf>
    <xf numFmtId="0" fontId="18" fillId="8" borderId="76" xfId="0" applyFont="1" applyFill="1" applyBorder="1" applyAlignment="1">
      <alignment horizontal="center" vertical="center"/>
    </xf>
    <xf numFmtId="0" fontId="18" fillId="8" borderId="54" xfId="0" applyFont="1" applyFill="1" applyBorder="1" applyAlignment="1">
      <alignment horizontal="center" vertical="center"/>
    </xf>
    <xf numFmtId="0" fontId="18" fillId="8" borderId="55" xfId="0" applyFont="1" applyFill="1" applyBorder="1" applyAlignment="1">
      <alignment horizontal="center" vertical="center"/>
    </xf>
    <xf numFmtId="0" fontId="4" fillId="8" borderId="7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1" fillId="7" borderId="56" xfId="0" applyFont="1" applyFill="1" applyBorder="1" applyAlignment="1">
      <alignment horizontal="center" vertical="center"/>
    </xf>
    <xf numFmtId="0" fontId="11" fillId="7" borderId="1"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10" xfId="0" applyFont="1" applyFill="1" applyBorder="1" applyAlignment="1">
      <alignment horizontal="center" vertical="center"/>
    </xf>
    <xf numFmtId="0" fontId="20" fillId="9" borderId="1" xfId="3" applyFont="1" applyFill="1" applyBorder="1" applyAlignment="1">
      <alignment horizontal="center" vertical="center" shrinkToFit="1"/>
    </xf>
    <xf numFmtId="0" fontId="15" fillId="0" borderId="0" xfId="5" applyFont="1" applyAlignment="1">
      <alignment horizontal="center"/>
    </xf>
    <xf numFmtId="0" fontId="28" fillId="0" borderId="0" xfId="5" applyFont="1" applyAlignment="1">
      <alignment horizontal="left"/>
    </xf>
    <xf numFmtId="0" fontId="23" fillId="0" borderId="6" xfId="5" applyBorder="1" applyAlignment="1">
      <alignment horizontal="center" vertical="center" shrinkToFit="1"/>
    </xf>
    <xf numFmtId="0" fontId="23" fillId="0" borderId="7" xfId="5" applyBorder="1" applyAlignment="1">
      <alignment horizontal="center" vertical="center" shrinkToFit="1"/>
    </xf>
    <xf numFmtId="0" fontId="23" fillId="0" borderId="8" xfId="5" applyBorder="1" applyAlignment="1">
      <alignment horizontal="center" vertical="center" shrinkToFit="1"/>
    </xf>
    <xf numFmtId="0" fontId="32" fillId="0" borderId="6" xfId="5" applyFont="1" applyBorder="1" applyAlignment="1">
      <alignment horizontal="left" vertical="center" wrapText="1" shrinkToFit="1"/>
    </xf>
    <xf numFmtId="0" fontId="35" fillId="0" borderId="7" xfId="5" applyFont="1" applyBorder="1" applyAlignment="1">
      <alignment horizontal="left" vertical="center" shrinkToFit="1"/>
    </xf>
    <xf numFmtId="0" fontId="35" fillId="0" borderId="8" xfId="5" applyFont="1" applyBorder="1" applyAlignment="1">
      <alignment horizontal="left" vertical="center" shrinkToFit="1"/>
    </xf>
    <xf numFmtId="0" fontId="23" fillId="0" borderId="6" xfId="5" applyBorder="1" applyAlignment="1">
      <alignment horizontal="left" vertical="center" wrapText="1" shrinkToFit="1"/>
    </xf>
    <xf numFmtId="0" fontId="23" fillId="0" borderId="7" xfId="5" applyBorder="1" applyAlignment="1">
      <alignment horizontal="left" vertical="center" wrapText="1" shrinkToFit="1"/>
    </xf>
    <xf numFmtId="0" fontId="23" fillId="0" borderId="8" xfId="5" applyBorder="1" applyAlignment="1">
      <alignment horizontal="left" vertical="center" wrapText="1" shrinkToFit="1"/>
    </xf>
    <xf numFmtId="57" fontId="23" fillId="0" borderId="6" xfId="5" applyNumberFormat="1" applyBorder="1" applyAlignment="1">
      <alignment horizontal="center" vertical="center" shrinkToFit="1"/>
    </xf>
    <xf numFmtId="57" fontId="23" fillId="0" borderId="7" xfId="5" applyNumberFormat="1" applyBorder="1" applyAlignment="1">
      <alignment horizontal="center" vertical="center" shrinkToFit="1"/>
    </xf>
    <xf numFmtId="57" fontId="23" fillId="0" borderId="8" xfId="5" applyNumberFormat="1" applyBorder="1" applyAlignment="1">
      <alignment horizontal="center" vertical="center" shrinkToFit="1"/>
    </xf>
    <xf numFmtId="0" fontId="34" fillId="0" borderId="6" xfId="5" applyFont="1" applyBorder="1" applyAlignment="1">
      <alignment horizontal="center" vertical="center" shrinkToFit="1"/>
    </xf>
    <xf numFmtId="0" fontId="3" fillId="0" borderId="7" xfId="5" applyFont="1" applyBorder="1" applyAlignment="1">
      <alignment horizontal="center" vertical="center" shrinkToFit="1"/>
    </xf>
    <xf numFmtId="0" fontId="3" fillId="0" borderId="8" xfId="5" applyFont="1" applyBorder="1" applyAlignment="1">
      <alignment horizontal="center" vertical="center" shrinkToFit="1"/>
    </xf>
    <xf numFmtId="183" fontId="20" fillId="0" borderId="6" xfId="5" applyNumberFormat="1" applyFont="1" applyBorder="1" applyAlignment="1">
      <alignment horizontal="center" vertical="center" shrinkToFit="1"/>
    </xf>
    <xf numFmtId="183" fontId="20" fillId="0" borderId="7" xfId="5" applyNumberFormat="1" applyFont="1" applyBorder="1" applyAlignment="1">
      <alignment horizontal="center" vertical="center" shrinkToFit="1"/>
    </xf>
    <xf numFmtId="183" fontId="20" fillId="0" borderId="8" xfId="5" applyNumberFormat="1" applyFont="1" applyBorder="1" applyAlignment="1">
      <alignment horizontal="center" vertical="center" shrinkToFit="1"/>
    </xf>
    <xf numFmtId="0" fontId="23" fillId="0" borderId="6" xfId="5" applyBorder="1" applyAlignment="1">
      <alignment horizontal="left" vertical="center" wrapText="1"/>
    </xf>
    <xf numFmtId="0" fontId="23" fillId="0" borderId="7" xfId="5" applyBorder="1" applyAlignment="1">
      <alignment horizontal="left" vertical="center" wrapText="1"/>
    </xf>
    <xf numFmtId="0" fontId="23" fillId="0" borderId="8" xfId="5" applyBorder="1" applyAlignment="1">
      <alignment horizontal="left" vertical="center" wrapText="1"/>
    </xf>
    <xf numFmtId="0" fontId="30" fillId="0" borderId="6" xfId="5" applyFont="1" applyBorder="1" applyAlignment="1">
      <alignment horizontal="center" vertical="center" wrapText="1"/>
    </xf>
    <xf numFmtId="0" fontId="30" fillId="0" borderId="7" xfId="5" applyFont="1" applyBorder="1" applyAlignment="1">
      <alignment horizontal="center" vertical="center" wrapText="1"/>
    </xf>
    <xf numFmtId="0" fontId="30" fillId="0" borderId="8" xfId="5" applyFont="1" applyBorder="1" applyAlignment="1">
      <alignment horizontal="center" vertical="center" wrapText="1"/>
    </xf>
    <xf numFmtId="0" fontId="23" fillId="0" borderId="6" xfId="5" applyBorder="1" applyAlignment="1">
      <alignment horizontal="center" vertical="center" wrapText="1"/>
    </xf>
    <xf numFmtId="0" fontId="23" fillId="0" borderId="7" xfId="5" applyBorder="1" applyAlignment="1">
      <alignment horizontal="center" vertical="center" wrapText="1"/>
    </xf>
    <xf numFmtId="0" fontId="23" fillId="0" borderId="8" xfId="5" applyBorder="1" applyAlignment="1">
      <alignment horizontal="center" vertical="center" wrapText="1"/>
    </xf>
    <xf numFmtId="183" fontId="4" fillId="0" borderId="6" xfId="5" applyNumberFormat="1" applyFont="1" applyBorder="1" applyAlignment="1">
      <alignment horizontal="center" vertical="center" shrinkToFit="1"/>
    </xf>
    <xf numFmtId="183" fontId="4" fillId="0" borderId="7" xfId="5" applyNumberFormat="1" applyFont="1" applyBorder="1" applyAlignment="1">
      <alignment horizontal="center" vertical="center" shrinkToFit="1"/>
    </xf>
    <xf numFmtId="183" fontId="4" fillId="0" borderId="8" xfId="5" applyNumberFormat="1" applyFont="1" applyBorder="1" applyAlignment="1">
      <alignment horizontal="center" vertical="center" shrinkToFit="1"/>
    </xf>
    <xf numFmtId="186" fontId="31" fillId="0" borderId="6" xfId="5" applyNumberFormat="1" applyFont="1" applyBorder="1" applyAlignment="1">
      <alignment horizontal="center" vertical="center" shrinkToFit="1"/>
    </xf>
    <xf numFmtId="186" fontId="31" fillId="0" borderId="7" xfId="5" applyNumberFormat="1" applyFont="1" applyBorder="1" applyAlignment="1">
      <alignment horizontal="center" vertical="center" shrinkToFit="1"/>
    </xf>
    <xf numFmtId="186" fontId="31" fillId="0" borderId="8" xfId="5" applyNumberFormat="1" applyFont="1" applyBorder="1" applyAlignment="1">
      <alignment horizontal="center" vertical="center" shrinkToFit="1"/>
    </xf>
    <xf numFmtId="0" fontId="12" fillId="4" borderId="2" xfId="5" applyFont="1" applyFill="1" applyBorder="1" applyAlignment="1">
      <alignment horizontal="center" vertical="center" shrinkToFit="1"/>
    </xf>
    <xf numFmtId="0" fontId="12" fillId="4" borderId="4" xfId="5" applyFont="1" applyFill="1" applyBorder="1" applyAlignment="1">
      <alignment horizontal="center" vertical="center" shrinkToFit="1"/>
    </xf>
    <xf numFmtId="0" fontId="35" fillId="0" borderId="6" xfId="5" applyFont="1" applyBorder="1" applyAlignment="1">
      <alignment horizontal="left" vertical="center" wrapText="1" shrinkToFit="1"/>
    </xf>
    <xf numFmtId="0" fontId="35" fillId="0" borderId="7" xfId="5" applyFont="1" applyBorder="1" applyAlignment="1">
      <alignment horizontal="left" vertical="center" wrapText="1" shrinkToFit="1"/>
    </xf>
    <xf numFmtId="0" fontId="35" fillId="0" borderId="8" xfId="5" applyFont="1" applyBorder="1" applyAlignment="1">
      <alignment horizontal="left" vertical="center" wrapText="1" shrinkToFit="1"/>
    </xf>
    <xf numFmtId="0" fontId="33" fillId="0" borderId="6" xfId="5" applyFont="1" applyBorder="1" applyAlignment="1">
      <alignment horizontal="left" vertical="center" wrapText="1" shrinkToFit="1"/>
    </xf>
    <xf numFmtId="0" fontId="36" fillId="0" borderId="7" xfId="5" applyFont="1" applyBorder="1" applyAlignment="1">
      <alignment horizontal="left" vertical="center" wrapText="1" shrinkToFit="1"/>
    </xf>
    <xf numFmtId="0" fontId="36" fillId="0" borderId="8" xfId="5" applyFont="1" applyBorder="1" applyAlignment="1">
      <alignment horizontal="left" vertical="center" wrapText="1" shrinkToFit="1"/>
    </xf>
    <xf numFmtId="0" fontId="34" fillId="0" borderId="6" xfId="5" applyFont="1" applyBorder="1" applyAlignment="1">
      <alignment horizontal="left" vertical="center" wrapText="1"/>
    </xf>
    <xf numFmtId="0" fontId="3" fillId="0" borderId="7" xfId="5" applyFont="1" applyBorder="1" applyAlignment="1">
      <alignment horizontal="left" vertical="center" wrapText="1"/>
    </xf>
    <xf numFmtId="0" fontId="3" fillId="0" borderId="8" xfId="5" applyFont="1" applyBorder="1" applyAlignment="1">
      <alignment horizontal="left" vertical="center" wrapText="1"/>
    </xf>
    <xf numFmtId="0" fontId="23" fillId="0" borderId="6" xfId="5" applyBorder="1" applyAlignment="1">
      <alignment horizontal="center" vertical="center"/>
    </xf>
    <xf numFmtId="0" fontId="23" fillId="0" borderId="7" xfId="5" applyBorder="1" applyAlignment="1">
      <alignment horizontal="center" vertical="center"/>
    </xf>
    <xf numFmtId="0" fontId="23" fillId="0" borderId="8" xfId="5" applyBorder="1" applyAlignment="1">
      <alignment horizontal="center" vertical="center"/>
    </xf>
    <xf numFmtId="0" fontId="23" fillId="0" borderId="1" xfId="5" applyBorder="1" applyAlignment="1">
      <alignment horizontal="center" vertical="center" wrapText="1"/>
    </xf>
    <xf numFmtId="0" fontId="4" fillId="5" borderId="131" xfId="0" applyFont="1" applyFill="1" applyBorder="1" applyAlignment="1">
      <alignment horizontal="center" vertical="center" wrapText="1"/>
    </xf>
    <xf numFmtId="0" fontId="12" fillId="0" borderId="0" xfId="0" applyFont="1" applyProtection="1">
      <alignment vertical="center"/>
    </xf>
    <xf numFmtId="0" fontId="0" fillId="0" borderId="0" xfId="0" applyProtection="1">
      <alignment vertical="center"/>
    </xf>
    <xf numFmtId="0" fontId="12" fillId="0" borderId="0" xfId="0" applyFont="1" applyAlignment="1" applyProtection="1">
      <alignment horizontal="right" vertical="center"/>
    </xf>
    <xf numFmtId="0" fontId="5" fillId="0" borderId="14" xfId="2" applyFont="1" applyBorder="1" applyAlignment="1" applyProtection="1">
      <alignment horizontal="center" vertical="center" textRotation="255"/>
    </xf>
    <xf numFmtId="0" fontId="5" fillId="0" borderId="149" xfId="2" applyFont="1" applyBorder="1" applyAlignment="1" applyProtection="1">
      <alignment horizontal="center" vertical="center" wrapText="1"/>
    </xf>
    <xf numFmtId="0" fontId="5" fillId="0" borderId="15" xfId="2" applyFont="1" applyBorder="1" applyAlignment="1" applyProtection="1">
      <alignment horizontal="center" vertical="center"/>
    </xf>
    <xf numFmtId="0" fontId="5" fillId="2" borderId="149" xfId="2" applyFont="1" applyFill="1" applyBorder="1" applyAlignment="1" applyProtection="1">
      <alignment horizontal="left" vertical="center" shrinkToFit="1"/>
    </xf>
    <xf numFmtId="0" fontId="5" fillId="2" borderId="18" xfId="2" applyFont="1" applyFill="1" applyBorder="1" applyAlignment="1" applyProtection="1">
      <alignment horizontal="left" vertical="center" shrinkToFit="1"/>
    </xf>
    <xf numFmtId="0" fontId="5" fillId="0" borderId="20" xfId="2" applyFont="1" applyBorder="1" applyAlignment="1" applyProtection="1">
      <alignment horizontal="center" vertical="center" textRotation="255"/>
    </xf>
    <xf numFmtId="0" fontId="5" fillId="0" borderId="1" xfId="2" applyFont="1" applyBorder="1" applyAlignment="1" applyProtection="1">
      <alignment horizontal="center" vertical="center"/>
    </xf>
    <xf numFmtId="0" fontId="5" fillId="0" borderId="2" xfId="2" applyFont="1" applyBorder="1" applyAlignment="1" applyProtection="1">
      <alignment horizontal="center" vertical="center" shrinkToFit="1"/>
    </xf>
    <xf numFmtId="0" fontId="5" fillId="0" borderId="6" xfId="2" applyFont="1" applyBorder="1" applyAlignment="1" applyProtection="1">
      <alignment horizontal="center" vertical="center" wrapText="1"/>
    </xf>
    <xf numFmtId="0" fontId="5" fillId="0" borderId="22" xfId="2" applyFont="1" applyBorder="1" applyAlignment="1" applyProtection="1">
      <alignment horizontal="center" vertical="center" textRotation="255"/>
    </xf>
    <xf numFmtId="0" fontId="5" fillId="0" borderId="150" xfId="2" applyFont="1" applyBorder="1" applyAlignment="1" applyProtection="1">
      <alignment horizontal="center" vertical="center" wrapText="1"/>
    </xf>
    <xf numFmtId="0" fontId="5" fillId="0" borderId="53" xfId="2" applyFont="1" applyBorder="1" applyAlignment="1" applyProtection="1">
      <alignment horizontal="center" vertical="center" shrinkToFit="1"/>
    </xf>
    <xf numFmtId="0" fontId="7" fillId="0" borderId="0" xfId="0" applyFo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center" vertical="center"/>
    </xf>
    <xf numFmtId="0" fontId="7" fillId="0" borderId="0" xfId="0" applyFont="1" applyAlignment="1" applyProtection="1">
      <alignment horizontal="right" vertical="center"/>
    </xf>
    <xf numFmtId="0" fontId="8" fillId="0" borderId="0" xfId="0" applyFont="1" applyProtection="1">
      <alignment vertical="center"/>
    </xf>
    <xf numFmtId="0" fontId="4" fillId="0" borderId="0" xfId="0" applyFont="1" applyProtection="1">
      <alignment vertical="center"/>
    </xf>
    <xf numFmtId="0" fontId="4" fillId="0" borderId="133"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5" xfId="0" applyFont="1" applyBorder="1" applyAlignment="1" applyProtection="1">
      <alignment horizontal="center" vertical="center"/>
    </xf>
    <xf numFmtId="0" fontId="11" fillId="0" borderId="59" xfId="0" applyFont="1" applyBorder="1" applyAlignment="1" applyProtection="1">
      <alignment horizontal="center" vertical="center"/>
    </xf>
    <xf numFmtId="0" fontId="4" fillId="5" borderId="59" xfId="0" applyFont="1" applyFill="1" applyBorder="1" applyAlignment="1" applyProtection="1">
      <alignment horizontal="center" vertical="center" textRotation="255"/>
    </xf>
    <xf numFmtId="0" fontId="4" fillId="5" borderId="25" xfId="0" applyFont="1" applyFill="1" applyBorder="1" applyAlignment="1" applyProtection="1">
      <alignment vertical="top" wrapText="1"/>
    </xf>
    <xf numFmtId="0" fontId="4" fillId="5" borderId="26" xfId="0" applyFont="1" applyFill="1" applyBorder="1" applyAlignment="1" applyProtection="1">
      <alignment vertical="top" wrapText="1"/>
    </xf>
    <xf numFmtId="0" fontId="4" fillId="5" borderId="27" xfId="0" applyFont="1" applyFill="1" applyBorder="1" applyAlignment="1" applyProtection="1">
      <alignment horizontal="center" vertical="center"/>
    </xf>
    <xf numFmtId="0" fontId="4" fillId="5" borderId="60" xfId="0" applyFont="1" applyFill="1" applyBorder="1" applyAlignment="1" applyProtection="1">
      <alignment horizontal="center" vertical="center" textRotation="255"/>
    </xf>
    <xf numFmtId="0" fontId="4" fillId="5" borderId="33" xfId="0" applyFont="1" applyFill="1" applyBorder="1" applyAlignment="1" applyProtection="1">
      <alignment vertical="top" wrapText="1"/>
    </xf>
    <xf numFmtId="0" fontId="4" fillId="5" borderId="24" xfId="0" applyFont="1" applyFill="1" applyBorder="1" applyAlignment="1" applyProtection="1">
      <alignment vertical="top" wrapText="1"/>
    </xf>
    <xf numFmtId="0" fontId="4" fillId="5" borderId="31" xfId="0" applyFont="1" applyFill="1" applyBorder="1" applyAlignment="1" applyProtection="1">
      <alignment horizontal="center" vertical="center"/>
    </xf>
    <xf numFmtId="0" fontId="5" fillId="0" borderId="0" xfId="2" applyFont="1" applyProtection="1">
      <alignment vertical="center"/>
    </xf>
    <xf numFmtId="0" fontId="9" fillId="0" borderId="0" xfId="2" applyFont="1" applyProtection="1">
      <alignment vertical="center"/>
    </xf>
    <xf numFmtId="0" fontId="4" fillId="5" borderId="25" xfId="0" applyFont="1" applyFill="1" applyBorder="1" applyAlignment="1" applyProtection="1">
      <alignment horizontal="left" vertical="top" wrapText="1"/>
    </xf>
    <xf numFmtId="0" fontId="4" fillId="5" borderId="26" xfId="0" applyFont="1" applyFill="1" applyBorder="1" applyAlignment="1" applyProtection="1">
      <alignment horizontal="left" vertical="top" wrapText="1"/>
    </xf>
    <xf numFmtId="0" fontId="4" fillId="5" borderId="29" xfId="0" applyFont="1" applyFill="1" applyBorder="1" applyAlignment="1" applyProtection="1">
      <alignment horizontal="left" vertical="top" wrapText="1"/>
    </xf>
    <xf numFmtId="0" fontId="4" fillId="5" borderId="11" xfId="0" applyFont="1" applyFill="1" applyBorder="1" applyAlignment="1" applyProtection="1">
      <alignment horizontal="left" vertical="top" wrapText="1"/>
    </xf>
    <xf numFmtId="0" fontId="4" fillId="5" borderId="62" xfId="0" applyFont="1" applyFill="1" applyBorder="1" applyAlignment="1" applyProtection="1">
      <alignment horizontal="center" vertical="center"/>
    </xf>
    <xf numFmtId="0" fontId="4" fillId="6" borderId="114" xfId="0" applyFont="1" applyFill="1" applyBorder="1" applyAlignment="1" applyProtection="1">
      <alignment horizontal="left" vertical="center"/>
    </xf>
    <xf numFmtId="0" fontId="4" fillId="6" borderId="86" xfId="0" applyFont="1" applyFill="1" applyBorder="1" applyAlignment="1" applyProtection="1">
      <alignment horizontal="left" vertical="center"/>
    </xf>
    <xf numFmtId="0" fontId="4" fillId="5" borderId="30" xfId="0" applyFont="1" applyFill="1" applyBorder="1" applyAlignment="1" applyProtection="1">
      <alignment horizontal="center" vertical="center"/>
    </xf>
    <xf numFmtId="185" fontId="4" fillId="6" borderId="114" xfId="0" applyNumberFormat="1" applyFont="1" applyFill="1" applyBorder="1" applyAlignment="1" applyProtection="1">
      <alignment horizontal="right" vertical="center"/>
    </xf>
    <xf numFmtId="184" fontId="4" fillId="6" borderId="114" xfId="0" applyNumberFormat="1" applyFont="1" applyFill="1" applyBorder="1" applyAlignment="1" applyProtection="1">
      <alignment horizontal="right" vertical="center"/>
    </xf>
    <xf numFmtId="184" fontId="4" fillId="6" borderId="86" xfId="0" applyNumberFormat="1" applyFont="1" applyFill="1" applyBorder="1" applyAlignment="1" applyProtection="1">
      <alignment horizontal="right" vertical="center"/>
    </xf>
    <xf numFmtId="0" fontId="4" fillId="5" borderId="33" xfId="0" applyFont="1" applyFill="1" applyBorder="1" applyAlignment="1" applyProtection="1">
      <alignment horizontal="left" vertical="top" wrapText="1"/>
    </xf>
    <xf numFmtId="0" fontId="4" fillId="5" borderId="24" xfId="0" applyFont="1" applyFill="1" applyBorder="1" applyAlignment="1" applyProtection="1">
      <alignment horizontal="left" vertical="top" wrapText="1"/>
    </xf>
    <xf numFmtId="196" fontId="4" fillId="6" borderId="114" xfId="0" applyNumberFormat="1" applyFont="1" applyFill="1" applyBorder="1" applyAlignment="1" applyProtection="1">
      <alignment horizontal="right" vertical="center"/>
    </xf>
    <xf numFmtId="196" fontId="4" fillId="6" borderId="86" xfId="0" applyNumberFormat="1" applyFont="1" applyFill="1" applyBorder="1" applyAlignment="1" applyProtection="1">
      <alignment horizontal="right" vertical="center"/>
    </xf>
    <xf numFmtId="0" fontId="4" fillId="5" borderId="61" xfId="0" applyFont="1" applyFill="1" applyBorder="1" applyAlignment="1" applyProtection="1">
      <alignment horizontal="center" vertical="center" textRotation="255"/>
    </xf>
    <xf numFmtId="0" fontId="4" fillId="5" borderId="136" xfId="0" applyFont="1" applyFill="1" applyBorder="1" applyAlignment="1" applyProtection="1">
      <alignment horizontal="center" vertical="center"/>
    </xf>
    <xf numFmtId="0" fontId="4" fillId="5" borderId="182" xfId="0" applyFont="1" applyFill="1" applyBorder="1" applyAlignment="1" applyProtection="1">
      <alignment horizontal="center" vertical="center" textRotation="255" wrapText="1"/>
    </xf>
    <xf numFmtId="0" fontId="4" fillId="5" borderId="16"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10" fillId="0" borderId="0" xfId="0" applyFont="1" applyProtection="1">
      <alignment vertical="center"/>
    </xf>
    <xf numFmtId="192" fontId="4" fillId="0" borderId="0" xfId="0" applyNumberFormat="1" applyFont="1" applyProtection="1">
      <alignment vertical="center"/>
    </xf>
    <xf numFmtId="0" fontId="4" fillId="5" borderId="183" xfId="0" applyFont="1" applyFill="1" applyBorder="1" applyAlignment="1" applyProtection="1">
      <alignment horizontal="center" vertical="center" textRotation="255"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0" xfId="0" applyFont="1" applyFill="1" applyBorder="1" applyAlignment="1" applyProtection="1">
      <alignment horizontal="left" vertical="top" wrapText="1"/>
    </xf>
    <xf numFmtId="0" fontId="4" fillId="5" borderId="32" xfId="0" applyFont="1" applyFill="1" applyBorder="1" applyAlignment="1" applyProtection="1">
      <alignment horizontal="center" vertical="center" wrapText="1"/>
    </xf>
    <xf numFmtId="192" fontId="4" fillId="6" borderId="59" xfId="0" applyNumberFormat="1" applyFont="1" applyFill="1" applyBorder="1" applyAlignment="1" applyProtection="1">
      <alignment horizontal="center" vertical="center"/>
    </xf>
    <xf numFmtId="0" fontId="4" fillId="5" borderId="30" xfId="0" applyFont="1" applyFill="1" applyBorder="1" applyAlignment="1" applyProtection="1">
      <alignment horizontal="center" vertical="center" wrapText="1"/>
    </xf>
    <xf numFmtId="192" fontId="4" fillId="6" borderId="60" xfId="0" applyNumberFormat="1" applyFont="1" applyFill="1" applyBorder="1" applyAlignment="1" applyProtection="1">
      <alignment horizontal="center" vertical="center"/>
    </xf>
    <xf numFmtId="0" fontId="11" fillId="0" borderId="0" xfId="0" applyFont="1" applyProtection="1">
      <alignment vertical="center"/>
    </xf>
    <xf numFmtId="192" fontId="4" fillId="6" borderId="115" xfId="0" applyNumberFormat="1" applyFont="1" applyFill="1" applyBorder="1" applyAlignment="1" applyProtection="1">
      <alignment horizontal="center" vertical="center"/>
    </xf>
    <xf numFmtId="192" fontId="4" fillId="6" borderId="114" xfId="0" applyNumberFormat="1" applyFont="1" applyFill="1" applyBorder="1" applyAlignment="1" applyProtection="1">
      <alignment horizontal="right" vertical="center"/>
    </xf>
    <xf numFmtId="192" fontId="4" fillId="6" borderId="86" xfId="0" applyNumberFormat="1" applyFont="1" applyFill="1" applyBorder="1" applyAlignment="1" applyProtection="1">
      <alignment horizontal="right" vertical="center"/>
    </xf>
    <xf numFmtId="0" fontId="4" fillId="5" borderId="89" xfId="0" applyFont="1" applyFill="1" applyBorder="1" applyAlignment="1" applyProtection="1">
      <alignment horizontal="center" vertical="center"/>
    </xf>
    <xf numFmtId="192" fontId="4" fillId="6" borderId="61" xfId="0" applyNumberFormat="1" applyFont="1" applyFill="1" applyBorder="1" applyAlignment="1" applyProtection="1">
      <alignment horizontal="center" vertical="center"/>
    </xf>
    <xf numFmtId="0" fontId="4" fillId="5" borderId="187" xfId="0" applyFont="1" applyFill="1" applyBorder="1" applyAlignment="1" applyProtection="1">
      <alignment horizontal="left" vertical="top" wrapText="1"/>
    </xf>
    <xf numFmtId="0" fontId="4" fillId="5" borderId="27" xfId="0" applyFont="1" applyFill="1" applyBorder="1" applyAlignment="1" applyProtection="1">
      <alignment horizontal="center" vertical="center" wrapText="1"/>
    </xf>
    <xf numFmtId="0" fontId="4" fillId="5" borderId="188" xfId="0" applyFont="1" applyFill="1" applyBorder="1" applyAlignment="1" applyProtection="1">
      <alignment horizontal="left" vertical="top" wrapText="1"/>
    </xf>
    <xf numFmtId="0" fontId="4" fillId="5" borderId="193" xfId="0" applyFont="1" applyFill="1" applyBorder="1" applyAlignment="1" applyProtection="1">
      <alignment horizontal="left" vertical="top" wrapText="1"/>
    </xf>
    <xf numFmtId="192" fontId="4" fillId="6" borderId="196" xfId="0" applyNumberFormat="1"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2" fontId="4" fillId="6" borderId="114" xfId="0" applyNumberFormat="1" applyFont="1" applyFill="1" applyBorder="1" applyAlignment="1" applyProtection="1">
      <alignment horizontal="right" vertical="center"/>
    </xf>
    <xf numFmtId="2" fontId="4" fillId="6" borderId="86" xfId="0" applyNumberFormat="1" applyFont="1" applyFill="1" applyBorder="1" applyAlignment="1" applyProtection="1">
      <alignment horizontal="right" vertical="center"/>
    </xf>
    <xf numFmtId="0" fontId="4" fillId="5" borderId="184" xfId="0" applyFont="1" applyFill="1" applyBorder="1" applyAlignment="1" applyProtection="1">
      <alignment horizontal="center" vertical="center" textRotation="255" wrapText="1"/>
    </xf>
    <xf numFmtId="0" fontId="4" fillId="5" borderId="189" xfId="0" applyFont="1" applyFill="1" applyBorder="1" applyAlignment="1" applyProtection="1">
      <alignment horizontal="center" vertical="top" wrapText="1"/>
    </xf>
    <xf numFmtId="0" fontId="4" fillId="5" borderId="150" xfId="0" applyFont="1" applyFill="1" applyBorder="1" applyAlignment="1" applyProtection="1">
      <alignment horizontal="center" vertical="center"/>
    </xf>
    <xf numFmtId="0" fontId="4" fillId="5" borderId="59" xfId="0" applyFont="1" applyFill="1" applyBorder="1" applyAlignment="1" applyProtection="1">
      <alignment horizontal="center" vertical="center" wrapText="1"/>
    </xf>
    <xf numFmtId="0" fontId="4" fillId="5" borderId="25" xfId="0" applyFont="1" applyFill="1" applyBorder="1" applyAlignment="1" applyProtection="1">
      <alignment horizontal="center" vertical="center"/>
    </xf>
    <xf numFmtId="0" fontId="4" fillId="5" borderId="36" xfId="0" applyFont="1" applyFill="1" applyBorder="1" applyAlignment="1" applyProtection="1">
      <alignment horizontal="center" vertical="center"/>
    </xf>
    <xf numFmtId="0" fontId="4" fillId="5" borderId="26" xfId="0" applyFont="1" applyFill="1" applyBorder="1" applyAlignment="1" applyProtection="1">
      <alignment horizontal="center" vertical="center"/>
    </xf>
    <xf numFmtId="0" fontId="4" fillId="5" borderId="64"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192" fontId="4" fillId="6" borderId="28" xfId="0" applyNumberFormat="1" applyFont="1" applyFill="1" applyBorder="1" applyAlignment="1" applyProtection="1">
      <alignment horizontal="right" vertical="center"/>
    </xf>
    <xf numFmtId="0" fontId="4" fillId="7" borderId="14" xfId="0" applyFont="1" applyFill="1" applyBorder="1" applyAlignment="1" applyProtection="1">
      <alignment horizontal="center" vertical="center"/>
    </xf>
    <xf numFmtId="0" fontId="4" fillId="7" borderId="43" xfId="0" applyFont="1" applyFill="1" applyBorder="1" applyAlignment="1" applyProtection="1">
      <alignment horizontal="center" vertical="center" wrapText="1"/>
    </xf>
    <xf numFmtId="0" fontId="4" fillId="7" borderId="44" xfId="0" applyFont="1" applyFill="1" applyBorder="1" applyAlignment="1" applyProtection="1">
      <alignment horizontal="center" vertical="center" wrapText="1"/>
    </xf>
    <xf numFmtId="0" fontId="4" fillId="7" borderId="45" xfId="0"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xf>
    <xf numFmtId="0" fontId="4" fillId="7" borderId="46" xfId="0" applyFont="1" applyFill="1" applyBorder="1" applyAlignment="1" applyProtection="1">
      <alignment horizontal="center" vertical="center" wrapText="1"/>
    </xf>
    <xf numFmtId="0" fontId="4" fillId="7" borderId="47" xfId="0" applyFont="1" applyFill="1" applyBorder="1" applyAlignment="1" applyProtection="1">
      <alignment horizontal="center" vertical="center" wrapText="1"/>
    </xf>
    <xf numFmtId="0" fontId="4" fillId="7" borderId="48" xfId="0" applyFont="1" applyFill="1" applyBorder="1" applyAlignment="1" applyProtection="1">
      <alignment horizontal="center" vertical="center" wrapText="1"/>
    </xf>
    <xf numFmtId="40" fontId="4" fillId="6" borderId="60" xfId="0" applyNumberFormat="1" applyFont="1" applyFill="1" applyBorder="1" applyAlignment="1" applyProtection="1">
      <alignment horizontal="center" vertical="center"/>
    </xf>
    <xf numFmtId="0" fontId="4" fillId="7" borderId="49" xfId="0" applyFont="1" applyFill="1" applyBorder="1" applyAlignment="1" applyProtection="1">
      <alignment horizontal="center" vertical="center" wrapText="1"/>
    </xf>
    <xf numFmtId="0" fontId="4" fillId="7" borderId="50" xfId="0" applyFont="1" applyFill="1" applyBorder="1" applyAlignment="1" applyProtection="1">
      <alignment horizontal="center" vertical="center" wrapText="1"/>
    </xf>
    <xf numFmtId="0" fontId="4" fillId="7" borderId="51" xfId="0" applyFont="1" applyFill="1" applyBorder="1" applyAlignment="1" applyProtection="1">
      <alignment horizontal="center" vertical="center" wrapText="1"/>
    </xf>
    <xf numFmtId="40" fontId="4" fillId="6" borderId="61" xfId="0" applyNumberFormat="1" applyFont="1" applyFill="1" applyBorder="1" applyAlignment="1" applyProtection="1">
      <alignment horizontal="center" vertical="center"/>
    </xf>
    <xf numFmtId="0" fontId="4" fillId="8" borderId="14" xfId="0" applyFont="1" applyFill="1" applyBorder="1" applyAlignment="1" applyProtection="1">
      <alignment horizontal="center" vertical="center"/>
    </xf>
    <xf numFmtId="0" fontId="4" fillId="8" borderId="15" xfId="0" applyFont="1" applyFill="1" applyBorder="1" applyAlignment="1" applyProtection="1">
      <alignment horizontal="center" vertical="center" wrapText="1"/>
    </xf>
    <xf numFmtId="0" fontId="4" fillId="8" borderId="16"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xf>
    <xf numFmtId="0" fontId="4" fillId="8" borderId="2" xfId="0" applyFont="1"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22" xfId="0" applyFont="1" applyFill="1" applyBorder="1" applyAlignment="1" applyProtection="1">
      <alignment horizontal="center" vertical="center"/>
    </xf>
    <xf numFmtId="0" fontId="4" fillId="8" borderId="53" xfId="0" applyFont="1" applyFill="1" applyBorder="1" applyAlignment="1" applyProtection="1">
      <alignment horizontal="center" vertical="center" wrapText="1"/>
    </xf>
    <xf numFmtId="0" fontId="4" fillId="8" borderId="54" xfId="0" applyFont="1" applyFill="1" applyBorder="1" applyAlignment="1" applyProtection="1">
      <alignment horizontal="center" vertical="center" wrapText="1"/>
    </xf>
    <xf numFmtId="0" fontId="4" fillId="8" borderId="55" xfId="0" applyFont="1" applyFill="1" applyBorder="1" applyAlignment="1" applyProtection="1">
      <alignment horizontal="center" vertical="center" wrapText="1"/>
    </xf>
    <xf numFmtId="0" fontId="8" fillId="0" borderId="0" xfId="0" applyFont="1" applyAlignment="1" applyProtection="1">
      <alignment horizontal="right" vertical="center"/>
    </xf>
    <xf numFmtId="0" fontId="4" fillId="0" borderId="0" xfId="0" applyFont="1" applyAlignment="1" applyProtection="1">
      <alignment horizontal="right"/>
    </xf>
    <xf numFmtId="0" fontId="13" fillId="0" borderId="14" xfId="0" applyFont="1" applyBorder="1" applyAlignment="1" applyProtection="1">
      <alignment horizontal="center" vertical="center" textRotation="255"/>
    </xf>
    <xf numFmtId="0" fontId="4" fillId="5" borderId="15"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8" fillId="0" borderId="0" xfId="0" applyFont="1" applyProtection="1">
      <alignment vertical="center"/>
    </xf>
    <xf numFmtId="0" fontId="13" fillId="0" borderId="20" xfId="0" applyFont="1" applyBorder="1" applyAlignment="1" applyProtection="1">
      <alignment horizontal="center" vertical="center" textRotation="255"/>
    </xf>
    <xf numFmtId="0" fontId="4" fillId="7" borderId="2" xfId="0" applyFont="1" applyFill="1" applyBorder="1" applyAlignment="1" applyProtection="1">
      <alignment horizontal="center" vertical="center"/>
    </xf>
    <xf numFmtId="0" fontId="4" fillId="7" borderId="3"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13" fillId="0" borderId="22" xfId="0" applyFont="1" applyBorder="1" applyAlignment="1" applyProtection="1">
      <alignment horizontal="center" vertical="center" textRotation="255"/>
    </xf>
    <xf numFmtId="0" fontId="4" fillId="8" borderId="53" xfId="0" applyFont="1" applyFill="1" applyBorder="1" applyAlignment="1" applyProtection="1">
      <alignment horizontal="center" vertical="center"/>
    </xf>
    <xf numFmtId="0" fontId="4" fillId="8" borderId="54" xfId="0" applyFont="1" applyFill="1" applyBorder="1" applyAlignment="1" applyProtection="1">
      <alignment horizontal="center" vertical="center"/>
    </xf>
    <xf numFmtId="0" fontId="4" fillId="8" borderId="55" xfId="0" applyFont="1" applyFill="1" applyBorder="1" applyAlignment="1" applyProtection="1">
      <alignment horizontal="center" vertical="center"/>
    </xf>
    <xf numFmtId="0" fontId="4" fillId="0" borderId="0" xfId="0" applyFont="1" applyAlignment="1" applyProtection="1">
      <alignment horizontal="right" vertical="center"/>
    </xf>
    <xf numFmtId="0" fontId="0" fillId="0" borderId="1" xfId="0" applyBorder="1" applyAlignment="1" applyProtection="1">
      <alignment horizontal="center" vertical="center" textRotation="255"/>
    </xf>
    <xf numFmtId="0" fontId="4" fillId="0" borderId="6" xfId="0" applyFont="1" applyBorder="1" applyAlignment="1" applyProtection="1">
      <alignment horizontal="center" vertical="center"/>
    </xf>
    <xf numFmtId="0" fontId="4" fillId="2" borderId="6" xfId="0" applyFont="1" applyFill="1" applyBorder="1" applyAlignment="1" applyProtection="1">
      <alignment horizontal="left" vertical="center"/>
    </xf>
    <xf numFmtId="0" fontId="4" fillId="0" borderId="19" xfId="0" applyFont="1" applyBorder="1" applyProtection="1">
      <alignment vertical="center"/>
    </xf>
    <xf numFmtId="0" fontId="4" fillId="0" borderId="1" xfId="0" applyFont="1" applyBorder="1" applyAlignment="1" applyProtection="1">
      <alignment horizontal="center" vertical="center"/>
    </xf>
    <xf numFmtId="0" fontId="0" fillId="0" borderId="1" xfId="0" applyBorder="1" applyAlignment="1" applyProtection="1">
      <alignment horizontal="left" vertical="center"/>
    </xf>
    <xf numFmtId="0" fontId="0" fillId="0" borderId="1" xfId="0" applyBorder="1" applyProtection="1">
      <alignment vertical="center"/>
    </xf>
    <xf numFmtId="0" fontId="0" fillId="0" borderId="1" xfId="0" applyBorder="1" applyAlignment="1" applyProtection="1">
      <alignment horizontal="center" vertical="center"/>
    </xf>
    <xf numFmtId="0" fontId="3" fillId="0" borderId="0" xfId="0" applyFont="1" applyAlignment="1" applyProtection="1">
      <alignment horizontal="left" vertical="top" wrapText="1"/>
    </xf>
    <xf numFmtId="176" fontId="5" fillId="0" borderId="1" xfId="2" applyNumberFormat="1" applyFont="1" applyBorder="1" applyAlignment="1" applyProtection="1">
      <alignment horizontal="left" vertical="center" shrinkToFit="1"/>
    </xf>
    <xf numFmtId="176" fontId="5" fillId="0" borderId="1" xfId="2" applyNumberFormat="1" applyFont="1" applyBorder="1" applyAlignment="1" applyProtection="1">
      <alignment horizontal="left" vertical="center" shrinkToFit="1"/>
    </xf>
    <xf numFmtId="0" fontId="3" fillId="0" borderId="0" xfId="0" applyFont="1" applyAlignment="1" applyProtection="1">
      <alignment horizontal="left" vertical="top" wrapText="1"/>
    </xf>
    <xf numFmtId="0" fontId="0" fillId="0" borderId="14" xfId="0" applyBorder="1" applyAlignment="1" applyProtection="1">
      <alignment horizontal="center" vertical="center" textRotation="255"/>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93"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135" xfId="0" applyFont="1" applyBorder="1" applyAlignment="1" applyProtection="1">
      <alignment horizontal="center" vertical="center"/>
    </xf>
    <xf numFmtId="0" fontId="0" fillId="0" borderId="20" xfId="0" applyBorder="1" applyAlignment="1" applyProtection="1">
      <alignment horizontal="center" vertical="center" textRotation="255"/>
    </xf>
    <xf numFmtId="0" fontId="4" fillId="0" borderId="154" xfId="0" applyFont="1" applyBorder="1" applyAlignment="1" applyProtection="1">
      <alignment horizontal="center" vertical="center"/>
    </xf>
    <xf numFmtId="0" fontId="0" fillId="0" borderId="22" xfId="0" applyBorder="1" applyAlignment="1" applyProtection="1">
      <alignment horizontal="center" vertical="center" textRotation="255"/>
    </xf>
    <xf numFmtId="0" fontId="4" fillId="0" borderId="68"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92" xfId="0" applyFont="1" applyBorder="1" applyAlignment="1" applyProtection="1">
      <alignment horizontal="center" vertical="center"/>
    </xf>
    <xf numFmtId="0" fontId="4" fillId="0" borderId="161" xfId="0" applyFont="1" applyBorder="1" applyAlignment="1" applyProtection="1">
      <alignment horizontal="center" vertical="center"/>
    </xf>
    <xf numFmtId="0" fontId="4" fillId="0" borderId="20"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171" xfId="0" applyFont="1" applyBorder="1" applyProtection="1">
      <alignment vertical="center"/>
    </xf>
    <xf numFmtId="0" fontId="4" fillId="0" borderId="172" xfId="0" applyFont="1" applyBorder="1" applyProtection="1">
      <alignment vertical="center"/>
    </xf>
    <xf numFmtId="0" fontId="4" fillId="0" borderId="173" xfId="0" applyFont="1" applyBorder="1" applyProtection="1">
      <alignment vertical="center"/>
    </xf>
    <xf numFmtId="0" fontId="4" fillId="0" borderId="169" xfId="0" applyFont="1" applyBorder="1" applyAlignment="1" applyProtection="1">
      <alignment vertical="center" textRotation="255"/>
    </xf>
    <xf numFmtId="0" fontId="4" fillId="0" borderId="176" xfId="0" applyFont="1" applyBorder="1" applyProtection="1">
      <alignment vertical="center"/>
    </xf>
    <xf numFmtId="0" fontId="4" fillId="0" borderId="178" xfId="0" applyFont="1" applyBorder="1" applyProtection="1">
      <alignment vertical="center"/>
    </xf>
    <xf numFmtId="0" fontId="4" fillId="0" borderId="155" xfId="0" applyFont="1" applyBorder="1" applyAlignment="1" applyProtection="1">
      <alignment horizontal="center" vertical="center"/>
    </xf>
    <xf numFmtId="0" fontId="4" fillId="0" borderId="19" xfId="0" applyFont="1" applyBorder="1" applyProtection="1">
      <alignment vertical="center"/>
    </xf>
    <xf numFmtId="0" fontId="4" fillId="0" borderId="179" xfId="0" applyFont="1" applyBorder="1" applyProtection="1">
      <alignment vertical="center"/>
    </xf>
    <xf numFmtId="0" fontId="4" fillId="0" borderId="129" xfId="0" applyFont="1" applyBorder="1" applyProtection="1">
      <alignment vertical="center"/>
    </xf>
    <xf numFmtId="0" fontId="4" fillId="0" borderId="180" xfId="0" applyFont="1" applyBorder="1" applyProtection="1">
      <alignment vertical="center"/>
    </xf>
    <xf numFmtId="0" fontId="4" fillId="0" borderId="132" xfId="0" applyFont="1" applyBorder="1" applyAlignment="1" applyProtection="1">
      <alignment vertical="center" wrapText="1"/>
    </xf>
    <xf numFmtId="0" fontId="4" fillId="0" borderId="170" xfId="0" applyFont="1" applyBorder="1" applyAlignment="1" applyProtection="1">
      <alignment vertical="center" textRotation="255"/>
    </xf>
    <xf numFmtId="0" fontId="4" fillId="0" borderId="143" xfId="0" applyFont="1" applyBorder="1" applyAlignment="1" applyProtection="1">
      <alignment vertical="center" wrapText="1"/>
    </xf>
    <xf numFmtId="0" fontId="4" fillId="0" borderId="126" xfId="0" applyFont="1" applyBorder="1" applyAlignment="1" applyProtection="1">
      <alignment vertical="center" wrapText="1"/>
    </xf>
    <xf numFmtId="0" fontId="4" fillId="0" borderId="145" xfId="0" applyFont="1" applyBorder="1" applyAlignment="1" applyProtection="1">
      <alignment vertical="center" wrapText="1"/>
    </xf>
    <xf numFmtId="0" fontId="4" fillId="0" borderId="146" xfId="0" applyFont="1" applyBorder="1" applyAlignment="1" applyProtection="1">
      <alignment vertical="center" wrapText="1"/>
    </xf>
    <xf numFmtId="0" fontId="4" fillId="0" borderId="170" xfId="0" applyFont="1" applyBorder="1" applyAlignment="1" applyProtection="1">
      <alignment horizontal="center" vertical="center" wrapText="1"/>
    </xf>
    <xf numFmtId="0" fontId="4" fillId="0" borderId="125" xfId="0" applyFont="1" applyBorder="1" applyAlignment="1" applyProtection="1">
      <alignment vertical="center" wrapText="1"/>
    </xf>
    <xf numFmtId="0" fontId="4" fillId="0" borderId="126" xfId="0" applyFont="1" applyBorder="1" applyAlignment="1" applyProtection="1">
      <alignment vertical="center" wrapText="1"/>
    </xf>
    <xf numFmtId="0" fontId="4" fillId="0" borderId="176" xfId="0" applyFont="1" applyBorder="1" applyAlignment="1" applyProtection="1">
      <alignment horizontal="center" vertical="center" wrapText="1"/>
    </xf>
    <xf numFmtId="0" fontId="4" fillId="0" borderId="176" xfId="0" applyFont="1" applyBorder="1" applyAlignment="1" applyProtection="1">
      <alignment vertical="center" wrapText="1"/>
    </xf>
    <xf numFmtId="0" fontId="4" fillId="0" borderId="177" xfId="0" applyFont="1" applyBorder="1" applyAlignment="1" applyProtection="1">
      <alignment vertical="center" wrapText="1"/>
    </xf>
    <xf numFmtId="0" fontId="4" fillId="0" borderId="163" xfId="0" applyFont="1" applyBorder="1" applyAlignment="1" applyProtection="1">
      <alignment horizontal="center" vertical="center" textRotation="255" wrapText="1"/>
    </xf>
    <xf numFmtId="0" fontId="4" fillId="0" borderId="165" xfId="0" applyFont="1" applyBorder="1" applyProtection="1">
      <alignment vertical="center"/>
    </xf>
    <xf numFmtId="0" fontId="4" fillId="0" borderId="166" xfId="0" applyFont="1" applyBorder="1" applyProtection="1">
      <alignment vertical="center"/>
    </xf>
    <xf numFmtId="0" fontId="4" fillId="0" borderId="7" xfId="0" applyFont="1" applyBorder="1" applyAlignment="1" applyProtection="1">
      <alignment horizontal="center" vertical="center" textRotation="255" wrapText="1"/>
    </xf>
    <xf numFmtId="0" fontId="4" fillId="0" borderId="170" xfId="0" applyFont="1" applyBorder="1" applyAlignment="1" applyProtection="1">
      <alignment vertical="center" wrapText="1"/>
    </xf>
    <xf numFmtId="0" fontId="4" fillId="0" borderId="164" xfId="0" applyFont="1" applyBorder="1" applyAlignment="1" applyProtection="1">
      <alignment horizontal="center" vertical="center" textRotation="255" wrapText="1"/>
    </xf>
    <xf numFmtId="0" fontId="4" fillId="0" borderId="127" xfId="0" applyFont="1" applyBorder="1" applyAlignment="1" applyProtection="1">
      <alignment horizontal="center" vertical="center" wrapText="1"/>
    </xf>
    <xf numFmtId="0" fontId="4" fillId="0" borderId="127" xfId="0" applyFont="1" applyBorder="1" applyAlignment="1" applyProtection="1">
      <alignment vertical="center" wrapText="1"/>
    </xf>
    <xf numFmtId="0" fontId="4" fillId="0" borderId="128" xfId="0" applyFont="1" applyBorder="1" applyAlignment="1" applyProtection="1">
      <alignment vertical="center" wrapText="1"/>
    </xf>
    <xf numFmtId="0" fontId="4" fillId="0" borderId="39"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12" fillId="0" borderId="40" xfId="0" applyFont="1" applyBorder="1" applyProtection="1">
      <alignment vertical="center"/>
    </xf>
    <xf numFmtId="0" fontId="12" fillId="0" borderId="8" xfId="0" applyFont="1" applyBorder="1" applyProtection="1">
      <alignment vertical="center"/>
    </xf>
    <xf numFmtId="0" fontId="12" fillId="0" borderId="57" xfId="0" applyFont="1" applyBorder="1" applyProtection="1">
      <alignment vertical="center"/>
    </xf>
    <xf numFmtId="0" fontId="4" fillId="0" borderId="40" xfId="0" applyFont="1" applyBorder="1" applyProtection="1">
      <alignment vertical="center"/>
    </xf>
    <xf numFmtId="0" fontId="4" fillId="0" borderId="8" xfId="0" applyFont="1" applyBorder="1" applyProtection="1">
      <alignment vertical="center"/>
    </xf>
    <xf numFmtId="0" fontId="4" fillId="0" borderId="57" xfId="0" applyFont="1" applyBorder="1" applyProtection="1">
      <alignment vertical="center"/>
    </xf>
    <xf numFmtId="0" fontId="4" fillId="0" borderId="22" xfId="0" applyFont="1" applyBorder="1" applyAlignment="1" applyProtection="1">
      <alignment horizontal="center" vertical="center" textRotation="255"/>
    </xf>
    <xf numFmtId="0" fontId="12" fillId="0" borderId="55" xfId="0" applyFont="1" applyBorder="1" applyProtection="1">
      <alignment vertical="center"/>
    </xf>
    <xf numFmtId="0" fontId="12" fillId="0" borderId="34" xfId="0" applyFont="1" applyBorder="1" applyProtection="1">
      <alignment vertical="center"/>
    </xf>
    <xf numFmtId="0" fontId="12" fillId="0" borderId="53" xfId="0" applyFont="1" applyBorder="1" applyProtection="1">
      <alignment vertical="center"/>
    </xf>
    <xf numFmtId="0" fontId="40" fillId="3" borderId="181" xfId="0" applyFont="1" applyFill="1" applyBorder="1" applyProtection="1">
      <alignment vertical="center"/>
      <protection locked="0"/>
    </xf>
  </cellXfs>
  <cellStyles count="6">
    <cellStyle name="桁区切り" xfId="1" builtinId="6"/>
    <cellStyle name="桁区切り 2" xfId="4" xr:uid="{30255435-8A95-4660-A5DB-FE7E5010915C}"/>
    <cellStyle name="標準" xfId="0" builtinId="0"/>
    <cellStyle name="標準 2" xfId="2" xr:uid="{B36BFFF6-37FA-495D-BAEE-DF54361A0F90}"/>
    <cellStyle name="標準 2 2" xfId="3" xr:uid="{695403B4-3C89-49BB-B1A8-A6549BF9799C}"/>
    <cellStyle name="標準 3" xfId="5" xr:uid="{34BE3581-DBAD-4D5A-AA4B-7C3EB77E59E9}"/>
  </cellStyles>
  <dxfs count="41">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5D5D"/>
        </patternFill>
      </fill>
    </dxf>
    <dxf>
      <fill>
        <patternFill>
          <bgColor rgb="FFFF5D5D"/>
        </patternFill>
      </fill>
    </dxf>
    <dxf>
      <fill>
        <patternFill patternType="solid">
          <bgColor theme="0" tint="-0.499984740745262"/>
        </patternFill>
      </fill>
    </dxf>
    <dxf>
      <numFmt numFmtId="3" formatCode="#,##0"/>
    </dxf>
    <dxf>
      <fill>
        <patternFill>
          <bgColor theme="1" tint="0.499984740745262"/>
        </patternFill>
      </fill>
    </dxf>
  </dxfs>
  <tableStyles count="0" defaultTableStyle="TableStyleMedium2" defaultPivotStyle="PivotStyleLight16"/>
  <colors>
    <mruColors>
      <color rgb="FFFFFF99"/>
      <color rgb="FFFF5D5D"/>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H$14" lockText="1" noThreeD="1"/>
</file>

<file path=xl/ctrlProps/ctrlProp10.xml><?xml version="1.0" encoding="utf-8"?>
<formControlPr xmlns="http://schemas.microsoft.com/office/spreadsheetml/2009/9/main" objectType="CheckBox" fmlaLink="$L$15" lockText="1" noThreeD="1"/>
</file>

<file path=xl/ctrlProps/ctrlProp11.xml><?xml version="1.0" encoding="utf-8"?>
<formControlPr xmlns="http://schemas.microsoft.com/office/spreadsheetml/2009/9/main" objectType="CheckBox" fmlaLink="$M$13" lockText="1" noThreeD="1"/>
</file>

<file path=xl/ctrlProps/ctrlProp12.xml><?xml version="1.0" encoding="utf-8"?>
<formControlPr xmlns="http://schemas.microsoft.com/office/spreadsheetml/2009/9/main" objectType="CheckBox" fmlaLink="$N$14" lockText="1" noThreeD="1"/>
</file>

<file path=xl/ctrlProps/ctrlProp13.xml><?xml version="1.0" encoding="utf-8"?>
<formControlPr xmlns="http://schemas.microsoft.com/office/spreadsheetml/2009/9/main" objectType="CheckBox" fmlaLink="$N$13" lockText="1" noThreeD="1"/>
</file>

<file path=xl/ctrlProps/ctrlProp14.xml><?xml version="1.0" encoding="utf-8"?>
<formControlPr xmlns="http://schemas.microsoft.com/office/spreadsheetml/2009/9/main" objectType="CheckBox" fmlaLink="$N$15" lockText="1" noThreeD="1"/>
</file>

<file path=xl/ctrlProps/ctrlProp15.xml><?xml version="1.0" encoding="utf-8"?>
<formControlPr xmlns="http://schemas.microsoft.com/office/spreadsheetml/2009/9/main" objectType="CheckBox" fmlaLink="$O$13" lockText="1" noThreeD="1"/>
</file>

<file path=xl/ctrlProps/ctrlProp16.xml><?xml version="1.0" encoding="utf-8"?>
<formControlPr xmlns="http://schemas.microsoft.com/office/spreadsheetml/2009/9/main" objectType="CheckBox" fmlaLink="$P$14" lockText="1" noThreeD="1"/>
</file>

<file path=xl/ctrlProps/ctrlProp17.xml><?xml version="1.0" encoding="utf-8"?>
<formControlPr xmlns="http://schemas.microsoft.com/office/spreadsheetml/2009/9/main" objectType="CheckBox" fmlaLink="$P$13" lockText="1" noThreeD="1"/>
</file>

<file path=xl/ctrlProps/ctrlProp18.xml><?xml version="1.0" encoding="utf-8"?>
<formControlPr xmlns="http://schemas.microsoft.com/office/spreadsheetml/2009/9/main" objectType="CheckBox" fmlaLink="$P$15" lockText="1" noThreeD="1"/>
</file>

<file path=xl/ctrlProps/ctrlProp19.xml><?xml version="1.0" encoding="utf-8"?>
<formControlPr xmlns="http://schemas.microsoft.com/office/spreadsheetml/2009/9/main" objectType="CheckBox" fmlaLink="$Q$13" lockText="1" noThreeD="1"/>
</file>

<file path=xl/ctrlProps/ctrlProp2.xml><?xml version="1.0" encoding="utf-8"?>
<formControlPr xmlns="http://schemas.microsoft.com/office/spreadsheetml/2009/9/main" objectType="CheckBox" fmlaLink="$H$13" lockText="1" noThreeD="1"/>
</file>

<file path=xl/ctrlProps/ctrlProp20.xml><?xml version="1.0" encoding="utf-8"?>
<formControlPr xmlns="http://schemas.microsoft.com/office/spreadsheetml/2009/9/main" objectType="CheckBox" fmlaLink="$R$14" lockText="1" noThreeD="1"/>
</file>

<file path=xl/ctrlProps/ctrlProp21.xml><?xml version="1.0" encoding="utf-8"?>
<formControlPr xmlns="http://schemas.microsoft.com/office/spreadsheetml/2009/9/main" objectType="CheckBox" fmlaLink="$Q$14" lockText="1" noThreeD="1"/>
</file>

<file path=xl/ctrlProps/ctrlProp22.xml><?xml version="1.0" encoding="utf-8"?>
<formControlPr xmlns="http://schemas.microsoft.com/office/spreadsheetml/2009/9/main" objectType="CheckBox" fmlaLink="$R$13" lockText="1" noThreeD="1"/>
</file>

<file path=xl/ctrlProps/ctrlProp23.xml><?xml version="1.0" encoding="utf-8"?>
<formControlPr xmlns="http://schemas.microsoft.com/office/spreadsheetml/2009/9/main" objectType="CheckBox" fmlaLink="$R$15" lockText="1" noThreeD="1"/>
</file>

<file path=xl/ctrlProps/ctrlProp24.xml><?xml version="1.0" encoding="utf-8"?>
<formControlPr xmlns="http://schemas.microsoft.com/office/spreadsheetml/2009/9/main" objectType="CheckBox" fmlaLink="$S$13" lockText="1" noThreeD="1"/>
</file>

<file path=xl/ctrlProps/ctrlProp25.xml><?xml version="1.0" encoding="utf-8"?>
<formControlPr xmlns="http://schemas.microsoft.com/office/spreadsheetml/2009/9/main" objectType="CheckBox" fmlaLink="$T$14" lockText="1" noThreeD="1"/>
</file>

<file path=xl/ctrlProps/ctrlProp26.xml><?xml version="1.0" encoding="utf-8"?>
<formControlPr xmlns="http://schemas.microsoft.com/office/spreadsheetml/2009/9/main" objectType="CheckBox" fmlaLink="$S$14" lockText="1" noThreeD="1"/>
</file>

<file path=xl/ctrlProps/ctrlProp27.xml><?xml version="1.0" encoding="utf-8"?>
<formControlPr xmlns="http://schemas.microsoft.com/office/spreadsheetml/2009/9/main" objectType="CheckBox" fmlaLink="$T$13" lockText="1" noThreeD="1"/>
</file>

<file path=xl/ctrlProps/ctrlProp28.xml><?xml version="1.0" encoding="utf-8"?>
<formControlPr xmlns="http://schemas.microsoft.com/office/spreadsheetml/2009/9/main" objectType="CheckBox" fmlaLink="$T$15" lockText="1" noThreeD="1"/>
</file>

<file path=xl/ctrlProps/ctrlProp29.xml><?xml version="1.0" encoding="utf-8"?>
<formControlPr xmlns="http://schemas.microsoft.com/office/spreadsheetml/2009/9/main" objectType="CheckBox" fmlaLink="$U$13" lockText="1" noThreeD="1"/>
</file>

<file path=xl/ctrlProps/ctrlProp3.xml><?xml version="1.0" encoding="utf-8"?>
<formControlPr xmlns="http://schemas.microsoft.com/office/spreadsheetml/2009/9/main" objectType="CheckBox" fmlaLink="$I$13" lockText="1" noThreeD="1"/>
</file>

<file path=xl/ctrlProps/ctrlProp30.xml><?xml version="1.0" encoding="utf-8"?>
<formControlPr xmlns="http://schemas.microsoft.com/office/spreadsheetml/2009/9/main" objectType="CheckBox" fmlaLink="$V$14" lockText="1" noThreeD="1"/>
</file>

<file path=xl/ctrlProps/ctrlProp31.xml><?xml version="1.0" encoding="utf-8"?>
<formControlPr xmlns="http://schemas.microsoft.com/office/spreadsheetml/2009/9/main" objectType="CheckBox" fmlaLink="$U$14" lockText="1" noThreeD="1"/>
</file>

<file path=xl/ctrlProps/ctrlProp32.xml><?xml version="1.0" encoding="utf-8"?>
<formControlPr xmlns="http://schemas.microsoft.com/office/spreadsheetml/2009/9/main" objectType="CheckBox" fmlaLink="$V$13" lockText="1" noThreeD="1"/>
</file>

<file path=xl/ctrlProps/ctrlProp33.xml><?xml version="1.0" encoding="utf-8"?>
<formControlPr xmlns="http://schemas.microsoft.com/office/spreadsheetml/2009/9/main" objectType="CheckBox" fmlaLink="$V$15" lockText="1" noThreeD="1"/>
</file>

<file path=xl/ctrlProps/ctrlProp34.xml><?xml version="1.0" encoding="utf-8"?>
<formControlPr xmlns="http://schemas.microsoft.com/office/spreadsheetml/2009/9/main" objectType="CheckBox" fmlaLink="$W$13" lockText="1" noThreeD="1"/>
</file>

<file path=xl/ctrlProps/ctrlProp35.xml><?xml version="1.0" encoding="utf-8"?>
<formControlPr xmlns="http://schemas.microsoft.com/office/spreadsheetml/2009/9/main" objectType="CheckBox" fmlaLink="$X$14" lockText="1" noThreeD="1"/>
</file>

<file path=xl/ctrlProps/ctrlProp36.xml><?xml version="1.0" encoding="utf-8"?>
<formControlPr xmlns="http://schemas.microsoft.com/office/spreadsheetml/2009/9/main" objectType="CheckBox" fmlaLink="$W$14" lockText="1" noThreeD="1"/>
</file>

<file path=xl/ctrlProps/ctrlProp37.xml><?xml version="1.0" encoding="utf-8"?>
<formControlPr xmlns="http://schemas.microsoft.com/office/spreadsheetml/2009/9/main" objectType="CheckBox" fmlaLink="$X$13" lockText="1" noThreeD="1"/>
</file>

<file path=xl/ctrlProps/ctrlProp38.xml><?xml version="1.0" encoding="utf-8"?>
<formControlPr xmlns="http://schemas.microsoft.com/office/spreadsheetml/2009/9/main" objectType="CheckBox" fmlaLink="$X$15" lockText="1" noThreeD="1"/>
</file>

<file path=xl/ctrlProps/ctrlProp39.xml><?xml version="1.0" encoding="utf-8"?>
<formControlPr xmlns="http://schemas.microsoft.com/office/spreadsheetml/2009/9/main" objectType="CheckBox" fmlaLink="$Y$13" lockText="1" noThreeD="1"/>
</file>

<file path=xl/ctrlProps/ctrlProp4.xml><?xml version="1.0" encoding="utf-8"?>
<formControlPr xmlns="http://schemas.microsoft.com/office/spreadsheetml/2009/9/main" objectType="CheckBox" fmlaLink="$J$14" lockText="1" noThreeD="1"/>
</file>

<file path=xl/ctrlProps/ctrlProp40.xml><?xml version="1.0" encoding="utf-8"?>
<formControlPr xmlns="http://schemas.microsoft.com/office/spreadsheetml/2009/9/main" objectType="CheckBox" fmlaLink="$Z$14" lockText="1" noThreeD="1"/>
</file>

<file path=xl/ctrlProps/ctrlProp41.xml><?xml version="1.0" encoding="utf-8"?>
<formControlPr xmlns="http://schemas.microsoft.com/office/spreadsheetml/2009/9/main" objectType="CheckBox" fmlaLink="$Y$14" lockText="1" noThreeD="1"/>
</file>

<file path=xl/ctrlProps/ctrlProp42.xml><?xml version="1.0" encoding="utf-8"?>
<formControlPr xmlns="http://schemas.microsoft.com/office/spreadsheetml/2009/9/main" objectType="CheckBox" fmlaLink="$Z$13" lockText="1" noThreeD="1"/>
</file>

<file path=xl/ctrlProps/ctrlProp43.xml><?xml version="1.0" encoding="utf-8"?>
<formControlPr xmlns="http://schemas.microsoft.com/office/spreadsheetml/2009/9/main" objectType="CheckBox" fmlaLink="$Z$15" lockText="1" noThreeD="1"/>
</file>

<file path=xl/ctrlProps/ctrlProp44.xml><?xml version="1.0" encoding="utf-8"?>
<formControlPr xmlns="http://schemas.microsoft.com/office/spreadsheetml/2009/9/main" objectType="CheckBox" fmlaLink="$G$14" lockText="1" noThreeD="1"/>
</file>

<file path=xl/ctrlProps/ctrlProp45.xml><?xml version="1.0" encoding="utf-8"?>
<formControlPr xmlns="http://schemas.microsoft.com/office/spreadsheetml/2009/9/main" objectType="CheckBox" fmlaLink="$I$14" lockText="1" noThreeD="1"/>
</file>

<file path=xl/ctrlProps/ctrlProp46.xml><?xml version="1.0" encoding="utf-8"?>
<formControlPr xmlns="http://schemas.microsoft.com/office/spreadsheetml/2009/9/main" objectType="CheckBox" fmlaLink="$K$14" lockText="1" noThreeD="1"/>
</file>

<file path=xl/ctrlProps/ctrlProp47.xml><?xml version="1.0" encoding="utf-8"?>
<formControlPr xmlns="http://schemas.microsoft.com/office/spreadsheetml/2009/9/main" objectType="CheckBox" fmlaLink="$M$14" lockText="1" noThreeD="1"/>
</file>

<file path=xl/ctrlProps/ctrlProp48.xml><?xml version="1.0" encoding="utf-8"?>
<formControlPr xmlns="http://schemas.microsoft.com/office/spreadsheetml/2009/9/main" objectType="CheckBox" fmlaLink="$O$14" lockText="1" noThreeD="1"/>
</file>

<file path=xl/ctrlProps/ctrlProp49.xml><?xml version="1.0" encoding="utf-8"?>
<formControlPr xmlns="http://schemas.microsoft.com/office/spreadsheetml/2009/9/main" objectType="CheckBox" fmlaLink="$G$13" lockText="1" noThreeD="1"/>
</file>

<file path=xl/ctrlProps/ctrlProp5.xml><?xml version="1.0" encoding="utf-8"?>
<formControlPr xmlns="http://schemas.microsoft.com/office/spreadsheetml/2009/9/main" objectType="CheckBox" fmlaLink="$J$13" lockText="1" noThreeD="1"/>
</file>

<file path=xl/ctrlProps/ctrlProp50.xml><?xml version="1.0" encoding="utf-8"?>
<formControlPr xmlns="http://schemas.microsoft.com/office/spreadsheetml/2009/9/main" objectType="CheckBox" fmlaLink="$H$15" lockText="1" noThreeD="1"/>
</file>

<file path=xl/ctrlProps/ctrlProp6.xml><?xml version="1.0" encoding="utf-8"?>
<formControlPr xmlns="http://schemas.microsoft.com/office/spreadsheetml/2009/9/main" objectType="CheckBox" fmlaLink="$J$15" lockText="1" noThreeD="1"/>
</file>

<file path=xl/ctrlProps/ctrlProp7.xml><?xml version="1.0" encoding="utf-8"?>
<formControlPr xmlns="http://schemas.microsoft.com/office/spreadsheetml/2009/9/main" objectType="CheckBox" fmlaLink="$K$13" lockText="1" noThreeD="1"/>
</file>

<file path=xl/ctrlProps/ctrlProp8.xml><?xml version="1.0" encoding="utf-8"?>
<formControlPr xmlns="http://schemas.microsoft.com/office/spreadsheetml/2009/9/main" objectType="CheckBox" fmlaLink="$L$14" lockText="1" noThreeD="1"/>
</file>

<file path=xl/ctrlProps/ctrlProp9.xml><?xml version="1.0" encoding="utf-8"?>
<formControlPr xmlns="http://schemas.microsoft.com/office/spreadsheetml/2009/9/main" objectType="CheckBox" fmlaLink="$L$13" lockText="1" noThreeD="1"/>
</file>

<file path=xl/drawings/drawing1.xml><?xml version="1.0" encoding="utf-8"?>
<xdr:wsDr xmlns:xdr="http://schemas.openxmlformats.org/drawingml/2006/spreadsheetDrawing" xmlns:a="http://schemas.openxmlformats.org/drawingml/2006/main">
  <xdr:twoCellAnchor>
    <xdr:from>
      <xdr:col>6</xdr:col>
      <xdr:colOff>455293</xdr:colOff>
      <xdr:row>1</xdr:row>
      <xdr:rowOff>180975</xdr:rowOff>
    </xdr:from>
    <xdr:to>
      <xdr:col>9</xdr:col>
      <xdr:colOff>419098</xdr:colOff>
      <xdr:row>4</xdr:row>
      <xdr:rowOff>53340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8646793" y="415925"/>
          <a:ext cx="3335655" cy="1158240"/>
          <a:chOff x="7787073" y="209837"/>
          <a:chExt cx="3110884" cy="1152428"/>
        </a:xfrm>
      </xdr:grpSpPr>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787073" y="209837"/>
            <a:ext cx="3110884" cy="11524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・・・入力箇所</a:t>
            </a:r>
            <a:endParaRPr kumimoji="1" lang="en-US" altLang="ja-JP" sz="1100"/>
          </a:p>
          <a:p>
            <a:endParaRPr kumimoji="1" lang="en-US" altLang="ja-JP" sz="1100"/>
          </a:p>
          <a:p>
            <a:r>
              <a:rPr kumimoji="1" lang="ja-JP" altLang="en-US" sz="1100"/>
              <a:t>　　　・・・選択（ドロップダウン）箇所</a:t>
            </a:r>
            <a:endParaRPr kumimoji="1" lang="en-US" altLang="ja-JP" sz="1100"/>
          </a:p>
          <a:p>
            <a:endParaRPr kumimoji="1" lang="en-US" altLang="ja-JP" sz="1100"/>
          </a:p>
          <a:p>
            <a:r>
              <a:rPr kumimoji="1" lang="ja-JP" altLang="en-US" sz="1100"/>
              <a:t>　　　・・・自動計算箇所</a:t>
            </a: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827645" y="255270"/>
            <a:ext cx="457200" cy="201930"/>
          </a:xfrm>
          <a:prstGeom prst="rect">
            <a:avLst/>
          </a:prstGeom>
          <a:solidFill>
            <a:srgbClr val="FFFF99"/>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7825740" y="657225"/>
            <a:ext cx="457200" cy="201930"/>
          </a:xfrm>
          <a:prstGeom prst="rect">
            <a:avLst/>
          </a:prstGeom>
          <a:solidFill>
            <a:schemeClr val="accent2">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821930" y="1053465"/>
            <a:ext cx="457200" cy="201930"/>
          </a:xfrm>
          <a:prstGeom prst="rect">
            <a:avLst/>
          </a:prstGeom>
          <a:solidFill>
            <a:schemeClr val="accent5">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0</xdr:colOff>
      <xdr:row>6</xdr:row>
      <xdr:rowOff>0</xdr:rowOff>
    </xdr:from>
    <xdr:to>
      <xdr:col>5</xdr:col>
      <xdr:colOff>1568450</xdr:colOff>
      <xdr:row>11</xdr:row>
      <xdr:rowOff>85725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62000" y="2181225"/>
          <a:ext cx="6664325" cy="12287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500" b="1" u="none"/>
            <a:t>・こちらの基本情報は、未入力でも試算可能です。</a:t>
          </a:r>
          <a:endParaRPr kumimoji="1" lang="en-US" altLang="ja-JP" sz="1500" b="1" u="none"/>
        </a:p>
        <a:p>
          <a:r>
            <a:rPr kumimoji="1" lang="ja-JP" altLang="en-US" sz="1500" b="1" u="none"/>
            <a:t>・対象経費が不明の場合でも、算定額は、計算可能です。</a:t>
          </a:r>
          <a:endParaRPr kumimoji="1" lang="en-US" altLang="ja-JP" sz="1500" b="1" u="none"/>
        </a:p>
        <a:p>
          <a:r>
            <a:rPr kumimoji="1" lang="ja-JP" altLang="en-US" sz="1500" b="1" u="none"/>
            <a:t>　参考としてご使用ください。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79114</xdr:colOff>
      <xdr:row>29</xdr:row>
      <xdr:rowOff>253254</xdr:rowOff>
    </xdr:from>
    <xdr:to>
      <xdr:col>3</xdr:col>
      <xdr:colOff>1694330</xdr:colOff>
      <xdr:row>31</xdr:row>
      <xdr:rowOff>317500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18914" y="8686054"/>
          <a:ext cx="2389916" cy="826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000" b="1"/>
            <a:t>機能性</a:t>
          </a:r>
          <a:r>
            <a:rPr kumimoji="1" lang="en-US" altLang="ja-JP" sz="1000" b="1"/>
            <a:t>PV</a:t>
          </a:r>
          <a:r>
            <a:rPr kumimoji="1" lang="ja-JP" altLang="en-US" sz="1000" b="1"/>
            <a:t>　周辺機器（マイクロインバーター、オプティマイザー）以外の場合は入力</a:t>
          </a:r>
          <a:endParaRPr kumimoji="1" lang="en-US" altLang="ja-JP" sz="1000" b="1"/>
        </a:p>
      </xdr:txBody>
    </xdr:sp>
    <xdr:clientData/>
  </xdr:twoCellAnchor>
  <xdr:twoCellAnchor>
    <xdr:from>
      <xdr:col>2</xdr:col>
      <xdr:colOff>46257</xdr:colOff>
      <xdr:row>2</xdr:row>
      <xdr:rowOff>228796</xdr:rowOff>
    </xdr:from>
    <xdr:to>
      <xdr:col>3</xdr:col>
      <xdr:colOff>1722657</xdr:colOff>
      <xdr:row>3</xdr:row>
      <xdr:rowOff>364686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79707" y="962221"/>
          <a:ext cx="2447925" cy="5168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solidFill>
                <a:schemeClr val="tx1"/>
              </a:solidFill>
            </a:rPr>
            <a:t>機能性</a:t>
          </a:r>
          <a:r>
            <a:rPr kumimoji="1" lang="en-US" altLang="ja-JP" sz="800" b="1">
              <a:solidFill>
                <a:schemeClr val="tx1"/>
              </a:solidFill>
            </a:rPr>
            <a:t>PV</a:t>
          </a:r>
          <a:r>
            <a:rPr kumimoji="1" lang="ja-JP" altLang="en-US" sz="800" b="1">
              <a:solidFill>
                <a:schemeClr val="tx1"/>
              </a:solidFill>
            </a:rPr>
            <a:t>を除く通常の</a:t>
          </a:r>
          <a:r>
            <a:rPr kumimoji="1" lang="en-US" altLang="ja-JP" sz="800" b="1">
              <a:solidFill>
                <a:schemeClr val="tx1"/>
              </a:solidFill>
            </a:rPr>
            <a:t>PV</a:t>
          </a:r>
          <a:r>
            <a:rPr kumimoji="1" lang="ja-JP" altLang="en-US" sz="800" b="1">
              <a:solidFill>
                <a:schemeClr val="tx1"/>
              </a:solidFill>
            </a:rPr>
            <a:t>モジュールのみ入力してください。</a:t>
          </a:r>
        </a:p>
      </xdr:txBody>
    </xdr:sp>
    <xdr:clientData/>
  </xdr:twoCellAnchor>
  <xdr:twoCellAnchor>
    <xdr:from>
      <xdr:col>13</xdr:col>
      <xdr:colOff>3809</xdr:colOff>
      <xdr:row>1</xdr:row>
      <xdr:rowOff>0</xdr:rowOff>
    </xdr:from>
    <xdr:to>
      <xdr:col>18</xdr:col>
      <xdr:colOff>474344</xdr:colOff>
      <xdr:row>4</xdr:row>
      <xdr:rowOff>248602</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19269896" y="381000"/>
          <a:ext cx="3773095" cy="1357984"/>
          <a:chOff x="7787073" y="209837"/>
          <a:chExt cx="3110884" cy="1152428"/>
        </a:xfrm>
      </xdr:grpSpPr>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7787073" y="209837"/>
            <a:ext cx="3110884" cy="11524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・・・入力箇所</a:t>
            </a:r>
            <a:endParaRPr kumimoji="1" lang="en-US" altLang="ja-JP" sz="1100"/>
          </a:p>
          <a:p>
            <a:endParaRPr kumimoji="1" lang="en-US" altLang="ja-JP" sz="1100"/>
          </a:p>
          <a:p>
            <a:r>
              <a:rPr kumimoji="1" lang="ja-JP" altLang="en-US" sz="1100"/>
              <a:t>　　　・・・選択（ドロップダウン）箇所</a:t>
            </a:r>
            <a:endParaRPr kumimoji="1" lang="en-US" altLang="ja-JP" sz="1100"/>
          </a:p>
          <a:p>
            <a:endParaRPr kumimoji="1" lang="en-US" altLang="ja-JP" sz="1100"/>
          </a:p>
          <a:p>
            <a:r>
              <a:rPr kumimoji="1" lang="ja-JP" altLang="en-US" sz="1100"/>
              <a:t>　　　・・・自動計算箇所</a:t>
            </a:r>
          </a:p>
        </xdr:txBody>
      </xdr:sp>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7827645" y="255270"/>
            <a:ext cx="399682" cy="201930"/>
          </a:xfrm>
          <a:prstGeom prst="rect">
            <a:avLst/>
          </a:prstGeom>
          <a:solidFill>
            <a:srgbClr val="FFFF99"/>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822702" y="575177"/>
            <a:ext cx="398199" cy="201367"/>
          </a:xfrm>
          <a:prstGeom prst="rect">
            <a:avLst/>
          </a:prstGeom>
          <a:solidFill>
            <a:schemeClr val="accent2">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7818786" y="934230"/>
            <a:ext cx="402549" cy="203062"/>
          </a:xfrm>
          <a:prstGeom prst="rect">
            <a:avLst/>
          </a:prstGeom>
          <a:solidFill>
            <a:schemeClr val="accent5">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188260</xdr:colOff>
      <xdr:row>10</xdr:row>
      <xdr:rowOff>304799</xdr:rowOff>
    </xdr:from>
    <xdr:to>
      <xdr:col>3</xdr:col>
      <xdr:colOff>1685365</xdr:colOff>
      <xdr:row>13</xdr:row>
      <xdr:rowOff>170329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29554" y="3738281"/>
          <a:ext cx="2268070" cy="63649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機能性</a:t>
          </a:r>
          <a:r>
            <a:rPr kumimoji="1" lang="en-US" altLang="ja-JP" sz="1100" b="1">
              <a:solidFill>
                <a:schemeClr val="tx1"/>
              </a:solidFill>
            </a:rPr>
            <a:t>PV</a:t>
          </a:r>
          <a:r>
            <a:rPr kumimoji="1" lang="ja-JP" altLang="en-US" sz="1100" b="1">
              <a:solidFill>
                <a:schemeClr val="tx1"/>
              </a:solidFill>
            </a:rPr>
            <a:t>（基準別表３）のモジュールのみ選択。</a:t>
          </a:r>
        </a:p>
      </xdr:txBody>
    </xdr:sp>
    <xdr:clientData/>
  </xdr:twoCellAnchor>
  <xdr:twoCellAnchor>
    <xdr:from>
      <xdr:col>2</xdr:col>
      <xdr:colOff>80683</xdr:colOff>
      <xdr:row>5</xdr:row>
      <xdr:rowOff>376518</xdr:rowOff>
    </xdr:from>
    <xdr:to>
      <xdr:col>3</xdr:col>
      <xdr:colOff>1577788</xdr:colOff>
      <xdr:row>8</xdr:row>
      <xdr:rowOff>242048</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021977" y="2268071"/>
          <a:ext cx="2268070" cy="63649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機能性</a:t>
          </a:r>
          <a:r>
            <a:rPr kumimoji="1" lang="en-US" altLang="ja-JP" sz="1100" b="1">
              <a:solidFill>
                <a:schemeClr val="tx1"/>
              </a:solidFill>
            </a:rPr>
            <a:t>PV</a:t>
          </a:r>
          <a:r>
            <a:rPr kumimoji="1" lang="ja-JP" altLang="en-US" sz="1100" b="1">
              <a:solidFill>
                <a:schemeClr val="tx1"/>
              </a:solidFill>
            </a:rPr>
            <a:t>（基準別表２）のモジュールのみ選択。</a:t>
          </a:r>
        </a:p>
      </xdr:txBody>
    </xdr:sp>
    <xdr:clientData/>
  </xdr:twoCellAnchor>
  <xdr:twoCellAnchor>
    <xdr:from>
      <xdr:col>3</xdr:col>
      <xdr:colOff>68156</xdr:colOff>
      <xdr:row>27</xdr:row>
      <xdr:rowOff>257175</xdr:rowOff>
    </xdr:from>
    <xdr:to>
      <xdr:col>3</xdr:col>
      <xdr:colOff>1715981</xdr:colOff>
      <xdr:row>28</xdr:row>
      <xdr:rowOff>333375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73131" y="8991600"/>
          <a:ext cx="1647825"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000" b="1">
              <a:solidFill>
                <a:schemeClr val="tx1"/>
              </a:solidFill>
            </a:rPr>
            <a:t>オプティマイザー専用の</a:t>
          </a:r>
          <a:r>
            <a:rPr kumimoji="1" lang="en-US" altLang="ja-JP" sz="1000" b="1">
              <a:solidFill>
                <a:schemeClr val="tx1"/>
              </a:solidFill>
            </a:rPr>
            <a:t>PCS</a:t>
          </a:r>
          <a:r>
            <a:rPr kumimoji="1" lang="ja-JP" altLang="en-US" sz="1000" b="1">
              <a:solidFill>
                <a:schemeClr val="tx1"/>
              </a:solidFill>
            </a:rPr>
            <a:t>を導入した際に選択</a:t>
          </a:r>
          <a:r>
            <a:rPr kumimoji="1" lang="ja-JP" altLang="en-US" sz="1100" b="1">
              <a:solidFill>
                <a:schemeClr val="tx1"/>
              </a:solidFill>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11</xdr:row>
          <xdr:rowOff>374650</xdr:rowOff>
        </xdr:from>
        <xdr:to>
          <xdr:col>7</xdr:col>
          <xdr:colOff>63500</xdr:colOff>
          <xdr:row>13</xdr:row>
          <xdr:rowOff>76200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311150</xdr:colOff>
          <xdr:row>12</xdr:row>
          <xdr:rowOff>355600</xdr:rowOff>
        </xdr:from>
        <xdr:to>
          <xdr:col>7</xdr:col>
          <xdr:colOff>2095500</xdr:colOff>
          <xdr:row>14</xdr:row>
          <xdr:rowOff>38100</xdr:rowOff>
        </xdr:to>
        <xdr:sp macro="" textlink="">
          <xdr:nvSpPr>
            <xdr:cNvPr id="10257" name="Check Box 17" descr="ハイブリッド型（太陽光+蓄電池）"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12</xdr:row>
          <xdr:rowOff>368300</xdr:rowOff>
        </xdr:from>
        <xdr:to>
          <xdr:col>7</xdr:col>
          <xdr:colOff>311150</xdr:colOff>
          <xdr:row>14</xdr:row>
          <xdr:rowOff>63500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xdr:twoCellAnchor>
    <xdr:from>
      <xdr:col>12</xdr:col>
      <xdr:colOff>154117</xdr:colOff>
      <xdr:row>0</xdr:row>
      <xdr:rowOff>255084</xdr:rowOff>
    </xdr:from>
    <xdr:to>
      <xdr:col>17</xdr:col>
      <xdr:colOff>1755887</xdr:colOff>
      <xdr:row>7</xdr:row>
      <xdr:rowOff>493395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4479717" y="255084"/>
          <a:ext cx="9202720" cy="250526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1"/>
              </a:solidFill>
            </a:rPr>
            <a:t>（</a:t>
          </a:r>
          <a:r>
            <a:rPr kumimoji="1" lang="en-US" altLang="ja-JP" sz="1100" b="1">
              <a:solidFill>
                <a:schemeClr val="tx1"/>
              </a:solidFill>
            </a:rPr>
            <a:t>※1</a:t>
          </a:r>
          <a:r>
            <a:rPr kumimoji="1" lang="ja-JP" altLang="en-US" sz="1100" b="1">
              <a:solidFill>
                <a:schemeClr val="tx1"/>
              </a:solidFill>
            </a:rPr>
            <a:t>）領収書に含まれる助成対象となる経費のみの金額（税別）を記載してください。</a:t>
          </a:r>
          <a:endParaRPr kumimoji="1" lang="en-US" altLang="ja-JP" sz="1100" b="1">
            <a:solidFill>
              <a:schemeClr val="tx1"/>
            </a:solidFill>
          </a:endParaRPr>
        </a:p>
        <a:p>
          <a:pPr algn="l"/>
          <a:r>
            <a:rPr kumimoji="1" lang="ja-JP" altLang="en-US" sz="1100" b="1">
              <a:solidFill>
                <a:schemeClr val="tx1"/>
              </a:solidFill>
            </a:rPr>
            <a:t>（</a:t>
          </a:r>
          <a:r>
            <a:rPr kumimoji="1" lang="en-US" altLang="ja-JP" sz="1100" b="1">
              <a:solidFill>
                <a:schemeClr val="tx1"/>
              </a:solidFill>
            </a:rPr>
            <a:t>※2</a:t>
          </a:r>
          <a:r>
            <a:rPr kumimoji="1" lang="ja-JP" altLang="en-US" sz="1100" b="1">
              <a:solidFill>
                <a:schemeClr val="tx1"/>
              </a:solidFill>
            </a:rPr>
            <a:t>）機器費、工事費は</a:t>
          </a:r>
          <a:endParaRPr kumimoji="1" lang="en-US" altLang="ja-JP" sz="1100" b="1">
            <a:solidFill>
              <a:schemeClr val="tx1"/>
            </a:solidFill>
          </a:endParaRPr>
        </a:p>
        <a:p>
          <a:pPr algn="l"/>
          <a:r>
            <a:rPr kumimoji="1" lang="ja-JP" altLang="en-US" sz="1100" b="1">
              <a:solidFill>
                <a:schemeClr val="tx1"/>
              </a:solidFill>
            </a:rPr>
            <a:t>　　　 ①上乗せ措置がある機能性</a:t>
          </a:r>
          <a:r>
            <a:rPr kumimoji="1" lang="en-US" altLang="ja-JP" sz="1100" b="1">
              <a:solidFill>
                <a:schemeClr val="tx1"/>
              </a:solidFill>
            </a:rPr>
            <a:t>PV</a:t>
          </a:r>
          <a:r>
            <a:rPr kumimoji="1" lang="ja-JP" altLang="en-US" sz="1100" b="1">
              <a:solidFill>
                <a:schemeClr val="tx1"/>
              </a:solidFill>
            </a:rPr>
            <a:t>の経費や、集合住宅の陸屋根の架台の経費を含む、</a:t>
          </a:r>
          <a:endParaRPr kumimoji="1" lang="en-US" altLang="ja-JP" sz="1100" b="1">
            <a:solidFill>
              <a:schemeClr val="tx1"/>
            </a:solidFill>
          </a:endParaRPr>
        </a:p>
        <a:p>
          <a:pPr algn="l"/>
          <a:r>
            <a:rPr kumimoji="1" lang="ja-JP" altLang="en-US" sz="1100" b="1">
              <a:solidFill>
                <a:schemeClr val="tx1"/>
              </a:solidFill>
            </a:rPr>
            <a:t>　　　 ②パワーコンディショナの種類（単機能型、ハイブリッド型、トライブリッド型）を考慮した、</a:t>
          </a:r>
          <a:endParaRPr kumimoji="1" lang="en-US" altLang="ja-JP" sz="1100" b="1">
            <a:solidFill>
              <a:schemeClr val="tx1"/>
            </a:solidFill>
          </a:endParaRPr>
        </a:p>
        <a:p>
          <a:pPr algn="l"/>
          <a:r>
            <a:rPr kumimoji="1" lang="ja-JP" altLang="en-US" sz="1100" b="1">
              <a:solidFill>
                <a:schemeClr val="tx1"/>
              </a:solidFill>
            </a:rPr>
            <a:t>　　　</a:t>
          </a:r>
          <a:r>
            <a:rPr kumimoji="1" lang="ja-JP" altLang="en-US" sz="1100" b="1" baseline="0">
              <a:solidFill>
                <a:schemeClr val="tx1"/>
              </a:solidFill>
            </a:rPr>
            <a:t>  </a:t>
          </a:r>
          <a:r>
            <a:rPr kumimoji="1" lang="ja-JP" altLang="en-US" sz="1100" b="1">
              <a:solidFill>
                <a:schemeClr val="tx1"/>
              </a:solidFill>
            </a:rPr>
            <a:t>種別（太陽光発電システム、蓄電池システム、</a:t>
          </a:r>
          <a:r>
            <a:rPr kumimoji="1" lang="en-US" altLang="ja-JP" sz="1100" b="1">
              <a:solidFill>
                <a:schemeClr val="tx1"/>
              </a:solidFill>
            </a:rPr>
            <a:t>V2H</a:t>
          </a:r>
          <a:r>
            <a:rPr kumimoji="1" lang="ja-JP" altLang="en-US" sz="1100" b="1">
              <a:solidFill>
                <a:schemeClr val="tx1"/>
              </a:solidFill>
            </a:rPr>
            <a:t>）ごとの助成対象経費を記載してください。	</a:t>
          </a:r>
          <a:endParaRPr kumimoji="1" lang="en-US" altLang="ja-JP" sz="1100" b="1">
            <a:solidFill>
              <a:schemeClr val="tx1"/>
            </a:solidFill>
          </a:endParaRPr>
        </a:p>
        <a:p>
          <a:pPr algn="l"/>
          <a:r>
            <a:rPr kumimoji="1" lang="ja-JP" altLang="en-US" sz="1100" b="1">
              <a:solidFill>
                <a:schemeClr val="tx1"/>
              </a:solidFill>
            </a:rPr>
            <a:t>（</a:t>
          </a:r>
          <a:r>
            <a:rPr kumimoji="1" lang="en-US" altLang="ja-JP" sz="1100" b="1">
              <a:solidFill>
                <a:schemeClr val="tx1"/>
              </a:solidFill>
            </a:rPr>
            <a:t>※3</a:t>
          </a:r>
          <a:r>
            <a:rPr kumimoji="1" lang="ja-JP" altLang="en-US" sz="1100" b="1">
              <a:solidFill>
                <a:schemeClr val="tx1"/>
              </a:solidFill>
            </a:rPr>
            <a:t>）</a:t>
          </a:r>
          <a:r>
            <a:rPr kumimoji="1" lang="en-US" altLang="ja-JP" sz="1100" b="1">
              <a:solidFill>
                <a:schemeClr val="tx1"/>
              </a:solidFill>
            </a:rPr>
            <a:t>"</a:t>
          </a:r>
          <a:r>
            <a:rPr kumimoji="1" lang="ja-JP" altLang="en-US" sz="1100" b="1">
              <a:solidFill>
                <a:schemeClr val="tx1"/>
              </a:solidFill>
            </a:rPr>
            <a:t>ハイブリッド型、トライブリッド型のパワーコンディショナを設置した場合のみ記載してください。（単機能型の場合は記載不要）。</a:t>
          </a:r>
        </a:p>
        <a:p>
          <a:pPr algn="l"/>
          <a:r>
            <a:rPr kumimoji="1" lang="ja-JP" altLang="en-US" sz="1100" b="1">
              <a:solidFill>
                <a:schemeClr val="tx1"/>
              </a:solidFill>
            </a:rPr>
            <a:t>　　　　パワーコンディショナ全体の機器費、工事費の内、種別ごとに按分した機器費、工事費に分けて記載してください。</a:t>
          </a:r>
          <a:endParaRPr kumimoji="1" lang="en-US" altLang="ja-JP" sz="1100" b="1">
            <a:solidFill>
              <a:schemeClr val="tx1"/>
            </a:solidFill>
          </a:endParaRPr>
        </a:p>
        <a:p>
          <a:pPr algn="l"/>
          <a:r>
            <a:rPr kumimoji="1" lang="ja-JP" altLang="en-US" sz="1100" b="1">
              <a:solidFill>
                <a:schemeClr val="tx1"/>
              </a:solidFill>
            </a:rPr>
            <a:t>（</a:t>
          </a:r>
          <a:r>
            <a:rPr kumimoji="1" lang="en-US" altLang="ja-JP" sz="1100" b="1">
              <a:solidFill>
                <a:schemeClr val="tx1"/>
              </a:solidFill>
            </a:rPr>
            <a:t>※4</a:t>
          </a:r>
          <a:r>
            <a:rPr kumimoji="1" lang="ja-JP" altLang="en-US" sz="1100" b="1">
              <a:solidFill>
                <a:schemeClr val="tx1"/>
              </a:solidFill>
            </a:rPr>
            <a:t>）</a:t>
          </a:r>
          <a:r>
            <a:rPr kumimoji="1" lang="en-US" altLang="ja-JP" sz="1100" b="1">
              <a:solidFill>
                <a:schemeClr val="tx1"/>
              </a:solidFill>
            </a:rPr>
            <a:t>"</a:t>
          </a:r>
          <a:r>
            <a:rPr kumimoji="1" lang="ja-JP" altLang="en-US" sz="1100" b="1">
              <a:solidFill>
                <a:schemeClr val="tx1"/>
              </a:solidFill>
            </a:rPr>
            <a:t>集合住宅の陸屋根に架台を設置し、上乗せ措置を適用する場合のみ記載してください。</a:t>
          </a:r>
        </a:p>
        <a:p>
          <a:pPr algn="l"/>
          <a:r>
            <a:rPr kumimoji="1" lang="ja-JP" altLang="en-US" sz="1100" b="1">
              <a:solidFill>
                <a:schemeClr val="tx1"/>
              </a:solidFill>
            </a:rPr>
            <a:t>　　　（架台を設置するのが、集合住宅の陸屋根でない場合は、記載不要）</a:t>
          </a:r>
        </a:p>
        <a:p>
          <a:pPr algn="l"/>
          <a:r>
            <a:rPr kumimoji="1" lang="ja-JP" altLang="en-US" sz="1100" b="1">
              <a:solidFill>
                <a:schemeClr val="tx1"/>
              </a:solidFill>
            </a:rPr>
            <a:t>　　　　架台の助成対象経費を材料費と工事費に分けて記載してください。</a:t>
          </a:r>
          <a:r>
            <a:rPr kumimoji="1" lang="en-US" altLang="ja-JP" sz="1100" b="1">
              <a:solidFill>
                <a:schemeClr val="tx1"/>
              </a:solidFill>
            </a:rPr>
            <a:t>"	</a:t>
          </a:r>
          <a:endParaRPr kumimoji="1" lang="ja-JP" altLang="en-US"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311150</xdr:colOff>
          <xdr:row>12</xdr:row>
          <xdr:rowOff>31750</xdr:rowOff>
        </xdr:from>
        <xdr:to>
          <xdr:col>7</xdr:col>
          <xdr:colOff>2133600</xdr:colOff>
          <xdr:row>13</xdr:row>
          <xdr:rowOff>76200</xdr:rowOff>
        </xdr:to>
        <xdr:sp macro="" textlink="">
          <xdr:nvSpPr>
            <xdr:cNvPr id="10295" name="Check Box 55" descr="ハイブリッド型（太陽光+V2H）" hidden="1">
              <a:extLst>
                <a:ext uri="{63B3BB69-23CF-44E3-9099-C40C66FF867C}">
                  <a14:compatExt spid="_x0000_s10295"/>
                </a:ext>
                <a:ext uri="{FF2B5EF4-FFF2-40B4-BE49-F238E27FC236}">
                  <a16:creationId xmlns:a16="http://schemas.microsoft.com/office/drawing/2014/main" id="{00000000-0008-0000-05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311150</xdr:colOff>
          <xdr:row>13</xdr:row>
          <xdr:rowOff>330200</xdr:rowOff>
        </xdr:from>
        <xdr:to>
          <xdr:col>7</xdr:col>
          <xdr:colOff>2057400</xdr:colOff>
          <xdr:row>15</xdr:row>
          <xdr:rowOff>6350</xdr:rowOff>
        </xdr:to>
        <xdr:sp macro="" textlink="">
          <xdr:nvSpPr>
            <xdr:cNvPr id="10296" name="Check Box 56" descr="ハイブリッド型（蓄電池+V2H）" hidden="1">
              <a:extLst>
                <a:ext uri="{63B3BB69-23CF-44E3-9099-C40C66FF867C}">
                  <a14:compatExt spid="_x0000_s10296"/>
                </a:ext>
                <a:ext uri="{FF2B5EF4-FFF2-40B4-BE49-F238E27FC236}">
                  <a16:creationId xmlns:a16="http://schemas.microsoft.com/office/drawing/2014/main" id="{00000000-0008-0000-05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xdr:row>
          <xdr:rowOff>374650</xdr:rowOff>
        </xdr:from>
        <xdr:to>
          <xdr:col>9</xdr:col>
          <xdr:colOff>63500</xdr:colOff>
          <xdr:row>13</xdr:row>
          <xdr:rowOff>76200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5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336550</xdr:colOff>
          <xdr:row>12</xdr:row>
          <xdr:rowOff>317500</xdr:rowOff>
        </xdr:from>
        <xdr:to>
          <xdr:col>9</xdr:col>
          <xdr:colOff>2108200</xdr:colOff>
          <xdr:row>13</xdr:row>
          <xdr:rowOff>374650</xdr:rowOff>
        </xdr:to>
        <xdr:sp macro="" textlink="">
          <xdr:nvSpPr>
            <xdr:cNvPr id="10303" name="Check Box 63" descr="ハイブリッド型（太陽光+蓄電池）" hidden="1">
              <a:extLst>
                <a:ext uri="{63B3BB69-23CF-44E3-9099-C40C66FF867C}">
                  <a14:compatExt spid="_x0000_s10303"/>
                </a:ext>
                <a:ext uri="{FF2B5EF4-FFF2-40B4-BE49-F238E27FC236}">
                  <a16:creationId xmlns:a16="http://schemas.microsoft.com/office/drawing/2014/main" id="{00000000-0008-0000-05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12</xdr:row>
          <xdr:rowOff>368300</xdr:rowOff>
        </xdr:from>
        <xdr:to>
          <xdr:col>9</xdr:col>
          <xdr:colOff>311150</xdr:colOff>
          <xdr:row>14</xdr:row>
          <xdr:rowOff>63500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5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336550</xdr:colOff>
          <xdr:row>11</xdr:row>
          <xdr:rowOff>342900</xdr:rowOff>
        </xdr:from>
        <xdr:to>
          <xdr:col>9</xdr:col>
          <xdr:colOff>2159000</xdr:colOff>
          <xdr:row>13</xdr:row>
          <xdr:rowOff>25400</xdr:rowOff>
        </xdr:to>
        <xdr:sp macro="" textlink="">
          <xdr:nvSpPr>
            <xdr:cNvPr id="10305" name="Check Box 65" descr="ハイブリッド型（太陽光+V2H）" hidden="1">
              <a:extLst>
                <a:ext uri="{63B3BB69-23CF-44E3-9099-C40C66FF867C}">
                  <a14:compatExt spid="_x0000_s10305"/>
                </a:ext>
                <a:ext uri="{FF2B5EF4-FFF2-40B4-BE49-F238E27FC236}">
                  <a16:creationId xmlns:a16="http://schemas.microsoft.com/office/drawing/2014/main" id="{00000000-0008-0000-05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336550</xdr:colOff>
          <xdr:row>13</xdr:row>
          <xdr:rowOff>304800</xdr:rowOff>
        </xdr:from>
        <xdr:to>
          <xdr:col>9</xdr:col>
          <xdr:colOff>2070100</xdr:colOff>
          <xdr:row>14</xdr:row>
          <xdr:rowOff>374650</xdr:rowOff>
        </xdr:to>
        <xdr:sp macro="" textlink="">
          <xdr:nvSpPr>
            <xdr:cNvPr id="10306" name="Check Box 66" descr="ハイブリッド型（蓄電池+V2H）" hidden="1">
              <a:extLst>
                <a:ext uri="{63B3BB69-23CF-44E3-9099-C40C66FF867C}">
                  <a14:compatExt spid="_x0000_s10306"/>
                </a:ext>
                <a:ext uri="{FF2B5EF4-FFF2-40B4-BE49-F238E27FC236}">
                  <a16:creationId xmlns:a16="http://schemas.microsoft.com/office/drawing/2014/main" id="{00000000-0008-0000-05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xdr:row>
          <xdr:rowOff>374650</xdr:rowOff>
        </xdr:from>
        <xdr:to>
          <xdr:col>11</xdr:col>
          <xdr:colOff>63500</xdr:colOff>
          <xdr:row>13</xdr:row>
          <xdr:rowOff>76200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5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311150</xdr:colOff>
          <xdr:row>12</xdr:row>
          <xdr:rowOff>355600</xdr:rowOff>
        </xdr:from>
        <xdr:to>
          <xdr:col>11</xdr:col>
          <xdr:colOff>2095500</xdr:colOff>
          <xdr:row>14</xdr:row>
          <xdr:rowOff>38100</xdr:rowOff>
        </xdr:to>
        <xdr:sp macro="" textlink="">
          <xdr:nvSpPr>
            <xdr:cNvPr id="10308" name="Check Box 68" descr="ハイブリッド型（太陽光+蓄電池）" hidden="1">
              <a:extLst>
                <a:ext uri="{63B3BB69-23CF-44E3-9099-C40C66FF867C}">
                  <a14:compatExt spid="_x0000_s10308"/>
                </a:ext>
                <a:ext uri="{FF2B5EF4-FFF2-40B4-BE49-F238E27FC236}">
                  <a16:creationId xmlns:a16="http://schemas.microsoft.com/office/drawing/2014/main" id="{00000000-0008-0000-05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12</xdr:row>
          <xdr:rowOff>368300</xdr:rowOff>
        </xdr:from>
        <xdr:to>
          <xdr:col>11</xdr:col>
          <xdr:colOff>311150</xdr:colOff>
          <xdr:row>14</xdr:row>
          <xdr:rowOff>63500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5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311150</xdr:colOff>
          <xdr:row>12</xdr:row>
          <xdr:rowOff>31750</xdr:rowOff>
        </xdr:from>
        <xdr:to>
          <xdr:col>11</xdr:col>
          <xdr:colOff>2133600</xdr:colOff>
          <xdr:row>13</xdr:row>
          <xdr:rowOff>76200</xdr:rowOff>
        </xdr:to>
        <xdr:sp macro="" textlink="">
          <xdr:nvSpPr>
            <xdr:cNvPr id="10310" name="Check Box 70" descr="ハイブリッド型（太陽光+V2H）" hidden="1">
              <a:extLst>
                <a:ext uri="{63B3BB69-23CF-44E3-9099-C40C66FF867C}">
                  <a14:compatExt spid="_x0000_s10310"/>
                </a:ext>
                <a:ext uri="{FF2B5EF4-FFF2-40B4-BE49-F238E27FC236}">
                  <a16:creationId xmlns:a16="http://schemas.microsoft.com/office/drawing/2014/main" id="{00000000-0008-0000-05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311150</xdr:colOff>
          <xdr:row>13</xdr:row>
          <xdr:rowOff>330200</xdr:rowOff>
        </xdr:from>
        <xdr:to>
          <xdr:col>11</xdr:col>
          <xdr:colOff>2057400</xdr:colOff>
          <xdr:row>15</xdr:row>
          <xdr:rowOff>25400</xdr:rowOff>
        </xdr:to>
        <xdr:sp macro="" textlink="">
          <xdr:nvSpPr>
            <xdr:cNvPr id="10311" name="Check Box 71" descr="ハイブリッド型（蓄電池+V2H）" hidden="1">
              <a:extLst>
                <a:ext uri="{63B3BB69-23CF-44E3-9099-C40C66FF867C}">
                  <a14:compatExt spid="_x0000_s10311"/>
                </a:ext>
                <a:ext uri="{FF2B5EF4-FFF2-40B4-BE49-F238E27FC236}">
                  <a16:creationId xmlns:a16="http://schemas.microsoft.com/office/drawing/2014/main" id="{00000000-0008-0000-05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374650</xdr:rowOff>
        </xdr:from>
        <xdr:to>
          <xdr:col>13</xdr:col>
          <xdr:colOff>63500</xdr:colOff>
          <xdr:row>13</xdr:row>
          <xdr:rowOff>76200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5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311150</xdr:colOff>
          <xdr:row>12</xdr:row>
          <xdr:rowOff>355600</xdr:rowOff>
        </xdr:from>
        <xdr:to>
          <xdr:col>13</xdr:col>
          <xdr:colOff>2095500</xdr:colOff>
          <xdr:row>14</xdr:row>
          <xdr:rowOff>38100</xdr:rowOff>
        </xdr:to>
        <xdr:sp macro="" textlink="">
          <xdr:nvSpPr>
            <xdr:cNvPr id="10313" name="Check Box 73" descr="ハイブリッド型（太陽光+蓄電池）" hidden="1">
              <a:extLst>
                <a:ext uri="{63B3BB69-23CF-44E3-9099-C40C66FF867C}">
                  <a14:compatExt spid="_x0000_s10313"/>
                </a:ext>
                <a:ext uri="{FF2B5EF4-FFF2-40B4-BE49-F238E27FC236}">
                  <a16:creationId xmlns:a16="http://schemas.microsoft.com/office/drawing/2014/main" id="{00000000-0008-0000-05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120650</xdr:colOff>
          <xdr:row>12</xdr:row>
          <xdr:rowOff>368300</xdr:rowOff>
        </xdr:from>
        <xdr:to>
          <xdr:col>13</xdr:col>
          <xdr:colOff>311150</xdr:colOff>
          <xdr:row>14</xdr:row>
          <xdr:rowOff>63500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5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311150</xdr:colOff>
          <xdr:row>12</xdr:row>
          <xdr:rowOff>31750</xdr:rowOff>
        </xdr:from>
        <xdr:to>
          <xdr:col>13</xdr:col>
          <xdr:colOff>2133600</xdr:colOff>
          <xdr:row>13</xdr:row>
          <xdr:rowOff>76200</xdr:rowOff>
        </xdr:to>
        <xdr:sp macro="" textlink="">
          <xdr:nvSpPr>
            <xdr:cNvPr id="10315" name="Check Box 75" descr="ハイブリッド型（太陽光+V2H）" hidden="1">
              <a:extLst>
                <a:ext uri="{63B3BB69-23CF-44E3-9099-C40C66FF867C}">
                  <a14:compatExt spid="_x0000_s10315"/>
                </a:ext>
                <a:ext uri="{FF2B5EF4-FFF2-40B4-BE49-F238E27FC236}">
                  <a16:creationId xmlns:a16="http://schemas.microsoft.com/office/drawing/2014/main" id="{00000000-0008-0000-05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311150</xdr:colOff>
          <xdr:row>13</xdr:row>
          <xdr:rowOff>330200</xdr:rowOff>
        </xdr:from>
        <xdr:to>
          <xdr:col>13</xdr:col>
          <xdr:colOff>2057400</xdr:colOff>
          <xdr:row>15</xdr:row>
          <xdr:rowOff>25400</xdr:rowOff>
        </xdr:to>
        <xdr:sp macro="" textlink="">
          <xdr:nvSpPr>
            <xdr:cNvPr id="10316" name="Check Box 76" descr="ハイブリッド型（蓄電池+V2H）" hidden="1">
              <a:extLst>
                <a:ext uri="{63B3BB69-23CF-44E3-9099-C40C66FF867C}">
                  <a14:compatExt spid="_x0000_s10316"/>
                </a:ext>
                <a:ext uri="{FF2B5EF4-FFF2-40B4-BE49-F238E27FC236}">
                  <a16:creationId xmlns:a16="http://schemas.microsoft.com/office/drawing/2014/main" id="{00000000-0008-0000-05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xdr:row>
          <xdr:rowOff>374650</xdr:rowOff>
        </xdr:from>
        <xdr:to>
          <xdr:col>15</xdr:col>
          <xdr:colOff>63500</xdr:colOff>
          <xdr:row>13</xdr:row>
          <xdr:rowOff>76200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5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311150</xdr:colOff>
          <xdr:row>12</xdr:row>
          <xdr:rowOff>355600</xdr:rowOff>
        </xdr:from>
        <xdr:to>
          <xdr:col>15</xdr:col>
          <xdr:colOff>2095500</xdr:colOff>
          <xdr:row>14</xdr:row>
          <xdr:rowOff>38100</xdr:rowOff>
        </xdr:to>
        <xdr:sp macro="" textlink="">
          <xdr:nvSpPr>
            <xdr:cNvPr id="10318" name="Check Box 78" descr="ハイブリッド型（太陽光+蓄電池）" hidden="1">
              <a:extLst>
                <a:ext uri="{63B3BB69-23CF-44E3-9099-C40C66FF867C}">
                  <a14:compatExt spid="_x0000_s10318"/>
                </a:ext>
                <a:ext uri="{FF2B5EF4-FFF2-40B4-BE49-F238E27FC236}">
                  <a16:creationId xmlns:a16="http://schemas.microsoft.com/office/drawing/2014/main" id="{00000000-0008-0000-05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12</xdr:row>
          <xdr:rowOff>368300</xdr:rowOff>
        </xdr:from>
        <xdr:to>
          <xdr:col>15</xdr:col>
          <xdr:colOff>311150</xdr:colOff>
          <xdr:row>14</xdr:row>
          <xdr:rowOff>63500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5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311150</xdr:colOff>
          <xdr:row>12</xdr:row>
          <xdr:rowOff>31750</xdr:rowOff>
        </xdr:from>
        <xdr:to>
          <xdr:col>15</xdr:col>
          <xdr:colOff>2133600</xdr:colOff>
          <xdr:row>13</xdr:row>
          <xdr:rowOff>76200</xdr:rowOff>
        </xdr:to>
        <xdr:sp macro="" textlink="">
          <xdr:nvSpPr>
            <xdr:cNvPr id="10320" name="Check Box 80" descr="ハイブリッド型（太陽光+V2H）" hidden="1">
              <a:extLst>
                <a:ext uri="{63B3BB69-23CF-44E3-9099-C40C66FF867C}">
                  <a14:compatExt spid="_x0000_s10320"/>
                </a:ext>
                <a:ext uri="{FF2B5EF4-FFF2-40B4-BE49-F238E27FC236}">
                  <a16:creationId xmlns:a16="http://schemas.microsoft.com/office/drawing/2014/main" id="{00000000-0008-0000-05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311150</xdr:colOff>
          <xdr:row>13</xdr:row>
          <xdr:rowOff>330200</xdr:rowOff>
        </xdr:from>
        <xdr:to>
          <xdr:col>15</xdr:col>
          <xdr:colOff>2057400</xdr:colOff>
          <xdr:row>15</xdr:row>
          <xdr:rowOff>25400</xdr:rowOff>
        </xdr:to>
        <xdr:sp macro="" textlink="">
          <xdr:nvSpPr>
            <xdr:cNvPr id="10321" name="Check Box 81" descr="ハイブリッド型（蓄電池+V2H）" hidden="1">
              <a:extLst>
                <a:ext uri="{63B3BB69-23CF-44E3-9099-C40C66FF867C}">
                  <a14:compatExt spid="_x0000_s10321"/>
                </a:ext>
                <a:ext uri="{FF2B5EF4-FFF2-40B4-BE49-F238E27FC236}">
                  <a16:creationId xmlns:a16="http://schemas.microsoft.com/office/drawing/2014/main" id="{00000000-0008-0000-05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11</xdr:row>
          <xdr:rowOff>374650</xdr:rowOff>
        </xdr:from>
        <xdr:to>
          <xdr:col>17</xdr:col>
          <xdr:colOff>63500</xdr:colOff>
          <xdr:row>13</xdr:row>
          <xdr:rowOff>76200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5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311150</xdr:colOff>
          <xdr:row>12</xdr:row>
          <xdr:rowOff>355600</xdr:rowOff>
        </xdr:from>
        <xdr:to>
          <xdr:col>17</xdr:col>
          <xdr:colOff>2095500</xdr:colOff>
          <xdr:row>14</xdr:row>
          <xdr:rowOff>38100</xdr:rowOff>
        </xdr:to>
        <xdr:sp macro="" textlink="">
          <xdr:nvSpPr>
            <xdr:cNvPr id="10323" name="Check Box 83" descr="ハイブリッド型（太陽光+蓄電池）" hidden="1">
              <a:extLst>
                <a:ext uri="{63B3BB69-23CF-44E3-9099-C40C66FF867C}">
                  <a14:compatExt spid="_x0000_s10323"/>
                </a:ext>
                <a:ext uri="{FF2B5EF4-FFF2-40B4-BE49-F238E27FC236}">
                  <a16:creationId xmlns:a16="http://schemas.microsoft.com/office/drawing/2014/main" id="{00000000-0008-0000-05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120650</xdr:colOff>
          <xdr:row>12</xdr:row>
          <xdr:rowOff>368300</xdr:rowOff>
        </xdr:from>
        <xdr:to>
          <xdr:col>17</xdr:col>
          <xdr:colOff>311150</xdr:colOff>
          <xdr:row>14</xdr:row>
          <xdr:rowOff>63500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5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311150</xdr:colOff>
          <xdr:row>12</xdr:row>
          <xdr:rowOff>31750</xdr:rowOff>
        </xdr:from>
        <xdr:to>
          <xdr:col>17</xdr:col>
          <xdr:colOff>2133600</xdr:colOff>
          <xdr:row>13</xdr:row>
          <xdr:rowOff>76200</xdr:rowOff>
        </xdr:to>
        <xdr:sp macro="" textlink="">
          <xdr:nvSpPr>
            <xdr:cNvPr id="10325" name="Check Box 85" descr="ハイブリッド型（太陽光+V2H）" hidden="1">
              <a:extLst>
                <a:ext uri="{63B3BB69-23CF-44E3-9099-C40C66FF867C}">
                  <a14:compatExt spid="_x0000_s10325"/>
                </a:ext>
                <a:ext uri="{FF2B5EF4-FFF2-40B4-BE49-F238E27FC236}">
                  <a16:creationId xmlns:a16="http://schemas.microsoft.com/office/drawing/2014/main" id="{00000000-0008-0000-05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311150</xdr:colOff>
          <xdr:row>13</xdr:row>
          <xdr:rowOff>330200</xdr:rowOff>
        </xdr:from>
        <xdr:to>
          <xdr:col>17</xdr:col>
          <xdr:colOff>2057400</xdr:colOff>
          <xdr:row>15</xdr:row>
          <xdr:rowOff>25400</xdr:rowOff>
        </xdr:to>
        <xdr:sp macro="" textlink="">
          <xdr:nvSpPr>
            <xdr:cNvPr id="10326" name="Check Box 86" descr="ハイブリッド型（蓄電池+V2H）" hidden="1">
              <a:extLst>
                <a:ext uri="{63B3BB69-23CF-44E3-9099-C40C66FF867C}">
                  <a14:compatExt spid="_x0000_s10326"/>
                </a:ext>
                <a:ext uri="{FF2B5EF4-FFF2-40B4-BE49-F238E27FC236}">
                  <a16:creationId xmlns:a16="http://schemas.microsoft.com/office/drawing/2014/main" id="{00000000-0008-0000-05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xdr:row>
          <xdr:rowOff>374650</xdr:rowOff>
        </xdr:from>
        <xdr:to>
          <xdr:col>19</xdr:col>
          <xdr:colOff>63500</xdr:colOff>
          <xdr:row>13</xdr:row>
          <xdr:rowOff>76200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5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311150</xdr:colOff>
          <xdr:row>12</xdr:row>
          <xdr:rowOff>355600</xdr:rowOff>
        </xdr:from>
        <xdr:to>
          <xdr:col>19</xdr:col>
          <xdr:colOff>2095500</xdr:colOff>
          <xdr:row>14</xdr:row>
          <xdr:rowOff>38100</xdr:rowOff>
        </xdr:to>
        <xdr:sp macro="" textlink="">
          <xdr:nvSpPr>
            <xdr:cNvPr id="10328" name="Check Box 88" descr="ハイブリッド型（太陽光+蓄電池）" hidden="1">
              <a:extLst>
                <a:ext uri="{63B3BB69-23CF-44E3-9099-C40C66FF867C}">
                  <a14:compatExt spid="_x0000_s10328"/>
                </a:ext>
                <a:ext uri="{FF2B5EF4-FFF2-40B4-BE49-F238E27FC236}">
                  <a16:creationId xmlns:a16="http://schemas.microsoft.com/office/drawing/2014/main" id="{00000000-0008-0000-05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12</xdr:row>
          <xdr:rowOff>368300</xdr:rowOff>
        </xdr:from>
        <xdr:to>
          <xdr:col>19</xdr:col>
          <xdr:colOff>311150</xdr:colOff>
          <xdr:row>14</xdr:row>
          <xdr:rowOff>63500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5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311150</xdr:colOff>
          <xdr:row>12</xdr:row>
          <xdr:rowOff>31750</xdr:rowOff>
        </xdr:from>
        <xdr:to>
          <xdr:col>19</xdr:col>
          <xdr:colOff>2133600</xdr:colOff>
          <xdr:row>13</xdr:row>
          <xdr:rowOff>76200</xdr:rowOff>
        </xdr:to>
        <xdr:sp macro="" textlink="">
          <xdr:nvSpPr>
            <xdr:cNvPr id="10330" name="Check Box 90" descr="ハイブリッド型（太陽光+V2H）" hidden="1">
              <a:extLst>
                <a:ext uri="{63B3BB69-23CF-44E3-9099-C40C66FF867C}">
                  <a14:compatExt spid="_x0000_s10330"/>
                </a:ext>
                <a:ext uri="{FF2B5EF4-FFF2-40B4-BE49-F238E27FC236}">
                  <a16:creationId xmlns:a16="http://schemas.microsoft.com/office/drawing/2014/main" id="{00000000-0008-0000-05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311150</xdr:colOff>
          <xdr:row>13</xdr:row>
          <xdr:rowOff>330200</xdr:rowOff>
        </xdr:from>
        <xdr:to>
          <xdr:col>19</xdr:col>
          <xdr:colOff>2057400</xdr:colOff>
          <xdr:row>15</xdr:row>
          <xdr:rowOff>25400</xdr:rowOff>
        </xdr:to>
        <xdr:sp macro="" textlink="">
          <xdr:nvSpPr>
            <xdr:cNvPr id="10331" name="Check Box 91" descr="ハイブリッド型（蓄電池+V2H）" hidden="1">
              <a:extLst>
                <a:ext uri="{63B3BB69-23CF-44E3-9099-C40C66FF867C}">
                  <a14:compatExt spid="_x0000_s10331"/>
                </a:ext>
                <a:ext uri="{FF2B5EF4-FFF2-40B4-BE49-F238E27FC236}">
                  <a16:creationId xmlns:a16="http://schemas.microsoft.com/office/drawing/2014/main" id="{00000000-0008-0000-05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11</xdr:row>
          <xdr:rowOff>374650</xdr:rowOff>
        </xdr:from>
        <xdr:to>
          <xdr:col>21</xdr:col>
          <xdr:colOff>63500</xdr:colOff>
          <xdr:row>13</xdr:row>
          <xdr:rowOff>76200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5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311150</xdr:colOff>
          <xdr:row>12</xdr:row>
          <xdr:rowOff>355600</xdr:rowOff>
        </xdr:from>
        <xdr:to>
          <xdr:col>21</xdr:col>
          <xdr:colOff>2095500</xdr:colOff>
          <xdr:row>14</xdr:row>
          <xdr:rowOff>38100</xdr:rowOff>
        </xdr:to>
        <xdr:sp macro="" textlink="">
          <xdr:nvSpPr>
            <xdr:cNvPr id="10333" name="Check Box 93" descr="ハイブリッド型（太陽光+蓄電池）" hidden="1">
              <a:extLst>
                <a:ext uri="{63B3BB69-23CF-44E3-9099-C40C66FF867C}">
                  <a14:compatExt spid="_x0000_s10333"/>
                </a:ext>
                <a:ext uri="{FF2B5EF4-FFF2-40B4-BE49-F238E27FC236}">
                  <a16:creationId xmlns:a16="http://schemas.microsoft.com/office/drawing/2014/main" id="{00000000-0008-0000-05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120650</xdr:colOff>
          <xdr:row>12</xdr:row>
          <xdr:rowOff>368300</xdr:rowOff>
        </xdr:from>
        <xdr:to>
          <xdr:col>21</xdr:col>
          <xdr:colOff>311150</xdr:colOff>
          <xdr:row>14</xdr:row>
          <xdr:rowOff>63500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5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311150</xdr:colOff>
          <xdr:row>12</xdr:row>
          <xdr:rowOff>31750</xdr:rowOff>
        </xdr:from>
        <xdr:to>
          <xdr:col>21</xdr:col>
          <xdr:colOff>2133600</xdr:colOff>
          <xdr:row>13</xdr:row>
          <xdr:rowOff>76200</xdr:rowOff>
        </xdr:to>
        <xdr:sp macro="" textlink="">
          <xdr:nvSpPr>
            <xdr:cNvPr id="10335" name="Check Box 95" descr="ハイブリッド型（太陽光+V2H）" hidden="1">
              <a:extLst>
                <a:ext uri="{63B3BB69-23CF-44E3-9099-C40C66FF867C}">
                  <a14:compatExt spid="_x0000_s10335"/>
                </a:ext>
                <a:ext uri="{FF2B5EF4-FFF2-40B4-BE49-F238E27FC236}">
                  <a16:creationId xmlns:a16="http://schemas.microsoft.com/office/drawing/2014/main" id="{00000000-0008-0000-05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311150</xdr:colOff>
          <xdr:row>13</xdr:row>
          <xdr:rowOff>330200</xdr:rowOff>
        </xdr:from>
        <xdr:to>
          <xdr:col>21</xdr:col>
          <xdr:colOff>2057400</xdr:colOff>
          <xdr:row>15</xdr:row>
          <xdr:rowOff>25400</xdr:rowOff>
        </xdr:to>
        <xdr:sp macro="" textlink="">
          <xdr:nvSpPr>
            <xdr:cNvPr id="10336" name="Check Box 96" descr="ハイブリッド型（蓄電池+V2H）" hidden="1">
              <a:extLst>
                <a:ext uri="{63B3BB69-23CF-44E3-9099-C40C66FF867C}">
                  <a14:compatExt spid="_x0000_s10336"/>
                </a:ext>
                <a:ext uri="{FF2B5EF4-FFF2-40B4-BE49-F238E27FC236}">
                  <a16:creationId xmlns:a16="http://schemas.microsoft.com/office/drawing/2014/main" id="{00000000-0008-0000-05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11</xdr:row>
          <xdr:rowOff>374650</xdr:rowOff>
        </xdr:from>
        <xdr:to>
          <xdr:col>23</xdr:col>
          <xdr:colOff>63500</xdr:colOff>
          <xdr:row>13</xdr:row>
          <xdr:rowOff>76200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5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311150</xdr:colOff>
          <xdr:row>12</xdr:row>
          <xdr:rowOff>355600</xdr:rowOff>
        </xdr:from>
        <xdr:to>
          <xdr:col>23</xdr:col>
          <xdr:colOff>2095500</xdr:colOff>
          <xdr:row>14</xdr:row>
          <xdr:rowOff>38100</xdr:rowOff>
        </xdr:to>
        <xdr:sp macro="" textlink="">
          <xdr:nvSpPr>
            <xdr:cNvPr id="10338" name="Check Box 98" descr="ハイブリッド型（太陽光+蓄電池）" hidden="1">
              <a:extLst>
                <a:ext uri="{63B3BB69-23CF-44E3-9099-C40C66FF867C}">
                  <a14:compatExt spid="_x0000_s10338"/>
                </a:ext>
                <a:ext uri="{FF2B5EF4-FFF2-40B4-BE49-F238E27FC236}">
                  <a16:creationId xmlns:a16="http://schemas.microsoft.com/office/drawing/2014/main" id="{00000000-0008-0000-05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120650</xdr:colOff>
          <xdr:row>12</xdr:row>
          <xdr:rowOff>368300</xdr:rowOff>
        </xdr:from>
        <xdr:to>
          <xdr:col>23</xdr:col>
          <xdr:colOff>311150</xdr:colOff>
          <xdr:row>14</xdr:row>
          <xdr:rowOff>63500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5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311150</xdr:colOff>
          <xdr:row>12</xdr:row>
          <xdr:rowOff>31750</xdr:rowOff>
        </xdr:from>
        <xdr:to>
          <xdr:col>23</xdr:col>
          <xdr:colOff>2133600</xdr:colOff>
          <xdr:row>13</xdr:row>
          <xdr:rowOff>76200</xdr:rowOff>
        </xdr:to>
        <xdr:sp macro="" textlink="">
          <xdr:nvSpPr>
            <xdr:cNvPr id="10340" name="Check Box 100" descr="ハイブリッド型（太陽光+V2H）" hidden="1">
              <a:extLst>
                <a:ext uri="{63B3BB69-23CF-44E3-9099-C40C66FF867C}">
                  <a14:compatExt spid="_x0000_s10340"/>
                </a:ext>
                <a:ext uri="{FF2B5EF4-FFF2-40B4-BE49-F238E27FC236}">
                  <a16:creationId xmlns:a16="http://schemas.microsoft.com/office/drawing/2014/main" id="{00000000-0008-0000-05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311150</xdr:colOff>
          <xdr:row>13</xdr:row>
          <xdr:rowOff>330200</xdr:rowOff>
        </xdr:from>
        <xdr:to>
          <xdr:col>23</xdr:col>
          <xdr:colOff>2057400</xdr:colOff>
          <xdr:row>15</xdr:row>
          <xdr:rowOff>25400</xdr:rowOff>
        </xdr:to>
        <xdr:sp macro="" textlink="">
          <xdr:nvSpPr>
            <xdr:cNvPr id="10341" name="Check Box 101" descr="ハイブリッド型（蓄電池+V2H）" hidden="1">
              <a:extLst>
                <a:ext uri="{63B3BB69-23CF-44E3-9099-C40C66FF867C}">
                  <a14:compatExt spid="_x0000_s10341"/>
                </a:ext>
                <a:ext uri="{FF2B5EF4-FFF2-40B4-BE49-F238E27FC236}">
                  <a16:creationId xmlns:a16="http://schemas.microsoft.com/office/drawing/2014/main" id="{00000000-0008-0000-05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11</xdr:row>
          <xdr:rowOff>374650</xdr:rowOff>
        </xdr:from>
        <xdr:to>
          <xdr:col>25</xdr:col>
          <xdr:colOff>63500</xdr:colOff>
          <xdr:row>13</xdr:row>
          <xdr:rowOff>76200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5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単機能型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311150</xdr:colOff>
          <xdr:row>12</xdr:row>
          <xdr:rowOff>355600</xdr:rowOff>
        </xdr:from>
        <xdr:to>
          <xdr:col>25</xdr:col>
          <xdr:colOff>2095500</xdr:colOff>
          <xdr:row>14</xdr:row>
          <xdr:rowOff>38100</xdr:rowOff>
        </xdr:to>
        <xdr:sp macro="" textlink="">
          <xdr:nvSpPr>
            <xdr:cNvPr id="10343" name="Check Box 103" descr="ハイブリッド型（太陽光+蓄電池）" hidden="1">
              <a:extLst>
                <a:ext uri="{63B3BB69-23CF-44E3-9099-C40C66FF867C}">
                  <a14:compatExt spid="_x0000_s10343"/>
                </a:ext>
                <a:ext uri="{FF2B5EF4-FFF2-40B4-BE49-F238E27FC236}">
                  <a16:creationId xmlns:a16="http://schemas.microsoft.com/office/drawing/2014/main" id="{00000000-0008-0000-05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ハイブリッド型（太陽光+蓄電池）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120650</xdr:colOff>
          <xdr:row>12</xdr:row>
          <xdr:rowOff>368300</xdr:rowOff>
        </xdr:from>
        <xdr:to>
          <xdr:col>25</xdr:col>
          <xdr:colOff>311150</xdr:colOff>
          <xdr:row>14</xdr:row>
          <xdr:rowOff>63500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5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311150</xdr:colOff>
          <xdr:row>12</xdr:row>
          <xdr:rowOff>31750</xdr:rowOff>
        </xdr:from>
        <xdr:to>
          <xdr:col>25</xdr:col>
          <xdr:colOff>2133600</xdr:colOff>
          <xdr:row>13</xdr:row>
          <xdr:rowOff>76200</xdr:rowOff>
        </xdr:to>
        <xdr:sp macro="" textlink="">
          <xdr:nvSpPr>
            <xdr:cNvPr id="10345" name="Check Box 105" descr="ハイブリッド型（太陽光+V2H）" hidden="1">
              <a:extLst>
                <a:ext uri="{63B3BB69-23CF-44E3-9099-C40C66FF867C}">
                  <a14:compatExt spid="_x0000_s10345"/>
                </a:ext>
                <a:ext uri="{FF2B5EF4-FFF2-40B4-BE49-F238E27FC236}">
                  <a16:creationId xmlns:a16="http://schemas.microsoft.com/office/drawing/2014/main" id="{00000000-0008-0000-05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ハイブリッド型（太陽光+V2H）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311150</xdr:colOff>
          <xdr:row>13</xdr:row>
          <xdr:rowOff>330200</xdr:rowOff>
        </xdr:from>
        <xdr:to>
          <xdr:col>25</xdr:col>
          <xdr:colOff>2057400</xdr:colOff>
          <xdr:row>15</xdr:row>
          <xdr:rowOff>25400</xdr:rowOff>
        </xdr:to>
        <xdr:sp macro="" textlink="">
          <xdr:nvSpPr>
            <xdr:cNvPr id="10346" name="Check Box 106" descr="ハイブリッド型（蓄電池+V2H）" hidden="1">
              <a:extLst>
                <a:ext uri="{63B3BB69-23CF-44E3-9099-C40C66FF867C}">
                  <a14:compatExt spid="_x0000_s10346"/>
                </a:ext>
                <a:ext uri="{FF2B5EF4-FFF2-40B4-BE49-F238E27FC236}">
                  <a16:creationId xmlns:a16="http://schemas.microsoft.com/office/drawing/2014/main" id="{00000000-0008-0000-05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ハイブリッド型（蓄電池+V2H）</a:t>
              </a:r>
            </a:p>
          </xdr:txBody>
        </xdr:sp>
        <xdr:clientData/>
      </xdr:twoCellAnchor>
    </mc:Choice>
    <mc:Fallback/>
  </mc:AlternateContent>
  <xdr:twoCellAnchor>
    <xdr:from>
      <xdr:col>9</xdr:col>
      <xdr:colOff>1982880</xdr:colOff>
      <xdr:row>4</xdr:row>
      <xdr:rowOff>105561</xdr:rowOff>
    </xdr:from>
    <xdr:to>
      <xdr:col>11</xdr:col>
      <xdr:colOff>2040982</xdr:colOff>
      <xdr:row>7</xdr:row>
      <xdr:rowOff>412117</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a:xfrm>
          <a:off x="10564905" y="1426361"/>
          <a:ext cx="3353752" cy="1259056"/>
          <a:chOff x="7787066" y="211066"/>
          <a:chExt cx="3111492" cy="835815"/>
        </a:xfrm>
      </xdr:grpSpPr>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7787066" y="211066"/>
            <a:ext cx="3111492" cy="8358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・・・入力箇所</a:t>
            </a:r>
            <a:endParaRPr kumimoji="1" lang="en-US" altLang="ja-JP" sz="1100"/>
          </a:p>
          <a:p>
            <a:endParaRPr kumimoji="1" lang="en-US" altLang="ja-JP" sz="1100"/>
          </a:p>
          <a:p>
            <a:r>
              <a:rPr kumimoji="1" lang="ja-JP" altLang="en-US" sz="1100"/>
              <a:t>　　　・・・選択（ドロップダウン）箇所</a:t>
            </a:r>
            <a:endParaRPr kumimoji="1" lang="en-US" altLang="ja-JP" sz="1100"/>
          </a:p>
          <a:p>
            <a:endParaRPr kumimoji="1" lang="en-US" altLang="ja-JP" sz="1100"/>
          </a:p>
          <a:p>
            <a:r>
              <a:rPr kumimoji="1" lang="ja-JP" altLang="en-US" sz="1100"/>
              <a:t>　　　・・・自動計算箇所</a:t>
            </a:r>
          </a:p>
        </xdr:txBody>
      </xdr:sp>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7827645" y="255270"/>
            <a:ext cx="393174" cy="145743"/>
          </a:xfrm>
          <a:prstGeom prst="rect">
            <a:avLst/>
          </a:prstGeom>
          <a:solidFill>
            <a:srgbClr val="FFFF99"/>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825740" y="524046"/>
            <a:ext cx="388023" cy="145743"/>
          </a:xfrm>
          <a:prstGeom prst="rect">
            <a:avLst/>
          </a:prstGeom>
          <a:solidFill>
            <a:schemeClr val="accent2">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7821930" y="786489"/>
            <a:ext cx="394016" cy="145743"/>
          </a:xfrm>
          <a:prstGeom prst="rect">
            <a:avLst/>
          </a:prstGeom>
          <a:solidFill>
            <a:schemeClr val="accent5">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0</xdr:colOff>
      <xdr:row>7</xdr:row>
      <xdr:rowOff>0</xdr:rowOff>
    </xdr:from>
    <xdr:to>
      <xdr:col>9</xdr:col>
      <xdr:colOff>968375</xdr:colOff>
      <xdr:row>7</xdr:row>
      <xdr:rowOff>1038225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324350" y="2276475"/>
          <a:ext cx="5226050" cy="1038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300" b="1" u="none"/>
            <a:t>・内訳算出者の情報は、未入力でも試算可能です。</a:t>
          </a:r>
          <a:endParaRPr kumimoji="1" lang="en-US" altLang="ja-JP" sz="1300" b="1" u="none"/>
        </a:p>
        <a:p>
          <a:r>
            <a:rPr kumimoji="1" lang="ja-JP" altLang="en-US" sz="1300" b="1" u="none"/>
            <a:t>・仕入（経費）情報が不明な状況の場合、設置機器等の情報を入力することで、算定額は試算可能です。参考にご利用ください。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3</xdr:row>
      <xdr:rowOff>0</xdr:rowOff>
    </xdr:from>
    <xdr:to>
      <xdr:col>14</xdr:col>
      <xdr:colOff>482600</xdr:colOff>
      <xdr:row>8</xdr:row>
      <xdr:rowOff>9525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172450" y="1143000"/>
          <a:ext cx="3416300" cy="1914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500" b="1" u="none"/>
            <a:t>経費情報が未入力の場合でも、</a:t>
          </a:r>
          <a:endParaRPr kumimoji="1" lang="en-US" altLang="ja-JP" sz="1500" b="1" u="none"/>
        </a:p>
        <a:p>
          <a:r>
            <a:rPr kumimoji="1" lang="ja-JP" altLang="en-US" sz="1500" b="1" u="none"/>
            <a:t>各設置機器の情報を入力することで、</a:t>
          </a:r>
          <a:r>
            <a:rPr kumimoji="1" lang="ja-JP" altLang="en-US" sz="1500" b="1" u="sng"/>
            <a:t>算定額</a:t>
          </a:r>
          <a:r>
            <a:rPr kumimoji="1" lang="ja-JP" altLang="en-US" sz="1500" b="1" u="none"/>
            <a:t>のみの試算も可能です。</a:t>
          </a:r>
          <a:endParaRPr kumimoji="1" lang="en-US" altLang="ja-JP" sz="1500" b="1" u="none"/>
        </a:p>
        <a:p>
          <a:r>
            <a:rPr kumimoji="1" lang="ja-JP" altLang="en-US" sz="1500" b="1" u="none"/>
            <a:t>機器費・工事費が不明な時点での試算としてご利用ください。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72035-6C11-4AAE-A629-57B6B2C4973E}">
  <sheetPr codeName="Sheet2">
    <tabColor rgb="FFFFC000"/>
  </sheetPr>
  <dimension ref="A1:F5"/>
  <sheetViews>
    <sheetView tabSelected="1" workbookViewId="0">
      <selection activeCell="E3" sqref="E3:F5"/>
    </sheetView>
  </sheetViews>
  <sheetFormatPr defaultRowHeight="18"/>
  <cols>
    <col min="1" max="1" width="3.4140625" style="452" customWidth="1"/>
    <col min="2" max="2" width="6.6640625" style="452" customWidth="1"/>
    <col min="3" max="3" width="19.1640625" style="452" bestFit="1" customWidth="1"/>
    <col min="4" max="4" width="17.1640625" style="452" bestFit="1" customWidth="1"/>
    <col min="5" max="6" width="30.6640625" style="452" customWidth="1"/>
    <col min="7" max="7" width="13" style="452" bestFit="1" customWidth="1"/>
    <col min="8" max="14" width="15.6640625" style="452" customWidth="1"/>
    <col min="15" max="16384" width="8.6640625" style="452"/>
  </cols>
  <sheetData>
    <row r="1" spans="1:6" ht="18.5" thickBot="1">
      <c r="A1" s="451" t="s">
        <v>556</v>
      </c>
      <c r="F1" s="453"/>
    </row>
    <row r="2" spans="1:6" ht="33.65" customHeight="1">
      <c r="B2" s="454" t="s">
        <v>19</v>
      </c>
      <c r="C2" s="455" t="s">
        <v>17</v>
      </c>
      <c r="D2" s="456" t="s">
        <v>16</v>
      </c>
      <c r="E2" s="457" t="str">
        <f>PHONETIC(E3)</f>
        <v/>
      </c>
      <c r="F2" s="458"/>
    </row>
    <row r="3" spans="1:6" ht="33.65" customHeight="1">
      <c r="B3" s="459"/>
      <c r="C3" s="460"/>
      <c r="D3" s="461" t="s">
        <v>15</v>
      </c>
      <c r="E3" s="229"/>
      <c r="F3" s="230"/>
    </row>
    <row r="4" spans="1:6" ht="33.65" customHeight="1">
      <c r="B4" s="459"/>
      <c r="C4" s="462" t="s">
        <v>18</v>
      </c>
      <c r="D4" s="461" t="s">
        <v>286</v>
      </c>
      <c r="E4" s="231"/>
      <c r="F4" s="232"/>
    </row>
    <row r="5" spans="1:6" ht="33.65" customHeight="1" thickBot="1">
      <c r="B5" s="463"/>
      <c r="C5" s="464"/>
      <c r="D5" s="465" t="s">
        <v>275</v>
      </c>
      <c r="E5" s="233"/>
      <c r="F5" s="234"/>
    </row>
  </sheetData>
  <sheetProtection algorithmName="SHA-512" hashValue="U7fg4p5NSr4cO63ajyTwCSmEKAUxupoG9hKUE2hKVvfN2yFM7MVnxlAHoa5B6LjzyFucVLAgAXN300zhcJDx+Q==" saltValue="h4kLqegt2lq42K/ONACE8A==" spinCount="100000" sheet="1" formatCells="0" formatColumns="0" formatRows="0" selectLockedCells="1"/>
  <mergeCells count="7">
    <mergeCell ref="C4:C5"/>
    <mergeCell ref="B2:B5"/>
    <mergeCell ref="C2:C3"/>
    <mergeCell ref="E2:F2"/>
    <mergeCell ref="E3:F3"/>
    <mergeCell ref="E4:F4"/>
    <mergeCell ref="E5:F5"/>
  </mergeCells>
  <phoneticPr fontId="2"/>
  <dataValidations xWindow="498" yWindow="376" count="2">
    <dataValidation allowBlank="1" showInputMessage="1" showErrorMessage="1" promptTitle="-----注意事項-----" prompt="会社名はペースト貼り付けではなく直接入力してください。_x000a_貼り付けをした場合、フリガナが正しく反映されない可能性があります。" sqref="E3:F3" xr:uid="{5F7469AF-F439-4862-A795-91CEFC8D3CD2}"/>
    <dataValidation allowBlank="1" showInputMessage="1" showErrorMessage="1" promptTitle="-----注意事項-----" prompt="検査済証に記載されている地番を記載してください。_x000a_※数字・ハイフン等の記号は半角で入力してください。" sqref="E5:F5" xr:uid="{D932369D-8E5C-4929-9FD3-139464C2A4A6}"/>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1E36-E96F-4F7A-9F82-FCA2F2751469}">
  <sheetPr>
    <pageSetUpPr fitToPage="1"/>
  </sheetPr>
  <dimension ref="A1:J15"/>
  <sheetViews>
    <sheetView view="pageBreakPreview" zoomScaleNormal="100" zoomScaleSheetLayoutView="100" workbookViewId="0">
      <selection activeCell="B42" sqref="B42:F42"/>
    </sheetView>
  </sheetViews>
  <sheetFormatPr defaultRowHeight="18"/>
  <cols>
    <col min="1" max="1" width="12.9140625" style="18" customWidth="1"/>
    <col min="2" max="2" width="17.58203125" style="18" customWidth="1"/>
    <col min="3" max="3" width="11.6640625" style="18" customWidth="1"/>
    <col min="4" max="4" width="12.6640625" style="18" customWidth="1"/>
    <col min="5" max="5" width="14.6640625" style="18" customWidth="1"/>
    <col min="6" max="6" width="17.58203125" style="18" customWidth="1"/>
    <col min="7" max="7" width="10.6640625" style="18" customWidth="1"/>
    <col min="8" max="8" width="14.1640625" style="18" customWidth="1"/>
    <col min="9" max="9" width="20.5" style="18" customWidth="1"/>
    <col min="10" max="16384" width="8.6640625" style="18"/>
  </cols>
  <sheetData>
    <row r="1" spans="1:10" ht="26.5">
      <c r="A1" s="400" t="s">
        <v>332</v>
      </c>
      <c r="B1" s="400"/>
      <c r="C1" s="400"/>
      <c r="D1" s="400"/>
      <c r="E1" s="400"/>
      <c r="F1" s="400"/>
      <c r="G1" s="400"/>
      <c r="H1" s="400"/>
      <c r="I1" s="400"/>
      <c r="J1" s="400"/>
    </row>
    <row r="3" spans="1:10" ht="20">
      <c r="A3" s="29" t="s">
        <v>220</v>
      </c>
      <c r="B3" s="30"/>
    </row>
    <row r="4" spans="1:10" ht="8" customHeight="1"/>
    <row r="5" spans="1:10" s="21" customFormat="1" ht="28.5">
      <c r="A5" s="19" t="s">
        <v>130</v>
      </c>
      <c r="B5" s="19" t="s">
        <v>290</v>
      </c>
      <c r="C5" s="19" t="s">
        <v>131</v>
      </c>
      <c r="D5" s="19" t="s">
        <v>132</v>
      </c>
      <c r="E5" s="20" t="s">
        <v>291</v>
      </c>
      <c r="F5" s="19" t="s">
        <v>134</v>
      </c>
      <c r="G5" s="19" t="s">
        <v>135</v>
      </c>
      <c r="H5" s="19" t="s">
        <v>136</v>
      </c>
      <c r="I5" s="19" t="s">
        <v>137</v>
      </c>
    </row>
    <row r="6" spans="1:10" ht="54">
      <c r="A6" s="22" t="s">
        <v>453</v>
      </c>
      <c r="B6" s="23" t="s">
        <v>454</v>
      </c>
      <c r="C6" s="32" t="s">
        <v>455</v>
      </c>
      <c r="D6" s="33">
        <v>520</v>
      </c>
      <c r="E6" s="22" t="s">
        <v>140</v>
      </c>
      <c r="F6" s="23" t="s">
        <v>456</v>
      </c>
      <c r="G6" s="26"/>
      <c r="H6" s="27" t="s">
        <v>294</v>
      </c>
      <c r="I6" s="27"/>
    </row>
    <row r="7" spans="1:10" s="21" customFormat="1" ht="36">
      <c r="A7" s="127" t="s">
        <v>457</v>
      </c>
      <c r="B7" s="128" t="s">
        <v>454</v>
      </c>
      <c r="C7" s="129" t="s">
        <v>458</v>
      </c>
      <c r="D7" s="33">
        <v>430</v>
      </c>
      <c r="E7" s="129" t="s">
        <v>382</v>
      </c>
      <c r="F7" s="130" t="s">
        <v>459</v>
      </c>
      <c r="G7" s="26"/>
      <c r="H7" s="27" t="s">
        <v>294</v>
      </c>
      <c r="I7" s="131"/>
    </row>
    <row r="8" spans="1:10" s="21" customFormat="1" ht="36">
      <c r="A8" s="22" t="s">
        <v>460</v>
      </c>
      <c r="B8" s="128" t="s">
        <v>461</v>
      </c>
      <c r="C8" s="129" t="s">
        <v>462</v>
      </c>
      <c r="D8" s="33">
        <v>430</v>
      </c>
      <c r="E8" s="129" t="s">
        <v>382</v>
      </c>
      <c r="F8" s="130" t="s">
        <v>459</v>
      </c>
      <c r="G8" s="26"/>
      <c r="H8" s="27" t="s">
        <v>294</v>
      </c>
      <c r="I8" s="131"/>
    </row>
    <row r="9" spans="1:10" ht="36">
      <c r="A9" s="127" t="s">
        <v>463</v>
      </c>
      <c r="B9" s="23" t="s">
        <v>464</v>
      </c>
      <c r="C9" s="24" t="s">
        <v>465</v>
      </c>
      <c r="D9" s="33">
        <v>460</v>
      </c>
      <c r="E9" s="22" t="s">
        <v>140</v>
      </c>
      <c r="F9" s="23" t="s">
        <v>464</v>
      </c>
      <c r="G9" s="26"/>
      <c r="H9" s="27" t="s">
        <v>294</v>
      </c>
      <c r="I9" s="27"/>
    </row>
    <row r="10" spans="1:10" ht="36">
      <c r="A10" s="22" t="s">
        <v>466</v>
      </c>
      <c r="B10" s="23" t="s">
        <v>467</v>
      </c>
      <c r="C10" s="24" t="s">
        <v>468</v>
      </c>
      <c r="D10" s="33">
        <v>400</v>
      </c>
      <c r="E10" s="22" t="s">
        <v>140</v>
      </c>
      <c r="F10" s="23" t="s">
        <v>467</v>
      </c>
      <c r="G10" s="26"/>
      <c r="H10" s="27" t="s">
        <v>301</v>
      </c>
      <c r="I10" s="27"/>
    </row>
    <row r="11" spans="1:10" ht="36">
      <c r="A11" s="127" t="s">
        <v>469</v>
      </c>
      <c r="B11" s="23" t="s">
        <v>467</v>
      </c>
      <c r="C11" s="24" t="s">
        <v>470</v>
      </c>
      <c r="D11" s="33">
        <v>305</v>
      </c>
      <c r="E11" s="22" t="s">
        <v>140</v>
      </c>
      <c r="F11" s="23" t="s">
        <v>467</v>
      </c>
      <c r="G11" s="26"/>
      <c r="H11" s="27" t="s">
        <v>301</v>
      </c>
      <c r="I11" s="27"/>
    </row>
    <row r="12" spans="1:10" ht="36">
      <c r="A12" s="22" t="s">
        <v>471</v>
      </c>
      <c r="B12" s="23" t="s">
        <v>467</v>
      </c>
      <c r="C12" s="24" t="s">
        <v>472</v>
      </c>
      <c r="D12" s="33">
        <v>300</v>
      </c>
      <c r="E12" s="22" t="s">
        <v>140</v>
      </c>
      <c r="F12" s="23" t="s">
        <v>467</v>
      </c>
      <c r="G12" s="26"/>
      <c r="H12" s="27" t="s">
        <v>301</v>
      </c>
      <c r="I12" s="27"/>
    </row>
    <row r="13" spans="1:10" ht="36">
      <c r="A13" s="127" t="s">
        <v>473</v>
      </c>
      <c r="B13" s="23" t="s">
        <v>467</v>
      </c>
      <c r="C13" s="24" t="s">
        <v>474</v>
      </c>
      <c r="D13" s="33">
        <v>300</v>
      </c>
      <c r="E13" s="22" t="s">
        <v>140</v>
      </c>
      <c r="F13" s="23" t="s">
        <v>467</v>
      </c>
      <c r="G13" s="26"/>
      <c r="H13" s="27" t="s">
        <v>301</v>
      </c>
      <c r="I13" s="27"/>
    </row>
    <row r="14" spans="1:10" ht="36">
      <c r="A14" s="22" t="s">
        <v>475</v>
      </c>
      <c r="B14" s="23" t="s">
        <v>467</v>
      </c>
      <c r="C14" s="24" t="s">
        <v>476</v>
      </c>
      <c r="D14" s="33">
        <v>200</v>
      </c>
      <c r="E14" s="22" t="s">
        <v>140</v>
      </c>
      <c r="F14" s="23" t="s">
        <v>467</v>
      </c>
      <c r="G14" s="26"/>
      <c r="H14" s="27" t="s">
        <v>301</v>
      </c>
      <c r="I14" s="27"/>
    </row>
    <row r="15" spans="1:10" ht="36">
      <c r="A15" s="127" t="s">
        <v>477</v>
      </c>
      <c r="B15" s="23" t="s">
        <v>478</v>
      </c>
      <c r="C15" s="24" t="s">
        <v>479</v>
      </c>
      <c r="D15" s="33">
        <v>485</v>
      </c>
      <c r="E15" s="22" t="s">
        <v>140</v>
      </c>
      <c r="F15" s="23" t="s">
        <v>478</v>
      </c>
      <c r="G15" s="26"/>
      <c r="H15" s="27" t="s">
        <v>301</v>
      </c>
      <c r="I15" s="27"/>
    </row>
  </sheetData>
  <sheetProtection algorithmName="SHA-512" hashValue="2EaUPLtT6oJ/np9Nd//Z/kF2xtLfJv0ncZCbPZFpiNbRdCZ3NBnDycmrjCOdyedUqWi49ts9fIJAo3Bh5onSgg==" saltValue="x9S7LvZ+iFsc/tQazcaIXw==" spinCount="100000" sheet="1" objects="1" scenarios="1" selectLockedCells="1"/>
  <mergeCells count="1">
    <mergeCell ref="A1:J1"/>
  </mergeCells>
  <phoneticPr fontId="2"/>
  <pageMargins left="0.39370078740157483" right="0.39370078740157483" top="0.55118110236220474" bottom="0.55118110236220474" header="0.31496062992125984" footer="0.31496062992125984"/>
  <pageSetup paperSize="9" scale="9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F813-7C31-46D8-981F-9BFAD82AAE02}">
  <sheetPr>
    <pageSetUpPr fitToPage="1"/>
  </sheetPr>
  <dimension ref="A1:O17"/>
  <sheetViews>
    <sheetView view="pageBreakPreview" zoomScaleNormal="100" zoomScaleSheetLayoutView="100" workbookViewId="0">
      <pane ySplit="5" topLeftCell="A6" activePane="bottomLeft" state="frozen"/>
      <selection activeCell="B42" sqref="B42:F42"/>
      <selection pane="bottomLeft" activeCell="B42" sqref="B42:F42"/>
    </sheetView>
  </sheetViews>
  <sheetFormatPr defaultRowHeight="18"/>
  <cols>
    <col min="1" max="1" width="11.9140625" style="18" customWidth="1"/>
    <col min="2" max="2" width="15.58203125" style="18" customWidth="1"/>
    <col min="3" max="3" width="13.1640625" style="18" customWidth="1"/>
    <col min="4" max="4" width="10.58203125" style="18" customWidth="1"/>
    <col min="5" max="5" width="9.1640625" style="18" customWidth="1"/>
    <col min="6" max="6" width="16" style="18" customWidth="1"/>
    <col min="7" max="7" width="14.1640625" style="18" customWidth="1"/>
    <col min="8" max="8" width="7.6640625" style="18" customWidth="1"/>
    <col min="9" max="9" width="12.6640625" style="18" customWidth="1"/>
    <col min="10" max="10" width="15.58203125" style="18" customWidth="1"/>
    <col min="11" max="11" width="10.4140625" style="18" customWidth="1"/>
    <col min="12" max="12" width="13.5" style="18" customWidth="1"/>
    <col min="13" max="13" width="21.6640625" style="18" customWidth="1"/>
    <col min="14" max="16384" width="8.6640625" style="18"/>
  </cols>
  <sheetData>
    <row r="1" spans="1:15" ht="26.5">
      <c r="A1" s="400" t="s">
        <v>332</v>
      </c>
      <c r="B1" s="400"/>
      <c r="C1" s="400"/>
      <c r="D1" s="400"/>
      <c r="E1" s="400"/>
      <c r="F1" s="400"/>
      <c r="G1" s="400"/>
      <c r="H1" s="400"/>
      <c r="I1" s="400"/>
      <c r="J1" s="400"/>
      <c r="K1" s="400"/>
      <c r="L1" s="400"/>
      <c r="M1" s="400"/>
      <c r="N1" s="400"/>
    </row>
    <row r="2" spans="1:15" ht="9" customHeight="1"/>
    <row r="3" spans="1:15" ht="20">
      <c r="A3" s="29" t="s">
        <v>480</v>
      </c>
      <c r="B3" s="30"/>
      <c r="C3" s="30"/>
    </row>
    <row r="4" spans="1:15" ht="8" customHeight="1"/>
    <row r="5" spans="1:15" s="21" customFormat="1" ht="39">
      <c r="A5" s="19" t="s">
        <v>130</v>
      </c>
      <c r="B5" s="19" t="s">
        <v>290</v>
      </c>
      <c r="C5" s="19" t="s">
        <v>221</v>
      </c>
      <c r="D5" s="19" t="s">
        <v>131</v>
      </c>
      <c r="E5" s="19" t="s">
        <v>222</v>
      </c>
      <c r="F5" s="203" t="s">
        <v>223</v>
      </c>
      <c r="G5" s="435" t="s">
        <v>224</v>
      </c>
      <c r="H5" s="436"/>
      <c r="I5" s="20" t="s">
        <v>481</v>
      </c>
      <c r="J5" s="19" t="s">
        <v>134</v>
      </c>
      <c r="K5" s="19" t="s">
        <v>135</v>
      </c>
      <c r="L5" s="19" t="s">
        <v>136</v>
      </c>
      <c r="M5" s="19" t="s">
        <v>137</v>
      </c>
    </row>
    <row r="6" spans="1:15" s="21" customFormat="1" ht="20" customHeight="1">
      <c r="A6" s="429" t="s">
        <v>482</v>
      </c>
      <c r="B6" s="420" t="s">
        <v>225</v>
      </c>
      <c r="C6" s="420" t="s">
        <v>226</v>
      </c>
      <c r="D6" s="423" t="s">
        <v>227</v>
      </c>
      <c r="E6" s="432" t="s">
        <v>483</v>
      </c>
      <c r="F6" s="405"/>
      <c r="G6" s="204" t="s">
        <v>228</v>
      </c>
      <c r="H6" s="205" t="s">
        <v>229</v>
      </c>
      <c r="I6" s="402" t="s">
        <v>140</v>
      </c>
      <c r="J6" s="408" t="s">
        <v>230</v>
      </c>
      <c r="K6" s="411"/>
      <c r="L6" s="414" t="s">
        <v>294</v>
      </c>
      <c r="M6" s="405"/>
    </row>
    <row r="7" spans="1:15" s="21" customFormat="1">
      <c r="A7" s="430"/>
      <c r="B7" s="421"/>
      <c r="C7" s="421"/>
      <c r="D7" s="424"/>
      <c r="E7" s="433"/>
      <c r="F7" s="406"/>
      <c r="G7" s="206" t="s">
        <v>231</v>
      </c>
      <c r="H7" s="207" t="s">
        <v>484</v>
      </c>
      <c r="I7" s="403"/>
      <c r="J7" s="409"/>
      <c r="K7" s="412"/>
      <c r="L7" s="415"/>
      <c r="M7" s="406"/>
    </row>
    <row r="8" spans="1:15" s="21" customFormat="1" ht="21">
      <c r="A8" s="431"/>
      <c r="B8" s="422"/>
      <c r="C8" s="422"/>
      <c r="D8" s="425"/>
      <c r="E8" s="434"/>
      <c r="F8" s="407"/>
      <c r="G8" s="208" t="s">
        <v>232</v>
      </c>
      <c r="H8" s="209" t="s">
        <v>485</v>
      </c>
      <c r="I8" s="404"/>
      <c r="J8" s="410"/>
      <c r="K8" s="413"/>
      <c r="L8" s="416"/>
      <c r="M8" s="407"/>
    </row>
    <row r="9" spans="1:15" s="21" customFormat="1">
      <c r="A9" s="417" t="s">
        <v>486</v>
      </c>
      <c r="B9" s="420" t="s">
        <v>487</v>
      </c>
      <c r="C9" s="420" t="s">
        <v>226</v>
      </c>
      <c r="D9" s="423" t="s">
        <v>488</v>
      </c>
      <c r="E9" s="432" t="s">
        <v>489</v>
      </c>
      <c r="F9" s="405"/>
      <c r="G9" s="204" t="s">
        <v>228</v>
      </c>
      <c r="H9" s="205" t="s">
        <v>490</v>
      </c>
      <c r="I9" s="402" t="s">
        <v>140</v>
      </c>
      <c r="J9" s="408" t="s">
        <v>487</v>
      </c>
      <c r="K9" s="411"/>
      <c r="L9" s="414" t="s">
        <v>294</v>
      </c>
      <c r="M9" s="405"/>
    </row>
    <row r="10" spans="1:15" s="21" customFormat="1">
      <c r="A10" s="418"/>
      <c r="B10" s="421"/>
      <c r="C10" s="421"/>
      <c r="D10" s="424"/>
      <c r="E10" s="433"/>
      <c r="F10" s="406"/>
      <c r="G10" s="206" t="s">
        <v>231</v>
      </c>
      <c r="H10" s="207" t="s">
        <v>484</v>
      </c>
      <c r="I10" s="403"/>
      <c r="J10" s="409"/>
      <c r="K10" s="412"/>
      <c r="L10" s="415"/>
      <c r="M10" s="406"/>
    </row>
    <row r="11" spans="1:15" s="21" customFormat="1" ht="21">
      <c r="A11" s="419"/>
      <c r="B11" s="422"/>
      <c r="C11" s="422"/>
      <c r="D11" s="425"/>
      <c r="E11" s="434"/>
      <c r="F11" s="407"/>
      <c r="G11" s="208" t="s">
        <v>232</v>
      </c>
      <c r="H11" s="209" t="s">
        <v>491</v>
      </c>
      <c r="I11" s="404"/>
      <c r="J11" s="410"/>
      <c r="K11" s="413"/>
      <c r="L11" s="416"/>
      <c r="M11" s="407"/>
    </row>
    <row r="12" spans="1:15" ht="18" customHeight="1">
      <c r="A12" s="429" t="s">
        <v>492</v>
      </c>
      <c r="B12" s="420" t="s">
        <v>225</v>
      </c>
      <c r="C12" s="420" t="s">
        <v>226</v>
      </c>
      <c r="D12" s="426" t="s">
        <v>129</v>
      </c>
      <c r="E12" s="402" t="s">
        <v>483</v>
      </c>
      <c r="F12" s="405"/>
      <c r="G12" s="204" t="s">
        <v>228</v>
      </c>
      <c r="H12" s="210">
        <v>10</v>
      </c>
      <c r="I12" s="402" t="s">
        <v>140</v>
      </c>
      <c r="J12" s="408" t="s">
        <v>246</v>
      </c>
      <c r="K12" s="411"/>
      <c r="L12" s="414" t="s">
        <v>301</v>
      </c>
      <c r="M12" s="405"/>
      <c r="O12" s="211"/>
    </row>
    <row r="13" spans="1:15" ht="18" customHeight="1">
      <c r="A13" s="430"/>
      <c r="B13" s="421"/>
      <c r="C13" s="421"/>
      <c r="D13" s="427"/>
      <c r="E13" s="403"/>
      <c r="F13" s="406"/>
      <c r="G13" s="206" t="s">
        <v>231</v>
      </c>
      <c r="H13" s="212">
        <v>34</v>
      </c>
      <c r="I13" s="403"/>
      <c r="J13" s="409"/>
      <c r="K13" s="412"/>
      <c r="L13" s="415"/>
      <c r="M13" s="406"/>
    </row>
    <row r="14" spans="1:15" ht="19.25" customHeight="1">
      <c r="A14" s="431"/>
      <c r="B14" s="422"/>
      <c r="C14" s="422"/>
      <c r="D14" s="428"/>
      <c r="E14" s="404"/>
      <c r="F14" s="407"/>
      <c r="G14" s="208" t="s">
        <v>232</v>
      </c>
      <c r="H14" s="213">
        <v>325</v>
      </c>
      <c r="I14" s="404"/>
      <c r="J14" s="410"/>
      <c r="K14" s="413"/>
      <c r="L14" s="416"/>
      <c r="M14" s="407"/>
    </row>
    <row r="15" spans="1:15" ht="18" customHeight="1">
      <c r="A15" s="417" t="s">
        <v>493</v>
      </c>
      <c r="B15" s="420" t="s">
        <v>225</v>
      </c>
      <c r="C15" s="420" t="s">
        <v>226</v>
      </c>
      <c r="D15" s="426" t="s">
        <v>494</v>
      </c>
      <c r="E15" s="402" t="s">
        <v>483</v>
      </c>
      <c r="F15" s="405"/>
      <c r="G15" s="204" t="s">
        <v>228</v>
      </c>
      <c r="H15" s="210">
        <v>14</v>
      </c>
      <c r="I15" s="402" t="s">
        <v>140</v>
      </c>
      <c r="J15" s="408" t="s">
        <v>495</v>
      </c>
      <c r="K15" s="411"/>
      <c r="L15" s="414" t="s">
        <v>301</v>
      </c>
      <c r="M15" s="405"/>
      <c r="O15" s="211"/>
    </row>
    <row r="16" spans="1:15" ht="18" customHeight="1">
      <c r="A16" s="418"/>
      <c r="B16" s="421"/>
      <c r="C16" s="421"/>
      <c r="D16" s="427"/>
      <c r="E16" s="403"/>
      <c r="F16" s="406"/>
      <c r="G16" s="206" t="s">
        <v>231</v>
      </c>
      <c r="H16" s="212">
        <v>60</v>
      </c>
      <c r="I16" s="403"/>
      <c r="J16" s="409"/>
      <c r="K16" s="412"/>
      <c r="L16" s="415"/>
      <c r="M16" s="406"/>
    </row>
    <row r="17" spans="1:13" ht="19.25" customHeight="1">
      <c r="A17" s="419"/>
      <c r="B17" s="422"/>
      <c r="C17" s="422"/>
      <c r="D17" s="428"/>
      <c r="E17" s="404"/>
      <c r="F17" s="407"/>
      <c r="G17" s="208" t="s">
        <v>232</v>
      </c>
      <c r="H17" s="213">
        <v>450</v>
      </c>
      <c r="I17" s="404"/>
      <c r="J17" s="410"/>
      <c r="K17" s="413"/>
      <c r="L17" s="416"/>
      <c r="M17" s="407"/>
    </row>
  </sheetData>
  <sheetProtection algorithmName="SHA-512" hashValue="miRnLUj//mRFt4DCIOpoRV7OGSo/7FqGdI7nTX1AqT35mTVOi1cq8qK4JqRu8k3QFFZZGmwcoHZc+pisOoNmTw==" saltValue="9oGdj/qBRRbQfK63z7ILtw==" spinCount="100000" sheet="1" objects="1" scenarios="1" selectLockedCells="1"/>
  <mergeCells count="46">
    <mergeCell ref="M9:M11"/>
    <mergeCell ref="L9:L11"/>
    <mergeCell ref="A1:N1"/>
    <mergeCell ref="G5:H5"/>
    <mergeCell ref="A6:A8"/>
    <mergeCell ref="B6:B8"/>
    <mergeCell ref="C6:C8"/>
    <mergeCell ref="D6:D8"/>
    <mergeCell ref="E6:E8"/>
    <mergeCell ref="F6:F8"/>
    <mergeCell ref="I6:I8"/>
    <mergeCell ref="J6:J8"/>
    <mergeCell ref="K6:K8"/>
    <mergeCell ref="L6:L8"/>
    <mergeCell ref="M6:M8"/>
    <mergeCell ref="F9:F11"/>
    <mergeCell ref="I9:I11"/>
    <mergeCell ref="J9:J11"/>
    <mergeCell ref="K9:K11"/>
    <mergeCell ref="A12:A14"/>
    <mergeCell ref="B12:B14"/>
    <mergeCell ref="C12:C14"/>
    <mergeCell ref="D12:D14"/>
    <mergeCell ref="E12:E14"/>
    <mergeCell ref="E9:E11"/>
    <mergeCell ref="A9:A11"/>
    <mergeCell ref="B9:B11"/>
    <mergeCell ref="C9:C11"/>
    <mergeCell ref="D9:D11"/>
    <mergeCell ref="A15:A17"/>
    <mergeCell ref="B15:B17"/>
    <mergeCell ref="C15:C17"/>
    <mergeCell ref="D15:D17"/>
    <mergeCell ref="E15:E17"/>
    <mergeCell ref="M15:M17"/>
    <mergeCell ref="I12:I14"/>
    <mergeCell ref="J12:J14"/>
    <mergeCell ref="K12:K14"/>
    <mergeCell ref="L12:L14"/>
    <mergeCell ref="M12:M14"/>
    <mergeCell ref="F15:F17"/>
    <mergeCell ref="I15:I17"/>
    <mergeCell ref="J15:J17"/>
    <mergeCell ref="K15:K17"/>
    <mergeCell ref="L15:L17"/>
    <mergeCell ref="F12:F14"/>
  </mergeCells>
  <phoneticPr fontId="2"/>
  <conditionalFormatting sqref="D6:E6 D9:E9">
    <cfRule type="cellIs" dxfId="2" priority="2" operator="equal">
      <formula>""</formula>
    </cfRule>
  </conditionalFormatting>
  <conditionalFormatting sqref="H12:H17">
    <cfRule type="cellIs" dxfId="1" priority="1" operator="equal">
      <formula>""</formula>
    </cfRule>
  </conditionalFormatting>
  <pageMargins left="0.39370078740157483" right="0.39370078740157483" top="0.55118110236220474" bottom="0.55118110236220474" header="0.31496062992125984" footer="0.31496062992125984"/>
  <pageSetup paperSize="9" scale="6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69BBB-C3F9-462F-85B1-1DCBF095E3CB}">
  <sheetPr>
    <pageSetUpPr fitToPage="1"/>
  </sheetPr>
  <dimension ref="A1:U59"/>
  <sheetViews>
    <sheetView view="pageBreakPreview" topLeftCell="B1" zoomScaleNormal="100" zoomScaleSheetLayoutView="100" workbookViewId="0">
      <pane ySplit="5" topLeftCell="A19" activePane="bottomLeft" state="frozen"/>
      <selection activeCell="B42" sqref="B42:F42"/>
      <selection pane="bottomLeft" activeCell="B42" sqref="B42:F42"/>
    </sheetView>
  </sheetViews>
  <sheetFormatPr defaultRowHeight="18"/>
  <cols>
    <col min="1" max="1" width="11.9140625" style="18" customWidth="1"/>
    <col min="2" max="2" width="15.58203125" style="18" customWidth="1"/>
    <col min="3" max="3" width="13.1640625" style="18" customWidth="1"/>
    <col min="4" max="4" width="10.58203125" style="18" customWidth="1"/>
    <col min="5" max="5" width="9.1640625" style="18" customWidth="1"/>
    <col min="6" max="6" width="16" style="18" customWidth="1"/>
    <col min="7" max="7" width="14.1640625" style="18" customWidth="1"/>
    <col min="8" max="8" width="7.6640625" style="18" customWidth="1"/>
    <col min="9" max="9" width="12.6640625" style="18" customWidth="1"/>
    <col min="10" max="10" width="15.58203125" style="18" customWidth="1"/>
    <col min="11" max="11" width="10.4140625" style="18" customWidth="1"/>
    <col min="12" max="12" width="13.5" style="18" customWidth="1"/>
    <col min="13" max="13" width="21.6640625" style="18" customWidth="1"/>
    <col min="14" max="15" width="8.6640625" style="18"/>
    <col min="16" max="16" width="14" style="18" customWidth="1"/>
    <col min="17" max="18" width="8.6640625" style="18"/>
    <col min="19" max="19" width="22.5" style="18" customWidth="1"/>
    <col min="20" max="20" width="8.6640625" style="18" customWidth="1"/>
    <col min="21" max="16384" width="8.6640625" style="18"/>
  </cols>
  <sheetData>
    <row r="1" spans="1:21" ht="26.5">
      <c r="A1" s="400" t="s">
        <v>288</v>
      </c>
      <c r="B1" s="400"/>
      <c r="C1" s="400"/>
      <c r="D1" s="400"/>
      <c r="E1" s="400"/>
      <c r="F1" s="400"/>
      <c r="G1" s="400"/>
      <c r="H1" s="400"/>
      <c r="I1" s="400"/>
      <c r="J1" s="400"/>
      <c r="K1" s="400"/>
      <c r="L1" s="400"/>
      <c r="M1" s="400"/>
      <c r="N1" s="400"/>
      <c r="O1" s="149"/>
    </row>
    <row r="2" spans="1:21" ht="9" customHeight="1"/>
    <row r="3" spans="1:21" ht="20">
      <c r="A3" s="29" t="s">
        <v>496</v>
      </c>
      <c r="B3" s="30"/>
      <c r="C3" s="30"/>
    </row>
    <row r="4" spans="1:21" ht="8" customHeight="1"/>
    <row r="5" spans="1:21" s="21" customFormat="1" ht="39">
      <c r="A5" s="19" t="s">
        <v>130</v>
      </c>
      <c r="B5" s="19" t="s">
        <v>290</v>
      </c>
      <c r="C5" s="19" t="s">
        <v>221</v>
      </c>
      <c r="D5" s="19" t="s">
        <v>131</v>
      </c>
      <c r="E5" s="19" t="s">
        <v>222</v>
      </c>
      <c r="F5" s="203" t="s">
        <v>223</v>
      </c>
      <c r="G5" s="435" t="s">
        <v>224</v>
      </c>
      <c r="H5" s="436"/>
      <c r="I5" s="20" t="s">
        <v>481</v>
      </c>
      <c r="J5" s="19" t="s">
        <v>134</v>
      </c>
      <c r="K5" s="19" t="s">
        <v>135</v>
      </c>
      <c r="L5" s="19" t="s">
        <v>136</v>
      </c>
      <c r="M5" s="19" t="s">
        <v>137</v>
      </c>
    </row>
    <row r="6" spans="1:21" s="21" customFormat="1" ht="20" customHeight="1">
      <c r="A6" s="429" t="s">
        <v>497</v>
      </c>
      <c r="B6" s="420" t="s">
        <v>237</v>
      </c>
      <c r="C6" s="420" t="s">
        <v>238</v>
      </c>
      <c r="D6" s="423" t="s">
        <v>239</v>
      </c>
      <c r="E6" s="402" t="s">
        <v>140</v>
      </c>
      <c r="F6" s="405" t="s">
        <v>499</v>
      </c>
      <c r="G6" s="204" t="s">
        <v>228</v>
      </c>
      <c r="H6" s="214">
        <v>11</v>
      </c>
      <c r="I6" s="402" t="s">
        <v>140</v>
      </c>
      <c r="J6" s="440" t="s">
        <v>237</v>
      </c>
      <c r="K6" s="411"/>
      <c r="L6" s="414" t="s">
        <v>301</v>
      </c>
      <c r="M6" s="437" t="s">
        <v>500</v>
      </c>
      <c r="P6" s="21" t="s">
        <v>540</v>
      </c>
    </row>
    <row r="7" spans="1:21" s="21" customFormat="1" ht="20" customHeight="1">
      <c r="A7" s="430"/>
      <c r="B7" s="421"/>
      <c r="C7" s="421"/>
      <c r="D7" s="424"/>
      <c r="E7" s="403"/>
      <c r="F7" s="406"/>
      <c r="G7" s="206" t="s">
        <v>231</v>
      </c>
      <c r="H7" s="215">
        <v>60</v>
      </c>
      <c r="I7" s="403"/>
      <c r="J7" s="441"/>
      <c r="K7" s="412"/>
      <c r="L7" s="415"/>
      <c r="M7" s="438"/>
      <c r="Q7" s="226"/>
      <c r="T7" s="27"/>
    </row>
    <row r="8" spans="1:21" s="21" customFormat="1" ht="20" customHeight="1">
      <c r="A8" s="431"/>
      <c r="B8" s="422"/>
      <c r="C8" s="422"/>
      <c r="D8" s="425"/>
      <c r="E8" s="404"/>
      <c r="F8" s="407"/>
      <c r="G8" s="208" t="s">
        <v>232</v>
      </c>
      <c r="H8" s="216">
        <v>370</v>
      </c>
      <c r="I8" s="404"/>
      <c r="J8" s="442"/>
      <c r="K8" s="413"/>
      <c r="L8" s="416"/>
      <c r="M8" s="439"/>
      <c r="O8" s="449" t="s">
        <v>498</v>
      </c>
      <c r="P8" s="27" t="s">
        <v>541</v>
      </c>
      <c r="Q8" s="27">
        <v>5.5</v>
      </c>
    </row>
    <row r="9" spans="1:21" s="21" customFormat="1" ht="20" customHeight="1">
      <c r="A9" s="417" t="s">
        <v>501</v>
      </c>
      <c r="B9" s="420" t="s">
        <v>237</v>
      </c>
      <c r="C9" s="420" t="s">
        <v>238</v>
      </c>
      <c r="D9" s="423" t="s">
        <v>240</v>
      </c>
      <c r="E9" s="402" t="s">
        <v>140</v>
      </c>
      <c r="F9" s="405" t="s">
        <v>499</v>
      </c>
      <c r="G9" s="204" t="s">
        <v>228</v>
      </c>
      <c r="H9" s="217">
        <v>12.5</v>
      </c>
      <c r="I9" s="402" t="s">
        <v>140</v>
      </c>
      <c r="J9" s="440" t="s">
        <v>237</v>
      </c>
      <c r="K9" s="411"/>
      <c r="L9" s="414" t="s">
        <v>301</v>
      </c>
      <c r="M9" s="437" t="s">
        <v>500</v>
      </c>
      <c r="O9" s="449"/>
      <c r="P9" s="27" t="s">
        <v>280</v>
      </c>
      <c r="Q9" s="27">
        <v>5.5</v>
      </c>
    </row>
    <row r="10" spans="1:21" s="21" customFormat="1" ht="20" customHeight="1">
      <c r="A10" s="418"/>
      <c r="B10" s="421"/>
      <c r="C10" s="421"/>
      <c r="D10" s="424"/>
      <c r="E10" s="403"/>
      <c r="F10" s="406"/>
      <c r="G10" s="206" t="s">
        <v>231</v>
      </c>
      <c r="H10" s="215">
        <v>60</v>
      </c>
      <c r="I10" s="403"/>
      <c r="J10" s="441"/>
      <c r="K10" s="412"/>
      <c r="L10" s="415"/>
      <c r="M10" s="438"/>
      <c r="O10" s="449"/>
      <c r="P10" s="27" t="s">
        <v>542</v>
      </c>
      <c r="Q10" s="27">
        <v>17.55</v>
      </c>
    </row>
    <row r="11" spans="1:21" s="21" customFormat="1" ht="20" customHeight="1">
      <c r="A11" s="419"/>
      <c r="B11" s="422"/>
      <c r="C11" s="422"/>
      <c r="D11" s="425"/>
      <c r="E11" s="404"/>
      <c r="F11" s="407"/>
      <c r="G11" s="208" t="s">
        <v>232</v>
      </c>
      <c r="H11" s="216">
        <v>400</v>
      </c>
      <c r="I11" s="404"/>
      <c r="J11" s="442"/>
      <c r="K11" s="413"/>
      <c r="L11" s="416"/>
      <c r="M11" s="439"/>
      <c r="O11" s="449"/>
      <c r="P11" s="27" t="s">
        <v>543</v>
      </c>
      <c r="Q11" s="27">
        <v>24.75</v>
      </c>
      <c r="U11" s="218"/>
    </row>
    <row r="12" spans="1:21" s="21" customFormat="1" ht="20" customHeight="1">
      <c r="A12" s="429" t="s">
        <v>502</v>
      </c>
      <c r="B12" s="420" t="s">
        <v>237</v>
      </c>
      <c r="C12" s="420" t="s">
        <v>238</v>
      </c>
      <c r="D12" s="423" t="s">
        <v>241</v>
      </c>
      <c r="E12" s="402" t="s">
        <v>140</v>
      </c>
      <c r="F12" s="405" t="s">
        <v>499</v>
      </c>
      <c r="G12" s="219" t="s">
        <v>228</v>
      </c>
      <c r="H12" s="217">
        <v>14</v>
      </c>
      <c r="I12" s="402" t="s">
        <v>140</v>
      </c>
      <c r="J12" s="440" t="s">
        <v>237</v>
      </c>
      <c r="K12" s="411"/>
      <c r="L12" s="414" t="s">
        <v>301</v>
      </c>
      <c r="M12" s="437" t="s">
        <v>503</v>
      </c>
      <c r="O12" s="449" t="s">
        <v>529</v>
      </c>
      <c r="P12" s="27" t="s">
        <v>279</v>
      </c>
      <c r="Q12" s="27">
        <v>4.95</v>
      </c>
    </row>
    <row r="13" spans="1:21" s="21" customFormat="1" ht="20" customHeight="1">
      <c r="A13" s="430"/>
      <c r="B13" s="421"/>
      <c r="C13" s="421"/>
      <c r="D13" s="424"/>
      <c r="E13" s="403"/>
      <c r="F13" s="406"/>
      <c r="G13" s="220" t="s">
        <v>231</v>
      </c>
      <c r="H13" s="215">
        <v>83</v>
      </c>
      <c r="I13" s="403"/>
      <c r="J13" s="441"/>
      <c r="K13" s="412"/>
      <c r="L13" s="415"/>
      <c r="M13" s="438"/>
      <c r="O13" s="449"/>
      <c r="P13" s="27" t="s">
        <v>544</v>
      </c>
      <c r="Q13" s="27">
        <v>4.95</v>
      </c>
    </row>
    <row r="14" spans="1:21" s="21" customFormat="1" ht="20" customHeight="1">
      <c r="A14" s="431"/>
      <c r="B14" s="422"/>
      <c r="C14" s="422"/>
      <c r="D14" s="425"/>
      <c r="E14" s="404"/>
      <c r="F14" s="407"/>
      <c r="G14" s="208" t="s">
        <v>232</v>
      </c>
      <c r="H14" s="221">
        <v>505</v>
      </c>
      <c r="I14" s="404"/>
      <c r="J14" s="442"/>
      <c r="K14" s="413"/>
      <c r="L14" s="416"/>
      <c r="M14" s="439"/>
      <c r="O14" s="449"/>
      <c r="P14" s="27" t="s">
        <v>545</v>
      </c>
      <c r="Q14" s="27">
        <v>4.95</v>
      </c>
    </row>
    <row r="15" spans="1:21" s="21" customFormat="1" ht="20" customHeight="1">
      <c r="A15" s="417" t="s">
        <v>504</v>
      </c>
      <c r="B15" s="420" t="s">
        <v>237</v>
      </c>
      <c r="C15" s="420" t="s">
        <v>238</v>
      </c>
      <c r="D15" s="423" t="s">
        <v>242</v>
      </c>
      <c r="E15" s="402" t="s">
        <v>140</v>
      </c>
      <c r="F15" s="405" t="s">
        <v>499</v>
      </c>
      <c r="G15" s="222" t="s">
        <v>228</v>
      </c>
      <c r="H15" s="214">
        <v>14</v>
      </c>
      <c r="I15" s="402" t="s">
        <v>140</v>
      </c>
      <c r="J15" s="440" t="s">
        <v>237</v>
      </c>
      <c r="K15" s="411"/>
      <c r="L15" s="414" t="s">
        <v>301</v>
      </c>
      <c r="M15" s="437" t="s">
        <v>503</v>
      </c>
    </row>
    <row r="16" spans="1:21" s="21" customFormat="1" ht="20" customHeight="1">
      <c r="A16" s="418"/>
      <c r="B16" s="421"/>
      <c r="C16" s="421"/>
      <c r="D16" s="424"/>
      <c r="E16" s="403"/>
      <c r="F16" s="406"/>
      <c r="G16" s="223" t="s">
        <v>231</v>
      </c>
      <c r="H16" s="215">
        <v>65</v>
      </c>
      <c r="I16" s="403"/>
      <c r="J16" s="441"/>
      <c r="K16" s="412"/>
      <c r="L16" s="415"/>
      <c r="M16" s="438"/>
    </row>
    <row r="17" spans="1:17" s="21" customFormat="1" ht="20" customHeight="1">
      <c r="A17" s="419"/>
      <c r="B17" s="422"/>
      <c r="C17" s="422"/>
      <c r="D17" s="425"/>
      <c r="E17" s="404"/>
      <c r="F17" s="407"/>
      <c r="G17" s="208" t="s">
        <v>232</v>
      </c>
      <c r="H17" s="216">
        <v>600</v>
      </c>
      <c r="I17" s="404"/>
      <c r="J17" s="442"/>
      <c r="K17" s="413"/>
      <c r="L17" s="416"/>
      <c r="M17" s="439"/>
    </row>
    <row r="18" spans="1:17" s="21" customFormat="1" ht="18" customHeight="1">
      <c r="A18" s="429" t="s">
        <v>505</v>
      </c>
      <c r="B18" s="420" t="s">
        <v>237</v>
      </c>
      <c r="C18" s="420" t="s">
        <v>238</v>
      </c>
      <c r="D18" s="402" t="s">
        <v>243</v>
      </c>
      <c r="E18" s="402" t="s">
        <v>140</v>
      </c>
      <c r="F18" s="405" t="s">
        <v>499</v>
      </c>
      <c r="G18" s="222" t="s">
        <v>228</v>
      </c>
      <c r="H18" s="217">
        <v>14.5</v>
      </c>
      <c r="I18" s="402" t="s">
        <v>140</v>
      </c>
      <c r="J18" s="440" t="s">
        <v>237</v>
      </c>
      <c r="K18" s="411"/>
      <c r="L18" s="414" t="s">
        <v>301</v>
      </c>
      <c r="M18" s="437" t="s">
        <v>503</v>
      </c>
    </row>
    <row r="19" spans="1:17" ht="18" customHeight="1">
      <c r="A19" s="430"/>
      <c r="B19" s="421"/>
      <c r="C19" s="421"/>
      <c r="D19" s="403"/>
      <c r="E19" s="403"/>
      <c r="F19" s="406"/>
      <c r="G19" s="223" t="s">
        <v>231</v>
      </c>
      <c r="H19" s="215">
        <v>60</v>
      </c>
      <c r="I19" s="403"/>
      <c r="J19" s="441"/>
      <c r="K19" s="412"/>
      <c r="L19" s="415"/>
      <c r="M19" s="438"/>
    </row>
    <row r="20" spans="1:17" ht="19.25" customHeight="1">
      <c r="A20" s="431"/>
      <c r="B20" s="422"/>
      <c r="C20" s="422"/>
      <c r="D20" s="404"/>
      <c r="E20" s="404"/>
      <c r="F20" s="407"/>
      <c r="G20" s="208" t="s">
        <v>232</v>
      </c>
      <c r="H20" s="216">
        <v>440</v>
      </c>
      <c r="I20" s="404"/>
      <c r="J20" s="442"/>
      <c r="K20" s="413"/>
      <c r="L20" s="416"/>
      <c r="M20" s="439"/>
    </row>
    <row r="21" spans="1:17" ht="18" customHeight="1">
      <c r="A21" s="417" t="s">
        <v>506</v>
      </c>
      <c r="B21" s="420" t="s">
        <v>237</v>
      </c>
      <c r="C21" s="420" t="s">
        <v>238</v>
      </c>
      <c r="D21" s="446" t="s">
        <v>244</v>
      </c>
      <c r="E21" s="402" t="s">
        <v>140</v>
      </c>
      <c r="F21" s="405" t="s">
        <v>499</v>
      </c>
      <c r="G21" s="222" t="s">
        <v>228</v>
      </c>
      <c r="H21" s="217">
        <v>15</v>
      </c>
      <c r="I21" s="402" t="s">
        <v>140</v>
      </c>
      <c r="J21" s="440" t="s">
        <v>237</v>
      </c>
      <c r="K21" s="411"/>
      <c r="L21" s="414" t="s">
        <v>301</v>
      </c>
      <c r="M21" s="437" t="s">
        <v>503</v>
      </c>
    </row>
    <row r="22" spans="1:17" ht="18" customHeight="1">
      <c r="A22" s="418"/>
      <c r="B22" s="421"/>
      <c r="C22" s="421"/>
      <c r="D22" s="447"/>
      <c r="E22" s="403"/>
      <c r="F22" s="406"/>
      <c r="G22" s="223" t="s">
        <v>231</v>
      </c>
      <c r="H22" s="215">
        <v>60</v>
      </c>
      <c r="I22" s="403"/>
      <c r="J22" s="441"/>
      <c r="K22" s="412"/>
      <c r="L22" s="415"/>
      <c r="M22" s="438"/>
      <c r="Q22" s="224"/>
    </row>
    <row r="23" spans="1:17" ht="19.25" customHeight="1">
      <c r="A23" s="419"/>
      <c r="B23" s="422"/>
      <c r="C23" s="422"/>
      <c r="D23" s="448"/>
      <c r="E23" s="404"/>
      <c r="F23" s="407"/>
      <c r="G23" s="208" t="s">
        <v>232</v>
      </c>
      <c r="H23" s="216">
        <v>500</v>
      </c>
      <c r="I23" s="404"/>
      <c r="J23" s="442"/>
      <c r="K23" s="413"/>
      <c r="L23" s="416"/>
      <c r="M23" s="439"/>
    </row>
    <row r="24" spans="1:17" ht="18" customHeight="1">
      <c r="A24" s="429" t="s">
        <v>507</v>
      </c>
      <c r="B24" s="420" t="s">
        <v>237</v>
      </c>
      <c r="C24" s="420" t="s">
        <v>238</v>
      </c>
      <c r="D24" s="446" t="s">
        <v>245</v>
      </c>
      <c r="E24" s="402" t="s">
        <v>140</v>
      </c>
      <c r="F24" s="405" t="s">
        <v>499</v>
      </c>
      <c r="G24" s="204" t="s">
        <v>228</v>
      </c>
      <c r="H24" s="214">
        <v>15</v>
      </c>
      <c r="I24" s="402" t="s">
        <v>140</v>
      </c>
      <c r="J24" s="440" t="s">
        <v>237</v>
      </c>
      <c r="K24" s="411"/>
      <c r="L24" s="414" t="s">
        <v>301</v>
      </c>
      <c r="M24" s="437" t="s">
        <v>503</v>
      </c>
    </row>
    <row r="25" spans="1:17" ht="18" customHeight="1">
      <c r="A25" s="430"/>
      <c r="B25" s="421"/>
      <c r="C25" s="421"/>
      <c r="D25" s="447"/>
      <c r="E25" s="403"/>
      <c r="F25" s="406"/>
      <c r="G25" s="206" t="s">
        <v>231</v>
      </c>
      <c r="H25" s="225">
        <v>125</v>
      </c>
      <c r="I25" s="403"/>
      <c r="J25" s="441"/>
      <c r="K25" s="412"/>
      <c r="L25" s="415"/>
      <c r="M25" s="438"/>
    </row>
    <row r="26" spans="1:17" ht="19.25" customHeight="1">
      <c r="A26" s="431"/>
      <c r="B26" s="422"/>
      <c r="C26" s="422"/>
      <c r="D26" s="448"/>
      <c r="E26" s="404"/>
      <c r="F26" s="407"/>
      <c r="G26" s="208" t="s">
        <v>232</v>
      </c>
      <c r="H26" s="216">
        <v>500</v>
      </c>
      <c r="I26" s="404"/>
      <c r="J26" s="442"/>
      <c r="K26" s="413"/>
      <c r="L26" s="416"/>
      <c r="M26" s="439"/>
    </row>
    <row r="27" spans="1:17" ht="18" customHeight="1">
      <c r="A27" s="417" t="s">
        <v>508</v>
      </c>
      <c r="B27" s="420" t="s">
        <v>237</v>
      </c>
      <c r="C27" s="420" t="s">
        <v>238</v>
      </c>
      <c r="D27" s="446" t="s">
        <v>509</v>
      </c>
      <c r="E27" s="402" t="s">
        <v>140</v>
      </c>
      <c r="F27" s="405" t="s">
        <v>499</v>
      </c>
      <c r="G27" s="204" t="s">
        <v>228</v>
      </c>
      <c r="H27" s="214">
        <v>15</v>
      </c>
      <c r="I27" s="402" t="s">
        <v>140</v>
      </c>
      <c r="J27" s="440" t="s">
        <v>237</v>
      </c>
      <c r="K27" s="411"/>
      <c r="L27" s="414" t="s">
        <v>301</v>
      </c>
      <c r="M27" s="437" t="s">
        <v>503</v>
      </c>
    </row>
    <row r="28" spans="1:17" ht="18" customHeight="1">
      <c r="A28" s="418"/>
      <c r="B28" s="421"/>
      <c r="C28" s="421"/>
      <c r="D28" s="447"/>
      <c r="E28" s="403"/>
      <c r="F28" s="406"/>
      <c r="G28" s="206" t="s">
        <v>231</v>
      </c>
      <c r="H28" s="225">
        <v>85</v>
      </c>
      <c r="I28" s="403"/>
      <c r="J28" s="441"/>
      <c r="K28" s="412"/>
      <c r="L28" s="415"/>
      <c r="M28" s="438"/>
    </row>
    <row r="29" spans="1:17" ht="19.25" customHeight="1">
      <c r="A29" s="419"/>
      <c r="B29" s="422"/>
      <c r="C29" s="422"/>
      <c r="D29" s="448"/>
      <c r="E29" s="404"/>
      <c r="F29" s="407"/>
      <c r="G29" s="208" t="s">
        <v>232</v>
      </c>
      <c r="H29" s="216">
        <v>650</v>
      </c>
      <c r="I29" s="404"/>
      <c r="J29" s="442"/>
      <c r="K29" s="413"/>
      <c r="L29" s="416"/>
      <c r="M29" s="439"/>
    </row>
    <row r="30" spans="1:17" ht="18" customHeight="1">
      <c r="A30" s="429" t="s">
        <v>510</v>
      </c>
      <c r="B30" s="420" t="s">
        <v>237</v>
      </c>
      <c r="C30" s="420" t="s">
        <v>238</v>
      </c>
      <c r="D30" s="446" t="s">
        <v>511</v>
      </c>
      <c r="E30" s="402" t="s">
        <v>140</v>
      </c>
      <c r="F30" s="405" t="s">
        <v>499</v>
      </c>
      <c r="G30" s="204" t="s">
        <v>228</v>
      </c>
      <c r="H30" s="214">
        <v>14.1</v>
      </c>
      <c r="I30" s="402" t="s">
        <v>140</v>
      </c>
      <c r="J30" s="440" t="s">
        <v>237</v>
      </c>
      <c r="K30" s="411"/>
      <c r="L30" s="414" t="s">
        <v>301</v>
      </c>
      <c r="M30" s="437" t="s">
        <v>503</v>
      </c>
    </row>
    <row r="31" spans="1:17" ht="18" customHeight="1">
      <c r="A31" s="430"/>
      <c r="B31" s="421"/>
      <c r="C31" s="421"/>
      <c r="D31" s="447"/>
      <c r="E31" s="403"/>
      <c r="F31" s="406"/>
      <c r="G31" s="206" t="s">
        <v>231</v>
      </c>
      <c r="H31" s="225">
        <v>65</v>
      </c>
      <c r="I31" s="403"/>
      <c r="J31" s="441"/>
      <c r="K31" s="412"/>
      <c r="L31" s="415"/>
      <c r="M31" s="438"/>
    </row>
    <row r="32" spans="1:17" ht="19.25" customHeight="1">
      <c r="A32" s="431"/>
      <c r="B32" s="422"/>
      <c r="C32" s="422"/>
      <c r="D32" s="448"/>
      <c r="E32" s="404"/>
      <c r="F32" s="407"/>
      <c r="G32" s="208" t="s">
        <v>232</v>
      </c>
      <c r="H32" s="216">
        <v>605</v>
      </c>
      <c r="I32" s="404"/>
      <c r="J32" s="442"/>
      <c r="K32" s="413"/>
      <c r="L32" s="416"/>
      <c r="M32" s="439"/>
    </row>
    <row r="33" spans="1:13" ht="18" customHeight="1">
      <c r="A33" s="417" t="s">
        <v>512</v>
      </c>
      <c r="B33" s="420" t="s">
        <v>237</v>
      </c>
      <c r="C33" s="420" t="s">
        <v>238</v>
      </c>
      <c r="D33" s="446" t="s">
        <v>513</v>
      </c>
      <c r="E33" s="402" t="s">
        <v>140</v>
      </c>
      <c r="F33" s="405" t="s">
        <v>499</v>
      </c>
      <c r="G33" s="204" t="s">
        <v>228</v>
      </c>
      <c r="H33" s="214">
        <v>12.5</v>
      </c>
      <c r="I33" s="402" t="s">
        <v>140</v>
      </c>
      <c r="J33" s="440" t="s">
        <v>237</v>
      </c>
      <c r="K33" s="411"/>
      <c r="L33" s="414" t="s">
        <v>301</v>
      </c>
      <c r="M33" s="437" t="s">
        <v>503</v>
      </c>
    </row>
    <row r="34" spans="1:13" ht="18" customHeight="1">
      <c r="A34" s="418"/>
      <c r="B34" s="421"/>
      <c r="C34" s="421"/>
      <c r="D34" s="447"/>
      <c r="E34" s="403"/>
      <c r="F34" s="406"/>
      <c r="G34" s="206" t="s">
        <v>231</v>
      </c>
      <c r="H34" s="225">
        <v>125</v>
      </c>
      <c r="I34" s="403"/>
      <c r="J34" s="441"/>
      <c r="K34" s="412"/>
      <c r="L34" s="415"/>
      <c r="M34" s="438"/>
    </row>
    <row r="35" spans="1:13" ht="19.25" customHeight="1">
      <c r="A35" s="419"/>
      <c r="B35" s="422"/>
      <c r="C35" s="422"/>
      <c r="D35" s="448"/>
      <c r="E35" s="404"/>
      <c r="F35" s="407"/>
      <c r="G35" s="208" t="s">
        <v>232</v>
      </c>
      <c r="H35" s="216">
        <v>800</v>
      </c>
      <c r="I35" s="404"/>
      <c r="J35" s="442"/>
      <c r="K35" s="413"/>
      <c r="L35" s="416"/>
      <c r="M35" s="439"/>
    </row>
    <row r="36" spans="1:13" ht="18" customHeight="1">
      <c r="A36" s="429" t="s">
        <v>514</v>
      </c>
      <c r="B36" s="420" t="s">
        <v>237</v>
      </c>
      <c r="C36" s="420" t="s">
        <v>238</v>
      </c>
      <c r="D36" s="446" t="s">
        <v>515</v>
      </c>
      <c r="E36" s="402" t="s">
        <v>140</v>
      </c>
      <c r="F36" s="405" t="s">
        <v>499</v>
      </c>
      <c r="G36" s="204" t="s">
        <v>228</v>
      </c>
      <c r="H36" s="214">
        <v>14.1</v>
      </c>
      <c r="I36" s="402" t="s">
        <v>140</v>
      </c>
      <c r="J36" s="440" t="s">
        <v>237</v>
      </c>
      <c r="K36" s="411"/>
      <c r="L36" s="414" t="s">
        <v>301</v>
      </c>
      <c r="M36" s="437" t="s">
        <v>503</v>
      </c>
    </row>
    <row r="37" spans="1:13" ht="18" customHeight="1">
      <c r="A37" s="430"/>
      <c r="B37" s="421"/>
      <c r="C37" s="421"/>
      <c r="D37" s="447"/>
      <c r="E37" s="403"/>
      <c r="F37" s="406"/>
      <c r="G37" s="206" t="s">
        <v>231</v>
      </c>
      <c r="H37" s="225">
        <v>125</v>
      </c>
      <c r="I37" s="403"/>
      <c r="J37" s="441"/>
      <c r="K37" s="412"/>
      <c r="L37" s="415"/>
      <c r="M37" s="438"/>
    </row>
    <row r="38" spans="1:13" ht="19.25" customHeight="1">
      <c r="A38" s="431"/>
      <c r="B38" s="422"/>
      <c r="C38" s="422"/>
      <c r="D38" s="448"/>
      <c r="E38" s="404"/>
      <c r="F38" s="407"/>
      <c r="G38" s="208" t="s">
        <v>232</v>
      </c>
      <c r="H38" s="216">
        <v>850</v>
      </c>
      <c r="I38" s="404"/>
      <c r="J38" s="442"/>
      <c r="K38" s="413"/>
      <c r="L38" s="416"/>
      <c r="M38" s="439"/>
    </row>
    <row r="39" spans="1:13" ht="18" customHeight="1">
      <c r="A39" s="417" t="s">
        <v>516</v>
      </c>
      <c r="B39" s="420" t="s">
        <v>237</v>
      </c>
      <c r="C39" s="420" t="s">
        <v>238</v>
      </c>
      <c r="D39" s="446" t="s">
        <v>517</v>
      </c>
      <c r="E39" s="402" t="s">
        <v>140</v>
      </c>
      <c r="F39" s="405" t="s">
        <v>499</v>
      </c>
      <c r="G39" s="204" t="s">
        <v>228</v>
      </c>
      <c r="H39" s="214">
        <v>14.1</v>
      </c>
      <c r="I39" s="402" t="s">
        <v>140</v>
      </c>
      <c r="J39" s="440" t="s">
        <v>237</v>
      </c>
      <c r="K39" s="411"/>
      <c r="L39" s="414" t="s">
        <v>301</v>
      </c>
      <c r="M39" s="437" t="s">
        <v>503</v>
      </c>
    </row>
    <row r="40" spans="1:13" ht="18" customHeight="1">
      <c r="A40" s="418"/>
      <c r="B40" s="421"/>
      <c r="C40" s="421"/>
      <c r="D40" s="447"/>
      <c r="E40" s="403"/>
      <c r="F40" s="406"/>
      <c r="G40" s="206" t="s">
        <v>231</v>
      </c>
      <c r="H40" s="225">
        <v>125</v>
      </c>
      <c r="I40" s="403"/>
      <c r="J40" s="441"/>
      <c r="K40" s="412"/>
      <c r="L40" s="415"/>
      <c r="M40" s="438"/>
    </row>
    <row r="41" spans="1:13" ht="19.25" customHeight="1">
      <c r="A41" s="419"/>
      <c r="B41" s="422"/>
      <c r="C41" s="422"/>
      <c r="D41" s="448"/>
      <c r="E41" s="404"/>
      <c r="F41" s="407"/>
      <c r="G41" s="208" t="s">
        <v>232</v>
      </c>
      <c r="H41" s="216">
        <v>950</v>
      </c>
      <c r="I41" s="404"/>
      <c r="J41" s="442"/>
      <c r="K41" s="413"/>
      <c r="L41" s="416"/>
      <c r="M41" s="439"/>
    </row>
    <row r="42" spans="1:13" ht="18" customHeight="1">
      <c r="A42" s="429" t="s">
        <v>518</v>
      </c>
      <c r="B42" s="420" t="s">
        <v>237</v>
      </c>
      <c r="C42" s="420" t="s">
        <v>238</v>
      </c>
      <c r="D42" s="446" t="s">
        <v>519</v>
      </c>
      <c r="E42" s="402" t="s">
        <v>140</v>
      </c>
      <c r="F42" s="405" t="s">
        <v>499</v>
      </c>
      <c r="G42" s="204" t="s">
        <v>228</v>
      </c>
      <c r="H42" s="214">
        <v>14.1</v>
      </c>
      <c r="I42" s="402" t="s">
        <v>140</v>
      </c>
      <c r="J42" s="440" t="s">
        <v>237</v>
      </c>
      <c r="K42" s="411"/>
      <c r="L42" s="414" t="s">
        <v>301</v>
      </c>
      <c r="M42" s="437" t="s">
        <v>503</v>
      </c>
    </row>
    <row r="43" spans="1:13" ht="18" customHeight="1">
      <c r="A43" s="430"/>
      <c r="B43" s="421"/>
      <c r="C43" s="421"/>
      <c r="D43" s="447"/>
      <c r="E43" s="403"/>
      <c r="F43" s="406"/>
      <c r="G43" s="206" t="s">
        <v>231</v>
      </c>
      <c r="H43" s="225">
        <v>125</v>
      </c>
      <c r="I43" s="403"/>
      <c r="J43" s="441"/>
      <c r="K43" s="412"/>
      <c r="L43" s="415"/>
      <c r="M43" s="438"/>
    </row>
    <row r="44" spans="1:13" ht="19.25" customHeight="1">
      <c r="A44" s="431"/>
      <c r="B44" s="422"/>
      <c r="C44" s="422"/>
      <c r="D44" s="448"/>
      <c r="E44" s="404"/>
      <c r="F44" s="407"/>
      <c r="G44" s="208" t="s">
        <v>232</v>
      </c>
      <c r="H44" s="216">
        <v>1100</v>
      </c>
      <c r="I44" s="404"/>
      <c r="J44" s="442"/>
      <c r="K44" s="413"/>
      <c r="L44" s="416"/>
      <c r="M44" s="439"/>
    </row>
    <row r="45" spans="1:13" ht="18" customHeight="1">
      <c r="A45" s="417" t="s">
        <v>520</v>
      </c>
      <c r="B45" s="420" t="s">
        <v>237</v>
      </c>
      <c r="C45" s="420" t="s">
        <v>238</v>
      </c>
      <c r="D45" s="446" t="s">
        <v>521</v>
      </c>
      <c r="E45" s="402" t="s">
        <v>140</v>
      </c>
      <c r="F45" s="405" t="s">
        <v>499</v>
      </c>
      <c r="G45" s="204" t="s">
        <v>228</v>
      </c>
      <c r="H45" s="214">
        <v>20</v>
      </c>
      <c r="I45" s="402" t="s">
        <v>140</v>
      </c>
      <c r="J45" s="440" t="s">
        <v>237</v>
      </c>
      <c r="K45" s="411"/>
      <c r="L45" s="414" t="s">
        <v>301</v>
      </c>
      <c r="M45" s="437" t="s">
        <v>503</v>
      </c>
    </row>
    <row r="46" spans="1:13" ht="18" customHeight="1">
      <c r="A46" s="418"/>
      <c r="B46" s="421"/>
      <c r="C46" s="421"/>
      <c r="D46" s="447"/>
      <c r="E46" s="403"/>
      <c r="F46" s="406"/>
      <c r="G46" s="206" t="s">
        <v>231</v>
      </c>
      <c r="H46" s="225">
        <v>60</v>
      </c>
      <c r="I46" s="403"/>
      <c r="J46" s="441"/>
      <c r="K46" s="412"/>
      <c r="L46" s="415"/>
      <c r="M46" s="438"/>
    </row>
    <row r="47" spans="1:13" ht="19.25" customHeight="1">
      <c r="A47" s="419"/>
      <c r="B47" s="422"/>
      <c r="C47" s="422"/>
      <c r="D47" s="448"/>
      <c r="E47" s="404"/>
      <c r="F47" s="407"/>
      <c r="G47" s="208" t="s">
        <v>232</v>
      </c>
      <c r="H47" s="216">
        <v>750</v>
      </c>
      <c r="I47" s="404"/>
      <c r="J47" s="442"/>
      <c r="K47" s="413"/>
      <c r="L47" s="416"/>
      <c r="M47" s="439"/>
    </row>
    <row r="48" spans="1:13" ht="18" customHeight="1">
      <c r="A48" s="429" t="s">
        <v>522</v>
      </c>
      <c r="B48" s="420" t="s">
        <v>237</v>
      </c>
      <c r="C48" s="420" t="s">
        <v>238</v>
      </c>
      <c r="D48" s="446" t="s">
        <v>523</v>
      </c>
      <c r="E48" s="402" t="s">
        <v>140</v>
      </c>
      <c r="F48" s="405" t="s">
        <v>499</v>
      </c>
      <c r="G48" s="204" t="s">
        <v>228</v>
      </c>
      <c r="H48" s="214">
        <v>15</v>
      </c>
      <c r="I48" s="402" t="s">
        <v>140</v>
      </c>
      <c r="J48" s="440" t="s">
        <v>237</v>
      </c>
      <c r="K48" s="411"/>
      <c r="L48" s="414" t="s">
        <v>301</v>
      </c>
      <c r="M48" s="437" t="s">
        <v>503</v>
      </c>
    </row>
    <row r="49" spans="1:13" ht="18" customHeight="1">
      <c r="A49" s="430"/>
      <c r="B49" s="421"/>
      <c r="C49" s="421"/>
      <c r="D49" s="447"/>
      <c r="E49" s="403"/>
      <c r="F49" s="406"/>
      <c r="G49" s="206" t="s">
        <v>231</v>
      </c>
      <c r="H49" s="225">
        <v>125</v>
      </c>
      <c r="I49" s="403"/>
      <c r="J49" s="441"/>
      <c r="K49" s="412"/>
      <c r="L49" s="415"/>
      <c r="M49" s="438"/>
    </row>
    <row r="50" spans="1:13" ht="19.25" customHeight="1">
      <c r="A50" s="431"/>
      <c r="B50" s="422"/>
      <c r="C50" s="422"/>
      <c r="D50" s="448"/>
      <c r="E50" s="404"/>
      <c r="F50" s="407"/>
      <c r="G50" s="208" t="s">
        <v>232</v>
      </c>
      <c r="H50" s="216">
        <v>1000</v>
      </c>
      <c r="I50" s="404"/>
      <c r="J50" s="442"/>
      <c r="K50" s="413"/>
      <c r="L50" s="416"/>
      <c r="M50" s="439"/>
    </row>
    <row r="51" spans="1:13" ht="18" customHeight="1">
      <c r="A51" s="417" t="s">
        <v>524</v>
      </c>
      <c r="B51" s="420" t="s">
        <v>237</v>
      </c>
      <c r="C51" s="420" t="s">
        <v>238</v>
      </c>
      <c r="D51" s="446" t="s">
        <v>525</v>
      </c>
      <c r="E51" s="402" t="s">
        <v>140</v>
      </c>
      <c r="F51" s="405" t="s">
        <v>499</v>
      </c>
      <c r="G51" s="204" t="s">
        <v>228</v>
      </c>
      <c r="H51" s="214">
        <v>15</v>
      </c>
      <c r="I51" s="402" t="s">
        <v>140</v>
      </c>
      <c r="J51" s="440" t="s">
        <v>237</v>
      </c>
      <c r="K51" s="411"/>
      <c r="L51" s="414" t="s">
        <v>301</v>
      </c>
      <c r="M51" s="437" t="s">
        <v>503</v>
      </c>
    </row>
    <row r="52" spans="1:13" ht="18" customHeight="1">
      <c r="A52" s="418"/>
      <c r="B52" s="421"/>
      <c r="C52" s="421"/>
      <c r="D52" s="447"/>
      <c r="E52" s="403"/>
      <c r="F52" s="406"/>
      <c r="G52" s="206" t="s">
        <v>231</v>
      </c>
      <c r="H52" s="225">
        <v>125</v>
      </c>
      <c r="I52" s="403"/>
      <c r="J52" s="441"/>
      <c r="K52" s="412"/>
      <c r="L52" s="415"/>
      <c r="M52" s="438"/>
    </row>
    <row r="53" spans="1:13" ht="19.25" customHeight="1">
      <c r="A53" s="419"/>
      <c r="B53" s="422"/>
      <c r="C53" s="422"/>
      <c r="D53" s="448"/>
      <c r="E53" s="404"/>
      <c r="F53" s="407"/>
      <c r="G53" s="208" t="s">
        <v>232</v>
      </c>
      <c r="H53" s="216">
        <v>1200</v>
      </c>
      <c r="I53" s="404"/>
      <c r="J53" s="442"/>
      <c r="K53" s="413"/>
      <c r="L53" s="416"/>
      <c r="M53" s="439"/>
    </row>
    <row r="54" spans="1:13" ht="18" customHeight="1">
      <c r="A54" s="429" t="s">
        <v>526</v>
      </c>
      <c r="B54" s="420" t="s">
        <v>237</v>
      </c>
      <c r="C54" s="420" t="s">
        <v>238</v>
      </c>
      <c r="D54" s="446" t="s">
        <v>527</v>
      </c>
      <c r="E54" s="402" t="s">
        <v>140</v>
      </c>
      <c r="F54" s="405" t="s">
        <v>499</v>
      </c>
      <c r="G54" s="204" t="s">
        <v>228</v>
      </c>
      <c r="H54" s="214">
        <v>20</v>
      </c>
      <c r="I54" s="402" t="s">
        <v>140</v>
      </c>
      <c r="J54" s="440" t="s">
        <v>237</v>
      </c>
      <c r="K54" s="411"/>
      <c r="L54" s="414" t="s">
        <v>301</v>
      </c>
      <c r="M54" s="437" t="s">
        <v>503</v>
      </c>
    </row>
    <row r="55" spans="1:13" ht="18" customHeight="1">
      <c r="A55" s="430"/>
      <c r="B55" s="421"/>
      <c r="C55" s="421"/>
      <c r="D55" s="447"/>
      <c r="E55" s="403"/>
      <c r="F55" s="406"/>
      <c r="G55" s="206" t="s">
        <v>231</v>
      </c>
      <c r="H55" s="225">
        <v>125</v>
      </c>
      <c r="I55" s="403"/>
      <c r="J55" s="441"/>
      <c r="K55" s="412"/>
      <c r="L55" s="415"/>
      <c r="M55" s="438"/>
    </row>
    <row r="56" spans="1:13" ht="19.25" customHeight="1">
      <c r="A56" s="431"/>
      <c r="B56" s="422"/>
      <c r="C56" s="422"/>
      <c r="D56" s="448"/>
      <c r="E56" s="404"/>
      <c r="F56" s="407"/>
      <c r="G56" s="208" t="s">
        <v>232</v>
      </c>
      <c r="H56" s="216">
        <v>1400</v>
      </c>
      <c r="I56" s="404"/>
      <c r="J56" s="442"/>
      <c r="K56" s="413"/>
      <c r="L56" s="416"/>
      <c r="M56" s="439"/>
    </row>
    <row r="57" spans="1:13" s="21" customFormat="1" ht="18.649999999999999" customHeight="1">
      <c r="A57" s="417" t="s">
        <v>528</v>
      </c>
      <c r="B57" s="443" t="s">
        <v>233</v>
      </c>
      <c r="C57" s="420" t="s">
        <v>234</v>
      </c>
      <c r="D57" s="423" t="s">
        <v>235</v>
      </c>
      <c r="E57" s="402" t="s">
        <v>140</v>
      </c>
      <c r="F57" s="405" t="s">
        <v>499</v>
      </c>
      <c r="G57" s="204" t="s">
        <v>228</v>
      </c>
      <c r="H57" s="214">
        <v>14.5</v>
      </c>
      <c r="I57" s="402" t="s">
        <v>140</v>
      </c>
      <c r="J57" s="408" t="s">
        <v>236</v>
      </c>
      <c r="K57" s="411"/>
      <c r="L57" s="414" t="s">
        <v>294</v>
      </c>
      <c r="M57" s="437" t="s">
        <v>530</v>
      </c>
    </row>
    <row r="58" spans="1:13" s="21" customFormat="1" ht="18" customHeight="1">
      <c r="A58" s="418"/>
      <c r="B58" s="444"/>
      <c r="C58" s="421"/>
      <c r="D58" s="424"/>
      <c r="E58" s="403"/>
      <c r="F58" s="406"/>
      <c r="G58" s="206" t="s">
        <v>231</v>
      </c>
      <c r="H58" s="212">
        <v>80</v>
      </c>
      <c r="I58" s="403"/>
      <c r="J58" s="409"/>
      <c r="K58" s="412"/>
      <c r="L58" s="415"/>
      <c r="M58" s="438"/>
    </row>
    <row r="59" spans="1:13" s="21" customFormat="1" ht="33" customHeight="1">
      <c r="A59" s="419"/>
      <c r="B59" s="445"/>
      <c r="C59" s="422"/>
      <c r="D59" s="425"/>
      <c r="E59" s="404"/>
      <c r="F59" s="407"/>
      <c r="G59" s="208" t="s">
        <v>232</v>
      </c>
      <c r="H59" s="216">
        <v>630</v>
      </c>
      <c r="I59" s="404"/>
      <c r="J59" s="410"/>
      <c r="K59" s="413"/>
      <c r="L59" s="416"/>
      <c r="M59" s="439"/>
    </row>
  </sheetData>
  <sheetProtection algorithmName="SHA-512" hashValue="8juHi6Q4NVZbqllofb9b8q/cLnNrfWWnGk23ByrdNs9yAEOgbqVqCp4Sk09CAKFUvnbmMWSaXWfqv57T5mdHwg==" saltValue="WIUkFoXK1X/kGW5/6psttQ==" spinCount="100000" sheet="1" objects="1" scenarios="1" selectLockedCells="1"/>
  <mergeCells count="202">
    <mergeCell ref="O12:O14"/>
    <mergeCell ref="O8:O11"/>
    <mergeCell ref="A1:N1"/>
    <mergeCell ref="G5:H5"/>
    <mergeCell ref="A6:A8"/>
    <mergeCell ref="B6:B8"/>
    <mergeCell ref="C6:C8"/>
    <mergeCell ref="D6:D8"/>
    <mergeCell ref="E6:E8"/>
    <mergeCell ref="F6:F8"/>
    <mergeCell ref="I6:I8"/>
    <mergeCell ref="J6:J8"/>
    <mergeCell ref="K6:K8"/>
    <mergeCell ref="L6:L8"/>
    <mergeCell ref="M6:M8"/>
    <mergeCell ref="A9:A11"/>
    <mergeCell ref="B9:B11"/>
    <mergeCell ref="C9:C11"/>
    <mergeCell ref="D9:D11"/>
    <mergeCell ref="E9:E11"/>
    <mergeCell ref="F9:F11"/>
    <mergeCell ref="I9:I11"/>
    <mergeCell ref="L12:L14"/>
    <mergeCell ref="M12:M14"/>
    <mergeCell ref="A15:A17"/>
    <mergeCell ref="B15:B17"/>
    <mergeCell ref="C15:C17"/>
    <mergeCell ref="D15:D17"/>
    <mergeCell ref="E15:E17"/>
    <mergeCell ref="J9:J11"/>
    <mergeCell ref="K9:K11"/>
    <mergeCell ref="L9:L11"/>
    <mergeCell ref="M9:M11"/>
    <mergeCell ref="A12:A14"/>
    <mergeCell ref="B12:B14"/>
    <mergeCell ref="C12:C14"/>
    <mergeCell ref="D12:D14"/>
    <mergeCell ref="E12:E14"/>
    <mergeCell ref="F12:F14"/>
    <mergeCell ref="F15:F17"/>
    <mergeCell ref="I15:I17"/>
    <mergeCell ref="J15:J17"/>
    <mergeCell ref="K15:K17"/>
    <mergeCell ref="L15:L17"/>
    <mergeCell ref="M15:M17"/>
    <mergeCell ref="I12:I14"/>
    <mergeCell ref="J12:J14"/>
    <mergeCell ref="K12:K14"/>
    <mergeCell ref="A21:A23"/>
    <mergeCell ref="B21:B23"/>
    <mergeCell ref="C21:C23"/>
    <mergeCell ref="D21:D23"/>
    <mergeCell ref="E21:E23"/>
    <mergeCell ref="A18:A20"/>
    <mergeCell ref="B18:B20"/>
    <mergeCell ref="C18:C20"/>
    <mergeCell ref="D18:D20"/>
    <mergeCell ref="E18:E20"/>
    <mergeCell ref="F21:F23"/>
    <mergeCell ref="I21:I23"/>
    <mergeCell ref="J21:J23"/>
    <mergeCell ref="K21:K23"/>
    <mergeCell ref="L21:L23"/>
    <mergeCell ref="M21:M23"/>
    <mergeCell ref="I18:I20"/>
    <mergeCell ref="J18:J20"/>
    <mergeCell ref="K18:K20"/>
    <mergeCell ref="L18:L20"/>
    <mergeCell ref="M18:M20"/>
    <mergeCell ref="F18:F20"/>
    <mergeCell ref="A27:A29"/>
    <mergeCell ref="B27:B29"/>
    <mergeCell ref="C27:C29"/>
    <mergeCell ref="D27:D29"/>
    <mergeCell ref="E27:E29"/>
    <mergeCell ref="A24:A26"/>
    <mergeCell ref="B24:B26"/>
    <mergeCell ref="C24:C26"/>
    <mergeCell ref="D24:D26"/>
    <mergeCell ref="E24:E26"/>
    <mergeCell ref="F27:F29"/>
    <mergeCell ref="I27:I29"/>
    <mergeCell ref="J27:J29"/>
    <mergeCell ref="K27:K29"/>
    <mergeCell ref="L27:L29"/>
    <mergeCell ref="M27:M29"/>
    <mergeCell ref="I24:I26"/>
    <mergeCell ref="J24:J26"/>
    <mergeCell ref="K24:K26"/>
    <mergeCell ref="L24:L26"/>
    <mergeCell ref="M24:M26"/>
    <mergeCell ref="F24:F26"/>
    <mergeCell ref="A33:A35"/>
    <mergeCell ref="B33:B35"/>
    <mergeCell ref="C33:C35"/>
    <mergeCell ref="D33:D35"/>
    <mergeCell ref="E33:E35"/>
    <mergeCell ref="A30:A32"/>
    <mergeCell ref="B30:B32"/>
    <mergeCell ref="C30:C32"/>
    <mergeCell ref="D30:D32"/>
    <mergeCell ref="E30:E32"/>
    <mergeCell ref="F33:F35"/>
    <mergeCell ref="I33:I35"/>
    <mergeCell ref="J33:J35"/>
    <mergeCell ref="K33:K35"/>
    <mergeCell ref="L33:L35"/>
    <mergeCell ref="M33:M35"/>
    <mergeCell ref="I30:I32"/>
    <mergeCell ref="J30:J32"/>
    <mergeCell ref="K30:K32"/>
    <mergeCell ref="L30:L32"/>
    <mergeCell ref="M30:M32"/>
    <mergeCell ref="F30:F32"/>
    <mergeCell ref="A39:A41"/>
    <mergeCell ref="B39:B41"/>
    <mergeCell ref="C39:C41"/>
    <mergeCell ref="D39:D41"/>
    <mergeCell ref="E39:E41"/>
    <mergeCell ref="A36:A38"/>
    <mergeCell ref="B36:B38"/>
    <mergeCell ref="C36:C38"/>
    <mergeCell ref="D36:D38"/>
    <mergeCell ref="E36:E38"/>
    <mergeCell ref="F39:F41"/>
    <mergeCell ref="I39:I41"/>
    <mergeCell ref="J39:J41"/>
    <mergeCell ref="K39:K41"/>
    <mergeCell ref="L39:L41"/>
    <mergeCell ref="M39:M41"/>
    <mergeCell ref="I36:I38"/>
    <mergeCell ref="J36:J38"/>
    <mergeCell ref="K36:K38"/>
    <mergeCell ref="L36:L38"/>
    <mergeCell ref="M36:M38"/>
    <mergeCell ref="F36:F38"/>
    <mergeCell ref="A45:A47"/>
    <mergeCell ref="B45:B47"/>
    <mergeCell ref="C45:C47"/>
    <mergeCell ref="D45:D47"/>
    <mergeCell ref="E45:E47"/>
    <mergeCell ref="A42:A44"/>
    <mergeCell ref="B42:B44"/>
    <mergeCell ref="C42:C44"/>
    <mergeCell ref="D42:D44"/>
    <mergeCell ref="E42:E44"/>
    <mergeCell ref="F45:F47"/>
    <mergeCell ref="I45:I47"/>
    <mergeCell ref="J45:J47"/>
    <mergeCell ref="K45:K47"/>
    <mergeCell ref="L45:L47"/>
    <mergeCell ref="M45:M47"/>
    <mergeCell ref="I42:I44"/>
    <mergeCell ref="J42:J44"/>
    <mergeCell ref="K42:K44"/>
    <mergeCell ref="L42:L44"/>
    <mergeCell ref="M42:M44"/>
    <mergeCell ref="F42:F44"/>
    <mergeCell ref="A51:A53"/>
    <mergeCell ref="B51:B53"/>
    <mergeCell ref="C51:C53"/>
    <mergeCell ref="D51:D53"/>
    <mergeCell ref="E51:E53"/>
    <mergeCell ref="A48:A50"/>
    <mergeCell ref="B48:B50"/>
    <mergeCell ref="C48:C50"/>
    <mergeCell ref="D48:D50"/>
    <mergeCell ref="E48:E50"/>
    <mergeCell ref="F51:F53"/>
    <mergeCell ref="I51:I53"/>
    <mergeCell ref="J51:J53"/>
    <mergeCell ref="K51:K53"/>
    <mergeCell ref="L51:L53"/>
    <mergeCell ref="M51:M53"/>
    <mergeCell ref="I48:I50"/>
    <mergeCell ref="J48:J50"/>
    <mergeCell ref="K48:K50"/>
    <mergeCell ref="L48:L50"/>
    <mergeCell ref="M48:M50"/>
    <mergeCell ref="F48:F50"/>
    <mergeCell ref="A57:A59"/>
    <mergeCell ref="B57:B59"/>
    <mergeCell ref="C57:C59"/>
    <mergeCell ref="D57:D59"/>
    <mergeCell ref="E57:E59"/>
    <mergeCell ref="A54:A56"/>
    <mergeCell ref="B54:B56"/>
    <mergeCell ref="C54:C56"/>
    <mergeCell ref="D54:D56"/>
    <mergeCell ref="E54:E56"/>
    <mergeCell ref="F57:F59"/>
    <mergeCell ref="I57:I59"/>
    <mergeCell ref="J57:J59"/>
    <mergeCell ref="K57:K59"/>
    <mergeCell ref="L57:L59"/>
    <mergeCell ref="M57:M59"/>
    <mergeCell ref="I54:I56"/>
    <mergeCell ref="J54:J56"/>
    <mergeCell ref="K54:K56"/>
    <mergeCell ref="L54:L56"/>
    <mergeCell ref="M54:M56"/>
    <mergeCell ref="F54:F56"/>
  </mergeCells>
  <phoneticPr fontId="2"/>
  <conditionalFormatting sqref="H6:H59 D57">
    <cfRule type="cellIs" dxfId="0" priority="1" operator="equal">
      <formula>""</formula>
    </cfRule>
  </conditionalFormatting>
  <pageMargins left="0.39370078740157483" right="0.39370078740157483" top="0.55118110236220474" bottom="0.55118110236220474" header="0.31496062992125984" footer="0.31496062992125984"/>
  <pageSetup paperSize="9" scale="49" fitToHeight="0" orientation="landscape" r:id="rId1"/>
  <rowBreaks count="1" manualBreakCount="1">
    <brk id="35"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226D8-C05D-4DC7-98DE-3B3B65EB7AA0}">
  <sheetPr codeName="Sheet3">
    <tabColor rgb="FFFFC000"/>
  </sheetPr>
  <dimension ref="A1:O46"/>
  <sheetViews>
    <sheetView zoomScale="85" zoomScaleNormal="85" workbookViewId="0">
      <pane xSplit="5" topLeftCell="F1" activePane="topRight" state="frozen"/>
      <selection activeCell="C1" sqref="C1"/>
      <selection pane="topRight" activeCell="F6" sqref="F6"/>
    </sheetView>
  </sheetViews>
  <sheetFormatPr defaultColWidth="8.6640625" defaultRowHeight="30" customHeight="1"/>
  <cols>
    <col min="1" max="1" width="3.6640625" style="471" customWidth="1"/>
    <col min="2" max="2" width="8.6640625" style="471"/>
    <col min="3" max="3" width="10.08203125" style="467" customWidth="1"/>
    <col min="4" max="4" width="24.5" style="467" customWidth="1"/>
    <col min="5" max="5" width="11" style="468" bestFit="1" customWidth="1"/>
    <col min="6" max="6" width="30.6640625" style="584" customWidth="1"/>
    <col min="7" max="10" width="30.6640625" style="470" customWidth="1"/>
    <col min="11" max="11" width="13.6640625" style="471" customWidth="1"/>
    <col min="12" max="12" width="19" style="471" bestFit="1" customWidth="1"/>
    <col min="13" max="13" width="9.08203125" style="471" bestFit="1" customWidth="1"/>
    <col min="14" max="16384" width="8.6640625" style="471"/>
  </cols>
  <sheetData>
    <row r="1" spans="1:15" ht="30" customHeight="1" thickBot="1">
      <c r="A1" s="451" t="str">
        <f>【入力】基本情報!A1</f>
        <v>助成金計算シートver.2-0</v>
      </c>
      <c r="B1" s="466"/>
      <c r="F1" s="469"/>
    </row>
    <row r="2" spans="1:15" ht="27.75" customHeight="1" thickBot="1">
      <c r="F2" s="472">
        <v>1</v>
      </c>
      <c r="G2" s="473">
        <v>2</v>
      </c>
      <c r="H2" s="473">
        <v>3</v>
      </c>
      <c r="I2" s="473">
        <v>4</v>
      </c>
      <c r="J2" s="474">
        <v>5</v>
      </c>
      <c r="K2" s="475" t="s">
        <v>271</v>
      </c>
      <c r="L2" s="475" t="s">
        <v>250</v>
      </c>
    </row>
    <row r="3" spans="1:15" ht="30" customHeight="1">
      <c r="B3" s="476" t="s">
        <v>29</v>
      </c>
      <c r="C3" s="477" t="s">
        <v>20</v>
      </c>
      <c r="D3" s="478"/>
      <c r="E3" s="479" t="s">
        <v>108</v>
      </c>
      <c r="F3" s="119"/>
      <c r="G3" s="120"/>
      <c r="H3" s="121"/>
      <c r="I3" s="120"/>
      <c r="J3" s="122"/>
      <c r="K3" s="235">
        <f>(F3*F4)+(G3*G4)+(H3*H4)+(I3*I4)+(J3*J4)</f>
        <v>0</v>
      </c>
      <c r="L3" s="243">
        <f>ROUND(K3/1000,2)</f>
        <v>0</v>
      </c>
    </row>
    <row r="4" spans="1:15" ht="30" customHeight="1" thickBot="1">
      <c r="B4" s="480"/>
      <c r="C4" s="481"/>
      <c r="D4" s="482"/>
      <c r="E4" s="483" t="s">
        <v>98</v>
      </c>
      <c r="F4" s="48"/>
      <c r="G4" s="48"/>
      <c r="H4" s="48"/>
      <c r="I4" s="48"/>
      <c r="J4" s="49"/>
      <c r="K4" s="237"/>
      <c r="L4" s="244"/>
      <c r="N4" s="484"/>
      <c r="O4" s="485"/>
    </row>
    <row r="5" spans="1:15" ht="30" customHeight="1" thickBot="1">
      <c r="B5" s="480"/>
      <c r="C5" s="486" t="s">
        <v>104</v>
      </c>
      <c r="D5" s="487"/>
      <c r="E5" s="479" t="s">
        <v>2</v>
      </c>
      <c r="F5" s="134"/>
      <c r="G5" s="135"/>
      <c r="H5" s="135"/>
      <c r="I5" s="135"/>
      <c r="J5" s="136"/>
      <c r="K5" s="245">
        <f>(F8*F9)+(G8*G9)+(H8*H9)+(I8*I9)+(J8*J9)</f>
        <v>0</v>
      </c>
      <c r="L5" s="248">
        <f>ROUND(K5/1000,2)</f>
        <v>0</v>
      </c>
    </row>
    <row r="6" spans="1:15" ht="30" customHeight="1" thickBot="1">
      <c r="B6" s="480"/>
      <c r="C6" s="488"/>
      <c r="D6" s="489"/>
      <c r="E6" s="490" t="s">
        <v>1</v>
      </c>
      <c r="F6" s="137"/>
      <c r="G6" s="138"/>
      <c r="H6" s="138"/>
      <c r="I6" s="138"/>
      <c r="J6" s="139"/>
      <c r="K6" s="245"/>
      <c r="L6" s="248"/>
    </row>
    <row r="7" spans="1:15" ht="30" customHeight="1" thickBot="1">
      <c r="B7" s="480"/>
      <c r="C7" s="488"/>
      <c r="D7" s="489"/>
      <c r="E7" s="490" t="s">
        <v>550</v>
      </c>
      <c r="F7" s="491" t="str">
        <f>IFERROR(VLOOKUP(F$6,リスト!$AM$4:$AP$76,4,0),"")</f>
        <v/>
      </c>
      <c r="G7" s="491" t="str">
        <f>IFERROR(VLOOKUP(G$6,リスト!$AM$4:$AP$76,4,0),"")</f>
        <v/>
      </c>
      <c r="H7" s="491" t="str">
        <f>IFERROR(VLOOKUP(H$6,リスト!$AM$4:$AP$76,4,0),"")</f>
        <v/>
      </c>
      <c r="I7" s="491" t="str">
        <f>IFERROR(VLOOKUP(I$6,リスト!$AM$4:$AP$76,4,0),"")</f>
        <v/>
      </c>
      <c r="J7" s="492" t="str">
        <f>IFERROR(VLOOKUP(J$6,リスト!$AM$4:$AP$76,4,0),"")</f>
        <v/>
      </c>
      <c r="K7" s="246"/>
      <c r="L7" s="249"/>
    </row>
    <row r="8" spans="1:15" ht="30" customHeight="1" thickBot="1">
      <c r="B8" s="480"/>
      <c r="C8" s="488"/>
      <c r="D8" s="489"/>
      <c r="E8" s="493" t="s">
        <v>108</v>
      </c>
      <c r="F8" s="494">
        <f>IFERROR(VLOOKUP(F$6,リスト!$AM$4:$AP$76,2,0),0)</f>
        <v>0</v>
      </c>
      <c r="G8" s="495">
        <f>IFERROR(VLOOKUP(G$6,リスト!$AM$4:$AP$76,2,0),0)</f>
        <v>0</v>
      </c>
      <c r="H8" s="495">
        <f>IFERROR(VLOOKUP(H$6,リスト!$AM$4:$AP$76,2,0),0)</f>
        <v>0</v>
      </c>
      <c r="I8" s="495">
        <f>IFERROR(VLOOKUP(I$6,リスト!$AM$4:$AP$76,2,0),0)</f>
        <v>0</v>
      </c>
      <c r="J8" s="496">
        <f>IFERROR(VLOOKUP(J$6,リスト!$AM$4:$AP$76,2,0),0)</f>
        <v>0</v>
      </c>
      <c r="K8" s="246"/>
      <c r="L8" s="249"/>
    </row>
    <row r="9" spans="1:15" ht="30" customHeight="1" thickBot="1">
      <c r="B9" s="480"/>
      <c r="C9" s="497"/>
      <c r="D9" s="498"/>
      <c r="E9" s="483" t="s">
        <v>98</v>
      </c>
      <c r="F9" s="65"/>
      <c r="G9" s="36"/>
      <c r="H9" s="36"/>
      <c r="I9" s="36"/>
      <c r="J9" s="66"/>
      <c r="K9" s="245"/>
      <c r="L9" s="248"/>
    </row>
    <row r="10" spans="1:15" ht="30" customHeight="1" thickBot="1">
      <c r="B10" s="480"/>
      <c r="C10" s="486" t="s">
        <v>105</v>
      </c>
      <c r="D10" s="487"/>
      <c r="E10" s="479" t="s">
        <v>2</v>
      </c>
      <c r="F10" s="134"/>
      <c r="G10" s="135"/>
      <c r="H10" s="135"/>
      <c r="I10" s="135"/>
      <c r="J10" s="136"/>
      <c r="K10" s="245">
        <f>(F13*F14)+(G13*G14)+(H13*H14)+(I13*I14)+(J13*J14)</f>
        <v>0</v>
      </c>
      <c r="L10" s="248">
        <f>ROUND(K10/1000,2)</f>
        <v>0</v>
      </c>
    </row>
    <row r="11" spans="1:15" ht="30" customHeight="1" thickBot="1">
      <c r="B11" s="480"/>
      <c r="C11" s="488"/>
      <c r="D11" s="489"/>
      <c r="E11" s="490" t="s">
        <v>1</v>
      </c>
      <c r="F11" s="137"/>
      <c r="G11" s="138"/>
      <c r="H11" s="138"/>
      <c r="I11" s="138"/>
      <c r="J11" s="139"/>
      <c r="K11" s="245"/>
      <c r="L11" s="248"/>
    </row>
    <row r="12" spans="1:15" ht="30" customHeight="1" thickBot="1">
      <c r="B12" s="480"/>
      <c r="C12" s="488"/>
      <c r="D12" s="489"/>
      <c r="E12" s="490" t="s">
        <v>550</v>
      </c>
      <c r="F12" s="491" t="str">
        <f>IFERROR(VLOOKUP(F$11,リスト!$AR$4:$AU$39,4,0),"")</f>
        <v/>
      </c>
      <c r="G12" s="491" t="str">
        <f>IFERROR(VLOOKUP(G$11,リスト!$AR$4:$AU$39,4,0),"")</f>
        <v/>
      </c>
      <c r="H12" s="491" t="str">
        <f>IFERROR(VLOOKUP(H$11,リスト!$AR$4:$AU$39,4,0),"")</f>
        <v/>
      </c>
      <c r="I12" s="491" t="str">
        <f>IFERROR(VLOOKUP(I$11,リスト!$AR$4:$AU$39,4,0),"")</f>
        <v/>
      </c>
      <c r="J12" s="492" t="str">
        <f>IFERROR(VLOOKUP(J$11,リスト!$AR$4:$AU$39,4,0),"")</f>
        <v/>
      </c>
      <c r="K12" s="246"/>
      <c r="L12" s="249"/>
    </row>
    <row r="13" spans="1:15" ht="30" customHeight="1" thickBot="1">
      <c r="B13" s="480"/>
      <c r="C13" s="488"/>
      <c r="D13" s="489"/>
      <c r="E13" s="493" t="s">
        <v>97</v>
      </c>
      <c r="F13" s="499">
        <f>IFERROR(VLOOKUP(F$11,リスト!$AR$4:$AU$39,2,0),0)</f>
        <v>0</v>
      </c>
      <c r="G13" s="499">
        <f>IFERROR(VLOOKUP(G$11,リスト!$AR$4:$AU$39,2,0),0)</f>
        <v>0</v>
      </c>
      <c r="H13" s="499">
        <f>IFERROR(VLOOKUP(H$11,リスト!$AR$4:$AU$39,2,0),0)</f>
        <v>0</v>
      </c>
      <c r="I13" s="499">
        <f>IFERROR(VLOOKUP(I$11,リスト!$AR$4:$AU$39,2,0),0)</f>
        <v>0</v>
      </c>
      <c r="J13" s="500">
        <f>IFERROR(VLOOKUP(J$11,リスト!$AR$4:$AU$39,2,0),0)</f>
        <v>0</v>
      </c>
      <c r="K13" s="246"/>
      <c r="L13" s="249"/>
    </row>
    <row r="14" spans="1:15" ht="30" customHeight="1" thickBot="1">
      <c r="B14" s="501"/>
      <c r="C14" s="497"/>
      <c r="D14" s="498"/>
      <c r="E14" s="502" t="s">
        <v>98</v>
      </c>
      <c r="F14" s="67"/>
      <c r="G14" s="36"/>
      <c r="H14" s="36"/>
      <c r="I14" s="36"/>
      <c r="J14" s="68"/>
      <c r="K14" s="245"/>
      <c r="L14" s="248"/>
    </row>
    <row r="15" spans="1:15" ht="30" customHeight="1">
      <c r="B15" s="476" t="s">
        <v>30</v>
      </c>
      <c r="C15" s="503" t="s">
        <v>554</v>
      </c>
      <c r="D15" s="504" t="s">
        <v>22</v>
      </c>
      <c r="E15" s="505"/>
      <c r="F15" s="17"/>
      <c r="G15" s="506"/>
      <c r="H15" s="506"/>
      <c r="I15" s="506"/>
      <c r="J15" s="506"/>
      <c r="K15" s="114"/>
      <c r="L15" s="507"/>
    </row>
    <row r="16" spans="1:15" ht="30" customHeight="1" thickBot="1">
      <c r="B16" s="480"/>
      <c r="C16" s="508"/>
      <c r="D16" s="509" t="s">
        <v>100</v>
      </c>
      <c r="E16" s="510"/>
      <c r="F16" s="2">
        <v>4.5</v>
      </c>
      <c r="K16" s="114"/>
      <c r="L16" s="507"/>
    </row>
    <row r="17" spans="2:14" ht="30" customHeight="1">
      <c r="B17" s="480"/>
      <c r="C17" s="508"/>
      <c r="D17" s="511" t="s">
        <v>282</v>
      </c>
      <c r="E17" s="512" t="s">
        <v>2</v>
      </c>
      <c r="F17" s="140"/>
      <c r="G17" s="135"/>
      <c r="H17" s="135"/>
      <c r="I17" s="135"/>
      <c r="J17" s="141"/>
      <c r="K17" s="235">
        <f>IFERROR(((F20*F21)+(G20*G21)+(H20*H21)+(I20*I21)+(J20*J21))*1000,"-")</f>
        <v>0</v>
      </c>
      <c r="L17" s="513">
        <f>IFERROR(ROUND(K17/1000,2),0)</f>
        <v>0</v>
      </c>
    </row>
    <row r="18" spans="2:14" ht="30" customHeight="1">
      <c r="B18" s="480"/>
      <c r="C18" s="508"/>
      <c r="D18" s="489"/>
      <c r="E18" s="514" t="s">
        <v>1</v>
      </c>
      <c r="F18" s="137"/>
      <c r="G18" s="138"/>
      <c r="H18" s="138"/>
      <c r="I18" s="138"/>
      <c r="J18" s="142"/>
      <c r="K18" s="236"/>
      <c r="L18" s="515"/>
      <c r="M18" s="516"/>
      <c r="N18" s="516"/>
    </row>
    <row r="19" spans="2:14" ht="30" customHeight="1">
      <c r="B19" s="480"/>
      <c r="C19" s="508"/>
      <c r="D19" s="489"/>
      <c r="E19" s="514" t="s">
        <v>550</v>
      </c>
      <c r="F19" s="491" t="str">
        <f>IFERROR(VLOOKUP(F$18,リスト!$AD$4:$AG$7,4,0)," ")</f>
        <v xml:space="preserve"> </v>
      </c>
      <c r="G19" s="491" t="str">
        <f>IFERROR(VLOOKUP(G$18,リスト!$AD$4:$AG$7,4,0)," ")</f>
        <v xml:space="preserve"> </v>
      </c>
      <c r="H19" s="491" t="str">
        <f>IFERROR(VLOOKUP(H$18,リスト!$AD$4:$AG$7,4,0)," ")</f>
        <v xml:space="preserve"> </v>
      </c>
      <c r="I19" s="491" t="str">
        <f>IFERROR(VLOOKUP(I$18,リスト!$AD$4:$AG$7,4,0)," ")</f>
        <v xml:space="preserve"> </v>
      </c>
      <c r="J19" s="492" t="str">
        <f>IFERROR(VLOOKUP(J$18,リスト!$AD$4:$AG$7,4,0)," ")</f>
        <v xml:space="preserve"> </v>
      </c>
      <c r="K19" s="238"/>
      <c r="L19" s="517"/>
      <c r="M19" s="516"/>
      <c r="N19" s="516"/>
    </row>
    <row r="20" spans="2:14" ht="30" customHeight="1">
      <c r="B20" s="480"/>
      <c r="C20" s="508"/>
      <c r="D20" s="489"/>
      <c r="E20" s="493" t="s">
        <v>106</v>
      </c>
      <c r="F20" s="518">
        <f>IFERROR(VLOOKUP(F$18,リスト!$AD$4:$AG$7,2,0),0)</f>
        <v>0</v>
      </c>
      <c r="G20" s="518">
        <f>IFERROR(VLOOKUP(G$18,リスト!$AD$4:$AG$7,2,0),0)</f>
        <v>0</v>
      </c>
      <c r="H20" s="518">
        <f>IFERROR(VLOOKUP(H$18,リスト!$AD$4:$AG$7,2,0),0)</f>
        <v>0</v>
      </c>
      <c r="I20" s="518">
        <f>IFERROR(VLOOKUP(I$18,リスト!$AD$4:$AG$7,2,0),0)</f>
        <v>0</v>
      </c>
      <c r="J20" s="519">
        <f>IFERROR(VLOOKUP(J$18,リスト!$AD$4:$AG$7,2,0),0)</f>
        <v>0</v>
      </c>
      <c r="K20" s="238"/>
      <c r="L20" s="517"/>
    </row>
    <row r="21" spans="2:14" ht="30" customHeight="1" thickBot="1">
      <c r="B21" s="480"/>
      <c r="C21" s="508"/>
      <c r="D21" s="489"/>
      <c r="E21" s="520" t="s">
        <v>99</v>
      </c>
      <c r="F21" s="44"/>
      <c r="G21" s="69"/>
      <c r="H21" s="69"/>
      <c r="I21" s="69"/>
      <c r="J21" s="70"/>
      <c r="K21" s="236"/>
      <c r="L21" s="521"/>
    </row>
    <row r="22" spans="2:14" ht="30" customHeight="1">
      <c r="B22" s="480"/>
      <c r="C22" s="508"/>
      <c r="D22" s="522" t="s">
        <v>534</v>
      </c>
      <c r="E22" s="523" t="s">
        <v>2</v>
      </c>
      <c r="F22" s="134"/>
      <c r="G22" s="135"/>
      <c r="H22" s="135"/>
      <c r="I22" s="135"/>
      <c r="J22" s="141"/>
      <c r="K22" s="235">
        <f>IFERROR(((F25*F26)+(G25*G26)+(H25*H26)+(I25*I26)+(J25*J26))*1000,"-")</f>
        <v>0</v>
      </c>
      <c r="L22" s="513">
        <f>IFERROR(ROUND(K22/1000,2),"-")</f>
        <v>0</v>
      </c>
    </row>
    <row r="23" spans="2:14" ht="30" customHeight="1">
      <c r="B23" s="480"/>
      <c r="C23" s="508"/>
      <c r="D23" s="524"/>
      <c r="E23" s="514" t="s">
        <v>1</v>
      </c>
      <c r="F23" s="137"/>
      <c r="G23" s="138"/>
      <c r="H23" s="138"/>
      <c r="I23" s="138"/>
      <c r="J23" s="143"/>
      <c r="K23" s="236"/>
      <c r="L23" s="515"/>
      <c r="M23" s="516"/>
      <c r="N23" s="516"/>
    </row>
    <row r="24" spans="2:14" ht="30" customHeight="1">
      <c r="B24" s="480"/>
      <c r="C24" s="508"/>
      <c r="D24" s="524"/>
      <c r="E24" s="514" t="s">
        <v>550</v>
      </c>
      <c r="F24" s="491" t="str">
        <f>IFERROR(VLOOKUP(F$23,リスト!$AH$4:$AK$21,4,0),"")</f>
        <v/>
      </c>
      <c r="G24" s="491" t="str">
        <f>IFERROR(VLOOKUP(G$23,リスト!$AH$4:$AK$21,4,0),"")</f>
        <v/>
      </c>
      <c r="H24" s="491" t="str">
        <f>IFERROR(VLOOKUP(H$23,リスト!$AH$4:$AK$21,4,0),"")</f>
        <v/>
      </c>
      <c r="I24" s="491" t="str">
        <f>IFERROR(VLOOKUP(I$23,リスト!$AH$4:$AK$21,4,0),"")</f>
        <v/>
      </c>
      <c r="J24" s="492" t="str">
        <f>IFERROR(VLOOKUP(J$23,リスト!$AH$4:$AK$21,4,0),"")</f>
        <v/>
      </c>
      <c r="K24" s="238"/>
      <c r="L24" s="517"/>
      <c r="M24" s="516"/>
      <c r="N24" s="516"/>
    </row>
    <row r="25" spans="2:14" ht="30" hidden="1" customHeight="1">
      <c r="B25" s="480"/>
      <c r="C25" s="508"/>
      <c r="D25" s="524"/>
      <c r="E25" s="493" t="s">
        <v>106</v>
      </c>
      <c r="F25" s="518">
        <f>IFERROR(VLOOKUP(F$23,リスト!$AH$4:$AK$21,2,0),0)</f>
        <v>0</v>
      </c>
      <c r="G25" s="518">
        <f>IFERROR(VLOOKUP(G$23,リスト!$AH$4:$AK$21,2,0),0)</f>
        <v>0</v>
      </c>
      <c r="H25" s="518">
        <f>IFERROR(VLOOKUP(H$23,リスト!$AH$4:$AK$21,2,0),0)</f>
        <v>0</v>
      </c>
      <c r="I25" s="518">
        <f>IFERROR(VLOOKUP(I$23,リスト!$AH$4:$AK$21,2,0),0)</f>
        <v>0</v>
      </c>
      <c r="J25" s="518">
        <f>IFERROR(VLOOKUP(J$23,リスト!$AH$4:$AK$21,2,0),0)</f>
        <v>0</v>
      </c>
      <c r="K25" s="238"/>
      <c r="L25" s="517"/>
    </row>
    <row r="26" spans="2:14" ht="30" customHeight="1">
      <c r="B26" s="480"/>
      <c r="C26" s="508"/>
      <c r="D26" s="525"/>
      <c r="E26" s="483" t="s">
        <v>99</v>
      </c>
      <c r="F26" s="65"/>
      <c r="G26" s="146"/>
      <c r="H26" s="146"/>
      <c r="I26" s="146"/>
      <c r="J26" s="147"/>
      <c r="K26" s="247"/>
      <c r="L26" s="526"/>
    </row>
    <row r="27" spans="2:14" ht="30" customHeight="1">
      <c r="B27" s="480"/>
      <c r="C27" s="508"/>
      <c r="D27" s="524" t="s">
        <v>281</v>
      </c>
      <c r="E27" s="527" t="s">
        <v>1</v>
      </c>
      <c r="F27" s="144"/>
      <c r="G27" s="144"/>
      <c r="H27" s="144"/>
      <c r="I27" s="144"/>
      <c r="J27" s="145"/>
      <c r="K27" s="238">
        <f>IFERROR(((F28*F29)+(G28*G29)+(H28*H29)+(I28*I29)+(J28*J29))*1000,"-")</f>
        <v>0</v>
      </c>
      <c r="L27" s="515">
        <f>ROUND(K27/1000,2)</f>
        <v>0</v>
      </c>
    </row>
    <row r="28" spans="2:14" ht="30" customHeight="1">
      <c r="B28" s="480"/>
      <c r="C28" s="508"/>
      <c r="D28" s="524"/>
      <c r="E28" s="493" t="s">
        <v>277</v>
      </c>
      <c r="F28" s="528">
        <f>IFERROR(VLOOKUP(F$27,'⑦-2PV出力最適化'!$P$8:$Q$14,2,0),0)</f>
        <v>0</v>
      </c>
      <c r="G28" s="528">
        <f>IFERROR(VLOOKUP(G$27,'⑦-2PV出力最適化'!$P$8:$Q$14,2,0),0)</f>
        <v>0</v>
      </c>
      <c r="H28" s="528">
        <f>IFERROR(VLOOKUP(H$27,'⑦-2PV出力最適化'!$P$8:$Q$14,2,0),0)</f>
        <v>0</v>
      </c>
      <c r="I28" s="528">
        <f>IFERROR(VLOOKUP(I$27,'⑦-2PV出力最適化'!$P$8:$Q$14,2,0),0)</f>
        <v>0</v>
      </c>
      <c r="J28" s="529">
        <f>IFERROR(VLOOKUP(J$27,'⑦-2PV出力最適化'!$P$8:$Q$14,2,0),0)</f>
        <v>0</v>
      </c>
      <c r="K28" s="238"/>
      <c r="L28" s="515"/>
    </row>
    <row r="29" spans="2:14" ht="30" customHeight="1" thickBot="1">
      <c r="B29" s="480"/>
      <c r="C29" s="530"/>
      <c r="D29" s="531"/>
      <c r="E29" s="532" t="s">
        <v>278</v>
      </c>
      <c r="F29" s="71"/>
      <c r="G29" s="72"/>
      <c r="H29" s="73"/>
      <c r="I29" s="72"/>
      <c r="J29" s="74"/>
      <c r="K29" s="237"/>
      <c r="L29" s="521"/>
    </row>
    <row r="30" spans="2:14" ht="30" customHeight="1" thickBot="1">
      <c r="B30" s="480"/>
      <c r="C30" s="486" t="s">
        <v>3</v>
      </c>
      <c r="D30" s="487"/>
      <c r="E30" s="479" t="s">
        <v>1</v>
      </c>
      <c r="F30" s="10"/>
      <c r="G30" s="11"/>
      <c r="H30" s="14"/>
      <c r="I30" s="11"/>
      <c r="J30" s="15"/>
      <c r="K30" s="245">
        <f>((F31*F32)+(G31*G32)+(H31*H32)+(I31*I32)+(J31*J32))*1000</f>
        <v>0</v>
      </c>
      <c r="L30" s="248">
        <f>ROUND(K30/1000,2)</f>
        <v>0</v>
      </c>
    </row>
    <row r="31" spans="2:14" ht="30" customHeight="1" thickBot="1">
      <c r="B31" s="480"/>
      <c r="C31" s="488"/>
      <c r="D31" s="489"/>
      <c r="E31" s="493" t="s">
        <v>106</v>
      </c>
      <c r="F31" s="40"/>
      <c r="G31" s="41"/>
      <c r="H31" s="42"/>
      <c r="I31" s="41"/>
      <c r="J31" s="43"/>
      <c r="K31" s="245"/>
      <c r="L31" s="248"/>
    </row>
    <row r="32" spans="2:14" ht="30" customHeight="1" thickBot="1">
      <c r="B32" s="501"/>
      <c r="C32" s="488"/>
      <c r="D32" s="489"/>
      <c r="E32" s="520" t="s">
        <v>99</v>
      </c>
      <c r="F32" s="44"/>
      <c r="G32" s="36"/>
      <c r="H32" s="37"/>
      <c r="I32" s="36"/>
      <c r="J32" s="38"/>
      <c r="K32" s="245"/>
      <c r="L32" s="248"/>
    </row>
    <row r="33" spans="2:14" ht="97.75" customHeight="1" thickBot="1">
      <c r="B33" s="533" t="s">
        <v>23</v>
      </c>
      <c r="C33" s="534" t="s">
        <v>24</v>
      </c>
      <c r="D33" s="535"/>
      <c r="E33" s="536"/>
      <c r="F33" s="50" t="s">
        <v>285</v>
      </c>
      <c r="K33" s="115"/>
      <c r="L33" s="507"/>
    </row>
    <row r="34" spans="2:14" ht="30" customHeight="1" thickBot="1">
      <c r="B34" s="533" t="s">
        <v>31</v>
      </c>
      <c r="C34" s="537" t="s">
        <v>102</v>
      </c>
      <c r="D34" s="538"/>
      <c r="E34" s="539"/>
      <c r="F34" s="540">
        <f>ROUND(MIN(SUM(L3:L14),SUM(L17,L27,L30)),2)</f>
        <v>0</v>
      </c>
      <c r="K34" s="115"/>
      <c r="L34" s="507"/>
    </row>
    <row r="35" spans="2:14" ht="30" customHeight="1">
      <c r="B35" s="541" t="s">
        <v>5</v>
      </c>
      <c r="C35" s="542" t="s">
        <v>7</v>
      </c>
      <c r="D35" s="543"/>
      <c r="E35" s="544"/>
      <c r="F35" s="12"/>
      <c r="G35" s="13"/>
      <c r="H35" s="13"/>
      <c r="I35" s="16"/>
      <c r="J35" s="16"/>
      <c r="K35" s="235">
        <f>((F37*F38)+(G37*G38)+(H37*H38)+(I37*I38)+(J37*J38))*1000</f>
        <v>0</v>
      </c>
      <c r="L35" s="513">
        <f>IFERROR(ROUND(K35,2)/1000,"-")</f>
        <v>0</v>
      </c>
    </row>
    <row r="36" spans="2:14" ht="30" customHeight="1">
      <c r="B36" s="545"/>
      <c r="C36" s="546" t="s">
        <v>8</v>
      </c>
      <c r="D36" s="547"/>
      <c r="E36" s="548"/>
      <c r="F36" s="123"/>
      <c r="G36" s="124"/>
      <c r="H36" s="124"/>
      <c r="I36" s="125"/>
      <c r="J36" s="125"/>
      <c r="K36" s="236"/>
      <c r="L36" s="549"/>
    </row>
    <row r="37" spans="2:14" ht="30" customHeight="1">
      <c r="B37" s="545"/>
      <c r="C37" s="546" t="s">
        <v>103</v>
      </c>
      <c r="D37" s="547"/>
      <c r="E37" s="548"/>
      <c r="F37" s="40"/>
      <c r="G37" s="41"/>
      <c r="H37" s="41"/>
      <c r="I37" s="43"/>
      <c r="J37" s="43"/>
      <c r="K37" s="236"/>
      <c r="L37" s="549"/>
    </row>
    <row r="38" spans="2:14" ht="30" customHeight="1" thickBot="1">
      <c r="B38" s="545"/>
      <c r="C38" s="550" t="s">
        <v>101</v>
      </c>
      <c r="D38" s="551"/>
      <c r="E38" s="552"/>
      <c r="F38" s="39"/>
      <c r="G38" s="36"/>
      <c r="H38" s="36"/>
      <c r="I38" s="38"/>
      <c r="J38" s="38"/>
      <c r="K38" s="237"/>
      <c r="L38" s="553"/>
    </row>
    <row r="39" spans="2:14" ht="30" customHeight="1">
      <c r="B39" s="554" t="s">
        <v>9</v>
      </c>
      <c r="C39" s="555" t="s">
        <v>7</v>
      </c>
      <c r="D39" s="556"/>
      <c r="E39" s="557"/>
      <c r="F39" s="45"/>
    </row>
    <row r="40" spans="2:14" ht="30" customHeight="1">
      <c r="B40" s="558"/>
      <c r="C40" s="559" t="s">
        <v>10</v>
      </c>
      <c r="D40" s="560"/>
      <c r="E40" s="561"/>
      <c r="F40" s="1"/>
    </row>
    <row r="41" spans="2:14" ht="30" customHeight="1">
      <c r="B41" s="558"/>
      <c r="C41" s="562" t="s">
        <v>107</v>
      </c>
      <c r="D41" s="563"/>
      <c r="E41" s="564"/>
      <c r="F41" s="47"/>
    </row>
    <row r="42" spans="2:14" ht="30" customHeight="1" thickBot="1">
      <c r="B42" s="565"/>
      <c r="C42" s="566" t="s">
        <v>274</v>
      </c>
      <c r="D42" s="567"/>
      <c r="E42" s="568"/>
      <c r="F42" s="46" t="s">
        <v>285</v>
      </c>
      <c r="G42" s="569"/>
      <c r="I42" s="471"/>
      <c r="J42" s="471"/>
    </row>
    <row r="43" spans="2:14" ht="30" customHeight="1" thickBot="1">
      <c r="B43" s="466" t="s">
        <v>26</v>
      </c>
      <c r="F43" s="570" t="s">
        <v>27</v>
      </c>
    </row>
    <row r="44" spans="2:14" ht="30" customHeight="1">
      <c r="B44" s="571" t="s">
        <v>28</v>
      </c>
      <c r="C44" s="572" t="s">
        <v>20</v>
      </c>
      <c r="D44" s="573"/>
      <c r="E44" s="574"/>
      <c r="F44" s="3"/>
      <c r="G44" s="575"/>
      <c r="H44" s="575"/>
      <c r="I44" s="575"/>
      <c r="J44" s="575"/>
      <c r="K44" s="575"/>
      <c r="L44" s="575"/>
      <c r="M44" s="575"/>
      <c r="N44" s="575"/>
    </row>
    <row r="45" spans="2:14" ht="30" customHeight="1">
      <c r="B45" s="576"/>
      <c r="C45" s="577" t="s">
        <v>6</v>
      </c>
      <c r="D45" s="578"/>
      <c r="E45" s="579"/>
      <c r="F45" s="4"/>
    </row>
    <row r="46" spans="2:14" ht="30" customHeight="1" thickBot="1">
      <c r="B46" s="580"/>
      <c r="C46" s="581" t="s">
        <v>9</v>
      </c>
      <c r="D46" s="582"/>
      <c r="E46" s="583"/>
      <c r="F46" s="5"/>
    </row>
  </sheetData>
  <sheetProtection algorithmName="SHA-512" hashValue="Ev3tILOlPK2iFPlZxQXCsn62E1vjPIRncR8EcuIRB7XChOPsxIbMlF3EAcZxjGfcTdS1vI+il6rWjStA84cyrg==" saltValue="AI427xFZLgeZoTVMAKYpvg==" spinCount="100000" sheet="1" selectLockedCells="1"/>
  <mergeCells count="45">
    <mergeCell ref="L35:L38"/>
    <mergeCell ref="L5:L9"/>
    <mergeCell ref="L10:L14"/>
    <mergeCell ref="L30:L32"/>
    <mergeCell ref="L17:L21"/>
    <mergeCell ref="L27:L29"/>
    <mergeCell ref="L22:L26"/>
    <mergeCell ref="D15:E15"/>
    <mergeCell ref="K5:K9"/>
    <mergeCell ref="K10:K14"/>
    <mergeCell ref="B15:B32"/>
    <mergeCell ref="K30:K32"/>
    <mergeCell ref="K27:K29"/>
    <mergeCell ref="D17:D21"/>
    <mergeCell ref="D27:D28"/>
    <mergeCell ref="C15:C29"/>
    <mergeCell ref="D22:D26"/>
    <mergeCell ref="K22:K26"/>
    <mergeCell ref="C3:D4"/>
    <mergeCell ref="K3:K4"/>
    <mergeCell ref="L3:L4"/>
    <mergeCell ref="B3:B14"/>
    <mergeCell ref="C5:D9"/>
    <mergeCell ref="C10:D14"/>
    <mergeCell ref="B44:B46"/>
    <mergeCell ref="C44:E44"/>
    <mergeCell ref="G44:N44"/>
    <mergeCell ref="C45:E45"/>
    <mergeCell ref="C46:E46"/>
    <mergeCell ref="C39:E39"/>
    <mergeCell ref="K35:K38"/>
    <mergeCell ref="K17:K21"/>
    <mergeCell ref="B39:B42"/>
    <mergeCell ref="D16:E16"/>
    <mergeCell ref="B35:B38"/>
    <mergeCell ref="C35:E35"/>
    <mergeCell ref="C36:E36"/>
    <mergeCell ref="C37:E37"/>
    <mergeCell ref="C38:E38"/>
    <mergeCell ref="C42:E42"/>
    <mergeCell ref="C40:E40"/>
    <mergeCell ref="C41:E41"/>
    <mergeCell ref="C33:E33"/>
    <mergeCell ref="C34:E34"/>
    <mergeCell ref="C30:D32"/>
  </mergeCells>
  <phoneticPr fontId="2"/>
  <conditionalFormatting sqref="F16">
    <cfRule type="expression" dxfId="40" priority="3">
      <formula>$F$15="全部"</formula>
    </cfRule>
  </conditionalFormatting>
  <conditionalFormatting sqref="F3:J3 F7:J8 F12:J13">
    <cfRule type="expression" dxfId="39" priority="1">
      <formula>MOD(F3,1)=0</formula>
    </cfRule>
  </conditionalFormatting>
  <dataValidations xWindow="522" yWindow="764" count="15">
    <dataValidation type="list" allowBlank="1" showInputMessage="1" showErrorMessage="1" promptTitle="――― 注意事項 ――――" prompt="機能性PV（周辺機器）を導入する場合は、必ず選択してください。" sqref="F15" xr:uid="{819165BA-E31A-4D40-A905-5147300D8EF7}">
      <formula1>"選択してください,全部,一部"</formula1>
    </dataValidation>
    <dataValidation type="list" allowBlank="1" showInputMessage="1" showErrorMessage="1" promptTitle="※選択してください※" prompt="　" sqref="F33" xr:uid="{42C6AB1B-81E5-42B6-BF8D-395744213E65}">
      <formula1>"選択してください,有,無"</formula1>
    </dataValidation>
    <dataValidation type="whole" operator="greaterThan" allowBlank="1" showInputMessage="1" showErrorMessage="1" promptTitle="※機能性PVや陸屋根の架台を含む※" prompt=" " sqref="F44" xr:uid="{AAA377D0-94CC-4DCE-96D0-818FDB00B36B}">
      <formula1>0</formula1>
    </dataValidation>
    <dataValidation type="list" allowBlank="1" showInputMessage="1" showErrorMessage="1" sqref="F6:J6" xr:uid="{12330928-DD2E-4349-86A0-86980C37522A}">
      <formula1>INDIRECT(F$5)</formula1>
    </dataValidation>
    <dataValidation type="list" allowBlank="1" showInputMessage="1" showErrorMessage="1" sqref="F11:J11" xr:uid="{02782233-DCBB-4137-A48D-091C02BBE158}">
      <formula1>INDIRECT(F$10)</formula1>
    </dataValidation>
    <dataValidation type="list" allowBlank="1" showInputMessage="1" showErrorMessage="1" sqref="F18:J18" xr:uid="{3C8EFD22-A25E-43D9-AC76-694A41562B02}">
      <formula1>INDIRECT(F$17)</formula1>
    </dataValidation>
    <dataValidation type="list" allowBlank="1" showInputMessage="1" showErrorMessage="1" sqref="F42" xr:uid="{70053CB5-61EF-4308-A699-D84DCC11149C}">
      <formula1>"選択してください,はい,いいえ"</formula1>
    </dataValidation>
    <dataValidation type="decimal" allowBlank="1" showInputMessage="1" showErrorMessage="1" promptTitle="※単位に注意してください※" prompt="周辺機器に対応するパワーコンディショナの定格出力を入力してください。" sqref="F16" xr:uid="{7EDA0031-E513-43B6-B874-36D2FC9B41E5}">
      <formula1>0</formula1>
      <formula2>L3+L5+L10</formula2>
    </dataValidation>
    <dataValidation type="whole" operator="greaterThan" allowBlank="1" showInputMessage="1" showErrorMessage="1" sqref="F26:J26 F14:J14 F41 F29:J29 F32:J32 F38:J38 F4:J4 F45:F46 F21:J21" xr:uid="{8BD55B97-EDA1-4F27-B631-BC039F5EAA62}">
      <formula1>0</formula1>
    </dataValidation>
    <dataValidation operator="greaterThan" allowBlank="1" showInputMessage="1" showErrorMessage="1" sqref="F3:J3" xr:uid="{46620AD0-3ADF-4F29-B1B0-298B7846D4AC}"/>
    <dataValidation type="decimal" operator="greaterThan" allowBlank="1" showInputMessage="1" showErrorMessage="1" promptTitle="※単位に注意してください※" prompt=" " sqref="F31:J31" xr:uid="{79A8AD06-C816-4264-9DBC-E9E1B5808012}">
      <formula1>0</formula1>
    </dataValidation>
    <dataValidation type="decimal" operator="greaterThan" allowBlank="1" showInputMessage="1" showErrorMessage="1" sqref="F37:J37" xr:uid="{84A7CD9B-417B-454C-BFEB-83C113C5509A}">
      <formula1>0</formula1>
    </dataValidation>
    <dataValidation type="list" allowBlank="1" showInputMessage="1" showErrorMessage="1" sqref="F23:J23" xr:uid="{2C9EF595-D370-4E1D-A731-5087ACFD58A6}">
      <formula1>INDIRECT(F$22)</formula1>
    </dataValidation>
    <dataValidation type="whole" imeMode="halfAlpha" operator="greaterThan" allowBlank="1" showInputMessage="1" showErrorMessage="1" sqref="F9:J9" xr:uid="{CA0236A9-5D78-4872-88A9-2B5E6C6E77A8}">
      <formula1>0</formula1>
    </dataValidation>
    <dataValidation type="list" allowBlank="1" showInputMessage="1" showErrorMessage="1" sqref="F27:J27" xr:uid="{B84CAFE7-EF75-4254-90A0-9D534117A18A}">
      <formula1>INDIRECT(F$24)</formula1>
    </dataValidation>
  </dataValidations>
  <pageMargins left="0.7" right="0.7" top="0.75" bottom="0.75" header="0.3" footer="0.3"/>
  <pageSetup paperSize="8" scale="72" orientation="landscape" r:id="rId1"/>
  <rowBreaks count="1" manualBreakCount="1">
    <brk id="32" max="11"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1" id="{49795A00-CD29-454C-AB9D-8E2AEBA22B12}">
            <xm:f>OR(COUNTIF(リスト!#REF!,$F$18),COUNTIF(リスト!#REF!,$G$18),COUNTIF(リスト!#REF!,$H$18),COUNTIF(リスト!#REF!,$I$18),COUNTIF(リスト!#REF!,$J$18))&lt;&gt;TRUE</xm:f>
            <x14:dxf>
              <fill>
                <patternFill patternType="solid">
                  <bgColor theme="0" tint="-0.499984740745262"/>
                </patternFill>
              </fill>
            </x14:dxf>
          </x14:cfRule>
          <xm:sqref>F27:J29</xm:sqref>
        </x14:conditionalFormatting>
      </x14:conditionalFormattings>
    </ext>
    <ext xmlns:x14="http://schemas.microsoft.com/office/spreadsheetml/2009/9/main" uri="{CCE6A557-97BC-4b89-ADB6-D9C93CAAB3DF}">
      <x14:dataValidations xmlns:xm="http://schemas.microsoft.com/office/excel/2006/main" xWindow="522" yWindow="764" count="4">
        <x14:dataValidation type="list" allowBlank="1" showInputMessage="1" showErrorMessage="1" xr:uid="{2C934B32-9AF5-4DBF-A91F-2989C4E42175}">
          <x14:formula1>
            <xm:f>リスト!$B$3:$B$5</xm:f>
          </x14:formula1>
          <xm:sqref>F5:J5</xm:sqref>
        </x14:dataValidation>
        <x14:dataValidation type="list" allowBlank="1" showInputMessage="1" showErrorMessage="1" xr:uid="{831D33FF-69B8-4BF9-BC7B-945C38242AF2}">
          <x14:formula1>
            <xm:f>リスト!$B$6:$B$7</xm:f>
          </x14:formula1>
          <xm:sqref>F10:J10</xm:sqref>
        </x14:dataValidation>
        <x14:dataValidation type="list" allowBlank="1" showInputMessage="1" showErrorMessage="1" xr:uid="{88C6C331-E283-4F2E-A23A-239B46A842F8}">
          <x14:formula1>
            <xm:f>リスト!$B$8</xm:f>
          </x14:formula1>
          <xm:sqref>F17:J17</xm:sqref>
        </x14:dataValidation>
        <x14:dataValidation type="list" allowBlank="1" showInputMessage="1" showErrorMessage="1" xr:uid="{BB699A70-AAEB-444B-ABCD-D978711CB7D8}">
          <x14:formula1>
            <xm:f>リスト!$B$9</xm:f>
          </x14:formula1>
          <xm:sqref>F22:J22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3ED82-E938-41BC-9342-1382B47CF2EA}">
  <sheetPr codeName="Sheet4">
    <tabColor rgb="FFFFC000"/>
  </sheetPr>
  <dimension ref="A1:AE36"/>
  <sheetViews>
    <sheetView zoomScaleNormal="100" workbookViewId="0">
      <selection activeCell="F4" sqref="F4"/>
    </sheetView>
  </sheetViews>
  <sheetFormatPr defaultRowHeight="18"/>
  <cols>
    <col min="1" max="1" width="4.1640625" style="452" customWidth="1"/>
    <col min="2" max="2" width="7.1640625" style="452" customWidth="1"/>
    <col min="3" max="4" width="4.1640625" style="452" customWidth="1"/>
    <col min="5" max="5" width="11.6640625" style="452" customWidth="1"/>
    <col min="6" max="6" width="25.6640625" style="452" customWidth="1"/>
    <col min="7" max="7" width="12.6640625" style="452" customWidth="1"/>
    <col min="8" max="8" width="30.6640625" style="452" customWidth="1"/>
    <col min="9" max="9" width="12.6640625" style="452" customWidth="1"/>
    <col min="10" max="10" width="30.6640625" style="452" customWidth="1"/>
    <col min="11" max="11" width="12.6640625" style="452" customWidth="1"/>
    <col min="12" max="12" width="30.6640625" style="452" customWidth="1"/>
    <col min="13" max="13" width="12.6640625" style="452" customWidth="1"/>
    <col min="14" max="14" width="30.6640625" style="452" customWidth="1"/>
    <col min="15" max="15" width="12.6640625" style="452" customWidth="1"/>
    <col min="16" max="16" width="30.6640625" style="452" customWidth="1"/>
    <col min="17" max="17" width="12.6640625" style="452" customWidth="1"/>
    <col min="18" max="18" width="30.6640625" style="452" customWidth="1"/>
    <col min="19" max="19" width="12.6640625" style="452" customWidth="1"/>
    <col min="20" max="20" width="30.6640625" style="452" customWidth="1"/>
    <col min="21" max="21" width="12.6640625" style="452" customWidth="1"/>
    <col min="22" max="22" width="30.6640625" style="452" customWidth="1"/>
    <col min="23" max="23" width="12.6640625" style="452" customWidth="1"/>
    <col min="24" max="24" width="30.6640625" style="452" customWidth="1"/>
    <col min="25" max="25" width="12.6640625" style="452" customWidth="1"/>
    <col min="26" max="26" width="30.6640625" style="452" customWidth="1"/>
    <col min="27" max="27" width="37.4140625" style="452" customWidth="1"/>
    <col min="28" max="29" width="8.6640625" style="452"/>
    <col min="30" max="30" width="0" style="452" hidden="1" customWidth="1"/>
    <col min="31" max="16384" width="8.6640625" style="452"/>
  </cols>
  <sheetData>
    <row r="1" spans="1:31" ht="29.25" customHeight="1">
      <c r="A1" s="451" t="str">
        <f>【入力】基本情報!A1</f>
        <v>助成金計算シートver.2-0</v>
      </c>
    </row>
    <row r="2" spans="1:31" s="471" customFormat="1" ht="30" customHeight="1">
      <c r="A2" s="452"/>
      <c r="B2" s="585" t="s">
        <v>555</v>
      </c>
      <c r="C2" s="586" t="s">
        <v>32</v>
      </c>
      <c r="D2" s="586"/>
      <c r="E2" s="586"/>
      <c r="F2" s="587">
        <f>【入力】基本情報!E3</f>
        <v>0</v>
      </c>
      <c r="G2" s="588"/>
      <c r="I2" s="468"/>
      <c r="J2" s="468"/>
      <c r="K2" s="468"/>
      <c r="L2" s="468"/>
      <c r="M2" s="468"/>
      <c r="N2" s="468"/>
      <c r="O2" s="468"/>
      <c r="P2" s="468"/>
      <c r="Q2" s="468"/>
      <c r="R2" s="468"/>
      <c r="S2" s="468"/>
      <c r="T2" s="468"/>
      <c r="U2" s="468"/>
      <c r="V2" s="468"/>
      <c r="W2" s="468"/>
      <c r="X2" s="468"/>
      <c r="Y2" s="468"/>
      <c r="Z2" s="468"/>
    </row>
    <row r="3" spans="1:31" s="471" customFormat="1" ht="15" customHeight="1">
      <c r="A3" s="452"/>
      <c r="B3" s="585"/>
      <c r="C3" s="589" t="s">
        <v>11</v>
      </c>
      <c r="D3" s="589"/>
      <c r="E3" s="589"/>
      <c r="F3" s="590" t="s">
        <v>268</v>
      </c>
      <c r="G3" s="590" t="s">
        <v>269</v>
      </c>
      <c r="H3" s="591" t="s">
        <v>270</v>
      </c>
      <c r="I3" s="590" t="s">
        <v>272</v>
      </c>
      <c r="J3" s="592" t="s">
        <v>273</v>
      </c>
      <c r="K3" s="592"/>
      <c r="L3" s="468"/>
      <c r="M3" s="468"/>
      <c r="N3" s="468"/>
      <c r="O3" s="468"/>
      <c r="P3" s="468"/>
      <c r="Q3" s="468"/>
      <c r="R3" s="468"/>
      <c r="S3" s="468"/>
      <c r="T3" s="468"/>
      <c r="U3" s="468"/>
      <c r="V3" s="468"/>
      <c r="W3" s="468"/>
      <c r="X3" s="468"/>
      <c r="Y3" s="468"/>
    </row>
    <row r="4" spans="1:31" s="471" customFormat="1" ht="30" customHeight="1">
      <c r="A4" s="452"/>
      <c r="B4" s="585"/>
      <c r="C4" s="589"/>
      <c r="D4" s="589"/>
      <c r="E4" s="589"/>
      <c r="F4" s="55"/>
      <c r="G4" s="55"/>
      <c r="H4" s="54"/>
      <c r="I4" s="64"/>
      <c r="J4" s="263"/>
      <c r="K4" s="263"/>
      <c r="L4" s="468"/>
      <c r="M4" s="468"/>
      <c r="N4" s="468"/>
      <c r="O4" s="468"/>
      <c r="P4" s="468"/>
      <c r="Q4" s="468"/>
      <c r="R4" s="468"/>
      <c r="S4" s="468"/>
      <c r="T4" s="468"/>
      <c r="U4" s="468"/>
      <c r="V4" s="468"/>
      <c r="W4" s="468"/>
      <c r="X4" s="468"/>
      <c r="Y4" s="468"/>
      <c r="Z4" s="593"/>
      <c r="AA4" s="593"/>
      <c r="AB4" s="593"/>
      <c r="AC4" s="593"/>
      <c r="AD4" s="593"/>
    </row>
    <row r="5" spans="1:31" s="471" customFormat="1" ht="15" customHeight="1">
      <c r="A5" s="452"/>
      <c r="B5" s="585"/>
      <c r="C5" s="589" t="s">
        <v>12</v>
      </c>
      <c r="D5" s="589"/>
      <c r="E5" s="589"/>
      <c r="F5" s="594" t="s">
        <v>266</v>
      </c>
      <c r="G5" s="595" t="s">
        <v>267</v>
      </c>
      <c r="H5" s="595"/>
      <c r="I5" s="468"/>
      <c r="K5" s="468"/>
      <c r="L5" s="468"/>
      <c r="M5" s="468"/>
      <c r="N5" s="468"/>
      <c r="O5" s="468"/>
      <c r="P5" s="468"/>
      <c r="Q5" s="468"/>
      <c r="R5" s="468"/>
      <c r="S5" s="468"/>
      <c r="T5" s="468"/>
      <c r="U5" s="468"/>
      <c r="V5" s="468"/>
      <c r="W5" s="468"/>
      <c r="X5" s="468"/>
      <c r="Y5" s="468"/>
      <c r="Z5" s="468"/>
      <c r="AA5" s="596"/>
      <c r="AB5" s="596"/>
      <c r="AC5" s="596"/>
      <c r="AD5" s="596"/>
      <c r="AE5" s="596"/>
    </row>
    <row r="6" spans="1:31" s="471" customFormat="1" ht="30" customHeight="1">
      <c r="A6" s="452"/>
      <c r="B6" s="585"/>
      <c r="C6" s="589"/>
      <c r="D6" s="589"/>
      <c r="E6" s="589"/>
      <c r="F6" s="53"/>
      <c r="G6" s="264"/>
      <c r="H6" s="264"/>
      <c r="I6" s="468"/>
      <c r="J6" s="468"/>
      <c r="K6" s="468"/>
      <c r="L6" s="468"/>
      <c r="M6" s="468"/>
      <c r="N6" s="468"/>
      <c r="O6" s="468"/>
      <c r="P6" s="468"/>
      <c r="Q6" s="468"/>
      <c r="R6" s="468"/>
      <c r="S6" s="468"/>
      <c r="T6" s="468"/>
      <c r="U6" s="468"/>
      <c r="V6" s="468"/>
      <c r="W6" s="468"/>
      <c r="X6" s="468"/>
      <c r="Y6" s="468"/>
      <c r="Z6" s="468"/>
      <c r="AA6" s="593"/>
      <c r="AB6" s="593"/>
      <c r="AC6" s="593"/>
      <c r="AD6" s="593"/>
      <c r="AE6" s="593"/>
    </row>
    <row r="7" spans="1:31" s="471" customFormat="1" ht="30" customHeight="1">
      <c r="A7" s="452"/>
      <c r="B7" s="585"/>
      <c r="C7" s="589" t="s">
        <v>13</v>
      </c>
      <c r="D7" s="589"/>
      <c r="E7" s="589"/>
      <c r="F7" s="53"/>
      <c r="G7" s="588"/>
      <c r="I7" s="468"/>
      <c r="J7" s="468"/>
      <c r="K7" s="468"/>
      <c r="L7" s="468"/>
      <c r="M7" s="468"/>
      <c r="N7" s="468"/>
      <c r="O7" s="468"/>
      <c r="P7" s="468"/>
      <c r="Q7" s="468"/>
      <c r="R7" s="468"/>
      <c r="S7" s="468"/>
      <c r="T7" s="468"/>
      <c r="U7" s="468"/>
      <c r="V7" s="468"/>
      <c r="W7" s="468"/>
      <c r="X7" s="468"/>
      <c r="Y7" s="468"/>
      <c r="Z7" s="468"/>
      <c r="AA7" s="593"/>
      <c r="AB7" s="593"/>
      <c r="AC7" s="593"/>
      <c r="AD7" s="593"/>
      <c r="AE7" s="593"/>
    </row>
    <row r="8" spans="1:31" s="471" customFormat="1" ht="99" customHeight="1" thickBot="1">
      <c r="A8" s="452"/>
      <c r="B8" s="452"/>
      <c r="C8" s="468"/>
      <c r="D8" s="468"/>
      <c r="E8" s="468"/>
      <c r="F8" s="468"/>
      <c r="G8" s="468"/>
      <c r="H8" s="468"/>
      <c r="I8" s="468"/>
      <c r="J8" s="468"/>
      <c r="K8" s="468"/>
      <c r="L8" s="468"/>
      <c r="M8" s="468"/>
      <c r="N8" s="468"/>
      <c r="O8" s="468"/>
      <c r="P8" s="468"/>
      <c r="Q8" s="468"/>
      <c r="R8" s="468"/>
      <c r="S8" s="468"/>
      <c r="T8" s="468"/>
      <c r="U8" s="468"/>
      <c r="V8" s="468"/>
      <c r="W8" s="468"/>
      <c r="X8" s="468"/>
      <c r="Y8" s="468"/>
      <c r="Z8" s="468"/>
    </row>
    <row r="9" spans="1:31" s="471" customFormat="1" ht="16" customHeight="1">
      <c r="A9" s="452"/>
      <c r="B9" s="597" t="s">
        <v>110</v>
      </c>
      <c r="C9" s="598" t="s">
        <v>0</v>
      </c>
      <c r="D9" s="599"/>
      <c r="E9" s="599"/>
      <c r="F9" s="600"/>
      <c r="G9" s="601">
        <v>1</v>
      </c>
      <c r="H9" s="599"/>
      <c r="I9" s="601">
        <v>2</v>
      </c>
      <c r="J9" s="599"/>
      <c r="K9" s="601">
        <v>3</v>
      </c>
      <c r="L9" s="599"/>
      <c r="M9" s="601">
        <v>4</v>
      </c>
      <c r="N9" s="599"/>
      <c r="O9" s="601">
        <v>5</v>
      </c>
      <c r="P9" s="599"/>
      <c r="Q9" s="601">
        <v>6</v>
      </c>
      <c r="R9" s="599"/>
      <c r="S9" s="601">
        <v>7</v>
      </c>
      <c r="T9" s="599"/>
      <c r="U9" s="601">
        <v>8</v>
      </c>
      <c r="V9" s="599"/>
      <c r="W9" s="601">
        <v>9</v>
      </c>
      <c r="X9" s="599"/>
      <c r="Y9" s="601">
        <v>10</v>
      </c>
      <c r="Z9" s="599"/>
      <c r="AA9" s="602" t="s">
        <v>25</v>
      </c>
    </row>
    <row r="10" spans="1:31" s="471" customFormat="1" ht="30" customHeight="1">
      <c r="A10" s="452"/>
      <c r="B10" s="603"/>
      <c r="C10" s="291" t="s">
        <v>32</v>
      </c>
      <c r="D10" s="292"/>
      <c r="E10" s="292"/>
      <c r="F10" s="293"/>
      <c r="G10" s="289"/>
      <c r="H10" s="290"/>
      <c r="I10" s="252"/>
      <c r="J10" s="253"/>
      <c r="K10" s="252"/>
      <c r="L10" s="253"/>
      <c r="M10" s="252"/>
      <c r="N10" s="253"/>
      <c r="O10" s="252"/>
      <c r="P10" s="253"/>
      <c r="Q10" s="252"/>
      <c r="R10" s="253"/>
      <c r="S10" s="252"/>
      <c r="T10" s="253"/>
      <c r="U10" s="252"/>
      <c r="V10" s="253"/>
      <c r="W10" s="252"/>
      <c r="X10" s="253"/>
      <c r="Y10" s="252"/>
      <c r="Z10" s="253"/>
      <c r="AA10" s="604"/>
      <c r="AD10" s="471">
        <f>G$10</f>
        <v>0</v>
      </c>
    </row>
    <row r="11" spans="1:31" s="471" customFormat="1" ht="30" customHeight="1" thickBot="1">
      <c r="A11" s="452"/>
      <c r="B11" s="605"/>
      <c r="C11" s="606" t="s">
        <v>11</v>
      </c>
      <c r="D11" s="607"/>
      <c r="E11" s="607"/>
      <c r="F11" s="608"/>
      <c r="G11" s="256"/>
      <c r="H11" s="257"/>
      <c r="I11" s="256"/>
      <c r="J11" s="257"/>
      <c r="K11" s="256"/>
      <c r="L11" s="257"/>
      <c r="M11" s="256"/>
      <c r="N11" s="257"/>
      <c r="O11" s="256"/>
      <c r="P11" s="257"/>
      <c r="Q11" s="256"/>
      <c r="R11" s="257"/>
      <c r="S11" s="256"/>
      <c r="T11" s="257"/>
      <c r="U11" s="256"/>
      <c r="V11" s="257"/>
      <c r="W11" s="256"/>
      <c r="X11" s="257"/>
      <c r="Y11" s="256"/>
      <c r="Z11" s="257"/>
      <c r="AA11" s="609"/>
      <c r="AD11" s="471">
        <f>I$10</f>
        <v>0</v>
      </c>
    </row>
    <row r="12" spans="1:31" s="471" customFormat="1" ht="30" customHeight="1">
      <c r="B12" s="610" t="s">
        <v>109</v>
      </c>
      <c r="C12" s="611" t="s">
        <v>33</v>
      </c>
      <c r="D12" s="612" t="s">
        <v>255</v>
      </c>
      <c r="E12" s="613"/>
      <c r="F12" s="614"/>
      <c r="G12" s="261"/>
      <c r="H12" s="262"/>
      <c r="I12" s="261">
        <v>0</v>
      </c>
      <c r="J12" s="262"/>
      <c r="K12" s="261">
        <v>0</v>
      </c>
      <c r="L12" s="262"/>
      <c r="M12" s="261">
        <v>0</v>
      </c>
      <c r="N12" s="262"/>
      <c r="O12" s="261">
        <v>0</v>
      </c>
      <c r="P12" s="262"/>
      <c r="Q12" s="261">
        <v>0</v>
      </c>
      <c r="R12" s="262"/>
      <c r="S12" s="261">
        <v>0</v>
      </c>
      <c r="T12" s="262"/>
      <c r="U12" s="261">
        <v>0</v>
      </c>
      <c r="V12" s="262"/>
      <c r="W12" s="261">
        <v>0</v>
      </c>
      <c r="X12" s="262"/>
      <c r="Y12" s="261">
        <v>0</v>
      </c>
      <c r="Z12" s="262"/>
      <c r="AA12" s="105">
        <f>SUM($G12,$I12,$K12,$M12,$O12,$Q12,$S12,$U12,$W12,$Y12)</f>
        <v>0</v>
      </c>
      <c r="AD12" s="471">
        <f>K$10</f>
        <v>0</v>
      </c>
    </row>
    <row r="13" spans="1:31" s="471" customFormat="1" ht="30" customHeight="1">
      <c r="B13" s="610"/>
      <c r="C13" s="611"/>
      <c r="D13" s="615" t="s">
        <v>34</v>
      </c>
      <c r="E13" s="616" t="s">
        <v>35</v>
      </c>
      <c r="F13" s="617"/>
      <c r="G13" s="56" t="b">
        <v>0</v>
      </c>
      <c r="H13" s="57" t="b">
        <v>0</v>
      </c>
      <c r="I13" s="56" t="b">
        <v>0</v>
      </c>
      <c r="J13" s="57" t="b">
        <v>0</v>
      </c>
      <c r="K13" s="56" t="b">
        <v>0</v>
      </c>
      <c r="L13" s="57" t="b">
        <v>0</v>
      </c>
      <c r="M13" s="56" t="b">
        <v>0</v>
      </c>
      <c r="N13" s="57" t="b">
        <v>0</v>
      </c>
      <c r="O13" s="56" t="b">
        <v>0</v>
      </c>
      <c r="P13" s="57" t="b">
        <v>0</v>
      </c>
      <c r="Q13" s="56" t="b">
        <v>0</v>
      </c>
      <c r="R13" s="57" t="b">
        <v>0</v>
      </c>
      <c r="S13" s="56" t="b">
        <v>0</v>
      </c>
      <c r="T13" s="57" t="b">
        <v>0</v>
      </c>
      <c r="U13" s="56" t="b">
        <v>0</v>
      </c>
      <c r="V13" s="57" t="b">
        <v>0</v>
      </c>
      <c r="W13" s="56" t="b">
        <v>0</v>
      </c>
      <c r="X13" s="57" t="b">
        <v>0</v>
      </c>
      <c r="Y13" s="56" t="b">
        <v>0</v>
      </c>
      <c r="Z13" s="58" t="b">
        <v>0</v>
      </c>
      <c r="AA13" s="618"/>
      <c r="AD13" s="471">
        <f>M$10</f>
        <v>0</v>
      </c>
    </row>
    <row r="14" spans="1:31" s="471" customFormat="1" ht="30" customHeight="1">
      <c r="B14" s="610"/>
      <c r="C14" s="611"/>
      <c r="D14" s="615"/>
      <c r="E14" s="619"/>
      <c r="F14" s="620"/>
      <c r="G14" s="59" t="b">
        <v>0</v>
      </c>
      <c r="H14" s="60" t="b">
        <v>0</v>
      </c>
      <c r="I14" s="59" t="b">
        <v>0</v>
      </c>
      <c r="J14" s="60" t="b">
        <v>0</v>
      </c>
      <c r="K14" s="59" t="b">
        <v>0</v>
      </c>
      <c r="L14" s="60" t="b">
        <v>0</v>
      </c>
      <c r="M14" s="59" t="b">
        <v>0</v>
      </c>
      <c r="N14" s="60" t="b">
        <v>0</v>
      </c>
      <c r="O14" s="59" t="b">
        <v>0</v>
      </c>
      <c r="P14" s="60" t="b">
        <v>0</v>
      </c>
      <c r="Q14" s="59" t="b">
        <v>0</v>
      </c>
      <c r="R14" s="60" t="b">
        <v>0</v>
      </c>
      <c r="S14" s="59" t="b">
        <v>0</v>
      </c>
      <c r="T14" s="60" t="b">
        <v>0</v>
      </c>
      <c r="U14" s="59" t="b">
        <v>0</v>
      </c>
      <c r="V14" s="60" t="b">
        <v>0</v>
      </c>
      <c r="W14" s="59" t="b">
        <v>0</v>
      </c>
      <c r="X14" s="60" t="b">
        <v>0</v>
      </c>
      <c r="Y14" s="59" t="b">
        <v>0</v>
      </c>
      <c r="Z14" s="61" t="b">
        <v>0</v>
      </c>
      <c r="AA14" s="618"/>
      <c r="AD14" s="471">
        <f>O$10</f>
        <v>0</v>
      </c>
    </row>
    <row r="15" spans="1:31" s="471" customFormat="1" ht="30" customHeight="1">
      <c r="B15" s="610"/>
      <c r="C15" s="611"/>
      <c r="D15" s="615"/>
      <c r="E15" s="621"/>
      <c r="F15" s="622"/>
      <c r="G15" s="656" t="str">
        <f>IF(G13=TRUE,"単機能型","")&amp;"　"&amp;IF(H13=TRUE,"ハイブリッド型（太陽光+V2H）","")&amp;"　"&amp;IF(H14=TRUE,"ハイブリッド型（太陽光+蓄電池）","")&amp;"　"&amp;IF(H15=TRUE,"ハイブリッド型（蓄電池+V2H）","")&amp;"　"&amp;IF(G14=TRUE,"トライブリッド型","")</f>
        <v>　　　　</v>
      </c>
      <c r="H15" s="62" t="b">
        <v>0</v>
      </c>
      <c r="I15" s="656" t="str">
        <f>IF(I13=TRUE,"単機能型","")&amp;"　"&amp;IF(J13=TRUE,"ハイブリッド型（太陽光+V2H）","")&amp;"　"&amp;IF(J14=TRUE,"ハイブリッド型（太陽光+蓄電池）","")&amp;"　"&amp;IF(J15=TRUE,"ハイブリッド型（蓄電池+V2H）","")&amp;"　"&amp;IF(I14=TRUE,"トライブリッド型","")</f>
        <v>　　　　</v>
      </c>
      <c r="J15" s="62" t="b">
        <v>0</v>
      </c>
      <c r="K15" s="656" t="str">
        <f>IF(K13=TRUE,"単機能型","")&amp;"　"&amp;IF(L13=TRUE,"ハイブリッド型（太陽光+V2H）","")&amp;"　"&amp;IF(L14=TRUE,"ハイブリッド型（太陽光+蓄電池）","")&amp;"　"&amp;IF(L15=TRUE,"ハイブリッド型（蓄電池+V2H）","")&amp;"　"&amp;IF(K14=TRUE,"トライブリッド型","")</f>
        <v>　　　　</v>
      </c>
      <c r="L15" s="62" t="b">
        <v>0</v>
      </c>
      <c r="M15" s="656" t="str">
        <f>IF(M13=TRUE,"単機能型","")&amp;"　"&amp;IF(N13=TRUE,"ハイブリッド型（太陽光+V2H）","")&amp;"　"&amp;IF(N14=TRUE,"ハイブリッド型（太陽光+蓄電池）","")&amp;"　"&amp;IF(N15=TRUE,"ハイブリッド型（蓄電池+V2H）","")&amp;"　"&amp;IF(M14=TRUE,"トライブリッド型","")</f>
        <v>　　　　</v>
      </c>
      <c r="N15" s="62" t="b">
        <v>0</v>
      </c>
      <c r="O15" s="656" t="str">
        <f>IF(O13=TRUE,"単機能型","")&amp;"　"&amp;IF(P13=TRUE,"ハイブリッド型（太陽光+V2H）","")&amp;"　"&amp;IF(P14=TRUE,"ハイブリッド型（太陽光+蓄電池）","")&amp;"　"&amp;IF(P15=TRUE,"ハイブリッド型（蓄電池+V2H）","")&amp;"　"&amp;IF(O14=TRUE,"トライブリッド型","")</f>
        <v>　　　　</v>
      </c>
      <c r="P15" s="62" t="b">
        <v>0</v>
      </c>
      <c r="Q15" s="656" t="str">
        <f>IF(Q13=TRUE,"単機能型","")&amp;"　"&amp;IF(R13=TRUE,"ハイブリッド型（太陽光+V2H）","")&amp;"　"&amp;IF(R14=TRUE,"ハイブリッド型（太陽光+蓄電池）","")&amp;"　"&amp;IF(R15=TRUE,"ハイブリッド型（蓄電池+V2H）","")&amp;"　"&amp;IF(Q14=TRUE,"トライブリッド型","")</f>
        <v>　　　　</v>
      </c>
      <c r="R15" s="62" t="b">
        <v>0</v>
      </c>
      <c r="S15" s="656" t="str">
        <f>IF(S13=TRUE,"単機能型","")&amp;"　"&amp;IF(T13=TRUE,"ハイブリッド型（太陽光+V2H）","")&amp;"　"&amp;IF(T14=TRUE,"ハイブリッド型（太陽光+蓄電池）","")&amp;"　"&amp;IF(T15=TRUE,"ハイブリッド型（蓄電池+V2H）","")&amp;"　"&amp;IF(S14=TRUE,"トライブリッド型","")</f>
        <v>　　　　</v>
      </c>
      <c r="T15" s="62" t="b">
        <v>0</v>
      </c>
      <c r="U15" s="656" t="str">
        <f>IF(U13=TRUE,"単機能型","")&amp;"　"&amp;IF(V13=TRUE,"ハイブリッド型（太陽光+V2H）","")&amp;"　"&amp;IF(V14=TRUE,"ハイブリッド型（太陽光+蓄電池）","")&amp;"　"&amp;IF(V15=TRUE,"ハイブリッド型（蓄電池+V2H）","")&amp;"　"&amp;IF(U14=TRUE,"トライブリッド型","")</f>
        <v>　　　　</v>
      </c>
      <c r="V15" s="62" t="b">
        <v>0</v>
      </c>
      <c r="W15" s="656" t="str">
        <f>IF(W13=TRUE,"単機能型","")&amp;"　"&amp;IF(X13=TRUE,"ハイブリッド型（太陽光+V2H）","")&amp;"　"&amp;IF(X14=TRUE,"ハイブリッド型（太陽光+蓄電池）","")&amp;"　"&amp;IF(X15=TRUE,"ハイブリッド型（蓄電池+V2H）","")&amp;"　"&amp;IF(W14=TRUE,"トライブリッド型","")</f>
        <v>　　　　</v>
      </c>
      <c r="X15" s="62" t="b">
        <v>0</v>
      </c>
      <c r="Y15" s="656" t="str">
        <f>IF(Y13=TRUE,"単機能型","")&amp;"　"&amp;IF(Z13=TRUE,"ハイブリッド型（太陽光+V2H）","")&amp;"　"&amp;IF(Z14=TRUE,"ハイブリッド型（太陽光+蓄電池）","")&amp;"　"&amp;IF(Z15=TRUE,"ハイブリッド型（蓄電池+V2H）","")&amp;"　"&amp;IF(Y14=TRUE,"トライブリッド型","")</f>
        <v>　　　　</v>
      </c>
      <c r="Z15" s="63" t="b">
        <v>0</v>
      </c>
      <c r="AA15" s="618"/>
      <c r="AD15" s="471">
        <f>Q$10</f>
        <v>0</v>
      </c>
    </row>
    <row r="16" spans="1:31" s="471" customFormat="1" ht="30" customHeight="1">
      <c r="B16" s="610"/>
      <c r="C16" s="611"/>
      <c r="D16" s="615"/>
      <c r="E16" s="623" t="s">
        <v>256</v>
      </c>
      <c r="F16" s="623"/>
      <c r="G16" s="271">
        <v>0</v>
      </c>
      <c r="H16" s="272"/>
      <c r="I16" s="271">
        <v>0</v>
      </c>
      <c r="J16" s="272"/>
      <c r="K16" s="271">
        <v>0</v>
      </c>
      <c r="L16" s="272"/>
      <c r="M16" s="271">
        <v>0</v>
      </c>
      <c r="N16" s="272"/>
      <c r="O16" s="271">
        <v>0</v>
      </c>
      <c r="P16" s="272"/>
      <c r="Q16" s="271">
        <v>0</v>
      </c>
      <c r="R16" s="272"/>
      <c r="S16" s="271">
        <v>0</v>
      </c>
      <c r="T16" s="272"/>
      <c r="U16" s="271">
        <v>0</v>
      </c>
      <c r="V16" s="272"/>
      <c r="W16" s="271">
        <v>0</v>
      </c>
      <c r="X16" s="272"/>
      <c r="Y16" s="271">
        <v>0</v>
      </c>
      <c r="Z16" s="272"/>
      <c r="AA16" s="106">
        <f t="shared" ref="AA16:AA34" si="0">SUM($G16,$I16,$K16,$M16,$O16,$Q16,$S16,$U16,$W16,$Y16)</f>
        <v>0</v>
      </c>
      <c r="AD16" s="471">
        <f>S$10</f>
        <v>0</v>
      </c>
    </row>
    <row r="17" spans="2:30" s="471" customFormat="1" ht="30" customHeight="1">
      <c r="B17" s="610"/>
      <c r="C17" s="611"/>
      <c r="D17" s="624"/>
      <c r="E17" s="625" t="s">
        <v>257</v>
      </c>
      <c r="F17" s="626" t="s">
        <v>36</v>
      </c>
      <c r="G17" s="250">
        <v>0</v>
      </c>
      <c r="H17" s="251"/>
      <c r="I17" s="250">
        <v>0</v>
      </c>
      <c r="J17" s="251"/>
      <c r="K17" s="250">
        <v>0</v>
      </c>
      <c r="L17" s="251"/>
      <c r="M17" s="250">
        <v>0</v>
      </c>
      <c r="N17" s="251"/>
      <c r="O17" s="250">
        <v>0</v>
      </c>
      <c r="P17" s="251"/>
      <c r="Q17" s="250">
        <v>0</v>
      </c>
      <c r="R17" s="251"/>
      <c r="S17" s="250">
        <v>0</v>
      </c>
      <c r="T17" s="251"/>
      <c r="U17" s="250">
        <v>0</v>
      </c>
      <c r="V17" s="251"/>
      <c r="W17" s="250">
        <v>0</v>
      </c>
      <c r="X17" s="251"/>
      <c r="Y17" s="250">
        <v>0</v>
      </c>
      <c r="Z17" s="251"/>
      <c r="AA17" s="107">
        <f t="shared" si="0"/>
        <v>0</v>
      </c>
      <c r="AD17" s="471">
        <f>U$10</f>
        <v>0</v>
      </c>
    </row>
    <row r="18" spans="2:30" s="471" customFormat="1" ht="30" customHeight="1">
      <c r="B18" s="610"/>
      <c r="C18" s="611"/>
      <c r="D18" s="627" t="s">
        <v>258</v>
      </c>
      <c r="E18" s="628"/>
      <c r="F18" s="628"/>
      <c r="G18" s="258">
        <v>0</v>
      </c>
      <c r="H18" s="259"/>
      <c r="I18" s="258">
        <v>0</v>
      </c>
      <c r="J18" s="259"/>
      <c r="K18" s="258">
        <v>0</v>
      </c>
      <c r="L18" s="259"/>
      <c r="M18" s="258">
        <v>0</v>
      </c>
      <c r="N18" s="259"/>
      <c r="O18" s="258">
        <v>0</v>
      </c>
      <c r="P18" s="259"/>
      <c r="Q18" s="258">
        <v>0</v>
      </c>
      <c r="R18" s="259"/>
      <c r="S18" s="258">
        <v>0</v>
      </c>
      <c r="T18" s="259"/>
      <c r="U18" s="258">
        <v>0</v>
      </c>
      <c r="V18" s="259"/>
      <c r="W18" s="258">
        <v>0</v>
      </c>
      <c r="X18" s="259"/>
      <c r="Y18" s="258">
        <v>0</v>
      </c>
      <c r="Z18" s="259"/>
      <c r="AA18" s="108">
        <f t="shared" si="0"/>
        <v>0</v>
      </c>
      <c r="AD18" s="471">
        <f>W$10</f>
        <v>0</v>
      </c>
    </row>
    <row r="19" spans="2:30" s="471" customFormat="1" ht="30" customHeight="1">
      <c r="B19" s="610"/>
      <c r="C19" s="611"/>
      <c r="D19" s="629" t="s">
        <v>34</v>
      </c>
      <c r="E19" s="630" t="s">
        <v>259</v>
      </c>
      <c r="F19" s="631"/>
      <c r="G19" s="250">
        <v>0</v>
      </c>
      <c r="H19" s="251"/>
      <c r="I19" s="250">
        <v>0</v>
      </c>
      <c r="J19" s="251"/>
      <c r="K19" s="250">
        <v>0</v>
      </c>
      <c r="L19" s="251"/>
      <c r="M19" s="250">
        <v>0</v>
      </c>
      <c r="N19" s="251"/>
      <c r="O19" s="250">
        <v>0</v>
      </c>
      <c r="P19" s="251"/>
      <c r="Q19" s="250">
        <v>0</v>
      </c>
      <c r="R19" s="251"/>
      <c r="S19" s="250">
        <v>0</v>
      </c>
      <c r="T19" s="251"/>
      <c r="U19" s="250">
        <v>0</v>
      </c>
      <c r="V19" s="251"/>
      <c r="W19" s="250">
        <v>0</v>
      </c>
      <c r="X19" s="251"/>
      <c r="Y19" s="250">
        <v>0</v>
      </c>
      <c r="Z19" s="251"/>
      <c r="AA19" s="107">
        <f t="shared" si="0"/>
        <v>0</v>
      </c>
      <c r="AD19" s="471">
        <f>Y$10</f>
        <v>0</v>
      </c>
    </row>
    <row r="20" spans="2:30" s="471" customFormat="1" ht="30" customHeight="1">
      <c r="B20" s="610"/>
      <c r="C20" s="611"/>
      <c r="D20" s="627" t="s">
        <v>260</v>
      </c>
      <c r="E20" s="628"/>
      <c r="F20" s="628"/>
      <c r="G20" s="258">
        <v>0</v>
      </c>
      <c r="H20" s="259"/>
      <c r="I20" s="258">
        <v>0</v>
      </c>
      <c r="J20" s="259"/>
      <c r="K20" s="258">
        <v>0</v>
      </c>
      <c r="L20" s="259"/>
      <c r="M20" s="258">
        <v>0</v>
      </c>
      <c r="N20" s="259"/>
      <c r="O20" s="258">
        <v>0</v>
      </c>
      <c r="P20" s="259"/>
      <c r="Q20" s="258">
        <v>0</v>
      </c>
      <c r="R20" s="259"/>
      <c r="S20" s="258">
        <v>0</v>
      </c>
      <c r="T20" s="259"/>
      <c r="U20" s="258">
        <v>0</v>
      </c>
      <c r="V20" s="259"/>
      <c r="W20" s="258">
        <v>0</v>
      </c>
      <c r="X20" s="259"/>
      <c r="Y20" s="258">
        <v>0</v>
      </c>
      <c r="Z20" s="259"/>
      <c r="AA20" s="108">
        <f t="shared" si="0"/>
        <v>0</v>
      </c>
    </row>
    <row r="21" spans="2:30" s="471" customFormat="1" ht="30" customHeight="1" thickBot="1">
      <c r="B21" s="610"/>
      <c r="C21" s="611"/>
      <c r="D21" s="632" t="s">
        <v>34</v>
      </c>
      <c r="E21" s="633" t="s">
        <v>37</v>
      </c>
      <c r="F21" s="634"/>
      <c r="G21" s="274">
        <v>0</v>
      </c>
      <c r="H21" s="294"/>
      <c r="I21" s="274">
        <v>0</v>
      </c>
      <c r="J21" s="275"/>
      <c r="K21" s="274">
        <v>0</v>
      </c>
      <c r="L21" s="275"/>
      <c r="M21" s="274">
        <v>0</v>
      </c>
      <c r="N21" s="275"/>
      <c r="O21" s="274">
        <v>0</v>
      </c>
      <c r="P21" s="275"/>
      <c r="Q21" s="274">
        <v>0</v>
      </c>
      <c r="R21" s="275"/>
      <c r="S21" s="274">
        <v>0</v>
      </c>
      <c r="T21" s="275"/>
      <c r="U21" s="274">
        <v>0</v>
      </c>
      <c r="V21" s="275"/>
      <c r="W21" s="274">
        <v>0</v>
      </c>
      <c r="X21" s="275"/>
      <c r="Y21" s="274">
        <v>0</v>
      </c>
      <c r="Z21" s="275"/>
      <c r="AA21" s="109">
        <f t="shared" si="0"/>
        <v>0</v>
      </c>
    </row>
    <row r="22" spans="2:30" s="471" customFormat="1" ht="30" customHeight="1" thickTop="1">
      <c r="B22" s="610"/>
      <c r="C22" s="635" t="s">
        <v>38</v>
      </c>
      <c r="D22" s="636" t="s">
        <v>261</v>
      </c>
      <c r="E22" s="637"/>
      <c r="F22" s="637"/>
      <c r="G22" s="269">
        <v>0</v>
      </c>
      <c r="H22" s="270"/>
      <c r="I22" s="269">
        <v>0</v>
      </c>
      <c r="J22" s="270"/>
      <c r="K22" s="269">
        <v>0</v>
      </c>
      <c r="L22" s="270"/>
      <c r="M22" s="269">
        <v>0</v>
      </c>
      <c r="N22" s="270"/>
      <c r="O22" s="269">
        <v>0</v>
      </c>
      <c r="P22" s="270"/>
      <c r="Q22" s="269">
        <v>0</v>
      </c>
      <c r="R22" s="270"/>
      <c r="S22" s="269">
        <v>0</v>
      </c>
      <c r="T22" s="270"/>
      <c r="U22" s="269">
        <v>0</v>
      </c>
      <c r="V22" s="270"/>
      <c r="W22" s="269">
        <v>0</v>
      </c>
      <c r="X22" s="270"/>
      <c r="Y22" s="269">
        <v>0</v>
      </c>
      <c r="Z22" s="270"/>
      <c r="AA22" s="110">
        <f t="shared" si="0"/>
        <v>0</v>
      </c>
    </row>
    <row r="23" spans="2:30" s="471" customFormat="1" ht="30" customHeight="1">
      <c r="B23" s="610"/>
      <c r="C23" s="638"/>
      <c r="D23" s="615" t="s">
        <v>34</v>
      </c>
      <c r="E23" s="623" t="s">
        <v>262</v>
      </c>
      <c r="F23" s="623"/>
      <c r="G23" s="271">
        <v>0</v>
      </c>
      <c r="H23" s="272"/>
      <c r="I23" s="271">
        <v>0</v>
      </c>
      <c r="J23" s="272"/>
      <c r="K23" s="271">
        <v>0</v>
      </c>
      <c r="L23" s="272"/>
      <c r="M23" s="271">
        <v>0</v>
      </c>
      <c r="N23" s="272"/>
      <c r="O23" s="271">
        <v>0</v>
      </c>
      <c r="P23" s="272"/>
      <c r="Q23" s="271">
        <v>0</v>
      </c>
      <c r="R23" s="272"/>
      <c r="S23" s="271">
        <v>0</v>
      </c>
      <c r="T23" s="272"/>
      <c r="U23" s="271">
        <v>0</v>
      </c>
      <c r="V23" s="272"/>
      <c r="W23" s="271">
        <v>0</v>
      </c>
      <c r="X23" s="272"/>
      <c r="Y23" s="271">
        <v>0</v>
      </c>
      <c r="Z23" s="272"/>
      <c r="AA23" s="106">
        <f t="shared" si="0"/>
        <v>0</v>
      </c>
    </row>
    <row r="24" spans="2:30" s="471" customFormat="1" ht="30" customHeight="1">
      <c r="B24" s="610"/>
      <c r="C24" s="638"/>
      <c r="D24" s="624"/>
      <c r="E24" s="639" t="s">
        <v>257</v>
      </c>
      <c r="F24" s="626" t="s">
        <v>39</v>
      </c>
      <c r="G24" s="250">
        <v>0</v>
      </c>
      <c r="H24" s="251"/>
      <c r="I24" s="250">
        <v>0</v>
      </c>
      <c r="J24" s="251"/>
      <c r="K24" s="250">
        <v>0</v>
      </c>
      <c r="L24" s="251"/>
      <c r="M24" s="250">
        <v>0</v>
      </c>
      <c r="N24" s="251"/>
      <c r="O24" s="250">
        <v>0</v>
      </c>
      <c r="P24" s="251"/>
      <c r="Q24" s="250">
        <v>0</v>
      </c>
      <c r="R24" s="251"/>
      <c r="S24" s="250">
        <v>0</v>
      </c>
      <c r="T24" s="251"/>
      <c r="U24" s="250">
        <v>0</v>
      </c>
      <c r="V24" s="251"/>
      <c r="W24" s="250">
        <v>0</v>
      </c>
      <c r="X24" s="251"/>
      <c r="Y24" s="250">
        <v>0</v>
      </c>
      <c r="Z24" s="251"/>
      <c r="AA24" s="107">
        <f t="shared" si="0"/>
        <v>0</v>
      </c>
    </row>
    <row r="25" spans="2:30" s="471" customFormat="1" ht="30" customHeight="1">
      <c r="B25" s="610"/>
      <c r="C25" s="638"/>
      <c r="D25" s="627" t="s">
        <v>263</v>
      </c>
      <c r="E25" s="628"/>
      <c r="F25" s="628"/>
      <c r="G25" s="258">
        <v>0</v>
      </c>
      <c r="H25" s="259"/>
      <c r="I25" s="258">
        <v>0</v>
      </c>
      <c r="J25" s="259"/>
      <c r="K25" s="258">
        <v>0</v>
      </c>
      <c r="L25" s="259"/>
      <c r="M25" s="258">
        <v>0</v>
      </c>
      <c r="N25" s="259"/>
      <c r="O25" s="258">
        <v>0</v>
      </c>
      <c r="P25" s="259"/>
      <c r="Q25" s="258">
        <v>0</v>
      </c>
      <c r="R25" s="259"/>
      <c r="S25" s="258">
        <v>0</v>
      </c>
      <c r="T25" s="259"/>
      <c r="U25" s="258">
        <v>0</v>
      </c>
      <c r="V25" s="259"/>
      <c r="W25" s="258">
        <v>0</v>
      </c>
      <c r="X25" s="259"/>
      <c r="Y25" s="258">
        <v>0</v>
      </c>
      <c r="Z25" s="259"/>
      <c r="AA25" s="108">
        <f t="shared" si="0"/>
        <v>0</v>
      </c>
    </row>
    <row r="26" spans="2:30" s="471" customFormat="1" ht="30" customHeight="1">
      <c r="B26" s="610"/>
      <c r="C26" s="638"/>
      <c r="D26" s="629" t="s">
        <v>34</v>
      </c>
      <c r="E26" s="630" t="s">
        <v>264</v>
      </c>
      <c r="F26" s="631"/>
      <c r="G26" s="250">
        <v>0</v>
      </c>
      <c r="H26" s="251"/>
      <c r="I26" s="250">
        <v>0</v>
      </c>
      <c r="J26" s="251"/>
      <c r="K26" s="250">
        <v>0</v>
      </c>
      <c r="L26" s="251"/>
      <c r="M26" s="250">
        <v>0</v>
      </c>
      <c r="N26" s="251"/>
      <c r="O26" s="250">
        <v>0</v>
      </c>
      <c r="P26" s="251"/>
      <c r="Q26" s="250">
        <v>0</v>
      </c>
      <c r="R26" s="251"/>
      <c r="S26" s="250">
        <v>0</v>
      </c>
      <c r="T26" s="251"/>
      <c r="U26" s="250">
        <v>0</v>
      </c>
      <c r="V26" s="251"/>
      <c r="W26" s="250">
        <v>0</v>
      </c>
      <c r="X26" s="251"/>
      <c r="Y26" s="250">
        <v>0</v>
      </c>
      <c r="Z26" s="251"/>
      <c r="AA26" s="107">
        <f t="shared" si="0"/>
        <v>0</v>
      </c>
    </row>
    <row r="27" spans="2:30" s="471" customFormat="1" ht="30" customHeight="1">
      <c r="B27" s="610"/>
      <c r="C27" s="638"/>
      <c r="D27" s="627" t="s">
        <v>265</v>
      </c>
      <c r="E27" s="628"/>
      <c r="F27" s="628"/>
      <c r="G27" s="258">
        <v>0</v>
      </c>
      <c r="H27" s="259"/>
      <c r="I27" s="258">
        <v>0</v>
      </c>
      <c r="J27" s="259"/>
      <c r="K27" s="258">
        <v>0</v>
      </c>
      <c r="L27" s="259"/>
      <c r="M27" s="258">
        <v>0</v>
      </c>
      <c r="N27" s="259"/>
      <c r="O27" s="258">
        <v>0</v>
      </c>
      <c r="P27" s="259"/>
      <c r="Q27" s="258">
        <v>0</v>
      </c>
      <c r="R27" s="259"/>
      <c r="S27" s="258">
        <v>0</v>
      </c>
      <c r="T27" s="259"/>
      <c r="U27" s="258">
        <v>0</v>
      </c>
      <c r="V27" s="259"/>
      <c r="W27" s="258">
        <v>0</v>
      </c>
      <c r="X27" s="259"/>
      <c r="Y27" s="258">
        <v>0</v>
      </c>
      <c r="Z27" s="259"/>
      <c r="AA27" s="108">
        <f t="shared" si="0"/>
        <v>0</v>
      </c>
    </row>
    <row r="28" spans="2:30" s="471" customFormat="1" ht="30" customHeight="1" thickBot="1">
      <c r="B28" s="610"/>
      <c r="C28" s="640"/>
      <c r="D28" s="641" t="s">
        <v>34</v>
      </c>
      <c r="E28" s="642" t="s">
        <v>40</v>
      </c>
      <c r="F28" s="643"/>
      <c r="G28" s="254">
        <v>0</v>
      </c>
      <c r="H28" s="255"/>
      <c r="I28" s="254">
        <v>0</v>
      </c>
      <c r="J28" s="255"/>
      <c r="K28" s="254">
        <v>0</v>
      </c>
      <c r="L28" s="255"/>
      <c r="M28" s="254">
        <v>0</v>
      </c>
      <c r="N28" s="255"/>
      <c r="O28" s="254">
        <v>0</v>
      </c>
      <c r="P28" s="255"/>
      <c r="Q28" s="254">
        <v>0</v>
      </c>
      <c r="R28" s="255"/>
      <c r="S28" s="254">
        <v>0</v>
      </c>
      <c r="T28" s="255"/>
      <c r="U28" s="254">
        <v>0</v>
      </c>
      <c r="V28" s="255"/>
      <c r="W28" s="254">
        <v>0</v>
      </c>
      <c r="X28" s="255"/>
      <c r="Y28" s="254">
        <v>0</v>
      </c>
      <c r="Z28" s="255"/>
      <c r="AA28" s="111">
        <f t="shared" si="0"/>
        <v>0</v>
      </c>
    </row>
    <row r="29" spans="2:30" s="471" customFormat="1" ht="30" customHeight="1" thickTop="1">
      <c r="B29" s="610"/>
      <c r="C29" s="644" t="s">
        <v>41</v>
      </c>
      <c r="D29" s="644"/>
      <c r="E29" s="644"/>
      <c r="F29" s="644"/>
      <c r="G29" s="287">
        <f>(G12)+(G22)</f>
        <v>0</v>
      </c>
      <c r="H29" s="288"/>
      <c r="I29" s="281">
        <f>(I12)+(I22)</f>
        <v>0</v>
      </c>
      <c r="J29" s="282"/>
      <c r="K29" s="281">
        <f>(K12)+(K22)</f>
        <v>0</v>
      </c>
      <c r="L29" s="282"/>
      <c r="M29" s="281">
        <f>(M12)+(M22)</f>
        <v>0</v>
      </c>
      <c r="N29" s="282"/>
      <c r="O29" s="281">
        <f>(O12)+(O22)</f>
        <v>0</v>
      </c>
      <c r="P29" s="282"/>
      <c r="Q29" s="281">
        <f>(Q12)+(Q22)</f>
        <v>0</v>
      </c>
      <c r="R29" s="282"/>
      <c r="S29" s="281">
        <f>(S12)+(S22)</f>
        <v>0</v>
      </c>
      <c r="T29" s="282"/>
      <c r="U29" s="281">
        <f>(U12)+(U22)</f>
        <v>0</v>
      </c>
      <c r="V29" s="282"/>
      <c r="W29" s="281">
        <f>(W12)+(W22)</f>
        <v>0</v>
      </c>
      <c r="X29" s="282"/>
      <c r="Y29" s="276">
        <f>(Y12)+(Y22)</f>
        <v>0</v>
      </c>
      <c r="Z29" s="276"/>
      <c r="AA29" s="112">
        <f t="shared" si="0"/>
        <v>0</v>
      </c>
    </row>
    <row r="30" spans="2:30" s="471" customFormat="1" ht="30" customHeight="1">
      <c r="B30" s="610"/>
      <c r="C30" s="645" t="s">
        <v>42</v>
      </c>
      <c r="D30" s="645"/>
      <c r="E30" s="645"/>
      <c r="F30" s="645"/>
      <c r="G30" s="287">
        <f>(G18+G25)</f>
        <v>0</v>
      </c>
      <c r="H30" s="288"/>
      <c r="I30" s="283">
        <f>(I18+I25)</f>
        <v>0</v>
      </c>
      <c r="J30" s="284"/>
      <c r="K30" s="283">
        <f>(K18+K25)</f>
        <v>0</v>
      </c>
      <c r="L30" s="284"/>
      <c r="M30" s="283">
        <f>(M18+M25)</f>
        <v>0</v>
      </c>
      <c r="N30" s="284"/>
      <c r="O30" s="283">
        <f>(O18+O25)</f>
        <v>0</v>
      </c>
      <c r="P30" s="284"/>
      <c r="Q30" s="283">
        <f>(Q18+Q25)</f>
        <v>0</v>
      </c>
      <c r="R30" s="284"/>
      <c r="S30" s="283">
        <f>(S18+S25)</f>
        <v>0</v>
      </c>
      <c r="T30" s="284"/>
      <c r="U30" s="283">
        <f>(U18+U25)</f>
        <v>0</v>
      </c>
      <c r="V30" s="284"/>
      <c r="W30" s="283">
        <f>(W18+W25)</f>
        <v>0</v>
      </c>
      <c r="X30" s="284"/>
      <c r="Y30" s="260">
        <f>(Y18+Y25)</f>
        <v>0</v>
      </c>
      <c r="Z30" s="260"/>
      <c r="AA30" s="113">
        <f t="shared" si="0"/>
        <v>0</v>
      </c>
    </row>
    <row r="31" spans="2:30" s="471" customFormat="1" ht="30" customHeight="1">
      <c r="B31" s="610"/>
      <c r="C31" s="645" t="s">
        <v>43</v>
      </c>
      <c r="D31" s="645"/>
      <c r="E31" s="645"/>
      <c r="F31" s="645"/>
      <c r="G31" s="287">
        <f>(G20+G27)</f>
        <v>0</v>
      </c>
      <c r="H31" s="288"/>
      <c r="I31" s="283">
        <f>(I20+I27)</f>
        <v>0</v>
      </c>
      <c r="J31" s="284"/>
      <c r="K31" s="283">
        <f>(K20+K27)</f>
        <v>0</v>
      </c>
      <c r="L31" s="284"/>
      <c r="M31" s="283">
        <f>(M20+M27)</f>
        <v>0</v>
      </c>
      <c r="N31" s="284"/>
      <c r="O31" s="283">
        <f>(O20+O27)</f>
        <v>0</v>
      </c>
      <c r="P31" s="284"/>
      <c r="Q31" s="283">
        <f>(Q20+Q27)</f>
        <v>0</v>
      </c>
      <c r="R31" s="284"/>
      <c r="S31" s="283">
        <f>(S20+S27)</f>
        <v>0</v>
      </c>
      <c r="T31" s="284"/>
      <c r="U31" s="283">
        <f>(U20+U27)</f>
        <v>0</v>
      </c>
      <c r="V31" s="284"/>
      <c r="W31" s="283">
        <f>(W20+W27)</f>
        <v>0</v>
      </c>
      <c r="X31" s="284"/>
      <c r="Y31" s="260">
        <f>(Y20+Y27)</f>
        <v>0</v>
      </c>
      <c r="Z31" s="260"/>
      <c r="AA31" s="113">
        <f t="shared" si="0"/>
        <v>0</v>
      </c>
    </row>
    <row r="32" spans="2:30" s="471" customFormat="1" ht="30" customHeight="1">
      <c r="B32" s="610"/>
      <c r="C32" s="646" t="s">
        <v>44</v>
      </c>
      <c r="D32" s="646"/>
      <c r="E32" s="647"/>
      <c r="F32" s="648"/>
      <c r="G32" s="295">
        <f>G29+G30+G31</f>
        <v>0</v>
      </c>
      <c r="H32" s="296"/>
      <c r="I32" s="277">
        <f>I29+I30+I31</f>
        <v>0</v>
      </c>
      <c r="J32" s="278"/>
      <c r="K32" s="277">
        <f>K29+K30+K31</f>
        <v>0</v>
      </c>
      <c r="L32" s="278"/>
      <c r="M32" s="277">
        <f>M29+M30+M31</f>
        <v>0</v>
      </c>
      <c r="N32" s="278"/>
      <c r="O32" s="277">
        <f>O29+O30+O31</f>
        <v>0</v>
      </c>
      <c r="P32" s="278"/>
      <c r="Q32" s="277">
        <f>Q29+Q30+Q31</f>
        <v>0</v>
      </c>
      <c r="R32" s="278"/>
      <c r="S32" s="277">
        <f>S29+S30+S31</f>
        <v>0</v>
      </c>
      <c r="T32" s="278"/>
      <c r="U32" s="277">
        <f>U29+U30+U31</f>
        <v>0</v>
      </c>
      <c r="V32" s="278"/>
      <c r="W32" s="277">
        <f>W29+W30+W31</f>
        <v>0</v>
      </c>
      <c r="X32" s="278"/>
      <c r="Y32" s="267">
        <f>Y29+Y30+Y31</f>
        <v>0</v>
      </c>
      <c r="Z32" s="267"/>
      <c r="AA32" s="116">
        <f t="shared" si="0"/>
        <v>0</v>
      </c>
    </row>
    <row r="33" spans="2:27" s="471" customFormat="1" ht="30" customHeight="1">
      <c r="B33" s="610"/>
      <c r="C33" s="649" t="s">
        <v>45</v>
      </c>
      <c r="D33" s="649"/>
      <c r="E33" s="650"/>
      <c r="F33" s="651"/>
      <c r="G33" s="287">
        <f>ROUNDDOWN(G32*0.1,0)</f>
        <v>0</v>
      </c>
      <c r="H33" s="288"/>
      <c r="I33" s="265">
        <f>ROUNDDOWN(I32*0.1,0)</f>
        <v>0</v>
      </c>
      <c r="J33" s="266"/>
      <c r="K33" s="265">
        <f>ROUNDDOWN(K32*0.1,0)</f>
        <v>0</v>
      </c>
      <c r="L33" s="266"/>
      <c r="M33" s="265">
        <f>ROUNDDOWN(M32*0.1,0)</f>
        <v>0</v>
      </c>
      <c r="N33" s="266"/>
      <c r="O33" s="265">
        <f>ROUNDDOWN(O32*0.1,0)</f>
        <v>0</v>
      </c>
      <c r="P33" s="266"/>
      <c r="Q33" s="265">
        <f>ROUNDDOWN(Q32*0.1,0)</f>
        <v>0</v>
      </c>
      <c r="R33" s="266"/>
      <c r="S33" s="265">
        <f>ROUNDDOWN(S32*0.1,0)</f>
        <v>0</v>
      </c>
      <c r="T33" s="266"/>
      <c r="U33" s="265">
        <f>ROUNDDOWN(U32*0.1,0)</f>
        <v>0</v>
      </c>
      <c r="V33" s="266"/>
      <c r="W33" s="265">
        <f>ROUNDDOWN(W32*0.1,0)</f>
        <v>0</v>
      </c>
      <c r="X33" s="266"/>
      <c r="Y33" s="268">
        <f>ROUNDDOWN(Y32*0.1,0)</f>
        <v>0</v>
      </c>
      <c r="Z33" s="268"/>
      <c r="AA33" s="113">
        <f t="shared" si="0"/>
        <v>0</v>
      </c>
    </row>
    <row r="34" spans="2:27" s="471" customFormat="1" ht="30" customHeight="1" thickBot="1">
      <c r="B34" s="652"/>
      <c r="C34" s="653" t="s">
        <v>46</v>
      </c>
      <c r="D34" s="653"/>
      <c r="E34" s="654"/>
      <c r="F34" s="655"/>
      <c r="G34" s="285">
        <f>G32+G33</f>
        <v>0</v>
      </c>
      <c r="H34" s="286"/>
      <c r="I34" s="279">
        <f>I32+I33</f>
        <v>0</v>
      </c>
      <c r="J34" s="280"/>
      <c r="K34" s="279">
        <f>K32+K33</f>
        <v>0</v>
      </c>
      <c r="L34" s="280"/>
      <c r="M34" s="279">
        <f>M32+M33</f>
        <v>0</v>
      </c>
      <c r="N34" s="280"/>
      <c r="O34" s="279">
        <f>O32+O33</f>
        <v>0</v>
      </c>
      <c r="P34" s="280"/>
      <c r="Q34" s="279">
        <f>Q32+Q33</f>
        <v>0</v>
      </c>
      <c r="R34" s="280"/>
      <c r="S34" s="279">
        <f>S32+S33</f>
        <v>0</v>
      </c>
      <c r="T34" s="280"/>
      <c r="U34" s="279">
        <f>U32+U33</f>
        <v>0</v>
      </c>
      <c r="V34" s="280"/>
      <c r="W34" s="279">
        <f>W32+W33</f>
        <v>0</v>
      </c>
      <c r="X34" s="280"/>
      <c r="Y34" s="273">
        <f>Y32+Y33</f>
        <v>0</v>
      </c>
      <c r="Z34" s="273"/>
      <c r="AA34" s="117">
        <f t="shared" si="0"/>
        <v>0</v>
      </c>
    </row>
    <row r="35" spans="2:27" s="471" customFormat="1" ht="30" customHeight="1"/>
    <row r="36" spans="2:27" ht="27.65" customHeight="1"/>
  </sheetData>
  <sheetProtection algorithmName="SHA-512" hashValue="VERS4tCO1o86rhDL2U+9kbXxZ4dffVVG7OQguY5i5n3FagV9F59weiAqtOToLhBzeoKmVvGYM03+JorUmCwrcA==" saltValue="WD8cof0LjXgwgUSzl9ncUg==" spinCount="100000" sheet="1" objects="1" scenarios="1" selectLockedCells="1"/>
  <mergeCells count="272">
    <mergeCell ref="K32:L32"/>
    <mergeCell ref="K33:L33"/>
    <mergeCell ref="K34:L34"/>
    <mergeCell ref="C34:F34"/>
    <mergeCell ref="K18:L18"/>
    <mergeCell ref="K19:L19"/>
    <mergeCell ref="K20:L20"/>
    <mergeCell ref="K21:L21"/>
    <mergeCell ref="K22:L22"/>
    <mergeCell ref="C30:F30"/>
    <mergeCell ref="G30:H30"/>
    <mergeCell ref="C31:F31"/>
    <mergeCell ref="G31:H31"/>
    <mergeCell ref="K23:L23"/>
    <mergeCell ref="K24:L24"/>
    <mergeCell ref="K25:L25"/>
    <mergeCell ref="K26:L26"/>
    <mergeCell ref="K27:L27"/>
    <mergeCell ref="K28:L28"/>
    <mergeCell ref="K29:L29"/>
    <mergeCell ref="K30:L30"/>
    <mergeCell ref="K31:L31"/>
    <mergeCell ref="I26:J26"/>
    <mergeCell ref="I27:J27"/>
    <mergeCell ref="B9:B11"/>
    <mergeCell ref="D20:F20"/>
    <mergeCell ref="D18:F18"/>
    <mergeCell ref="E16:F16"/>
    <mergeCell ref="G16:H16"/>
    <mergeCell ref="B12:B34"/>
    <mergeCell ref="I18:J18"/>
    <mergeCell ref="I19:J19"/>
    <mergeCell ref="I20:J20"/>
    <mergeCell ref="I21:J21"/>
    <mergeCell ref="I22:J22"/>
    <mergeCell ref="C32:F32"/>
    <mergeCell ref="G32:H32"/>
    <mergeCell ref="I32:J32"/>
    <mergeCell ref="I33:J33"/>
    <mergeCell ref="I34:J34"/>
    <mergeCell ref="I29:J29"/>
    <mergeCell ref="I30:J30"/>
    <mergeCell ref="I31:J31"/>
    <mergeCell ref="I23:J23"/>
    <mergeCell ref="I24:J24"/>
    <mergeCell ref="I25:J25"/>
    <mergeCell ref="I28:J28"/>
    <mergeCell ref="O31:P31"/>
    <mergeCell ref="M32:N32"/>
    <mergeCell ref="O32:P32"/>
    <mergeCell ref="M33:N33"/>
    <mergeCell ref="O33:P33"/>
    <mergeCell ref="C33:F33"/>
    <mergeCell ref="G33:H33"/>
    <mergeCell ref="B2:B7"/>
    <mergeCell ref="C7:E7"/>
    <mergeCell ref="G20:H20"/>
    <mergeCell ref="G10:H10"/>
    <mergeCell ref="C12:C21"/>
    <mergeCell ref="D12:F12"/>
    <mergeCell ref="G12:H12"/>
    <mergeCell ref="C11:F11"/>
    <mergeCell ref="C10:F10"/>
    <mergeCell ref="C2:E2"/>
    <mergeCell ref="G17:H17"/>
    <mergeCell ref="G18:H18"/>
    <mergeCell ref="G19:H19"/>
    <mergeCell ref="G21:H21"/>
    <mergeCell ref="G11:H11"/>
    <mergeCell ref="G9:H9"/>
    <mergeCell ref="C9:F9"/>
    <mergeCell ref="AA6:AE6"/>
    <mergeCell ref="AA7:AE7"/>
    <mergeCell ref="S9:T9"/>
    <mergeCell ref="U9:V9"/>
    <mergeCell ref="G34:H34"/>
    <mergeCell ref="C29:F29"/>
    <mergeCell ref="D27:F27"/>
    <mergeCell ref="E28:F28"/>
    <mergeCell ref="C22:C28"/>
    <mergeCell ref="D22:F22"/>
    <mergeCell ref="G22:H22"/>
    <mergeCell ref="G23:H23"/>
    <mergeCell ref="G24:H24"/>
    <mergeCell ref="G25:H25"/>
    <mergeCell ref="G26:H26"/>
    <mergeCell ref="G27:H27"/>
    <mergeCell ref="G28:H28"/>
    <mergeCell ref="G29:H29"/>
    <mergeCell ref="D25:F25"/>
    <mergeCell ref="E26:F26"/>
    <mergeCell ref="D23:D24"/>
    <mergeCell ref="E23:F23"/>
    <mergeCell ref="O30:P30"/>
    <mergeCell ref="M31:N31"/>
    <mergeCell ref="M22:N22"/>
    <mergeCell ref="M27:N27"/>
    <mergeCell ref="O27:P27"/>
    <mergeCell ref="M28:N28"/>
    <mergeCell ref="E19:F19"/>
    <mergeCell ref="E21:F21"/>
    <mergeCell ref="Z4:AD4"/>
    <mergeCell ref="I9:J9"/>
    <mergeCell ref="I10:J10"/>
    <mergeCell ref="I11:J11"/>
    <mergeCell ref="I12:J12"/>
    <mergeCell ref="I16:J16"/>
    <mergeCell ref="I17:J17"/>
    <mergeCell ref="K9:L9"/>
    <mergeCell ref="K10:L10"/>
    <mergeCell ref="K11:L11"/>
    <mergeCell ref="K12:L12"/>
    <mergeCell ref="K16:L16"/>
    <mergeCell ref="K17:L17"/>
    <mergeCell ref="M9:N9"/>
    <mergeCell ref="O9:P9"/>
    <mergeCell ref="M10:N10"/>
    <mergeCell ref="O10:P10"/>
    <mergeCell ref="M11:N11"/>
    <mergeCell ref="M17:N17"/>
    <mergeCell ref="O17:P17"/>
    <mergeCell ref="M18:N18"/>
    <mergeCell ref="O18:P18"/>
    <mergeCell ref="M19:N19"/>
    <mergeCell ref="O19:P19"/>
    <mergeCell ref="M20:N20"/>
    <mergeCell ref="O20:P20"/>
    <mergeCell ref="M21:N21"/>
    <mergeCell ref="O21:P21"/>
    <mergeCell ref="M29:N29"/>
    <mergeCell ref="O29:P29"/>
    <mergeCell ref="M34:N34"/>
    <mergeCell ref="O34:P34"/>
    <mergeCell ref="Q9:R9"/>
    <mergeCell ref="Q12:R12"/>
    <mergeCell ref="Q18:R18"/>
    <mergeCell ref="Q21:R21"/>
    <mergeCell ref="Q24:R24"/>
    <mergeCell ref="Q27:R27"/>
    <mergeCell ref="O22:P22"/>
    <mergeCell ref="M23:N23"/>
    <mergeCell ref="O23:P23"/>
    <mergeCell ref="M24:N24"/>
    <mergeCell ref="O24:P24"/>
    <mergeCell ref="M25:N25"/>
    <mergeCell ref="O25:P25"/>
    <mergeCell ref="M26:N26"/>
    <mergeCell ref="O26:P26"/>
    <mergeCell ref="O11:P11"/>
    <mergeCell ref="M30:N30"/>
    <mergeCell ref="M12:N12"/>
    <mergeCell ref="O12:P12"/>
    <mergeCell ref="M16:N16"/>
    <mergeCell ref="O28:P28"/>
    <mergeCell ref="O16:P16"/>
    <mergeCell ref="S12:T12"/>
    <mergeCell ref="U12:V12"/>
    <mergeCell ref="W12:X12"/>
    <mergeCell ref="Q16:R16"/>
    <mergeCell ref="S16:T16"/>
    <mergeCell ref="U16:V16"/>
    <mergeCell ref="W16:X16"/>
    <mergeCell ref="Q17:R17"/>
    <mergeCell ref="S17:T17"/>
    <mergeCell ref="U17:V17"/>
    <mergeCell ref="W17:X17"/>
    <mergeCell ref="S18:T18"/>
    <mergeCell ref="U18:V18"/>
    <mergeCell ref="W18:X18"/>
    <mergeCell ref="Q20:R20"/>
    <mergeCell ref="S20:T20"/>
    <mergeCell ref="U20:V20"/>
    <mergeCell ref="W20:X20"/>
    <mergeCell ref="S21:T21"/>
    <mergeCell ref="U21:V21"/>
    <mergeCell ref="W21:X21"/>
    <mergeCell ref="S27:T27"/>
    <mergeCell ref="Q34:R34"/>
    <mergeCell ref="S34:T34"/>
    <mergeCell ref="U34:V34"/>
    <mergeCell ref="W34:X34"/>
    <mergeCell ref="Q29:R29"/>
    <mergeCell ref="S29:T29"/>
    <mergeCell ref="U29:V29"/>
    <mergeCell ref="W29:X29"/>
    <mergeCell ref="Q30:R30"/>
    <mergeCell ref="S30:T30"/>
    <mergeCell ref="U30:V30"/>
    <mergeCell ref="W30:X30"/>
    <mergeCell ref="Q31:R31"/>
    <mergeCell ref="S31:T31"/>
    <mergeCell ref="U31:V31"/>
    <mergeCell ref="W31:X31"/>
    <mergeCell ref="Y34:Z34"/>
    <mergeCell ref="E13:F15"/>
    <mergeCell ref="D13:D17"/>
    <mergeCell ref="Y21:Z21"/>
    <mergeCell ref="Y22:Z22"/>
    <mergeCell ref="Y23:Z23"/>
    <mergeCell ref="Y24:Z24"/>
    <mergeCell ref="Y25:Z25"/>
    <mergeCell ref="Y26:Z26"/>
    <mergeCell ref="Y27:Z27"/>
    <mergeCell ref="Y28:Z28"/>
    <mergeCell ref="Y29:Z29"/>
    <mergeCell ref="Q32:R32"/>
    <mergeCell ref="S32:T32"/>
    <mergeCell ref="U32:V32"/>
    <mergeCell ref="W32:X32"/>
    <mergeCell ref="Q33:R33"/>
    <mergeCell ref="S33:T33"/>
    <mergeCell ref="W33:X33"/>
    <mergeCell ref="Y16:Z16"/>
    <mergeCell ref="Q25:R25"/>
    <mergeCell ref="S25:T25"/>
    <mergeCell ref="U25:V25"/>
    <mergeCell ref="W25:X25"/>
    <mergeCell ref="C5:E6"/>
    <mergeCell ref="C3:E4"/>
    <mergeCell ref="J3:K3"/>
    <mergeCell ref="J4:K4"/>
    <mergeCell ref="G6:H6"/>
    <mergeCell ref="G5:H5"/>
    <mergeCell ref="AA9:AA11"/>
    <mergeCell ref="AA13:AA15"/>
    <mergeCell ref="U33:V33"/>
    <mergeCell ref="Y31:Z31"/>
    <mergeCell ref="Y32:Z32"/>
    <mergeCell ref="Y33:Z33"/>
    <mergeCell ref="Q26:R26"/>
    <mergeCell ref="S26:T26"/>
    <mergeCell ref="U26:V26"/>
    <mergeCell ref="W26:X26"/>
    <mergeCell ref="Q22:R22"/>
    <mergeCell ref="S22:T22"/>
    <mergeCell ref="U22:V22"/>
    <mergeCell ref="W22:X22"/>
    <mergeCell ref="Q23:R23"/>
    <mergeCell ref="S23:T23"/>
    <mergeCell ref="U23:V23"/>
    <mergeCell ref="W23:X23"/>
    <mergeCell ref="Y30:Z30"/>
    <mergeCell ref="Y9:Z9"/>
    <mergeCell ref="Y10:Z10"/>
    <mergeCell ref="Y11:Z11"/>
    <mergeCell ref="Y12:Z12"/>
    <mergeCell ref="Y18:Z18"/>
    <mergeCell ref="Y19:Z19"/>
    <mergeCell ref="Y20:Z20"/>
    <mergeCell ref="W9:X9"/>
    <mergeCell ref="Y17:Z17"/>
    <mergeCell ref="W24:X24"/>
    <mergeCell ref="W10:X10"/>
    <mergeCell ref="W11:X11"/>
    <mergeCell ref="W27:X27"/>
    <mergeCell ref="Q19:R19"/>
    <mergeCell ref="S19:T19"/>
    <mergeCell ref="U19:V19"/>
    <mergeCell ref="W19:X19"/>
    <mergeCell ref="Q10:R10"/>
    <mergeCell ref="S10:T10"/>
    <mergeCell ref="U10:V10"/>
    <mergeCell ref="S28:T28"/>
    <mergeCell ref="U28:V28"/>
    <mergeCell ref="W28:X28"/>
    <mergeCell ref="S24:T24"/>
    <mergeCell ref="U24:V24"/>
    <mergeCell ref="Q11:R11"/>
    <mergeCell ref="S11:T11"/>
    <mergeCell ref="U11:V11"/>
    <mergeCell ref="U27:V27"/>
    <mergeCell ref="Q28:R28"/>
  </mergeCells>
  <phoneticPr fontId="2"/>
  <conditionalFormatting sqref="G17 I17 K17 M17 O17 Q17 S17 U17 W17 Y17">
    <cfRule type="expression" dxfId="37" priority="4">
      <formula>AND(OR($G$24&lt;&gt;"",$I$24&lt;&gt;"",$K$24&lt;&gt;"",$S$24&lt;&gt;"",$U$24&lt;&gt;"",$W$24&lt;&gt;"",$Y$24&lt;&gt;""),$G$17="",$I$17="",$K$17="",$M$17="",$O$17="",$Q$17="",$S$17="",$U$17="",$W$17="",$Y$17="")</formula>
    </cfRule>
  </conditionalFormatting>
  <conditionalFormatting sqref="G24 I24 K24 M24 O24 Q24 S24 U24 W24 Y24">
    <cfRule type="expression" dxfId="36" priority="3">
      <formula>AND(OR($G$17&lt;&gt;"",$I$17&lt;&gt;"",$K$17&lt;&gt;"",$M$17&lt;&gt;"",$O$17&lt;&gt;"",$Q$17&lt;&gt;"",$S$17&lt;&gt;"",$U$17&lt;&gt;"",$W$17&lt;&gt;"",$Y$17&lt;&gt;""),$G$24="",$I$24="",$K$24="",$M$24="",$O$24="",$Q$24="",$S$24="",$U$24="",$W$24="",$Y$24="")</formula>
    </cfRule>
  </conditionalFormatting>
  <dataValidations xWindow="640" yWindow="814" count="18">
    <dataValidation type="whole" operator="greaterThan" allowBlank="1" showInputMessage="1" showErrorMessage="1" promptTitle="――― 注意事項 ――――――――――――――――――――" prompt="PCS（ハイブリッド型以上では調整後の経費）、機能性PV、架台など太陽光発電システムの機器に係る経費を記載してください。" sqref="G12:Z12" xr:uid="{C99D585D-7B4F-4DCD-AF38-B2A860136E61}">
      <formula1>0</formula1>
    </dataValidation>
    <dataValidation type="whole" operator="greaterThan" allowBlank="1" showInputMessage="1" showErrorMessage="1" promptTitle="――― 注意事項 ――――――――――――――――――――" prompt="PCS（ハイブリッド型以上では調整後の経費）など蓄電池システムの機器に係る経費を記載してください。" sqref="G18:Z18" xr:uid="{5A533E22-56E8-4347-8908-FB69EA2D1F0B}">
      <formula1>0</formula1>
    </dataValidation>
    <dataValidation type="whole" operator="greaterThan" allowBlank="1" showInputMessage="1" showErrorMessage="1" promptTitle="――― 注意事項 ――――――――――――――――――――" prompt="PCS（ハイブリッド型以上では調整後の経費）などV2Hの機器に係る経費を記載してください。" sqref="G20:Z20" xr:uid="{E25AA3B2-481A-4B89-8F7D-B24C713389E8}">
      <formula1>0</formula1>
    </dataValidation>
    <dataValidation type="whole" operator="greaterThan" allowBlank="1" showInputMessage="1" showErrorMessage="1" promptTitle="――― 注意事項 ――――――――――――――――――――" prompt="PCS（ハイブリッド型以上では調整後の経費）など蓄電池システムの工事に係る経費を記載してください。" sqref="G25:Z25" xr:uid="{D4E1DD02-13EF-439E-8865-91588B96A533}">
      <formula1>0</formula1>
    </dataValidation>
    <dataValidation type="whole" operator="greaterThan" allowBlank="1" showInputMessage="1" showErrorMessage="1" promptTitle="――― 注意事項 ――――――――――――――――――――" prompt="PCS（ハイブリッド型以上では調整後の経費）などV2Hの工事に係る経費を記載してください。" sqref="G27:Z27" xr:uid="{CE5A1C3B-19E2-46B4-A2B9-98192D0AC0C0}">
      <formula1>0</formula1>
    </dataValidation>
    <dataValidation type="whole" operator="greaterThan" allowBlank="1" showInputMessage="1" showErrorMessage="1" promptTitle="――― 注意事項 ――――――――――――――――――――" prompt="PCS（ハイブリッド型以上では調整後の経費）、機能性PV、架台など太陽光発電システムの工事に係る経費を記載してください。" sqref="G22:Z22" xr:uid="{551923AB-FF19-4B03-9947-41227A613465}">
      <formula1>0</formula1>
    </dataValidation>
    <dataValidation allowBlank="1" showErrorMessage="1" sqref="G13:Z15" xr:uid="{3E8DF0E7-F4D0-4D96-BF80-D4B0BD5B6BA0}"/>
    <dataValidation type="whole" allowBlank="1" showInputMessage="1" showErrorMessage="1" error="①太陽光発電システム機器費に含まれているものの内訳です。_x000a_（①太陽光発電システム機器費）－（集合住宅の陸屋根に設置する架台の材料費）以下の金額としてください。" sqref="G16:Z16" xr:uid="{2F57468B-C4C7-44FE-9CED-448734D648ED}">
      <formula1>0</formula1>
      <formula2>G12-G17</formula2>
    </dataValidation>
    <dataValidation type="whole" allowBlank="1" showInputMessage="1" showErrorMessage="1" sqref="G17:Z17" xr:uid="{995A9C65-3A04-48F6-998A-294B1437D383}">
      <formula1>0</formula1>
      <formula2>G12-G16</formula2>
    </dataValidation>
    <dataValidation type="whole" allowBlank="1" showInputMessage="1" showErrorMessage="1" sqref="G19:Z19 G21:Z21 G26:Z26 G28:Z28" xr:uid="{CA51B8CA-2685-4667-A15D-8754E74B7D59}">
      <formula1>0</formula1>
      <formula2>G18</formula2>
    </dataValidation>
    <dataValidation type="whole" allowBlank="1" showInputMessage="1" showErrorMessage="1" sqref="G23:Z23" xr:uid="{4123956B-9583-49DB-8DF1-8C7C343525D8}">
      <formula1>0</formula1>
      <formula2>G22-G24</formula2>
    </dataValidation>
    <dataValidation type="whole" allowBlank="1" showInputMessage="1" showErrorMessage="1" sqref="G24:Z24" xr:uid="{00FAE1A5-7F27-4929-8EDF-58B7BE0ADFF2}">
      <formula1>0</formula1>
      <formula2>G22-G23</formula2>
    </dataValidation>
    <dataValidation allowBlank="1" showInputMessage="1" showErrorMessage="1" promptTitle="-----注意事項-----" prompt="都道府県まで入力してください_x000a_例：東京都⇒〇_x000a_　　東京⇒×" sqref="F4" xr:uid="{A4E01D96-AF4B-4BE0-9A6E-B989FA446417}"/>
    <dataValidation allowBlank="1" showInputMessage="1" showErrorMessage="1" promptTitle="-----注意事項-----" prompt="例：新宿区" sqref="G4" xr:uid="{15B0AC53-B27B-46E2-8E9A-04763524454A}"/>
    <dataValidation allowBlank="1" showInputMessage="1" showErrorMessage="1" promptTitle="-----注意事項-----" prompt="例：西新宿" sqref="H4" xr:uid="{ED95417E-C6B7-4491-8539-73E3537C12B6}"/>
    <dataValidation allowBlank="1" showInputMessage="1" showErrorMessage="1" promptTitle="-----注意事項-----" prompt="例：2-4-1" sqref="I4" xr:uid="{14716370-B6D9-4A7F-A219-21BA1710CBC2}"/>
    <dataValidation allowBlank="1" showInputMessage="1" showErrorMessage="1" promptTitle="-----注意事項-----" prompt="例：新宿NSビル　10階" sqref="J4:K4" xr:uid="{716FB0C3-FA33-413A-AD44-1F4D9B702B93}"/>
    <dataValidation type="textLength" allowBlank="1" showInputMessage="1" showErrorMessage="1" promptTitle="-----注意事項-----" prompt="ー（ハイフン）を含めた形で入力してください。_x000a_例：03-5990-5269" sqref="F7" xr:uid="{0B55E48B-F39E-44B3-A202-5B800CE00715}">
      <formula1>12</formula1>
      <formula2>13</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7" r:id="rId4" name="Check Box 17">
              <controlPr defaultSize="0" autoFill="0" autoLine="0" autoPict="0" altText="ハイブリッド型（太陽光+蓄電池）">
                <anchor moveWithCells="1">
                  <from>
                    <xdr:col>7</xdr:col>
                    <xdr:colOff>311150</xdr:colOff>
                    <xdr:row>12</xdr:row>
                    <xdr:rowOff>355600</xdr:rowOff>
                  </from>
                  <to>
                    <xdr:col>7</xdr:col>
                    <xdr:colOff>2095500</xdr:colOff>
                    <xdr:row>14</xdr:row>
                    <xdr:rowOff>38100</xdr:rowOff>
                  </to>
                </anchor>
              </controlPr>
            </control>
          </mc:Choice>
        </mc:AlternateContent>
        <mc:AlternateContent xmlns:mc="http://schemas.openxmlformats.org/markup-compatibility/2006">
          <mc:Choice Requires="x14">
            <control shapeId="10295" r:id="rId5" name="Check Box 55">
              <controlPr defaultSize="0" autoFill="0" autoLine="0" autoPict="0" altText="ハイブリッド型（太陽光+V2H）">
                <anchor moveWithCells="1">
                  <from>
                    <xdr:col>7</xdr:col>
                    <xdr:colOff>311150</xdr:colOff>
                    <xdr:row>12</xdr:row>
                    <xdr:rowOff>31750</xdr:rowOff>
                  </from>
                  <to>
                    <xdr:col>7</xdr:col>
                    <xdr:colOff>2133600</xdr:colOff>
                    <xdr:row>13</xdr:row>
                    <xdr:rowOff>76200</xdr:rowOff>
                  </to>
                </anchor>
              </controlPr>
            </control>
          </mc:Choice>
        </mc:AlternateContent>
        <mc:AlternateContent xmlns:mc="http://schemas.openxmlformats.org/markup-compatibility/2006">
          <mc:Choice Requires="x14">
            <control shapeId="10302" r:id="rId6" name="Check Box 62">
              <controlPr defaultSize="0" autoFill="0" autoLine="0" autoPict="0">
                <anchor moveWithCells="1">
                  <from>
                    <xdr:col>8</xdr:col>
                    <xdr:colOff>114300</xdr:colOff>
                    <xdr:row>11</xdr:row>
                    <xdr:rowOff>374650</xdr:rowOff>
                  </from>
                  <to>
                    <xdr:col>9</xdr:col>
                    <xdr:colOff>63500</xdr:colOff>
                    <xdr:row>13</xdr:row>
                    <xdr:rowOff>76200</xdr:rowOff>
                  </to>
                </anchor>
              </controlPr>
            </control>
          </mc:Choice>
        </mc:AlternateContent>
        <mc:AlternateContent xmlns:mc="http://schemas.openxmlformats.org/markup-compatibility/2006">
          <mc:Choice Requires="x14">
            <control shapeId="10303" r:id="rId7" name="Check Box 63">
              <controlPr defaultSize="0" autoFill="0" autoLine="0" autoPict="0" altText="ハイブリッド型（太陽光+蓄電池）">
                <anchor moveWithCells="1">
                  <from>
                    <xdr:col>9</xdr:col>
                    <xdr:colOff>336550</xdr:colOff>
                    <xdr:row>12</xdr:row>
                    <xdr:rowOff>317500</xdr:rowOff>
                  </from>
                  <to>
                    <xdr:col>9</xdr:col>
                    <xdr:colOff>2108200</xdr:colOff>
                    <xdr:row>13</xdr:row>
                    <xdr:rowOff>374650</xdr:rowOff>
                  </to>
                </anchor>
              </controlPr>
            </control>
          </mc:Choice>
        </mc:AlternateContent>
        <mc:AlternateContent xmlns:mc="http://schemas.openxmlformats.org/markup-compatibility/2006">
          <mc:Choice Requires="x14">
            <control shapeId="10305" r:id="rId8" name="Check Box 65">
              <controlPr defaultSize="0" autoFill="0" autoLine="0" autoPict="0" altText="ハイブリッド型（太陽光+V2H）">
                <anchor moveWithCells="1">
                  <from>
                    <xdr:col>9</xdr:col>
                    <xdr:colOff>336550</xdr:colOff>
                    <xdr:row>11</xdr:row>
                    <xdr:rowOff>342900</xdr:rowOff>
                  </from>
                  <to>
                    <xdr:col>9</xdr:col>
                    <xdr:colOff>2159000</xdr:colOff>
                    <xdr:row>13</xdr:row>
                    <xdr:rowOff>25400</xdr:rowOff>
                  </to>
                </anchor>
              </controlPr>
            </control>
          </mc:Choice>
        </mc:AlternateContent>
        <mc:AlternateContent xmlns:mc="http://schemas.openxmlformats.org/markup-compatibility/2006">
          <mc:Choice Requires="x14">
            <control shapeId="10306" r:id="rId9" name="Check Box 66">
              <controlPr defaultSize="0" autoFill="0" autoLine="0" autoPict="0" altText="ハイブリッド型（蓄電池+V2H）">
                <anchor moveWithCells="1">
                  <from>
                    <xdr:col>9</xdr:col>
                    <xdr:colOff>336550</xdr:colOff>
                    <xdr:row>13</xdr:row>
                    <xdr:rowOff>304800</xdr:rowOff>
                  </from>
                  <to>
                    <xdr:col>9</xdr:col>
                    <xdr:colOff>2070100</xdr:colOff>
                    <xdr:row>14</xdr:row>
                    <xdr:rowOff>374650</xdr:rowOff>
                  </to>
                </anchor>
              </controlPr>
            </control>
          </mc:Choice>
        </mc:AlternateContent>
        <mc:AlternateContent xmlns:mc="http://schemas.openxmlformats.org/markup-compatibility/2006">
          <mc:Choice Requires="x14">
            <control shapeId="10307" r:id="rId10" name="Check Box 67">
              <controlPr defaultSize="0" autoFill="0" autoLine="0" autoPict="0">
                <anchor moveWithCells="1">
                  <from>
                    <xdr:col>10</xdr:col>
                    <xdr:colOff>114300</xdr:colOff>
                    <xdr:row>11</xdr:row>
                    <xdr:rowOff>374650</xdr:rowOff>
                  </from>
                  <to>
                    <xdr:col>11</xdr:col>
                    <xdr:colOff>63500</xdr:colOff>
                    <xdr:row>13</xdr:row>
                    <xdr:rowOff>76200</xdr:rowOff>
                  </to>
                </anchor>
              </controlPr>
            </control>
          </mc:Choice>
        </mc:AlternateContent>
        <mc:AlternateContent xmlns:mc="http://schemas.openxmlformats.org/markup-compatibility/2006">
          <mc:Choice Requires="x14">
            <control shapeId="10308" r:id="rId11" name="Check Box 68">
              <controlPr defaultSize="0" autoFill="0" autoLine="0" autoPict="0" altText="ハイブリッド型（太陽光+蓄電池）">
                <anchor moveWithCells="1">
                  <from>
                    <xdr:col>11</xdr:col>
                    <xdr:colOff>311150</xdr:colOff>
                    <xdr:row>12</xdr:row>
                    <xdr:rowOff>355600</xdr:rowOff>
                  </from>
                  <to>
                    <xdr:col>11</xdr:col>
                    <xdr:colOff>2095500</xdr:colOff>
                    <xdr:row>14</xdr:row>
                    <xdr:rowOff>38100</xdr:rowOff>
                  </to>
                </anchor>
              </controlPr>
            </control>
          </mc:Choice>
        </mc:AlternateContent>
        <mc:AlternateContent xmlns:mc="http://schemas.openxmlformats.org/markup-compatibility/2006">
          <mc:Choice Requires="x14">
            <control shapeId="10310" r:id="rId12" name="Check Box 70">
              <controlPr defaultSize="0" autoFill="0" autoLine="0" autoPict="0" altText="ハイブリッド型（太陽光+V2H）">
                <anchor moveWithCells="1">
                  <from>
                    <xdr:col>11</xdr:col>
                    <xdr:colOff>311150</xdr:colOff>
                    <xdr:row>12</xdr:row>
                    <xdr:rowOff>31750</xdr:rowOff>
                  </from>
                  <to>
                    <xdr:col>11</xdr:col>
                    <xdr:colOff>2133600</xdr:colOff>
                    <xdr:row>13</xdr:row>
                    <xdr:rowOff>76200</xdr:rowOff>
                  </to>
                </anchor>
              </controlPr>
            </control>
          </mc:Choice>
        </mc:AlternateContent>
        <mc:AlternateContent xmlns:mc="http://schemas.openxmlformats.org/markup-compatibility/2006">
          <mc:Choice Requires="x14">
            <control shapeId="10311" r:id="rId13" name="Check Box 71">
              <controlPr defaultSize="0" autoFill="0" autoLine="0" autoPict="0" altText="ハイブリッド型（蓄電池+V2H）">
                <anchor moveWithCells="1">
                  <from>
                    <xdr:col>11</xdr:col>
                    <xdr:colOff>311150</xdr:colOff>
                    <xdr:row>13</xdr:row>
                    <xdr:rowOff>330200</xdr:rowOff>
                  </from>
                  <to>
                    <xdr:col>11</xdr:col>
                    <xdr:colOff>2057400</xdr:colOff>
                    <xdr:row>15</xdr:row>
                    <xdr:rowOff>25400</xdr:rowOff>
                  </to>
                </anchor>
              </controlPr>
            </control>
          </mc:Choice>
        </mc:AlternateContent>
        <mc:AlternateContent xmlns:mc="http://schemas.openxmlformats.org/markup-compatibility/2006">
          <mc:Choice Requires="x14">
            <control shapeId="10312" r:id="rId14" name="Check Box 72">
              <controlPr defaultSize="0" autoFill="0" autoLine="0" autoPict="0">
                <anchor moveWithCells="1">
                  <from>
                    <xdr:col>12</xdr:col>
                    <xdr:colOff>114300</xdr:colOff>
                    <xdr:row>11</xdr:row>
                    <xdr:rowOff>374650</xdr:rowOff>
                  </from>
                  <to>
                    <xdr:col>13</xdr:col>
                    <xdr:colOff>63500</xdr:colOff>
                    <xdr:row>13</xdr:row>
                    <xdr:rowOff>76200</xdr:rowOff>
                  </to>
                </anchor>
              </controlPr>
            </control>
          </mc:Choice>
        </mc:AlternateContent>
        <mc:AlternateContent xmlns:mc="http://schemas.openxmlformats.org/markup-compatibility/2006">
          <mc:Choice Requires="x14">
            <control shapeId="10313" r:id="rId15" name="Check Box 73">
              <controlPr defaultSize="0" autoFill="0" autoLine="0" autoPict="0" altText="ハイブリッド型（太陽光+蓄電池）">
                <anchor moveWithCells="1">
                  <from>
                    <xdr:col>13</xdr:col>
                    <xdr:colOff>311150</xdr:colOff>
                    <xdr:row>12</xdr:row>
                    <xdr:rowOff>355600</xdr:rowOff>
                  </from>
                  <to>
                    <xdr:col>13</xdr:col>
                    <xdr:colOff>2095500</xdr:colOff>
                    <xdr:row>14</xdr:row>
                    <xdr:rowOff>38100</xdr:rowOff>
                  </to>
                </anchor>
              </controlPr>
            </control>
          </mc:Choice>
        </mc:AlternateContent>
        <mc:AlternateContent xmlns:mc="http://schemas.openxmlformats.org/markup-compatibility/2006">
          <mc:Choice Requires="x14">
            <control shapeId="10315" r:id="rId16" name="Check Box 75">
              <controlPr defaultSize="0" autoFill="0" autoLine="0" autoPict="0" altText="ハイブリッド型（太陽光+V2H）">
                <anchor moveWithCells="1">
                  <from>
                    <xdr:col>13</xdr:col>
                    <xdr:colOff>311150</xdr:colOff>
                    <xdr:row>12</xdr:row>
                    <xdr:rowOff>31750</xdr:rowOff>
                  </from>
                  <to>
                    <xdr:col>13</xdr:col>
                    <xdr:colOff>2133600</xdr:colOff>
                    <xdr:row>13</xdr:row>
                    <xdr:rowOff>76200</xdr:rowOff>
                  </to>
                </anchor>
              </controlPr>
            </control>
          </mc:Choice>
        </mc:AlternateContent>
        <mc:AlternateContent xmlns:mc="http://schemas.openxmlformats.org/markup-compatibility/2006">
          <mc:Choice Requires="x14">
            <control shapeId="10316" r:id="rId17" name="Check Box 76">
              <controlPr defaultSize="0" autoFill="0" autoLine="0" autoPict="0" altText="ハイブリッド型（蓄電池+V2H）">
                <anchor moveWithCells="1">
                  <from>
                    <xdr:col>13</xdr:col>
                    <xdr:colOff>311150</xdr:colOff>
                    <xdr:row>13</xdr:row>
                    <xdr:rowOff>330200</xdr:rowOff>
                  </from>
                  <to>
                    <xdr:col>13</xdr:col>
                    <xdr:colOff>2057400</xdr:colOff>
                    <xdr:row>15</xdr:row>
                    <xdr:rowOff>25400</xdr:rowOff>
                  </to>
                </anchor>
              </controlPr>
            </control>
          </mc:Choice>
        </mc:AlternateContent>
        <mc:AlternateContent xmlns:mc="http://schemas.openxmlformats.org/markup-compatibility/2006">
          <mc:Choice Requires="x14">
            <control shapeId="10317" r:id="rId18" name="Check Box 77">
              <controlPr defaultSize="0" autoFill="0" autoLine="0" autoPict="0">
                <anchor moveWithCells="1">
                  <from>
                    <xdr:col>14</xdr:col>
                    <xdr:colOff>114300</xdr:colOff>
                    <xdr:row>11</xdr:row>
                    <xdr:rowOff>374650</xdr:rowOff>
                  </from>
                  <to>
                    <xdr:col>15</xdr:col>
                    <xdr:colOff>63500</xdr:colOff>
                    <xdr:row>13</xdr:row>
                    <xdr:rowOff>76200</xdr:rowOff>
                  </to>
                </anchor>
              </controlPr>
            </control>
          </mc:Choice>
        </mc:AlternateContent>
        <mc:AlternateContent xmlns:mc="http://schemas.openxmlformats.org/markup-compatibility/2006">
          <mc:Choice Requires="x14">
            <control shapeId="10318" r:id="rId19" name="Check Box 78">
              <controlPr defaultSize="0" autoFill="0" autoLine="0" autoPict="0" altText="ハイブリッド型（太陽光+蓄電池）">
                <anchor moveWithCells="1">
                  <from>
                    <xdr:col>15</xdr:col>
                    <xdr:colOff>311150</xdr:colOff>
                    <xdr:row>12</xdr:row>
                    <xdr:rowOff>355600</xdr:rowOff>
                  </from>
                  <to>
                    <xdr:col>15</xdr:col>
                    <xdr:colOff>2095500</xdr:colOff>
                    <xdr:row>14</xdr:row>
                    <xdr:rowOff>38100</xdr:rowOff>
                  </to>
                </anchor>
              </controlPr>
            </control>
          </mc:Choice>
        </mc:AlternateContent>
        <mc:AlternateContent xmlns:mc="http://schemas.openxmlformats.org/markup-compatibility/2006">
          <mc:Choice Requires="x14">
            <control shapeId="10320" r:id="rId20" name="Check Box 80">
              <controlPr defaultSize="0" autoFill="0" autoLine="0" autoPict="0" altText="ハイブリッド型（太陽光+V2H）">
                <anchor moveWithCells="1">
                  <from>
                    <xdr:col>15</xdr:col>
                    <xdr:colOff>311150</xdr:colOff>
                    <xdr:row>12</xdr:row>
                    <xdr:rowOff>31750</xdr:rowOff>
                  </from>
                  <to>
                    <xdr:col>15</xdr:col>
                    <xdr:colOff>2133600</xdr:colOff>
                    <xdr:row>13</xdr:row>
                    <xdr:rowOff>76200</xdr:rowOff>
                  </to>
                </anchor>
              </controlPr>
            </control>
          </mc:Choice>
        </mc:AlternateContent>
        <mc:AlternateContent xmlns:mc="http://schemas.openxmlformats.org/markup-compatibility/2006">
          <mc:Choice Requires="x14">
            <control shapeId="10321" r:id="rId21" name="Check Box 81">
              <controlPr defaultSize="0" autoFill="0" autoLine="0" autoPict="0" altText="ハイブリッド型（蓄電池+V2H）">
                <anchor moveWithCells="1">
                  <from>
                    <xdr:col>15</xdr:col>
                    <xdr:colOff>311150</xdr:colOff>
                    <xdr:row>13</xdr:row>
                    <xdr:rowOff>330200</xdr:rowOff>
                  </from>
                  <to>
                    <xdr:col>15</xdr:col>
                    <xdr:colOff>2057400</xdr:colOff>
                    <xdr:row>15</xdr:row>
                    <xdr:rowOff>25400</xdr:rowOff>
                  </to>
                </anchor>
              </controlPr>
            </control>
          </mc:Choice>
        </mc:AlternateContent>
        <mc:AlternateContent xmlns:mc="http://schemas.openxmlformats.org/markup-compatibility/2006">
          <mc:Choice Requires="x14">
            <control shapeId="10322" r:id="rId22" name="Check Box 82">
              <controlPr defaultSize="0" autoFill="0" autoLine="0" autoPict="0">
                <anchor moveWithCells="1">
                  <from>
                    <xdr:col>16</xdr:col>
                    <xdr:colOff>114300</xdr:colOff>
                    <xdr:row>11</xdr:row>
                    <xdr:rowOff>374650</xdr:rowOff>
                  </from>
                  <to>
                    <xdr:col>17</xdr:col>
                    <xdr:colOff>63500</xdr:colOff>
                    <xdr:row>13</xdr:row>
                    <xdr:rowOff>76200</xdr:rowOff>
                  </to>
                </anchor>
              </controlPr>
            </control>
          </mc:Choice>
        </mc:AlternateContent>
        <mc:AlternateContent xmlns:mc="http://schemas.openxmlformats.org/markup-compatibility/2006">
          <mc:Choice Requires="x14">
            <control shapeId="10323" r:id="rId23" name="Check Box 83">
              <controlPr defaultSize="0" autoFill="0" autoLine="0" autoPict="0" altText="ハイブリッド型（太陽光+蓄電池）">
                <anchor moveWithCells="1">
                  <from>
                    <xdr:col>17</xdr:col>
                    <xdr:colOff>311150</xdr:colOff>
                    <xdr:row>12</xdr:row>
                    <xdr:rowOff>355600</xdr:rowOff>
                  </from>
                  <to>
                    <xdr:col>17</xdr:col>
                    <xdr:colOff>2095500</xdr:colOff>
                    <xdr:row>14</xdr:row>
                    <xdr:rowOff>38100</xdr:rowOff>
                  </to>
                </anchor>
              </controlPr>
            </control>
          </mc:Choice>
        </mc:AlternateContent>
        <mc:AlternateContent xmlns:mc="http://schemas.openxmlformats.org/markup-compatibility/2006">
          <mc:Choice Requires="x14">
            <control shapeId="10324" r:id="rId24" name="Check Box 84">
              <controlPr defaultSize="0" autoFill="0" autoLine="0" autoPict="0">
                <anchor moveWithCells="1">
                  <from>
                    <xdr:col>16</xdr:col>
                    <xdr:colOff>120650</xdr:colOff>
                    <xdr:row>12</xdr:row>
                    <xdr:rowOff>368300</xdr:rowOff>
                  </from>
                  <to>
                    <xdr:col>17</xdr:col>
                    <xdr:colOff>311150</xdr:colOff>
                    <xdr:row>14</xdr:row>
                    <xdr:rowOff>63500</xdr:rowOff>
                  </to>
                </anchor>
              </controlPr>
            </control>
          </mc:Choice>
        </mc:AlternateContent>
        <mc:AlternateContent xmlns:mc="http://schemas.openxmlformats.org/markup-compatibility/2006">
          <mc:Choice Requires="x14">
            <control shapeId="10325" r:id="rId25" name="Check Box 85">
              <controlPr defaultSize="0" autoFill="0" autoLine="0" autoPict="0" altText="ハイブリッド型（太陽光+V2H）">
                <anchor moveWithCells="1">
                  <from>
                    <xdr:col>17</xdr:col>
                    <xdr:colOff>311150</xdr:colOff>
                    <xdr:row>12</xdr:row>
                    <xdr:rowOff>31750</xdr:rowOff>
                  </from>
                  <to>
                    <xdr:col>17</xdr:col>
                    <xdr:colOff>2133600</xdr:colOff>
                    <xdr:row>13</xdr:row>
                    <xdr:rowOff>76200</xdr:rowOff>
                  </to>
                </anchor>
              </controlPr>
            </control>
          </mc:Choice>
        </mc:AlternateContent>
        <mc:AlternateContent xmlns:mc="http://schemas.openxmlformats.org/markup-compatibility/2006">
          <mc:Choice Requires="x14">
            <control shapeId="10326" r:id="rId26" name="Check Box 86">
              <controlPr defaultSize="0" autoFill="0" autoLine="0" autoPict="0" altText="ハイブリッド型（蓄電池+V2H）">
                <anchor moveWithCells="1">
                  <from>
                    <xdr:col>17</xdr:col>
                    <xdr:colOff>311150</xdr:colOff>
                    <xdr:row>13</xdr:row>
                    <xdr:rowOff>330200</xdr:rowOff>
                  </from>
                  <to>
                    <xdr:col>17</xdr:col>
                    <xdr:colOff>2057400</xdr:colOff>
                    <xdr:row>15</xdr:row>
                    <xdr:rowOff>25400</xdr:rowOff>
                  </to>
                </anchor>
              </controlPr>
            </control>
          </mc:Choice>
        </mc:AlternateContent>
        <mc:AlternateContent xmlns:mc="http://schemas.openxmlformats.org/markup-compatibility/2006">
          <mc:Choice Requires="x14">
            <control shapeId="10327" r:id="rId27" name="Check Box 87">
              <controlPr defaultSize="0" autoFill="0" autoLine="0" autoPict="0">
                <anchor moveWithCells="1">
                  <from>
                    <xdr:col>18</xdr:col>
                    <xdr:colOff>114300</xdr:colOff>
                    <xdr:row>11</xdr:row>
                    <xdr:rowOff>374650</xdr:rowOff>
                  </from>
                  <to>
                    <xdr:col>19</xdr:col>
                    <xdr:colOff>63500</xdr:colOff>
                    <xdr:row>13</xdr:row>
                    <xdr:rowOff>76200</xdr:rowOff>
                  </to>
                </anchor>
              </controlPr>
            </control>
          </mc:Choice>
        </mc:AlternateContent>
        <mc:AlternateContent xmlns:mc="http://schemas.openxmlformats.org/markup-compatibility/2006">
          <mc:Choice Requires="x14">
            <control shapeId="10328" r:id="rId28" name="Check Box 88">
              <controlPr defaultSize="0" autoFill="0" autoLine="0" autoPict="0" altText="ハイブリッド型（太陽光+蓄電池）">
                <anchor moveWithCells="1">
                  <from>
                    <xdr:col>19</xdr:col>
                    <xdr:colOff>311150</xdr:colOff>
                    <xdr:row>12</xdr:row>
                    <xdr:rowOff>355600</xdr:rowOff>
                  </from>
                  <to>
                    <xdr:col>19</xdr:col>
                    <xdr:colOff>2095500</xdr:colOff>
                    <xdr:row>14</xdr:row>
                    <xdr:rowOff>38100</xdr:rowOff>
                  </to>
                </anchor>
              </controlPr>
            </control>
          </mc:Choice>
        </mc:AlternateContent>
        <mc:AlternateContent xmlns:mc="http://schemas.openxmlformats.org/markup-compatibility/2006">
          <mc:Choice Requires="x14">
            <control shapeId="10329" r:id="rId29" name="Check Box 89">
              <controlPr defaultSize="0" autoFill="0" autoLine="0" autoPict="0">
                <anchor moveWithCells="1">
                  <from>
                    <xdr:col>18</xdr:col>
                    <xdr:colOff>120650</xdr:colOff>
                    <xdr:row>12</xdr:row>
                    <xdr:rowOff>368300</xdr:rowOff>
                  </from>
                  <to>
                    <xdr:col>19</xdr:col>
                    <xdr:colOff>311150</xdr:colOff>
                    <xdr:row>14</xdr:row>
                    <xdr:rowOff>63500</xdr:rowOff>
                  </to>
                </anchor>
              </controlPr>
            </control>
          </mc:Choice>
        </mc:AlternateContent>
        <mc:AlternateContent xmlns:mc="http://schemas.openxmlformats.org/markup-compatibility/2006">
          <mc:Choice Requires="x14">
            <control shapeId="10330" r:id="rId30" name="Check Box 90">
              <controlPr defaultSize="0" autoFill="0" autoLine="0" autoPict="0" altText="ハイブリッド型（太陽光+V2H）">
                <anchor moveWithCells="1">
                  <from>
                    <xdr:col>19</xdr:col>
                    <xdr:colOff>311150</xdr:colOff>
                    <xdr:row>12</xdr:row>
                    <xdr:rowOff>31750</xdr:rowOff>
                  </from>
                  <to>
                    <xdr:col>19</xdr:col>
                    <xdr:colOff>2133600</xdr:colOff>
                    <xdr:row>13</xdr:row>
                    <xdr:rowOff>76200</xdr:rowOff>
                  </to>
                </anchor>
              </controlPr>
            </control>
          </mc:Choice>
        </mc:AlternateContent>
        <mc:AlternateContent xmlns:mc="http://schemas.openxmlformats.org/markup-compatibility/2006">
          <mc:Choice Requires="x14">
            <control shapeId="10331" r:id="rId31" name="Check Box 91">
              <controlPr defaultSize="0" autoFill="0" autoLine="0" autoPict="0" altText="ハイブリッド型（蓄電池+V2H）">
                <anchor moveWithCells="1">
                  <from>
                    <xdr:col>19</xdr:col>
                    <xdr:colOff>311150</xdr:colOff>
                    <xdr:row>13</xdr:row>
                    <xdr:rowOff>330200</xdr:rowOff>
                  </from>
                  <to>
                    <xdr:col>19</xdr:col>
                    <xdr:colOff>2057400</xdr:colOff>
                    <xdr:row>15</xdr:row>
                    <xdr:rowOff>25400</xdr:rowOff>
                  </to>
                </anchor>
              </controlPr>
            </control>
          </mc:Choice>
        </mc:AlternateContent>
        <mc:AlternateContent xmlns:mc="http://schemas.openxmlformats.org/markup-compatibility/2006">
          <mc:Choice Requires="x14">
            <control shapeId="10332" r:id="rId32" name="Check Box 92">
              <controlPr defaultSize="0" autoFill="0" autoLine="0" autoPict="0">
                <anchor moveWithCells="1">
                  <from>
                    <xdr:col>20</xdr:col>
                    <xdr:colOff>114300</xdr:colOff>
                    <xdr:row>11</xdr:row>
                    <xdr:rowOff>374650</xdr:rowOff>
                  </from>
                  <to>
                    <xdr:col>21</xdr:col>
                    <xdr:colOff>63500</xdr:colOff>
                    <xdr:row>13</xdr:row>
                    <xdr:rowOff>76200</xdr:rowOff>
                  </to>
                </anchor>
              </controlPr>
            </control>
          </mc:Choice>
        </mc:AlternateContent>
        <mc:AlternateContent xmlns:mc="http://schemas.openxmlformats.org/markup-compatibility/2006">
          <mc:Choice Requires="x14">
            <control shapeId="10333" r:id="rId33" name="Check Box 93">
              <controlPr defaultSize="0" autoFill="0" autoLine="0" autoPict="0" altText="ハイブリッド型（太陽光+蓄電池）">
                <anchor moveWithCells="1">
                  <from>
                    <xdr:col>21</xdr:col>
                    <xdr:colOff>311150</xdr:colOff>
                    <xdr:row>12</xdr:row>
                    <xdr:rowOff>355600</xdr:rowOff>
                  </from>
                  <to>
                    <xdr:col>21</xdr:col>
                    <xdr:colOff>2095500</xdr:colOff>
                    <xdr:row>14</xdr:row>
                    <xdr:rowOff>38100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20</xdr:col>
                    <xdr:colOff>120650</xdr:colOff>
                    <xdr:row>12</xdr:row>
                    <xdr:rowOff>368300</xdr:rowOff>
                  </from>
                  <to>
                    <xdr:col>21</xdr:col>
                    <xdr:colOff>311150</xdr:colOff>
                    <xdr:row>14</xdr:row>
                    <xdr:rowOff>63500</xdr:rowOff>
                  </to>
                </anchor>
              </controlPr>
            </control>
          </mc:Choice>
        </mc:AlternateContent>
        <mc:AlternateContent xmlns:mc="http://schemas.openxmlformats.org/markup-compatibility/2006">
          <mc:Choice Requires="x14">
            <control shapeId="10335" r:id="rId35" name="Check Box 95">
              <controlPr defaultSize="0" autoFill="0" autoLine="0" autoPict="0" altText="ハイブリッド型（太陽光+V2H）">
                <anchor moveWithCells="1">
                  <from>
                    <xdr:col>21</xdr:col>
                    <xdr:colOff>311150</xdr:colOff>
                    <xdr:row>12</xdr:row>
                    <xdr:rowOff>31750</xdr:rowOff>
                  </from>
                  <to>
                    <xdr:col>21</xdr:col>
                    <xdr:colOff>2133600</xdr:colOff>
                    <xdr:row>13</xdr:row>
                    <xdr:rowOff>76200</xdr:rowOff>
                  </to>
                </anchor>
              </controlPr>
            </control>
          </mc:Choice>
        </mc:AlternateContent>
        <mc:AlternateContent xmlns:mc="http://schemas.openxmlformats.org/markup-compatibility/2006">
          <mc:Choice Requires="x14">
            <control shapeId="10336" r:id="rId36" name="Check Box 96">
              <controlPr defaultSize="0" autoFill="0" autoLine="0" autoPict="0" altText="ハイブリッド型（蓄電池+V2H）">
                <anchor moveWithCells="1">
                  <from>
                    <xdr:col>21</xdr:col>
                    <xdr:colOff>311150</xdr:colOff>
                    <xdr:row>13</xdr:row>
                    <xdr:rowOff>330200</xdr:rowOff>
                  </from>
                  <to>
                    <xdr:col>21</xdr:col>
                    <xdr:colOff>2057400</xdr:colOff>
                    <xdr:row>15</xdr:row>
                    <xdr:rowOff>25400</xdr:rowOff>
                  </to>
                </anchor>
              </controlPr>
            </control>
          </mc:Choice>
        </mc:AlternateContent>
        <mc:AlternateContent xmlns:mc="http://schemas.openxmlformats.org/markup-compatibility/2006">
          <mc:Choice Requires="x14">
            <control shapeId="10337" r:id="rId37" name="Check Box 97">
              <controlPr defaultSize="0" autoFill="0" autoLine="0" autoPict="0">
                <anchor moveWithCells="1">
                  <from>
                    <xdr:col>22</xdr:col>
                    <xdr:colOff>114300</xdr:colOff>
                    <xdr:row>11</xdr:row>
                    <xdr:rowOff>374650</xdr:rowOff>
                  </from>
                  <to>
                    <xdr:col>23</xdr:col>
                    <xdr:colOff>63500</xdr:colOff>
                    <xdr:row>13</xdr:row>
                    <xdr:rowOff>76200</xdr:rowOff>
                  </to>
                </anchor>
              </controlPr>
            </control>
          </mc:Choice>
        </mc:AlternateContent>
        <mc:AlternateContent xmlns:mc="http://schemas.openxmlformats.org/markup-compatibility/2006">
          <mc:Choice Requires="x14">
            <control shapeId="10338" r:id="rId38" name="Check Box 98">
              <controlPr defaultSize="0" autoFill="0" autoLine="0" autoPict="0" altText="ハイブリッド型（太陽光+蓄電池）">
                <anchor moveWithCells="1">
                  <from>
                    <xdr:col>23</xdr:col>
                    <xdr:colOff>311150</xdr:colOff>
                    <xdr:row>12</xdr:row>
                    <xdr:rowOff>355600</xdr:rowOff>
                  </from>
                  <to>
                    <xdr:col>23</xdr:col>
                    <xdr:colOff>2095500</xdr:colOff>
                    <xdr:row>14</xdr:row>
                    <xdr:rowOff>38100</xdr:rowOff>
                  </to>
                </anchor>
              </controlPr>
            </control>
          </mc:Choice>
        </mc:AlternateContent>
        <mc:AlternateContent xmlns:mc="http://schemas.openxmlformats.org/markup-compatibility/2006">
          <mc:Choice Requires="x14">
            <control shapeId="10339" r:id="rId39" name="Check Box 99">
              <controlPr defaultSize="0" autoFill="0" autoLine="0" autoPict="0">
                <anchor moveWithCells="1">
                  <from>
                    <xdr:col>22</xdr:col>
                    <xdr:colOff>120650</xdr:colOff>
                    <xdr:row>12</xdr:row>
                    <xdr:rowOff>368300</xdr:rowOff>
                  </from>
                  <to>
                    <xdr:col>23</xdr:col>
                    <xdr:colOff>311150</xdr:colOff>
                    <xdr:row>14</xdr:row>
                    <xdr:rowOff>63500</xdr:rowOff>
                  </to>
                </anchor>
              </controlPr>
            </control>
          </mc:Choice>
        </mc:AlternateContent>
        <mc:AlternateContent xmlns:mc="http://schemas.openxmlformats.org/markup-compatibility/2006">
          <mc:Choice Requires="x14">
            <control shapeId="10340" r:id="rId40" name="Check Box 100">
              <controlPr defaultSize="0" autoFill="0" autoLine="0" autoPict="0" altText="ハイブリッド型（太陽光+V2H）">
                <anchor moveWithCells="1">
                  <from>
                    <xdr:col>23</xdr:col>
                    <xdr:colOff>311150</xdr:colOff>
                    <xdr:row>12</xdr:row>
                    <xdr:rowOff>31750</xdr:rowOff>
                  </from>
                  <to>
                    <xdr:col>23</xdr:col>
                    <xdr:colOff>2133600</xdr:colOff>
                    <xdr:row>13</xdr:row>
                    <xdr:rowOff>76200</xdr:rowOff>
                  </to>
                </anchor>
              </controlPr>
            </control>
          </mc:Choice>
        </mc:AlternateContent>
        <mc:AlternateContent xmlns:mc="http://schemas.openxmlformats.org/markup-compatibility/2006">
          <mc:Choice Requires="x14">
            <control shapeId="10341" r:id="rId41" name="Check Box 101">
              <controlPr defaultSize="0" autoFill="0" autoLine="0" autoPict="0" altText="ハイブリッド型（蓄電池+V2H）">
                <anchor moveWithCells="1">
                  <from>
                    <xdr:col>23</xdr:col>
                    <xdr:colOff>311150</xdr:colOff>
                    <xdr:row>13</xdr:row>
                    <xdr:rowOff>330200</xdr:rowOff>
                  </from>
                  <to>
                    <xdr:col>23</xdr:col>
                    <xdr:colOff>2057400</xdr:colOff>
                    <xdr:row>15</xdr:row>
                    <xdr:rowOff>25400</xdr:rowOff>
                  </to>
                </anchor>
              </controlPr>
            </control>
          </mc:Choice>
        </mc:AlternateContent>
        <mc:AlternateContent xmlns:mc="http://schemas.openxmlformats.org/markup-compatibility/2006">
          <mc:Choice Requires="x14">
            <control shapeId="10342" r:id="rId42" name="Check Box 102">
              <controlPr defaultSize="0" autoFill="0" autoLine="0" autoPict="0">
                <anchor moveWithCells="1">
                  <from>
                    <xdr:col>24</xdr:col>
                    <xdr:colOff>114300</xdr:colOff>
                    <xdr:row>11</xdr:row>
                    <xdr:rowOff>374650</xdr:rowOff>
                  </from>
                  <to>
                    <xdr:col>25</xdr:col>
                    <xdr:colOff>63500</xdr:colOff>
                    <xdr:row>13</xdr:row>
                    <xdr:rowOff>76200</xdr:rowOff>
                  </to>
                </anchor>
              </controlPr>
            </control>
          </mc:Choice>
        </mc:AlternateContent>
        <mc:AlternateContent xmlns:mc="http://schemas.openxmlformats.org/markup-compatibility/2006">
          <mc:Choice Requires="x14">
            <control shapeId="10343" r:id="rId43" name="Check Box 103">
              <controlPr defaultSize="0" autoFill="0" autoLine="0" autoPict="0" altText="ハイブリッド型（太陽光+蓄電池）">
                <anchor moveWithCells="1">
                  <from>
                    <xdr:col>25</xdr:col>
                    <xdr:colOff>311150</xdr:colOff>
                    <xdr:row>12</xdr:row>
                    <xdr:rowOff>355600</xdr:rowOff>
                  </from>
                  <to>
                    <xdr:col>25</xdr:col>
                    <xdr:colOff>2095500</xdr:colOff>
                    <xdr:row>14</xdr:row>
                    <xdr:rowOff>38100</xdr:rowOff>
                  </to>
                </anchor>
              </controlPr>
            </control>
          </mc:Choice>
        </mc:AlternateContent>
        <mc:AlternateContent xmlns:mc="http://schemas.openxmlformats.org/markup-compatibility/2006">
          <mc:Choice Requires="x14">
            <control shapeId="10344" r:id="rId44" name="Check Box 104">
              <controlPr defaultSize="0" autoFill="0" autoLine="0" autoPict="0">
                <anchor moveWithCells="1">
                  <from>
                    <xdr:col>24</xdr:col>
                    <xdr:colOff>120650</xdr:colOff>
                    <xdr:row>12</xdr:row>
                    <xdr:rowOff>368300</xdr:rowOff>
                  </from>
                  <to>
                    <xdr:col>25</xdr:col>
                    <xdr:colOff>311150</xdr:colOff>
                    <xdr:row>14</xdr:row>
                    <xdr:rowOff>63500</xdr:rowOff>
                  </to>
                </anchor>
              </controlPr>
            </control>
          </mc:Choice>
        </mc:AlternateContent>
        <mc:AlternateContent xmlns:mc="http://schemas.openxmlformats.org/markup-compatibility/2006">
          <mc:Choice Requires="x14">
            <control shapeId="10345" r:id="rId45" name="Check Box 105">
              <controlPr defaultSize="0" autoFill="0" autoLine="0" autoPict="0" altText="ハイブリッド型（太陽光+V2H）">
                <anchor moveWithCells="1">
                  <from>
                    <xdr:col>25</xdr:col>
                    <xdr:colOff>311150</xdr:colOff>
                    <xdr:row>12</xdr:row>
                    <xdr:rowOff>31750</xdr:rowOff>
                  </from>
                  <to>
                    <xdr:col>25</xdr:col>
                    <xdr:colOff>2133600</xdr:colOff>
                    <xdr:row>13</xdr:row>
                    <xdr:rowOff>76200</xdr:rowOff>
                  </to>
                </anchor>
              </controlPr>
            </control>
          </mc:Choice>
        </mc:AlternateContent>
        <mc:AlternateContent xmlns:mc="http://schemas.openxmlformats.org/markup-compatibility/2006">
          <mc:Choice Requires="x14">
            <control shapeId="10346" r:id="rId46" name="Check Box 106">
              <controlPr defaultSize="0" autoFill="0" autoLine="0" autoPict="0" altText="ハイブリッド型（蓄電池+V2H）">
                <anchor moveWithCells="1">
                  <from>
                    <xdr:col>25</xdr:col>
                    <xdr:colOff>311150</xdr:colOff>
                    <xdr:row>13</xdr:row>
                    <xdr:rowOff>330200</xdr:rowOff>
                  </from>
                  <to>
                    <xdr:col>25</xdr:col>
                    <xdr:colOff>2057400</xdr:colOff>
                    <xdr:row>15</xdr:row>
                    <xdr:rowOff>25400</xdr:rowOff>
                  </to>
                </anchor>
              </controlPr>
            </control>
          </mc:Choice>
        </mc:AlternateContent>
        <mc:AlternateContent xmlns:mc="http://schemas.openxmlformats.org/markup-compatibility/2006">
          <mc:Choice Requires="x14">
            <control shapeId="10258" r:id="rId47" name="Check Box 18">
              <controlPr defaultSize="0" autoFill="0" autoLine="0" autoPict="0">
                <anchor moveWithCells="1">
                  <from>
                    <xdr:col>6</xdr:col>
                    <xdr:colOff>120650</xdr:colOff>
                    <xdr:row>12</xdr:row>
                    <xdr:rowOff>368300</xdr:rowOff>
                  </from>
                  <to>
                    <xdr:col>7</xdr:col>
                    <xdr:colOff>311150</xdr:colOff>
                    <xdr:row>14</xdr:row>
                    <xdr:rowOff>63500</xdr:rowOff>
                  </to>
                </anchor>
              </controlPr>
            </control>
          </mc:Choice>
        </mc:AlternateContent>
        <mc:AlternateContent xmlns:mc="http://schemas.openxmlformats.org/markup-compatibility/2006">
          <mc:Choice Requires="x14">
            <control shapeId="10304" r:id="rId48" name="Check Box 64">
              <controlPr defaultSize="0" autoFill="0" autoLine="0" autoPict="0">
                <anchor moveWithCells="1">
                  <from>
                    <xdr:col>8</xdr:col>
                    <xdr:colOff>120650</xdr:colOff>
                    <xdr:row>12</xdr:row>
                    <xdr:rowOff>368300</xdr:rowOff>
                  </from>
                  <to>
                    <xdr:col>9</xdr:col>
                    <xdr:colOff>311150</xdr:colOff>
                    <xdr:row>14</xdr:row>
                    <xdr:rowOff>63500</xdr:rowOff>
                  </to>
                </anchor>
              </controlPr>
            </control>
          </mc:Choice>
        </mc:AlternateContent>
        <mc:AlternateContent xmlns:mc="http://schemas.openxmlformats.org/markup-compatibility/2006">
          <mc:Choice Requires="x14">
            <control shapeId="10309" r:id="rId49" name="Check Box 69">
              <controlPr defaultSize="0" autoFill="0" autoLine="0" autoPict="0">
                <anchor moveWithCells="1">
                  <from>
                    <xdr:col>10</xdr:col>
                    <xdr:colOff>120650</xdr:colOff>
                    <xdr:row>12</xdr:row>
                    <xdr:rowOff>368300</xdr:rowOff>
                  </from>
                  <to>
                    <xdr:col>11</xdr:col>
                    <xdr:colOff>311150</xdr:colOff>
                    <xdr:row>14</xdr:row>
                    <xdr:rowOff>63500</xdr:rowOff>
                  </to>
                </anchor>
              </controlPr>
            </control>
          </mc:Choice>
        </mc:AlternateContent>
        <mc:AlternateContent xmlns:mc="http://schemas.openxmlformats.org/markup-compatibility/2006">
          <mc:Choice Requires="x14">
            <control shapeId="10314" r:id="rId50" name="Check Box 74">
              <controlPr defaultSize="0" autoFill="0" autoLine="0" autoPict="0">
                <anchor moveWithCells="1">
                  <from>
                    <xdr:col>12</xdr:col>
                    <xdr:colOff>120650</xdr:colOff>
                    <xdr:row>12</xdr:row>
                    <xdr:rowOff>368300</xdr:rowOff>
                  </from>
                  <to>
                    <xdr:col>13</xdr:col>
                    <xdr:colOff>311150</xdr:colOff>
                    <xdr:row>14</xdr:row>
                    <xdr:rowOff>63500</xdr:rowOff>
                  </to>
                </anchor>
              </controlPr>
            </control>
          </mc:Choice>
        </mc:AlternateContent>
        <mc:AlternateContent xmlns:mc="http://schemas.openxmlformats.org/markup-compatibility/2006">
          <mc:Choice Requires="x14">
            <control shapeId="10319" r:id="rId51" name="Check Box 79">
              <controlPr defaultSize="0" autoFill="0" autoLine="0" autoPict="0">
                <anchor moveWithCells="1">
                  <from>
                    <xdr:col>14</xdr:col>
                    <xdr:colOff>120650</xdr:colOff>
                    <xdr:row>12</xdr:row>
                    <xdr:rowOff>368300</xdr:rowOff>
                  </from>
                  <to>
                    <xdr:col>15</xdr:col>
                    <xdr:colOff>311150</xdr:colOff>
                    <xdr:row>14</xdr:row>
                    <xdr:rowOff>63500</xdr:rowOff>
                  </to>
                </anchor>
              </controlPr>
            </control>
          </mc:Choice>
        </mc:AlternateContent>
        <mc:AlternateContent xmlns:mc="http://schemas.openxmlformats.org/markup-compatibility/2006">
          <mc:Choice Requires="x14">
            <control shapeId="10256" r:id="rId52" name="Check Box 16">
              <controlPr defaultSize="0" autoFill="0" autoLine="0" autoPict="0">
                <anchor moveWithCells="1">
                  <from>
                    <xdr:col>6</xdr:col>
                    <xdr:colOff>114300</xdr:colOff>
                    <xdr:row>11</xdr:row>
                    <xdr:rowOff>374650</xdr:rowOff>
                  </from>
                  <to>
                    <xdr:col>7</xdr:col>
                    <xdr:colOff>63500</xdr:colOff>
                    <xdr:row>13</xdr:row>
                    <xdr:rowOff>76200</xdr:rowOff>
                  </to>
                </anchor>
              </controlPr>
            </control>
          </mc:Choice>
        </mc:AlternateContent>
        <mc:AlternateContent xmlns:mc="http://schemas.openxmlformats.org/markup-compatibility/2006">
          <mc:Choice Requires="x14">
            <control shapeId="10296" r:id="rId53" name="Check Box 56">
              <controlPr defaultSize="0" autoFill="0" autoLine="0" autoPict="0" altText="ハイブリッド型（蓄電池+V2H）">
                <anchor moveWithCells="1">
                  <from>
                    <xdr:col>7</xdr:col>
                    <xdr:colOff>311150</xdr:colOff>
                    <xdr:row>13</xdr:row>
                    <xdr:rowOff>330200</xdr:rowOff>
                  </from>
                  <to>
                    <xdr:col>7</xdr:col>
                    <xdr:colOff>2057400</xdr:colOff>
                    <xdr:row>15</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3C77A1C7-E0C5-46DA-9977-D39CBE7FAE2A}">
            <xm:f>【自動】助成金額計算シート!$F$5=0</xm:f>
            <x14:dxf>
              <fill>
                <patternFill>
                  <bgColor theme="0" tint="-0.499984740745262"/>
                </patternFill>
              </fill>
            </x14:dxf>
          </x14:cfRule>
          <xm:sqref>G12:Z12 G16:Z17 G22:Z24</xm:sqref>
        </x14:conditionalFormatting>
        <x14:conditionalFormatting xmlns:xm="http://schemas.microsoft.com/office/excel/2006/main">
          <x14:cfRule type="expression" priority="2" id="{CB1243EB-EF89-41D9-BBB0-624D80729A88}">
            <xm:f>【入力】設置機器・国等の助成金情報!$F$33&lt;&gt;"有"</xm:f>
            <x14:dxf>
              <fill>
                <patternFill>
                  <bgColor theme="0" tint="-0.499984740745262"/>
                </patternFill>
              </fill>
            </x14:dxf>
          </x14:cfRule>
          <xm:sqref>G17:Z17 G24:Z24</xm:sqref>
        </x14:conditionalFormatting>
        <x14:conditionalFormatting xmlns:xm="http://schemas.microsoft.com/office/excel/2006/main">
          <x14:cfRule type="expression" priority="5" id="{55649FEF-49D1-459B-A8CA-7C63B0B24306}">
            <xm:f>【自動】助成金額計算シート!$F$49=0</xm:f>
            <x14:dxf>
              <fill>
                <patternFill>
                  <bgColor theme="0" tint="-0.499984740745262"/>
                </patternFill>
              </fill>
            </x14:dxf>
          </x14:cfRule>
          <xm:sqref>G18:Z19 G25:Z26</xm:sqref>
        </x14:conditionalFormatting>
        <x14:conditionalFormatting xmlns:xm="http://schemas.microsoft.com/office/excel/2006/main">
          <x14:cfRule type="expression" priority="6" id="{5949E8F3-D2F9-4AE5-AB9D-86BDD81333F1}">
            <xm:f>【自動】助成金額計算シート!$F$60=0</xm:f>
            <x14:dxf>
              <fill>
                <patternFill>
                  <bgColor theme="0" tint="-0.499984740745262"/>
                </patternFill>
              </fill>
            </x14:dxf>
          </x14:cfRule>
          <xm:sqref>G20:Z21 G27:Z28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DBF29-BE50-4926-A036-7894FBD71514}">
  <sheetPr codeName="Sheet5">
    <tabColor rgb="FF92D050"/>
  </sheetPr>
  <dimension ref="A1:O69"/>
  <sheetViews>
    <sheetView topLeftCell="A25" workbookViewId="0">
      <selection activeCell="B37" sqref="B37:F37"/>
    </sheetView>
  </sheetViews>
  <sheetFormatPr defaultColWidth="2.08203125" defaultRowHeight="30" customHeight="1"/>
  <cols>
    <col min="1" max="1" width="2.08203125" style="78" customWidth="1"/>
    <col min="2" max="2" width="5.58203125" style="78" customWidth="1"/>
    <col min="3" max="4" width="10.6640625" style="78" customWidth="1"/>
    <col min="5" max="5" width="42.6640625" style="78" customWidth="1"/>
    <col min="6" max="6" width="20.6640625" style="79" customWidth="1"/>
    <col min="7" max="7" width="14.58203125" style="78" bestFit="1" customWidth="1"/>
    <col min="8" max="10" width="10.6640625" style="78" hidden="1" customWidth="1"/>
    <col min="11" max="38" width="9.6640625" style="78" customWidth="1"/>
    <col min="39" max="55" width="2.08203125" style="78" customWidth="1"/>
    <col min="56" max="16384" width="2.08203125" style="78"/>
  </cols>
  <sheetData>
    <row r="1" spans="1:15" ht="30" customHeight="1">
      <c r="A1" s="228" t="str">
        <f>【入力】基本情報!A1</f>
        <v>助成金計算シートver.2-0</v>
      </c>
      <c r="F1" s="80"/>
    </row>
    <row r="2" spans="1:15" ht="30" customHeight="1">
      <c r="B2" s="309" t="s">
        <v>276</v>
      </c>
      <c r="C2" s="309"/>
      <c r="D2" s="309"/>
      <c r="E2" s="309"/>
      <c r="F2" s="309"/>
    </row>
    <row r="3" spans="1:15" ht="30" customHeight="1" thickBot="1">
      <c r="B3" s="310"/>
      <c r="C3" s="310"/>
      <c r="D3" s="310"/>
      <c r="E3" s="310"/>
      <c r="F3" s="310"/>
    </row>
    <row r="4" spans="1:15" ht="30" customHeight="1" thickBot="1">
      <c r="B4" s="300" t="s">
        <v>20</v>
      </c>
      <c r="C4" s="301"/>
      <c r="D4" s="301"/>
      <c r="E4" s="301"/>
      <c r="F4" s="302"/>
      <c r="H4" s="78" t="s">
        <v>48</v>
      </c>
    </row>
    <row r="5" spans="1:15" ht="30" customHeight="1" thickTop="1">
      <c r="B5" s="319" t="s">
        <v>49</v>
      </c>
      <c r="C5" s="320"/>
      <c r="D5" s="321" t="s">
        <v>50</v>
      </c>
      <c r="E5" s="322"/>
      <c r="F5" s="81">
        <f>SUM(【入力】設置機器・国等の助成金情報!L3:L14)</f>
        <v>0</v>
      </c>
      <c r="H5" s="82">
        <v>3</v>
      </c>
      <c r="I5" s="6">
        <v>120000</v>
      </c>
      <c r="J5" s="6"/>
      <c r="N5" s="6"/>
      <c r="O5" s="6"/>
    </row>
    <row r="6" spans="1:15" ht="30" customHeight="1">
      <c r="B6" s="319"/>
      <c r="C6" s="320"/>
      <c r="D6" s="323" t="s">
        <v>51</v>
      </c>
      <c r="E6" s="240"/>
      <c r="F6" s="83">
        <f>【入力】設置機器・国等の助成金情報!L30+【入力】設置機器・国等の助成金情報!L27+【入力】設置機器・国等の助成金情報!L17</f>
        <v>0</v>
      </c>
      <c r="G6" s="84"/>
      <c r="H6" s="82">
        <v>3.6</v>
      </c>
      <c r="I6" s="6"/>
      <c r="J6" s="6">
        <v>360000</v>
      </c>
      <c r="N6" s="6"/>
      <c r="O6" s="6"/>
    </row>
    <row r="7" spans="1:15" ht="30" customHeight="1">
      <c r="B7" s="319"/>
      <c r="C7" s="320"/>
      <c r="D7" s="323" t="s">
        <v>52</v>
      </c>
      <c r="E7" s="240"/>
      <c r="F7" s="83">
        <f>ROUND(MIN(F5,F6),2)</f>
        <v>0</v>
      </c>
      <c r="H7" s="82">
        <v>3.61</v>
      </c>
      <c r="I7" s="6">
        <v>100000</v>
      </c>
      <c r="J7" s="6"/>
      <c r="N7" s="6"/>
      <c r="O7" s="6"/>
    </row>
    <row r="8" spans="1:15" ht="30" customHeight="1">
      <c r="B8" s="316"/>
      <c r="C8" s="318"/>
      <c r="D8" s="324" t="s">
        <v>53</v>
      </c>
      <c r="E8" s="325"/>
      <c r="F8" s="85">
        <f>IF(F7&lt;=H5,F7*I5,IF(F7&lt;=H6,J6,F7*I7))</f>
        <v>0</v>
      </c>
    </row>
    <row r="9" spans="1:15" ht="30" customHeight="1">
      <c r="B9" s="332" t="s">
        <v>54</v>
      </c>
      <c r="C9" s="333"/>
      <c r="D9" s="333"/>
      <c r="E9" s="334"/>
      <c r="F9" s="85">
        <f>'【入力】仕入(経費)情報'!AA12</f>
        <v>0</v>
      </c>
    </row>
    <row r="10" spans="1:15" ht="30" customHeight="1">
      <c r="B10" s="332" t="s">
        <v>55</v>
      </c>
      <c r="C10" s="333"/>
      <c r="D10" s="333"/>
      <c r="E10" s="334"/>
      <c r="F10" s="85">
        <f>'【入力】仕入(経費)情報'!AA22</f>
        <v>0</v>
      </c>
    </row>
    <row r="11" spans="1:15" ht="30" customHeight="1">
      <c r="B11" s="86" t="s">
        <v>25</v>
      </c>
      <c r="C11" s="324" t="s">
        <v>56</v>
      </c>
      <c r="D11" s="329"/>
      <c r="E11" s="325"/>
      <c r="F11" s="85">
        <f>F9+F10</f>
        <v>0</v>
      </c>
    </row>
    <row r="12" spans="1:15" ht="30" customHeight="1">
      <c r="B12" s="326" t="s">
        <v>57</v>
      </c>
      <c r="C12" s="327"/>
      <c r="D12" s="327"/>
      <c r="E12" s="327"/>
      <c r="F12" s="85">
        <f>【入力】設置機器・国等の助成金情報!F44</f>
        <v>0</v>
      </c>
    </row>
    <row r="13" spans="1:15" ht="30" customHeight="1">
      <c r="B13" s="335" t="s">
        <v>58</v>
      </c>
      <c r="C13" s="336"/>
      <c r="D13" s="336"/>
      <c r="E13" s="337"/>
      <c r="F13" s="227">
        <f>IF(F11-F12&lt;0,0,F11-F12)</f>
        <v>0</v>
      </c>
    </row>
    <row r="14" spans="1:15" ht="30" customHeight="1">
      <c r="B14" s="338" t="s">
        <v>59</v>
      </c>
      <c r="C14" s="341" t="s">
        <v>60</v>
      </c>
      <c r="D14" s="341"/>
      <c r="E14" s="342"/>
      <c r="F14" s="85">
        <f>F24</f>
        <v>0</v>
      </c>
    </row>
    <row r="15" spans="1:15" ht="30" customHeight="1">
      <c r="B15" s="339"/>
      <c r="C15" s="341" t="s">
        <v>61</v>
      </c>
      <c r="D15" s="341"/>
      <c r="E15" s="342"/>
      <c r="F15" s="85">
        <f>F36</f>
        <v>0</v>
      </c>
    </row>
    <row r="16" spans="1:15" ht="30" customHeight="1">
      <c r="B16" s="340"/>
      <c r="C16" s="341" t="s">
        <v>62</v>
      </c>
      <c r="D16" s="341"/>
      <c r="E16" s="342"/>
      <c r="F16" s="85">
        <f>F47</f>
        <v>0</v>
      </c>
    </row>
    <row r="17" spans="2:15" ht="30" customHeight="1">
      <c r="B17" s="87" t="s">
        <v>63</v>
      </c>
      <c r="C17" s="311" t="s">
        <v>64</v>
      </c>
      <c r="D17" s="311"/>
      <c r="E17" s="312"/>
      <c r="F17" s="227">
        <f>F8+F14+F15+F16</f>
        <v>0</v>
      </c>
    </row>
    <row r="18" spans="2:15" ht="30" customHeight="1" thickBot="1">
      <c r="B18" s="313" t="s">
        <v>14</v>
      </c>
      <c r="C18" s="314"/>
      <c r="D18" s="314"/>
      <c r="E18" s="315"/>
      <c r="F18" s="7">
        <f>IFERROR(ROUNDDOWN(MIN(F13,F17),-3),0)</f>
        <v>0</v>
      </c>
    </row>
    <row r="19" spans="2:15" ht="30" customHeight="1" thickBot="1">
      <c r="B19" s="300" t="s">
        <v>21</v>
      </c>
      <c r="C19" s="301"/>
      <c r="D19" s="301"/>
      <c r="E19" s="301"/>
      <c r="F19" s="302"/>
      <c r="H19" s="78" t="s">
        <v>47</v>
      </c>
    </row>
    <row r="20" spans="2:15" ht="30" customHeight="1" thickTop="1">
      <c r="B20" s="316" t="s">
        <v>65</v>
      </c>
      <c r="C20" s="317"/>
      <c r="D20" s="317"/>
      <c r="E20" s="318"/>
      <c r="F20" s="81">
        <f>【入力】設置機器・国等の助成金情報!L5</f>
        <v>0</v>
      </c>
      <c r="H20" s="79" t="s">
        <v>66</v>
      </c>
      <c r="I20" s="6">
        <v>50000</v>
      </c>
      <c r="J20" s="78" t="s">
        <v>67</v>
      </c>
      <c r="O20" s="79"/>
    </row>
    <row r="21" spans="2:15" ht="30" customHeight="1">
      <c r="B21" s="330" t="s">
        <v>68</v>
      </c>
      <c r="C21" s="331"/>
      <c r="D21" s="331"/>
      <c r="E21" s="331"/>
      <c r="F21" s="88">
        <f>ROUND(F20,2)</f>
        <v>0</v>
      </c>
      <c r="N21" s="82"/>
      <c r="O21" s="79"/>
    </row>
    <row r="22" spans="2:15" ht="30" customHeight="1">
      <c r="B22" s="330" t="s">
        <v>69</v>
      </c>
      <c r="C22" s="331"/>
      <c r="D22" s="331"/>
      <c r="E22" s="331"/>
      <c r="F22" s="88">
        <f>F7</f>
        <v>0</v>
      </c>
      <c r="H22" s="79"/>
      <c r="J22" s="79"/>
      <c r="O22" s="79"/>
    </row>
    <row r="23" spans="2:15" ht="30" customHeight="1">
      <c r="B23" s="326" t="s">
        <v>70</v>
      </c>
      <c r="C23" s="327"/>
      <c r="D23" s="327"/>
      <c r="E23" s="327"/>
      <c r="F23" s="83">
        <f>IFERROR(ROUND(F22*F21/F5,2),0)</f>
        <v>0</v>
      </c>
      <c r="O23" s="79"/>
    </row>
    <row r="24" spans="2:15" ht="30" customHeight="1" thickBot="1">
      <c r="B24" s="328" t="s">
        <v>71</v>
      </c>
      <c r="C24" s="329"/>
      <c r="D24" s="329"/>
      <c r="E24" s="325"/>
      <c r="F24" s="85">
        <f>F23*I20</f>
        <v>0</v>
      </c>
    </row>
    <row r="25" spans="2:15" ht="30" customHeight="1" thickBot="1">
      <c r="B25" s="300" t="s">
        <v>72</v>
      </c>
      <c r="C25" s="301"/>
      <c r="D25" s="301"/>
      <c r="E25" s="301"/>
      <c r="F25" s="302"/>
    </row>
    <row r="26" spans="2:15" ht="30" customHeight="1" thickTop="1">
      <c r="B26" s="343" t="s">
        <v>73</v>
      </c>
      <c r="C26" s="345" t="s">
        <v>72</v>
      </c>
      <c r="D26" s="346"/>
      <c r="E26" s="347"/>
      <c r="F26" s="89">
        <f>【入力】設置機器・国等の助成金情報!L10</f>
        <v>0</v>
      </c>
      <c r="H26" s="79" t="s">
        <v>74</v>
      </c>
      <c r="I26" s="6">
        <v>20000</v>
      </c>
      <c r="J26" s="78" t="s">
        <v>67</v>
      </c>
    </row>
    <row r="27" spans="2:15" ht="30" customHeight="1">
      <c r="B27" s="344"/>
      <c r="C27" s="348" t="s">
        <v>68</v>
      </c>
      <c r="D27" s="349"/>
      <c r="E27" s="350"/>
      <c r="F27" s="90">
        <f>ROUND(F26,2)</f>
        <v>0</v>
      </c>
    </row>
    <row r="28" spans="2:15" ht="30" customHeight="1">
      <c r="B28" s="344"/>
      <c r="C28" s="348" t="s">
        <v>69</v>
      </c>
      <c r="D28" s="349"/>
      <c r="E28" s="350"/>
      <c r="F28" s="90">
        <f>F7</f>
        <v>0</v>
      </c>
    </row>
    <row r="29" spans="2:15" ht="30" customHeight="1">
      <c r="B29" s="344"/>
      <c r="C29" s="351" t="s">
        <v>75</v>
      </c>
      <c r="D29" s="352"/>
      <c r="E29" s="353"/>
      <c r="F29" s="91">
        <f>IFERROR(ROUND(F28*F27/F5,2),0)</f>
        <v>0</v>
      </c>
    </row>
    <row r="30" spans="2:15" ht="30" customHeight="1">
      <c r="B30" s="344"/>
      <c r="C30" s="354" t="s">
        <v>76</v>
      </c>
      <c r="D30" s="355"/>
      <c r="E30" s="356"/>
      <c r="F30" s="92">
        <f>F29*I26</f>
        <v>0</v>
      </c>
    </row>
    <row r="31" spans="2:15" ht="30" customHeight="1">
      <c r="B31" s="344" t="s">
        <v>77</v>
      </c>
      <c r="C31" s="359" t="s">
        <v>72</v>
      </c>
      <c r="D31" s="360"/>
      <c r="E31" s="361"/>
      <c r="F31" s="93">
        <f>IF(【入力】設置機器・国等の助成金情報!L17&lt;&gt;0,【入力】設置機器・国等の助成金情報!L17,IF(【入力】設置機器・国等の助成金情報!F15="全部",F7,IF(【入力】設置機器・国等の助成金情報!F15="一部",MIN(【入力】設置機器・国等の助成金情報!F16,【入力】設置機器・国等の助成金情報!L27),0)))</f>
        <v>0</v>
      </c>
      <c r="H31" s="79" t="s">
        <v>74</v>
      </c>
      <c r="I31" s="6">
        <v>20000</v>
      </c>
      <c r="J31" s="78" t="s">
        <v>67</v>
      </c>
    </row>
    <row r="32" spans="2:15" ht="30" customHeight="1">
      <c r="B32" s="344"/>
      <c r="C32" s="348" t="s">
        <v>68</v>
      </c>
      <c r="D32" s="349"/>
      <c r="E32" s="350"/>
      <c r="F32" s="90">
        <f>ROUND(F31,2)</f>
        <v>0</v>
      </c>
    </row>
    <row r="33" spans="2:15" ht="30" customHeight="1">
      <c r="B33" s="344"/>
      <c r="C33" s="348" t="s">
        <v>69</v>
      </c>
      <c r="D33" s="349"/>
      <c r="E33" s="350"/>
      <c r="F33" s="90">
        <f>F7</f>
        <v>0</v>
      </c>
    </row>
    <row r="34" spans="2:15" ht="30" customHeight="1">
      <c r="B34" s="344"/>
      <c r="C34" s="351" t="s">
        <v>78</v>
      </c>
      <c r="D34" s="352"/>
      <c r="E34" s="353"/>
      <c r="F34" s="91">
        <f>MIN(F32,F33)</f>
        <v>0</v>
      </c>
    </row>
    <row r="35" spans="2:15" ht="30" customHeight="1">
      <c r="B35" s="344"/>
      <c r="C35" s="354" t="s">
        <v>79</v>
      </c>
      <c r="D35" s="355"/>
      <c r="E35" s="356"/>
      <c r="F35" s="92">
        <f>F34*I31</f>
        <v>0</v>
      </c>
    </row>
    <row r="36" spans="2:15" ht="30" customHeight="1" thickBot="1">
      <c r="B36" s="94" t="s">
        <v>25</v>
      </c>
      <c r="C36" s="297" t="s">
        <v>80</v>
      </c>
      <c r="D36" s="298"/>
      <c r="E36" s="299"/>
      <c r="F36" s="95">
        <f>IFERROR(F30+F35,0)</f>
        <v>0</v>
      </c>
    </row>
    <row r="37" spans="2:15" ht="30" customHeight="1" thickBot="1">
      <c r="B37" s="300" t="s">
        <v>553</v>
      </c>
      <c r="C37" s="301"/>
      <c r="D37" s="301"/>
      <c r="E37" s="301"/>
      <c r="F37" s="302"/>
    </row>
    <row r="38" spans="2:15" ht="30" customHeight="1" thickTop="1">
      <c r="B38" s="344" t="s">
        <v>77</v>
      </c>
      <c r="C38" s="359" t="s">
        <v>553</v>
      </c>
      <c r="D38" s="360"/>
      <c r="E38" s="361"/>
      <c r="F38" s="93">
        <f>IF(【入力】設置機器・国等の助成金情報!F15="全部",F7,IF(【入力】設置機器・国等の助成金情報!F15="一部",MIN(【入力】設置機器・国等の助成金情報!F16,【入力】設置機器・国等の助成金情報!L27),0))</f>
        <v>0</v>
      </c>
      <c r="H38" s="79" t="s">
        <v>552</v>
      </c>
      <c r="I38" s="6">
        <v>10000</v>
      </c>
      <c r="J38" s="78" t="s">
        <v>67</v>
      </c>
    </row>
    <row r="39" spans="2:15" ht="30" customHeight="1">
      <c r="B39" s="344"/>
      <c r="C39" s="450" t="s">
        <v>559</v>
      </c>
      <c r="D39" s="349"/>
      <c r="E39" s="350"/>
      <c r="F39" s="90">
        <f>ROUND(F38,2)</f>
        <v>0</v>
      </c>
    </row>
    <row r="40" spans="2:15" ht="30" customHeight="1">
      <c r="B40" s="344"/>
      <c r="C40" s="354" t="s">
        <v>557</v>
      </c>
      <c r="D40" s="355"/>
      <c r="E40" s="356"/>
      <c r="F40" s="92">
        <f>F39*I38</f>
        <v>0</v>
      </c>
    </row>
    <row r="41" spans="2:15" ht="30" customHeight="1" thickBot="1">
      <c r="B41" s="94" t="s">
        <v>25</v>
      </c>
      <c r="C41" s="297" t="s">
        <v>558</v>
      </c>
      <c r="D41" s="298"/>
      <c r="E41" s="299"/>
      <c r="F41" s="95">
        <f>IFERROR(F40,0)</f>
        <v>0</v>
      </c>
    </row>
    <row r="42" spans="2:15" ht="30" customHeight="1" thickBot="1">
      <c r="B42" s="300" t="s">
        <v>81</v>
      </c>
      <c r="C42" s="301"/>
      <c r="D42" s="301"/>
      <c r="E42" s="301"/>
      <c r="F42" s="302"/>
      <c r="H42" s="78" t="s">
        <v>4</v>
      </c>
    </row>
    <row r="43" spans="2:15" ht="30" customHeight="1" thickTop="1">
      <c r="B43" s="357" t="s">
        <v>24</v>
      </c>
      <c r="C43" s="358"/>
      <c r="D43" s="358"/>
      <c r="E43" s="322"/>
      <c r="F43" s="96" t="str">
        <f>【入力】設置機器・国等の助成金情報!F33</f>
        <v>選択してください</v>
      </c>
      <c r="H43" s="79" t="s">
        <v>82</v>
      </c>
      <c r="I43" s="6">
        <v>200000</v>
      </c>
      <c r="J43" s="78" t="s">
        <v>67</v>
      </c>
    </row>
    <row r="44" spans="2:15" ht="30" customHeight="1">
      <c r="B44" s="330" t="s">
        <v>69</v>
      </c>
      <c r="C44" s="331"/>
      <c r="D44" s="331"/>
      <c r="E44" s="331"/>
      <c r="F44" s="88">
        <f>IF(F43="有",$F$7,0)</f>
        <v>0</v>
      </c>
      <c r="H44" s="79"/>
    </row>
    <row r="45" spans="2:15" ht="30" customHeight="1">
      <c r="B45" s="328" t="s">
        <v>83</v>
      </c>
      <c r="C45" s="329"/>
      <c r="D45" s="329"/>
      <c r="E45" s="325"/>
      <c r="F45" s="85">
        <f>I43*F44</f>
        <v>0</v>
      </c>
    </row>
    <row r="46" spans="2:15" ht="30" customHeight="1">
      <c r="B46" s="362" t="s">
        <v>84</v>
      </c>
      <c r="C46" s="239"/>
      <c r="D46" s="239"/>
      <c r="E46" s="240"/>
      <c r="F46" s="85">
        <f>'【入力】仕入(経費)情報'!AA17+'【入力】仕入(経費)情報'!AA24</f>
        <v>0</v>
      </c>
    </row>
    <row r="47" spans="2:15" ht="30" customHeight="1" thickBot="1">
      <c r="B47" s="363" t="s">
        <v>284</v>
      </c>
      <c r="C47" s="298"/>
      <c r="D47" s="298"/>
      <c r="E47" s="299"/>
      <c r="F47" s="8">
        <f>ROUNDDOWN(MIN(F45,F46),-3)</f>
        <v>0</v>
      </c>
    </row>
    <row r="48" spans="2:15" ht="30" customHeight="1" thickBot="1">
      <c r="B48" s="364" t="s">
        <v>6</v>
      </c>
      <c r="C48" s="365"/>
      <c r="D48" s="365"/>
      <c r="E48" s="365"/>
      <c r="F48" s="366"/>
      <c r="H48" s="78" t="s">
        <v>5</v>
      </c>
      <c r="I48" s="97">
        <v>0.75</v>
      </c>
      <c r="J48" s="97"/>
      <c r="N48" s="97"/>
      <c r="O48" s="97"/>
    </row>
    <row r="49" spans="2:15" ht="30" customHeight="1" thickTop="1">
      <c r="B49" s="367" t="s">
        <v>85</v>
      </c>
      <c r="C49" s="368"/>
      <c r="D49" s="368"/>
      <c r="E49" s="369"/>
      <c r="F49" s="98">
        <f>【入力】設置機器・国等の助成金情報!L35</f>
        <v>0</v>
      </c>
      <c r="H49" s="82">
        <v>5</v>
      </c>
      <c r="I49" s="6">
        <v>190000</v>
      </c>
      <c r="J49" s="6"/>
      <c r="N49" s="6"/>
      <c r="O49" s="6"/>
    </row>
    <row r="50" spans="2:15" ht="30" customHeight="1">
      <c r="B50" s="306" t="s">
        <v>86</v>
      </c>
      <c r="C50" s="307"/>
      <c r="D50" s="307"/>
      <c r="E50" s="308"/>
      <c r="F50" s="99">
        <f>ROUND(F49,2)</f>
        <v>0</v>
      </c>
      <c r="H50" s="82">
        <v>6.33</v>
      </c>
      <c r="I50" s="6"/>
      <c r="J50" s="6">
        <v>950000</v>
      </c>
      <c r="N50" s="6"/>
      <c r="O50" s="6"/>
    </row>
    <row r="51" spans="2:15" ht="30" customHeight="1">
      <c r="B51" s="386" t="s">
        <v>53</v>
      </c>
      <c r="C51" s="387"/>
      <c r="D51" s="387"/>
      <c r="E51" s="388"/>
      <c r="F51" s="227">
        <f>IF(F50&lt;H51,MIN(F50*I49,J50),IF(F50&gt;=H51,F50*I51,0))</f>
        <v>0</v>
      </c>
      <c r="G51" s="100"/>
      <c r="H51" s="82">
        <v>6.34</v>
      </c>
      <c r="I51" s="6">
        <v>150000</v>
      </c>
      <c r="J51" s="6"/>
      <c r="N51" s="6"/>
      <c r="O51" s="6"/>
    </row>
    <row r="52" spans="2:15" ht="30" customHeight="1">
      <c r="B52" s="303" t="s">
        <v>251</v>
      </c>
      <c r="C52" s="304"/>
      <c r="D52" s="304"/>
      <c r="E52" s="305"/>
      <c r="F52" s="85">
        <f>'【入力】仕入(経費)情報'!AA18</f>
        <v>0</v>
      </c>
      <c r="I52" s="6"/>
      <c r="K52" s="82"/>
    </row>
    <row r="53" spans="2:15" ht="30" customHeight="1">
      <c r="B53" s="303" t="s">
        <v>252</v>
      </c>
      <c r="C53" s="304"/>
      <c r="D53" s="304"/>
      <c r="E53" s="305"/>
      <c r="F53" s="85">
        <f>'【入力】仕入(経費)情報'!AA25</f>
        <v>0</v>
      </c>
    </row>
    <row r="54" spans="2:15" ht="30" customHeight="1">
      <c r="B54" s="306" t="s">
        <v>87</v>
      </c>
      <c r="C54" s="307"/>
      <c r="D54" s="307"/>
      <c r="E54" s="308"/>
      <c r="F54" s="85">
        <f>F52+F53</f>
        <v>0</v>
      </c>
    </row>
    <row r="55" spans="2:15" ht="30" customHeight="1">
      <c r="B55" s="394" t="s">
        <v>57</v>
      </c>
      <c r="C55" s="395"/>
      <c r="D55" s="395"/>
      <c r="E55" s="395"/>
      <c r="F55" s="85">
        <f>【入力】設置機器・国等の助成金情報!F45</f>
        <v>0</v>
      </c>
    </row>
    <row r="56" spans="2:15" ht="30" customHeight="1">
      <c r="B56" s="306" t="s">
        <v>58</v>
      </c>
      <c r="C56" s="307"/>
      <c r="D56" s="307"/>
      <c r="E56" s="308"/>
      <c r="F56" s="85">
        <f>IF(F54-F55&lt;0,0,F54-F55)</f>
        <v>0</v>
      </c>
    </row>
    <row r="57" spans="2:15" ht="30" customHeight="1">
      <c r="B57" s="386" t="s">
        <v>88</v>
      </c>
      <c r="C57" s="387"/>
      <c r="D57" s="387"/>
      <c r="E57" s="388"/>
      <c r="F57" s="227">
        <f>F56*I48</f>
        <v>0</v>
      </c>
    </row>
    <row r="58" spans="2:15" ht="30" customHeight="1" thickBot="1">
      <c r="B58" s="396" t="s">
        <v>89</v>
      </c>
      <c r="C58" s="397"/>
      <c r="D58" s="397"/>
      <c r="E58" s="398"/>
      <c r="F58" s="7">
        <f>IFERROR(ROUNDDOWN(MIN(F57,F51),-3),0)</f>
        <v>0</v>
      </c>
      <c r="G58" s="118"/>
    </row>
    <row r="59" spans="2:15" ht="30" customHeight="1" thickBot="1">
      <c r="B59" s="383" t="s">
        <v>9</v>
      </c>
      <c r="C59" s="384"/>
      <c r="D59" s="384"/>
      <c r="E59" s="384"/>
      <c r="F59" s="385"/>
      <c r="H59" s="78" t="s">
        <v>90</v>
      </c>
    </row>
    <row r="60" spans="2:15" ht="30" customHeight="1" thickTop="1">
      <c r="B60" s="392" t="s">
        <v>283</v>
      </c>
      <c r="C60" s="393"/>
      <c r="D60" s="393"/>
      <c r="E60" s="393"/>
      <c r="F60" s="101">
        <f>【入力】設置機器・国等の助成金情報!F41</f>
        <v>0</v>
      </c>
      <c r="H60" s="79" t="s">
        <v>91</v>
      </c>
      <c r="I60" s="97">
        <v>1</v>
      </c>
      <c r="J60" s="6">
        <v>1000000</v>
      </c>
      <c r="N60" s="6"/>
      <c r="O60" s="6"/>
    </row>
    <row r="61" spans="2:15" ht="30" customHeight="1">
      <c r="B61" s="372" t="s">
        <v>274</v>
      </c>
      <c r="C61" s="373"/>
      <c r="D61" s="373"/>
      <c r="E61" s="373"/>
      <c r="F61" s="102" t="str">
        <f>【入力】設置機器・国等の助成金情報!F42</f>
        <v>選択してください</v>
      </c>
      <c r="H61" s="79" t="s">
        <v>92</v>
      </c>
      <c r="I61" s="97">
        <v>0.5</v>
      </c>
      <c r="J61" s="6">
        <v>500000</v>
      </c>
      <c r="N61" s="6"/>
      <c r="O61" s="6"/>
    </row>
    <row r="62" spans="2:15" ht="30" customHeight="1">
      <c r="B62" s="374" t="s">
        <v>253</v>
      </c>
      <c r="C62" s="241"/>
      <c r="D62" s="241"/>
      <c r="E62" s="242"/>
      <c r="F62" s="85">
        <f>'【入力】仕入(経費)情報'!AA20</f>
        <v>0</v>
      </c>
    </row>
    <row r="63" spans="2:15" ht="30" customHeight="1">
      <c r="B63" s="374" t="s">
        <v>254</v>
      </c>
      <c r="C63" s="241"/>
      <c r="D63" s="241"/>
      <c r="E63" s="242"/>
      <c r="F63" s="85">
        <f>'【入力】仕入(経費)情報'!AA27</f>
        <v>0</v>
      </c>
    </row>
    <row r="64" spans="2:15" ht="30" customHeight="1">
      <c r="B64" s="375" t="s">
        <v>93</v>
      </c>
      <c r="C64" s="376"/>
      <c r="D64" s="376"/>
      <c r="E64" s="377"/>
      <c r="F64" s="85">
        <f>F62+F63</f>
        <v>0</v>
      </c>
    </row>
    <row r="65" spans="2:6" ht="30" customHeight="1">
      <c r="B65" s="378" t="s">
        <v>57</v>
      </c>
      <c r="C65" s="379"/>
      <c r="D65" s="379"/>
      <c r="E65" s="379"/>
      <c r="F65" s="85">
        <f>【入力】設置機器・国等の助成金情報!F46</f>
        <v>0</v>
      </c>
    </row>
    <row r="66" spans="2:6" ht="30" customHeight="1">
      <c r="B66" s="380" t="s">
        <v>94</v>
      </c>
      <c r="C66" s="381"/>
      <c r="D66" s="381"/>
      <c r="E66" s="382"/>
      <c r="F66" s="227">
        <f>IF(F61=H61,MIN(IF(F64*I61-F65&lt;0,0,F64*I61-F65),J61),IF(F61=H60,MIN(IF(F64*I60-F65&lt;0,0,F64*I60-F65),J60),0))</f>
        <v>0</v>
      </c>
    </row>
    <row r="67" spans="2:6" ht="30" customHeight="1" thickBot="1">
      <c r="B67" s="389" t="s">
        <v>95</v>
      </c>
      <c r="C67" s="390"/>
      <c r="D67" s="390"/>
      <c r="E67" s="391"/>
      <c r="F67" s="9">
        <f>IFERROR(ROUNDDOWN(F66,-3),0)</f>
        <v>0</v>
      </c>
    </row>
    <row r="68" spans="2:6" ht="30" customHeight="1" thickBot="1"/>
    <row r="69" spans="2:6" ht="30" customHeight="1" thickBot="1">
      <c r="B69" s="370" t="s">
        <v>96</v>
      </c>
      <c r="C69" s="371"/>
      <c r="D69" s="371"/>
      <c r="E69" s="371"/>
      <c r="F69" s="103">
        <f>F18+IF(F58="助成対象外",0,F58)+F67</f>
        <v>0</v>
      </c>
    </row>
  </sheetData>
  <sheetProtection algorithmName="SHA-512" hashValue="DtQJGRln4QdYXUH3FYs3iE4gZE8UK93Uupcd2rNRq/80uK4jWe0QjHkYY7VovCFdIDLnuXOispRXuqQuQ1EXIw==" saltValue="nNU25FYu5z3bt5g1Y76P6w==" spinCount="100000" sheet="1" objects="1" scenarios="1"/>
  <mergeCells count="71">
    <mergeCell ref="B59:F59"/>
    <mergeCell ref="B50:E50"/>
    <mergeCell ref="B51:E51"/>
    <mergeCell ref="B53:E53"/>
    <mergeCell ref="B67:E67"/>
    <mergeCell ref="B60:E60"/>
    <mergeCell ref="B55:E55"/>
    <mergeCell ref="B56:E56"/>
    <mergeCell ref="B57:E57"/>
    <mergeCell ref="B58:E58"/>
    <mergeCell ref="B69:E69"/>
    <mergeCell ref="B61:E61"/>
    <mergeCell ref="B62:E62"/>
    <mergeCell ref="B63:E63"/>
    <mergeCell ref="B64:E64"/>
    <mergeCell ref="B65:E65"/>
    <mergeCell ref="B66:E66"/>
    <mergeCell ref="B45:E45"/>
    <mergeCell ref="B46:E46"/>
    <mergeCell ref="B47:E47"/>
    <mergeCell ref="B48:F48"/>
    <mergeCell ref="B49:E49"/>
    <mergeCell ref="B43:E43"/>
    <mergeCell ref="B44:E44"/>
    <mergeCell ref="B31:B35"/>
    <mergeCell ref="C31:E31"/>
    <mergeCell ref="C32:E32"/>
    <mergeCell ref="C33:E33"/>
    <mergeCell ref="C34:E34"/>
    <mergeCell ref="C35:E35"/>
    <mergeCell ref="C36:E36"/>
    <mergeCell ref="B42:F42"/>
    <mergeCell ref="B38:B40"/>
    <mergeCell ref="C38:E38"/>
    <mergeCell ref="C39:E39"/>
    <mergeCell ref="C40:E40"/>
    <mergeCell ref="B25:F25"/>
    <mergeCell ref="B26:B30"/>
    <mergeCell ref="C26:E26"/>
    <mergeCell ref="C27:E27"/>
    <mergeCell ref="C28:E28"/>
    <mergeCell ref="C29:E29"/>
    <mergeCell ref="C30:E30"/>
    <mergeCell ref="B24:E24"/>
    <mergeCell ref="B21:E21"/>
    <mergeCell ref="B22:E22"/>
    <mergeCell ref="B9:E9"/>
    <mergeCell ref="B10:E10"/>
    <mergeCell ref="C11:E11"/>
    <mergeCell ref="B12:E12"/>
    <mergeCell ref="B13:E13"/>
    <mergeCell ref="B14:B16"/>
    <mergeCell ref="C14:E14"/>
    <mergeCell ref="C15:E15"/>
    <mergeCell ref="C16:E16"/>
    <mergeCell ref="C41:E41"/>
    <mergeCell ref="B37:F37"/>
    <mergeCell ref="B52:E52"/>
    <mergeCell ref="B54:E54"/>
    <mergeCell ref="B2:F3"/>
    <mergeCell ref="C17:E17"/>
    <mergeCell ref="B18:E18"/>
    <mergeCell ref="B19:F19"/>
    <mergeCell ref="B20:E20"/>
    <mergeCell ref="B4:F4"/>
    <mergeCell ref="B5:C8"/>
    <mergeCell ref="D5:E5"/>
    <mergeCell ref="D6:E6"/>
    <mergeCell ref="D7:E7"/>
    <mergeCell ref="D8:E8"/>
    <mergeCell ref="B23:E23"/>
  </mergeCells>
  <phoneticPr fontId="2"/>
  <pageMargins left="0.23622047244094488" right="0.23622047244094488"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108A8-A549-48E7-A449-A110EDD4DBE3}">
  <sheetPr codeName="Sheet7">
    <pageSetUpPr fitToPage="1"/>
  </sheetPr>
  <dimension ref="B1:AU136"/>
  <sheetViews>
    <sheetView zoomScale="55" zoomScaleNormal="55" workbookViewId="0">
      <selection activeCell="B42" sqref="B42:F42"/>
    </sheetView>
  </sheetViews>
  <sheetFormatPr defaultColWidth="9" defaultRowHeight="35" customHeight="1"/>
  <cols>
    <col min="1" max="1" width="9" style="154"/>
    <col min="2" max="2" width="35.58203125" style="154" bestFit="1" customWidth="1"/>
    <col min="3" max="3" width="1.4140625" style="154" customWidth="1"/>
    <col min="4" max="4" width="33.6640625" style="156" customWidth="1"/>
    <col min="5" max="5" width="38.5" style="156" customWidth="1"/>
    <col min="6" max="6" width="39.1640625" style="156" customWidth="1"/>
    <col min="7" max="7" width="16.58203125" style="156" customWidth="1"/>
    <col min="8" max="8" width="9" style="77"/>
    <col min="9" max="9" width="9" style="154"/>
    <col min="10" max="10" width="17.33203125" style="154" bestFit="1" customWidth="1"/>
    <col min="11" max="11" width="21.5" style="154" customWidth="1"/>
    <col min="12" max="12" width="10.75" style="154" bestFit="1" customWidth="1"/>
    <col min="13" max="13" width="11.9140625" style="154" customWidth="1"/>
    <col min="14" max="14" width="35.08203125" style="154" customWidth="1"/>
    <col min="15" max="15" width="11.9140625" style="154" customWidth="1"/>
    <col min="16" max="16" width="10.75" style="154" bestFit="1" customWidth="1"/>
    <col min="17" max="17" width="12" style="154" customWidth="1"/>
    <col min="18" max="18" width="14.75" style="154" bestFit="1" customWidth="1"/>
    <col min="19" max="19" width="12" style="154" customWidth="1"/>
    <col min="20" max="20" width="10.75" style="154" bestFit="1" customWidth="1"/>
    <col min="21" max="21" width="14.4140625" style="154" bestFit="1" customWidth="1"/>
    <col min="22" max="22" width="20.9140625" style="154" bestFit="1" customWidth="1"/>
    <col min="23" max="23" width="14.4140625" style="154" customWidth="1"/>
    <col min="24" max="24" width="10.75" style="154" bestFit="1" customWidth="1"/>
    <col min="25" max="25" width="14.4140625" style="154" bestFit="1" customWidth="1"/>
    <col min="26" max="26" width="19.4140625" style="154" bestFit="1" customWidth="1"/>
    <col min="27" max="27" width="14.4140625" style="154" customWidth="1"/>
    <col min="28" max="28" width="10.75" style="154" bestFit="1" customWidth="1"/>
    <col min="29" max="29" width="14.4140625" style="154" bestFit="1" customWidth="1"/>
    <col min="30" max="30" width="16.1640625" style="154" bestFit="1" customWidth="1"/>
    <col min="31" max="31" width="14.4140625" style="154" customWidth="1"/>
    <col min="32" max="32" width="10.75" style="154" bestFit="1" customWidth="1"/>
    <col min="33" max="33" width="14.4140625" style="154" bestFit="1" customWidth="1"/>
    <col min="34" max="34" width="17.08203125" style="154" bestFit="1" customWidth="1"/>
    <col min="35" max="35" width="14.4140625" style="154" customWidth="1"/>
    <col min="36" max="36" width="10.75" style="154" bestFit="1" customWidth="1"/>
    <col min="37" max="37" width="14.4140625" style="154" bestFit="1" customWidth="1"/>
    <col min="38" max="38" width="12.5" style="154" customWidth="1"/>
    <col min="39" max="39" width="44.1640625" style="154" bestFit="1" customWidth="1"/>
    <col min="40" max="40" width="9" style="154"/>
    <col min="41" max="41" width="12.5" style="154" customWidth="1"/>
    <col min="42" max="42" width="31.83203125" style="154" bestFit="1" customWidth="1"/>
    <col min="43" max="43" width="9" style="154"/>
    <col min="44" max="44" width="20.9140625" style="154" bestFit="1" customWidth="1"/>
    <col min="45" max="46" width="9" style="154"/>
    <col min="47" max="47" width="31.83203125" style="154" bestFit="1" customWidth="1"/>
    <col min="48" max="16384" width="9" style="154"/>
  </cols>
  <sheetData>
    <row r="1" spans="2:47" s="150" customFormat="1" ht="52.25" customHeight="1">
      <c r="D1" s="151" t="s">
        <v>111</v>
      </c>
      <c r="E1" s="152"/>
      <c r="F1" s="152"/>
      <c r="G1" s="153"/>
      <c r="H1" s="75"/>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row>
    <row r="2" spans="2:47" s="156" customFormat="1" ht="35" customHeight="1">
      <c r="B2" s="155" t="s">
        <v>112</v>
      </c>
      <c r="D2" s="157" t="s">
        <v>2</v>
      </c>
      <c r="E2" s="157" t="s">
        <v>113</v>
      </c>
      <c r="F2" s="157" t="s">
        <v>114</v>
      </c>
      <c r="G2" s="157" t="s">
        <v>115</v>
      </c>
      <c r="H2" s="76"/>
      <c r="J2" s="399" t="str">
        <f>B3</f>
        <v>①小型＿多角形・建材形</v>
      </c>
      <c r="K2" s="399"/>
      <c r="L2" s="399"/>
      <c r="M2" s="399"/>
      <c r="N2" s="399" t="str">
        <f>B4</f>
        <v>②建材一体型＿屋根</v>
      </c>
      <c r="O2" s="399"/>
      <c r="P2" s="399"/>
      <c r="Q2" s="399"/>
      <c r="R2" s="399" t="str">
        <f>B5</f>
        <v>④防眩型</v>
      </c>
      <c r="S2" s="399"/>
      <c r="T2" s="399"/>
      <c r="U2" s="399"/>
      <c r="V2" s="399" t="str">
        <f>B6</f>
        <v>⑤小型＿方形</v>
      </c>
      <c r="W2" s="399"/>
      <c r="X2" s="399"/>
      <c r="Y2" s="399"/>
      <c r="Z2" s="399" t="str">
        <f>B7</f>
        <v>⑥軽量型</v>
      </c>
      <c r="AA2" s="399"/>
      <c r="AB2" s="399"/>
      <c r="AC2" s="399"/>
      <c r="AD2" s="399" t="str">
        <f>B8</f>
        <v>⑦PV出力最適化＿マイクロインバータ</v>
      </c>
      <c r="AE2" s="399"/>
      <c r="AF2" s="399"/>
      <c r="AG2" s="399"/>
      <c r="AH2" s="399" t="str">
        <f>B9</f>
        <v>⑦PV出力最適化＿オプティマイザ</v>
      </c>
      <c r="AI2" s="399"/>
      <c r="AJ2" s="399"/>
      <c r="AK2" s="399"/>
      <c r="AM2" s="399" t="s">
        <v>548</v>
      </c>
      <c r="AN2" s="399"/>
      <c r="AO2" s="399"/>
      <c r="AP2" s="399"/>
      <c r="AR2" s="399" t="s">
        <v>549</v>
      </c>
      <c r="AS2" s="399"/>
      <c r="AT2" s="399"/>
      <c r="AU2" s="399"/>
    </row>
    <row r="3" spans="2:47" ht="35" customHeight="1">
      <c r="B3" s="154" t="s">
        <v>535</v>
      </c>
      <c r="D3" s="158" t="s">
        <v>531</v>
      </c>
      <c r="E3" s="24" t="s">
        <v>139</v>
      </c>
      <c r="F3" s="159" t="s">
        <v>138</v>
      </c>
      <c r="G3" s="160" t="s">
        <v>292</v>
      </c>
      <c r="H3" s="77">
        <v>50000</v>
      </c>
      <c r="J3" s="157" t="s">
        <v>249</v>
      </c>
      <c r="K3" s="157" t="s">
        <v>247</v>
      </c>
      <c r="L3" s="161" t="s">
        <v>546</v>
      </c>
      <c r="M3" s="161" t="s">
        <v>547</v>
      </c>
      <c r="N3" s="157" t="s">
        <v>249</v>
      </c>
      <c r="O3" s="157" t="s">
        <v>247</v>
      </c>
      <c r="P3" s="161" t="s">
        <v>546</v>
      </c>
      <c r="Q3" s="161" t="s">
        <v>547</v>
      </c>
      <c r="R3" s="157" t="s">
        <v>249</v>
      </c>
      <c r="S3" s="157" t="s">
        <v>247</v>
      </c>
      <c r="T3" s="161" t="s">
        <v>546</v>
      </c>
      <c r="U3" s="161" t="s">
        <v>547</v>
      </c>
      <c r="V3" s="157" t="s">
        <v>249</v>
      </c>
      <c r="W3" s="157" t="s">
        <v>247</v>
      </c>
      <c r="X3" s="161" t="s">
        <v>546</v>
      </c>
      <c r="Y3" s="161" t="s">
        <v>547</v>
      </c>
      <c r="Z3" s="157" t="s">
        <v>249</v>
      </c>
      <c r="AA3" s="157" t="s">
        <v>247</v>
      </c>
      <c r="AB3" s="161" t="s">
        <v>546</v>
      </c>
      <c r="AC3" s="161" t="s">
        <v>547</v>
      </c>
      <c r="AD3" s="157" t="s">
        <v>249</v>
      </c>
      <c r="AE3" s="157" t="s">
        <v>247</v>
      </c>
      <c r="AF3" s="161" t="s">
        <v>546</v>
      </c>
      <c r="AG3" s="161" t="s">
        <v>547</v>
      </c>
      <c r="AH3" s="157" t="s">
        <v>249</v>
      </c>
      <c r="AI3" s="157" t="s">
        <v>247</v>
      </c>
      <c r="AJ3" s="161" t="s">
        <v>546</v>
      </c>
      <c r="AK3" s="161" t="s">
        <v>547</v>
      </c>
      <c r="AM3" s="161" t="s">
        <v>248</v>
      </c>
      <c r="AN3" s="161" t="s">
        <v>247</v>
      </c>
      <c r="AO3" s="161" t="s">
        <v>546</v>
      </c>
      <c r="AP3" s="161" t="s">
        <v>547</v>
      </c>
      <c r="AR3" s="161" t="s">
        <v>248</v>
      </c>
      <c r="AS3" s="161" t="s">
        <v>247</v>
      </c>
      <c r="AT3" s="161" t="s">
        <v>546</v>
      </c>
      <c r="AU3" s="161" t="s">
        <v>547</v>
      </c>
    </row>
    <row r="4" spans="2:47" ht="35" customHeight="1">
      <c r="B4" s="154" t="s">
        <v>536</v>
      </c>
      <c r="D4" s="158" t="s">
        <v>531</v>
      </c>
      <c r="E4" s="24" t="s">
        <v>116</v>
      </c>
      <c r="F4" s="159" t="s">
        <v>141</v>
      </c>
      <c r="G4" s="160" t="s">
        <v>295</v>
      </c>
      <c r="H4" s="77">
        <v>50000</v>
      </c>
      <c r="J4" s="126" t="s">
        <v>139</v>
      </c>
      <c r="K4" s="162">
        <v>109</v>
      </c>
      <c r="L4" s="160" t="s">
        <v>292</v>
      </c>
      <c r="M4" s="159" t="s">
        <v>138</v>
      </c>
      <c r="N4" s="27" t="s">
        <v>171</v>
      </c>
      <c r="O4" s="163">
        <v>160</v>
      </c>
      <c r="P4" s="160" t="s">
        <v>333</v>
      </c>
      <c r="Q4" s="52" t="s">
        <v>170</v>
      </c>
      <c r="R4" s="129" t="s">
        <v>381</v>
      </c>
      <c r="S4" s="164">
        <v>375</v>
      </c>
      <c r="T4" s="165" t="s">
        <v>379</v>
      </c>
      <c r="U4" s="166" t="s">
        <v>380</v>
      </c>
      <c r="V4" s="129" t="s">
        <v>410</v>
      </c>
      <c r="W4" s="164">
        <v>230</v>
      </c>
      <c r="X4" s="165" t="s">
        <v>408</v>
      </c>
      <c r="Y4" s="167" t="s">
        <v>409</v>
      </c>
      <c r="Z4" s="24" t="s">
        <v>455</v>
      </c>
      <c r="AA4" s="164">
        <v>520</v>
      </c>
      <c r="AB4" s="148" t="s">
        <v>453</v>
      </c>
      <c r="AC4" s="159" t="s">
        <v>456</v>
      </c>
      <c r="AD4" s="168" t="s">
        <v>227</v>
      </c>
      <c r="AE4" s="169">
        <v>0.3</v>
      </c>
      <c r="AF4" s="170" t="s">
        <v>482</v>
      </c>
      <c r="AG4" s="51" t="s">
        <v>225</v>
      </c>
      <c r="AH4" s="168" t="s">
        <v>239</v>
      </c>
      <c r="AI4" s="171" t="s">
        <v>287</v>
      </c>
      <c r="AJ4" s="172" t="s">
        <v>497</v>
      </c>
      <c r="AK4" s="52" t="s">
        <v>237</v>
      </c>
      <c r="AL4" s="173"/>
      <c r="AM4" s="126" t="s">
        <v>139</v>
      </c>
      <c r="AN4" s="162">
        <v>109</v>
      </c>
      <c r="AO4" s="160" t="s">
        <v>292</v>
      </c>
      <c r="AP4" s="159" t="s">
        <v>138</v>
      </c>
      <c r="AR4" s="129" t="s">
        <v>410</v>
      </c>
      <c r="AS4" s="164">
        <v>230</v>
      </c>
      <c r="AT4" s="165" t="s">
        <v>408</v>
      </c>
      <c r="AU4" s="167" t="s">
        <v>409</v>
      </c>
    </row>
    <row r="5" spans="2:47" ht="35" customHeight="1">
      <c r="B5" s="154" t="s">
        <v>118</v>
      </c>
      <c r="D5" s="158" t="s">
        <v>531</v>
      </c>
      <c r="E5" s="24" t="s">
        <v>298</v>
      </c>
      <c r="F5" s="159" t="s">
        <v>138</v>
      </c>
      <c r="G5" s="160" t="s">
        <v>297</v>
      </c>
      <c r="H5" s="77">
        <v>50000</v>
      </c>
      <c r="J5" s="24" t="s">
        <v>116</v>
      </c>
      <c r="K5" s="164">
        <v>109</v>
      </c>
      <c r="L5" s="160" t="s">
        <v>295</v>
      </c>
      <c r="M5" s="159" t="s">
        <v>141</v>
      </c>
      <c r="N5" s="27" t="s">
        <v>172</v>
      </c>
      <c r="O5" s="163">
        <v>160</v>
      </c>
      <c r="P5" s="160" t="s">
        <v>334</v>
      </c>
      <c r="Q5" s="52" t="s">
        <v>170</v>
      </c>
      <c r="R5" s="24" t="s">
        <v>204</v>
      </c>
      <c r="S5" s="164">
        <v>217</v>
      </c>
      <c r="T5" s="148" t="s">
        <v>384</v>
      </c>
      <c r="U5" s="104" t="s">
        <v>203</v>
      </c>
      <c r="V5" s="129" t="s">
        <v>414</v>
      </c>
      <c r="W5" s="164">
        <v>205</v>
      </c>
      <c r="X5" s="165" t="s">
        <v>412</v>
      </c>
      <c r="Y5" s="167" t="s">
        <v>413</v>
      </c>
      <c r="Z5" s="129" t="s">
        <v>458</v>
      </c>
      <c r="AA5" s="164">
        <v>430</v>
      </c>
      <c r="AB5" s="165" t="s">
        <v>457</v>
      </c>
      <c r="AC5" s="174" t="s">
        <v>459</v>
      </c>
      <c r="AD5" s="168" t="s">
        <v>488</v>
      </c>
      <c r="AE5" s="169">
        <v>0.38</v>
      </c>
      <c r="AF5" s="170" t="s">
        <v>486</v>
      </c>
      <c r="AG5" s="51" t="s">
        <v>487</v>
      </c>
      <c r="AH5" s="168" t="s">
        <v>240</v>
      </c>
      <c r="AI5" s="171" t="s">
        <v>287</v>
      </c>
      <c r="AJ5" s="172" t="s">
        <v>501</v>
      </c>
      <c r="AK5" s="52" t="s">
        <v>237</v>
      </c>
      <c r="AL5" s="173"/>
      <c r="AM5" s="24" t="s">
        <v>116</v>
      </c>
      <c r="AN5" s="164">
        <v>109</v>
      </c>
      <c r="AO5" s="160" t="s">
        <v>295</v>
      </c>
      <c r="AP5" s="159" t="s">
        <v>141</v>
      </c>
      <c r="AR5" s="129" t="s">
        <v>414</v>
      </c>
      <c r="AS5" s="164">
        <v>205</v>
      </c>
      <c r="AT5" s="165" t="s">
        <v>412</v>
      </c>
      <c r="AU5" s="167" t="s">
        <v>413</v>
      </c>
    </row>
    <row r="6" spans="2:47" ht="35" customHeight="1">
      <c r="B6" s="154" t="s">
        <v>537</v>
      </c>
      <c r="D6" s="158" t="s">
        <v>531</v>
      </c>
      <c r="E6" s="24" t="s">
        <v>303</v>
      </c>
      <c r="F6" s="159" t="s">
        <v>141</v>
      </c>
      <c r="G6" s="160" t="s">
        <v>302</v>
      </c>
      <c r="H6" s="77">
        <v>50000</v>
      </c>
      <c r="J6" s="24" t="s">
        <v>298</v>
      </c>
      <c r="K6" s="164">
        <v>120</v>
      </c>
      <c r="L6" s="160" t="s">
        <v>297</v>
      </c>
      <c r="M6" s="159" t="s">
        <v>138</v>
      </c>
      <c r="N6" s="27" t="s">
        <v>173</v>
      </c>
      <c r="O6" s="163">
        <v>74</v>
      </c>
      <c r="P6" s="160" t="s">
        <v>335</v>
      </c>
      <c r="Q6" s="52" t="s">
        <v>145</v>
      </c>
      <c r="R6" s="24" t="s">
        <v>386</v>
      </c>
      <c r="S6" s="164">
        <v>238</v>
      </c>
      <c r="T6" s="165" t="s">
        <v>385</v>
      </c>
      <c r="U6" s="104" t="s">
        <v>203</v>
      </c>
      <c r="V6" s="24" t="s">
        <v>210</v>
      </c>
      <c r="W6" s="164">
        <v>109</v>
      </c>
      <c r="X6" s="165" t="s">
        <v>415</v>
      </c>
      <c r="Y6" s="52" t="s">
        <v>203</v>
      </c>
      <c r="Z6" s="129" t="s">
        <v>462</v>
      </c>
      <c r="AA6" s="164">
        <v>430</v>
      </c>
      <c r="AB6" s="148" t="s">
        <v>460</v>
      </c>
      <c r="AC6" s="174" t="s">
        <v>459</v>
      </c>
      <c r="AD6" s="25" t="s">
        <v>129</v>
      </c>
      <c r="AE6" s="175">
        <v>0.3</v>
      </c>
      <c r="AF6" s="170" t="s">
        <v>492</v>
      </c>
      <c r="AG6" s="51" t="s">
        <v>225</v>
      </c>
      <c r="AH6" s="168" t="s">
        <v>241</v>
      </c>
      <c r="AI6" s="171" t="s">
        <v>287</v>
      </c>
      <c r="AJ6" s="172" t="s">
        <v>502</v>
      </c>
      <c r="AK6" s="52" t="s">
        <v>237</v>
      </c>
      <c r="AL6" s="173"/>
      <c r="AM6" s="24" t="s">
        <v>298</v>
      </c>
      <c r="AN6" s="164">
        <v>120</v>
      </c>
      <c r="AO6" s="160" t="s">
        <v>297</v>
      </c>
      <c r="AP6" s="159" t="s">
        <v>138</v>
      </c>
      <c r="AR6" s="24" t="s">
        <v>210</v>
      </c>
      <c r="AS6" s="164">
        <v>109</v>
      </c>
      <c r="AT6" s="165" t="s">
        <v>415</v>
      </c>
      <c r="AU6" s="52" t="s">
        <v>203</v>
      </c>
    </row>
    <row r="7" spans="2:47" ht="35" customHeight="1">
      <c r="B7" s="154" t="s">
        <v>128</v>
      </c>
      <c r="D7" s="158" t="s">
        <v>531</v>
      </c>
      <c r="E7" s="176" t="s">
        <v>146</v>
      </c>
      <c r="F7" s="177" t="s">
        <v>145</v>
      </c>
      <c r="G7" s="160" t="s">
        <v>304</v>
      </c>
      <c r="H7" s="77">
        <v>50000</v>
      </c>
      <c r="J7" s="24" t="s">
        <v>303</v>
      </c>
      <c r="K7" s="164">
        <v>120</v>
      </c>
      <c r="L7" s="160" t="s">
        <v>302</v>
      </c>
      <c r="M7" s="159" t="s">
        <v>141</v>
      </c>
      <c r="N7" s="27" t="s">
        <v>174</v>
      </c>
      <c r="O7" s="163">
        <v>76</v>
      </c>
      <c r="P7" s="160" t="s">
        <v>336</v>
      </c>
      <c r="Q7" s="52" t="s">
        <v>145</v>
      </c>
      <c r="R7" s="24" t="s">
        <v>388</v>
      </c>
      <c r="S7" s="164">
        <v>118</v>
      </c>
      <c r="T7" s="148" t="s">
        <v>387</v>
      </c>
      <c r="U7" s="104" t="s">
        <v>203</v>
      </c>
      <c r="V7" s="24" t="s">
        <v>417</v>
      </c>
      <c r="W7" s="164">
        <v>120</v>
      </c>
      <c r="X7" s="165" t="s">
        <v>416</v>
      </c>
      <c r="Y7" s="159" t="s">
        <v>203</v>
      </c>
      <c r="Z7" s="24" t="s">
        <v>465</v>
      </c>
      <c r="AA7" s="164">
        <v>460</v>
      </c>
      <c r="AB7" s="165" t="s">
        <v>463</v>
      </c>
      <c r="AC7" s="159" t="s">
        <v>464</v>
      </c>
      <c r="AD7" s="25" t="s">
        <v>494</v>
      </c>
      <c r="AE7" s="175">
        <v>0.3</v>
      </c>
      <c r="AF7" s="170" t="s">
        <v>493</v>
      </c>
      <c r="AG7" s="52" t="s">
        <v>225</v>
      </c>
      <c r="AH7" s="168" t="s">
        <v>242</v>
      </c>
      <c r="AI7" s="171" t="s">
        <v>287</v>
      </c>
      <c r="AJ7" s="172" t="s">
        <v>504</v>
      </c>
      <c r="AK7" s="52" t="s">
        <v>237</v>
      </c>
      <c r="AL7" s="173"/>
      <c r="AM7" s="24" t="s">
        <v>303</v>
      </c>
      <c r="AN7" s="164">
        <v>120</v>
      </c>
      <c r="AO7" s="160" t="s">
        <v>302</v>
      </c>
      <c r="AP7" s="159" t="s">
        <v>141</v>
      </c>
      <c r="AR7" s="24" t="s">
        <v>417</v>
      </c>
      <c r="AS7" s="164">
        <v>120</v>
      </c>
      <c r="AT7" s="165" t="s">
        <v>416</v>
      </c>
      <c r="AU7" s="159" t="s">
        <v>203</v>
      </c>
    </row>
    <row r="8" spans="2:47" ht="35" customHeight="1">
      <c r="B8" s="154" t="s">
        <v>538</v>
      </c>
      <c r="D8" s="158" t="s">
        <v>531</v>
      </c>
      <c r="E8" s="178" t="s">
        <v>148</v>
      </c>
      <c r="F8" s="177" t="s">
        <v>145</v>
      </c>
      <c r="G8" s="160" t="s">
        <v>305</v>
      </c>
      <c r="H8" s="77">
        <v>50000</v>
      </c>
      <c r="J8" s="176" t="s">
        <v>146</v>
      </c>
      <c r="K8" s="179">
        <v>59</v>
      </c>
      <c r="L8" s="160" t="s">
        <v>304</v>
      </c>
      <c r="M8" s="177" t="s">
        <v>145</v>
      </c>
      <c r="N8" s="27" t="s">
        <v>189</v>
      </c>
      <c r="O8" s="163">
        <v>65</v>
      </c>
      <c r="P8" s="160" t="s">
        <v>337</v>
      </c>
      <c r="Q8" s="52" t="s">
        <v>156</v>
      </c>
      <c r="R8" s="24" t="s">
        <v>390</v>
      </c>
      <c r="S8" s="164">
        <v>118</v>
      </c>
      <c r="T8" s="165" t="s">
        <v>389</v>
      </c>
      <c r="U8" s="104" t="s">
        <v>203</v>
      </c>
      <c r="V8" s="24" t="s">
        <v>420</v>
      </c>
      <c r="W8" s="164">
        <v>230</v>
      </c>
      <c r="X8" s="165" t="s">
        <v>418</v>
      </c>
      <c r="Y8" s="159" t="s">
        <v>419</v>
      </c>
      <c r="Z8" s="126" t="s">
        <v>468</v>
      </c>
      <c r="AA8" s="180">
        <v>400</v>
      </c>
      <c r="AB8" s="181" t="s">
        <v>466</v>
      </c>
      <c r="AC8" s="159" t="s">
        <v>467</v>
      </c>
      <c r="AH8" s="182" t="s">
        <v>243</v>
      </c>
      <c r="AI8" s="171" t="s">
        <v>287</v>
      </c>
      <c r="AJ8" s="172" t="s">
        <v>505</v>
      </c>
      <c r="AK8" s="52" t="s">
        <v>237</v>
      </c>
      <c r="AL8" s="173"/>
      <c r="AM8" s="176" t="s">
        <v>146</v>
      </c>
      <c r="AN8" s="179">
        <v>59</v>
      </c>
      <c r="AO8" s="160" t="s">
        <v>304</v>
      </c>
      <c r="AP8" s="177" t="s">
        <v>145</v>
      </c>
      <c r="AR8" s="24" t="s">
        <v>420</v>
      </c>
      <c r="AS8" s="164">
        <v>230</v>
      </c>
      <c r="AT8" s="165" t="s">
        <v>418</v>
      </c>
      <c r="AU8" s="159" t="s">
        <v>419</v>
      </c>
    </row>
    <row r="9" spans="2:47" ht="35" customHeight="1">
      <c r="B9" s="154" t="s">
        <v>539</v>
      </c>
      <c r="D9" s="158" t="s">
        <v>531</v>
      </c>
      <c r="E9" s="178" t="s">
        <v>149</v>
      </c>
      <c r="F9" s="177" t="s">
        <v>145</v>
      </c>
      <c r="G9" s="160" t="s">
        <v>306</v>
      </c>
      <c r="H9" s="77">
        <v>50000</v>
      </c>
      <c r="J9" s="178" t="s">
        <v>148</v>
      </c>
      <c r="K9" s="163">
        <v>60</v>
      </c>
      <c r="L9" s="160" t="s">
        <v>305</v>
      </c>
      <c r="M9" s="177" t="s">
        <v>145</v>
      </c>
      <c r="N9" s="27" t="s">
        <v>190</v>
      </c>
      <c r="O9" s="163">
        <v>43</v>
      </c>
      <c r="P9" s="160" t="s">
        <v>338</v>
      </c>
      <c r="Q9" s="52" t="s">
        <v>156</v>
      </c>
      <c r="R9" s="24" t="s">
        <v>393</v>
      </c>
      <c r="S9" s="164">
        <v>118</v>
      </c>
      <c r="T9" s="148" t="s">
        <v>392</v>
      </c>
      <c r="U9" s="104" t="s">
        <v>203</v>
      </c>
      <c r="V9" s="24" t="s">
        <v>422</v>
      </c>
      <c r="W9" s="164">
        <v>225</v>
      </c>
      <c r="X9" s="165" t="s">
        <v>421</v>
      </c>
      <c r="Y9" s="159" t="s">
        <v>419</v>
      </c>
      <c r="Z9" s="24" t="s">
        <v>470</v>
      </c>
      <c r="AA9" s="164">
        <v>305</v>
      </c>
      <c r="AB9" s="165" t="s">
        <v>469</v>
      </c>
      <c r="AC9" s="159" t="s">
        <v>467</v>
      </c>
      <c r="AH9" s="27" t="s">
        <v>244</v>
      </c>
      <c r="AI9" s="171" t="s">
        <v>287</v>
      </c>
      <c r="AJ9" s="172" t="s">
        <v>506</v>
      </c>
      <c r="AK9" s="52" t="s">
        <v>237</v>
      </c>
      <c r="AL9" s="173"/>
      <c r="AM9" s="178" t="s">
        <v>148</v>
      </c>
      <c r="AN9" s="163">
        <v>60</v>
      </c>
      <c r="AO9" s="160" t="s">
        <v>305</v>
      </c>
      <c r="AP9" s="177" t="s">
        <v>145</v>
      </c>
      <c r="AR9" s="24" t="s">
        <v>422</v>
      </c>
      <c r="AS9" s="164">
        <v>225</v>
      </c>
      <c r="AT9" s="165" t="s">
        <v>421</v>
      </c>
      <c r="AU9" s="159" t="s">
        <v>419</v>
      </c>
    </row>
    <row r="10" spans="2:47" ht="35" customHeight="1">
      <c r="D10" s="158" t="s">
        <v>531</v>
      </c>
      <c r="E10" s="178" t="s">
        <v>150</v>
      </c>
      <c r="F10" s="177" t="s">
        <v>145</v>
      </c>
      <c r="G10" s="160" t="s">
        <v>307</v>
      </c>
      <c r="H10" s="77">
        <v>50000</v>
      </c>
      <c r="J10" s="178" t="s">
        <v>149</v>
      </c>
      <c r="K10" s="163">
        <v>46</v>
      </c>
      <c r="L10" s="160" t="s">
        <v>306</v>
      </c>
      <c r="M10" s="177" t="s">
        <v>145</v>
      </c>
      <c r="N10" s="27" t="s">
        <v>191</v>
      </c>
      <c r="O10" s="163">
        <v>65</v>
      </c>
      <c r="P10" s="160" t="s">
        <v>339</v>
      </c>
      <c r="Q10" s="52" t="s">
        <v>156</v>
      </c>
      <c r="R10" s="24" t="s">
        <v>205</v>
      </c>
      <c r="S10" s="164">
        <v>57</v>
      </c>
      <c r="T10" s="165" t="s">
        <v>394</v>
      </c>
      <c r="U10" s="104" t="s">
        <v>145</v>
      </c>
      <c r="V10" s="24" t="s">
        <v>214</v>
      </c>
      <c r="W10" s="164">
        <v>228</v>
      </c>
      <c r="X10" s="165" t="s">
        <v>423</v>
      </c>
      <c r="Y10" s="159" t="s">
        <v>156</v>
      </c>
      <c r="Z10" s="24" t="s">
        <v>472</v>
      </c>
      <c r="AA10" s="164">
        <v>300</v>
      </c>
      <c r="AB10" s="148" t="s">
        <v>471</v>
      </c>
      <c r="AC10" s="159" t="s">
        <v>467</v>
      </c>
      <c r="AH10" s="27" t="s">
        <v>245</v>
      </c>
      <c r="AI10" s="171" t="s">
        <v>287</v>
      </c>
      <c r="AJ10" s="172" t="s">
        <v>507</v>
      </c>
      <c r="AK10" s="52" t="s">
        <v>237</v>
      </c>
      <c r="AL10" s="173"/>
      <c r="AM10" s="178" t="s">
        <v>149</v>
      </c>
      <c r="AN10" s="163">
        <v>46</v>
      </c>
      <c r="AO10" s="160" t="s">
        <v>306</v>
      </c>
      <c r="AP10" s="177" t="s">
        <v>145</v>
      </c>
      <c r="AR10" s="24" t="s">
        <v>214</v>
      </c>
      <c r="AS10" s="164">
        <v>228</v>
      </c>
      <c r="AT10" s="165" t="s">
        <v>423</v>
      </c>
      <c r="AU10" s="159" t="s">
        <v>156</v>
      </c>
    </row>
    <row r="11" spans="2:47" ht="35" customHeight="1">
      <c r="B11" s="183" t="s">
        <v>117</v>
      </c>
      <c r="D11" s="158" t="s">
        <v>531</v>
      </c>
      <c r="E11" s="178" t="s">
        <v>151</v>
      </c>
      <c r="F11" s="177" t="s">
        <v>145</v>
      </c>
      <c r="G11" s="160" t="s">
        <v>309</v>
      </c>
      <c r="H11" s="77">
        <v>50000</v>
      </c>
      <c r="J11" s="178" t="s">
        <v>150</v>
      </c>
      <c r="K11" s="163">
        <v>47</v>
      </c>
      <c r="L11" s="160" t="s">
        <v>307</v>
      </c>
      <c r="M11" s="177" t="s">
        <v>145</v>
      </c>
      <c r="N11" s="27" t="s">
        <v>192</v>
      </c>
      <c r="O11" s="163">
        <v>43</v>
      </c>
      <c r="P11" s="160" t="s">
        <v>340</v>
      </c>
      <c r="Q11" s="52" t="s">
        <v>156</v>
      </c>
      <c r="R11" s="24" t="s">
        <v>206</v>
      </c>
      <c r="S11" s="164">
        <v>41</v>
      </c>
      <c r="T11" s="148" t="s">
        <v>395</v>
      </c>
      <c r="U11" s="104" t="s">
        <v>145</v>
      </c>
      <c r="V11" s="24" t="s">
        <v>215</v>
      </c>
      <c r="W11" s="164">
        <v>180</v>
      </c>
      <c r="X11" s="165" t="s">
        <v>424</v>
      </c>
      <c r="Y11" s="159" t="s">
        <v>156</v>
      </c>
      <c r="Z11" s="24" t="s">
        <v>474</v>
      </c>
      <c r="AA11" s="164">
        <v>300</v>
      </c>
      <c r="AB11" s="165" t="s">
        <v>473</v>
      </c>
      <c r="AC11" s="159" t="s">
        <v>467</v>
      </c>
      <c r="AH11" s="27" t="s">
        <v>509</v>
      </c>
      <c r="AI11" s="171" t="s">
        <v>287</v>
      </c>
      <c r="AJ11" s="172" t="s">
        <v>508</v>
      </c>
      <c r="AK11" s="52" t="s">
        <v>237</v>
      </c>
      <c r="AL11" s="173"/>
      <c r="AM11" s="178" t="s">
        <v>150</v>
      </c>
      <c r="AN11" s="163">
        <v>47</v>
      </c>
      <c r="AO11" s="160" t="s">
        <v>307</v>
      </c>
      <c r="AP11" s="177" t="s">
        <v>145</v>
      </c>
      <c r="AR11" s="24" t="s">
        <v>215</v>
      </c>
      <c r="AS11" s="164">
        <v>180</v>
      </c>
      <c r="AT11" s="165" t="s">
        <v>424</v>
      </c>
      <c r="AU11" s="159" t="s">
        <v>156</v>
      </c>
    </row>
    <row r="12" spans="2:47" ht="35" customHeight="1">
      <c r="D12" s="158" t="s">
        <v>531</v>
      </c>
      <c r="E12" s="178" t="s">
        <v>152</v>
      </c>
      <c r="F12" s="177" t="s">
        <v>145</v>
      </c>
      <c r="G12" s="160" t="s">
        <v>312</v>
      </c>
      <c r="H12" s="77">
        <v>50000</v>
      </c>
      <c r="J12" s="178" t="s">
        <v>151</v>
      </c>
      <c r="K12" s="163">
        <v>48</v>
      </c>
      <c r="L12" s="160" t="s">
        <v>309</v>
      </c>
      <c r="M12" s="177" t="s">
        <v>145</v>
      </c>
      <c r="N12" s="27" t="s">
        <v>193</v>
      </c>
      <c r="O12" s="163">
        <v>65</v>
      </c>
      <c r="P12" s="160" t="s">
        <v>341</v>
      </c>
      <c r="Q12" s="52" t="s">
        <v>156</v>
      </c>
      <c r="R12" s="24" t="s">
        <v>207</v>
      </c>
      <c r="S12" s="164">
        <v>42</v>
      </c>
      <c r="T12" s="165" t="s">
        <v>396</v>
      </c>
      <c r="U12" s="104" t="s">
        <v>145</v>
      </c>
      <c r="V12" s="24" t="s">
        <v>216</v>
      </c>
      <c r="W12" s="164">
        <v>218</v>
      </c>
      <c r="X12" s="165" t="s">
        <v>425</v>
      </c>
      <c r="Y12" s="159" t="s">
        <v>156</v>
      </c>
      <c r="Z12" s="24" t="s">
        <v>476</v>
      </c>
      <c r="AA12" s="164">
        <v>200</v>
      </c>
      <c r="AB12" s="148" t="s">
        <v>475</v>
      </c>
      <c r="AC12" s="159" t="s">
        <v>467</v>
      </c>
      <c r="AH12" s="27" t="s">
        <v>511</v>
      </c>
      <c r="AI12" s="171" t="s">
        <v>287</v>
      </c>
      <c r="AJ12" s="172" t="s">
        <v>510</v>
      </c>
      <c r="AK12" s="52" t="s">
        <v>237</v>
      </c>
      <c r="AL12" s="173"/>
      <c r="AM12" s="178" t="s">
        <v>151</v>
      </c>
      <c r="AN12" s="163">
        <v>48</v>
      </c>
      <c r="AO12" s="160" t="s">
        <v>309</v>
      </c>
      <c r="AP12" s="177" t="s">
        <v>145</v>
      </c>
      <c r="AR12" s="24" t="s">
        <v>216</v>
      </c>
      <c r="AS12" s="164">
        <v>218</v>
      </c>
      <c r="AT12" s="165" t="s">
        <v>425</v>
      </c>
      <c r="AU12" s="159" t="s">
        <v>156</v>
      </c>
    </row>
    <row r="13" spans="2:47" ht="35" customHeight="1">
      <c r="D13" s="158" t="s">
        <v>531</v>
      </c>
      <c r="E13" s="178" t="s">
        <v>157</v>
      </c>
      <c r="F13" s="159" t="s">
        <v>156</v>
      </c>
      <c r="G13" s="160" t="s">
        <v>314</v>
      </c>
      <c r="H13" s="77">
        <v>50000</v>
      </c>
      <c r="J13" s="178" t="s">
        <v>152</v>
      </c>
      <c r="K13" s="163">
        <v>49</v>
      </c>
      <c r="L13" s="160" t="s">
        <v>312</v>
      </c>
      <c r="M13" s="177" t="s">
        <v>145</v>
      </c>
      <c r="N13" s="27" t="s">
        <v>194</v>
      </c>
      <c r="O13" s="163">
        <v>50.5</v>
      </c>
      <c r="P13" s="160" t="s">
        <v>342</v>
      </c>
      <c r="Q13" s="52" t="s">
        <v>156</v>
      </c>
      <c r="R13" s="24" t="s">
        <v>208</v>
      </c>
      <c r="S13" s="164">
        <v>43</v>
      </c>
      <c r="T13" s="148" t="s">
        <v>398</v>
      </c>
      <c r="U13" s="104" t="s">
        <v>145</v>
      </c>
      <c r="V13" s="24" t="s">
        <v>217</v>
      </c>
      <c r="W13" s="164">
        <v>225</v>
      </c>
      <c r="X13" s="165" t="s">
        <v>426</v>
      </c>
      <c r="Y13" s="159" t="s">
        <v>156</v>
      </c>
      <c r="Z13" s="24" t="s">
        <v>479</v>
      </c>
      <c r="AA13" s="164">
        <v>485</v>
      </c>
      <c r="AB13" s="165" t="s">
        <v>477</v>
      </c>
      <c r="AC13" s="159" t="s">
        <v>478</v>
      </c>
      <c r="AH13" s="27" t="s">
        <v>513</v>
      </c>
      <c r="AI13" s="171" t="s">
        <v>287</v>
      </c>
      <c r="AJ13" s="172" t="s">
        <v>512</v>
      </c>
      <c r="AK13" s="52" t="s">
        <v>237</v>
      </c>
      <c r="AL13" s="173"/>
      <c r="AM13" s="178" t="s">
        <v>152</v>
      </c>
      <c r="AN13" s="163">
        <v>49</v>
      </c>
      <c r="AO13" s="160" t="s">
        <v>312</v>
      </c>
      <c r="AP13" s="177" t="s">
        <v>145</v>
      </c>
      <c r="AR13" s="24" t="s">
        <v>217</v>
      </c>
      <c r="AS13" s="164">
        <v>225</v>
      </c>
      <c r="AT13" s="165" t="s">
        <v>426</v>
      </c>
      <c r="AU13" s="159" t="s">
        <v>156</v>
      </c>
    </row>
    <row r="14" spans="2:47" ht="35" customHeight="1">
      <c r="D14" s="158" t="s">
        <v>531</v>
      </c>
      <c r="E14" s="178" t="s">
        <v>159</v>
      </c>
      <c r="F14" s="159" t="s">
        <v>156</v>
      </c>
      <c r="G14" s="160" t="s">
        <v>315</v>
      </c>
      <c r="H14" s="77">
        <v>50000</v>
      </c>
      <c r="J14" s="178" t="s">
        <v>157</v>
      </c>
      <c r="K14" s="163">
        <v>130</v>
      </c>
      <c r="L14" s="160" t="s">
        <v>314</v>
      </c>
      <c r="M14" s="159" t="s">
        <v>156</v>
      </c>
      <c r="N14" s="25" t="s">
        <v>344</v>
      </c>
      <c r="O14" s="163">
        <v>254</v>
      </c>
      <c r="P14" s="160" t="s">
        <v>343</v>
      </c>
      <c r="Q14" s="52" t="s">
        <v>156</v>
      </c>
      <c r="V14" s="24" t="s">
        <v>218</v>
      </c>
      <c r="W14" s="164">
        <v>159</v>
      </c>
      <c r="X14" s="165" t="s">
        <v>427</v>
      </c>
      <c r="Y14" s="159" t="s">
        <v>156</v>
      </c>
      <c r="AH14" s="27" t="s">
        <v>515</v>
      </c>
      <c r="AI14" s="171" t="s">
        <v>287</v>
      </c>
      <c r="AJ14" s="172" t="s">
        <v>514</v>
      </c>
      <c r="AK14" s="52" t="s">
        <v>237</v>
      </c>
      <c r="AL14" s="184"/>
      <c r="AM14" s="178" t="s">
        <v>157</v>
      </c>
      <c r="AN14" s="163">
        <v>130</v>
      </c>
      <c r="AO14" s="160" t="s">
        <v>314</v>
      </c>
      <c r="AP14" s="159" t="s">
        <v>156</v>
      </c>
      <c r="AR14" s="24" t="s">
        <v>218</v>
      </c>
      <c r="AS14" s="164">
        <v>159</v>
      </c>
      <c r="AT14" s="165" t="s">
        <v>427</v>
      </c>
      <c r="AU14" s="159" t="s">
        <v>156</v>
      </c>
    </row>
    <row r="15" spans="2:47" ht="35" customHeight="1">
      <c r="D15" s="158" t="s">
        <v>531</v>
      </c>
      <c r="E15" s="178" t="s">
        <v>160</v>
      </c>
      <c r="F15" s="159" t="s">
        <v>156</v>
      </c>
      <c r="G15" s="160" t="s">
        <v>316</v>
      </c>
      <c r="H15" s="77">
        <v>50000</v>
      </c>
      <c r="J15" s="178" t="s">
        <v>159</v>
      </c>
      <c r="K15" s="163">
        <v>130</v>
      </c>
      <c r="L15" s="160" t="s">
        <v>315</v>
      </c>
      <c r="M15" s="159" t="s">
        <v>156</v>
      </c>
      <c r="N15" s="25" t="s">
        <v>346</v>
      </c>
      <c r="O15" s="163">
        <v>180</v>
      </c>
      <c r="P15" s="160" t="s">
        <v>345</v>
      </c>
      <c r="Q15" s="52" t="s">
        <v>156</v>
      </c>
      <c r="V15" s="24" t="s">
        <v>219</v>
      </c>
      <c r="W15" s="164">
        <v>220</v>
      </c>
      <c r="X15" s="165" t="s">
        <v>428</v>
      </c>
      <c r="Y15" s="159" t="s">
        <v>156</v>
      </c>
      <c r="AH15" s="27" t="s">
        <v>517</v>
      </c>
      <c r="AI15" s="171" t="s">
        <v>287</v>
      </c>
      <c r="AJ15" s="172" t="s">
        <v>516</v>
      </c>
      <c r="AK15" s="52" t="s">
        <v>237</v>
      </c>
      <c r="AL15" s="184"/>
      <c r="AM15" s="178" t="s">
        <v>159</v>
      </c>
      <c r="AN15" s="163">
        <v>130</v>
      </c>
      <c r="AO15" s="160" t="s">
        <v>315</v>
      </c>
      <c r="AP15" s="159" t="s">
        <v>156</v>
      </c>
      <c r="AR15" s="24" t="s">
        <v>219</v>
      </c>
      <c r="AS15" s="164">
        <v>220</v>
      </c>
      <c r="AT15" s="165" t="s">
        <v>428</v>
      </c>
      <c r="AU15" s="159" t="s">
        <v>156</v>
      </c>
    </row>
    <row r="16" spans="2:47" ht="35" customHeight="1">
      <c r="D16" s="158" t="s">
        <v>531</v>
      </c>
      <c r="E16" s="178" t="s">
        <v>161</v>
      </c>
      <c r="F16" s="159" t="s">
        <v>156</v>
      </c>
      <c r="G16" s="160" t="s">
        <v>317</v>
      </c>
      <c r="H16" s="77">
        <v>50000</v>
      </c>
      <c r="J16" s="178" t="s">
        <v>160</v>
      </c>
      <c r="K16" s="163">
        <v>103</v>
      </c>
      <c r="L16" s="160" t="s">
        <v>316</v>
      </c>
      <c r="M16" s="159" t="s">
        <v>156</v>
      </c>
      <c r="N16" s="25" t="s">
        <v>348</v>
      </c>
      <c r="O16" s="163">
        <v>259</v>
      </c>
      <c r="P16" s="160" t="s">
        <v>347</v>
      </c>
      <c r="Q16" s="52" t="s">
        <v>156</v>
      </c>
      <c r="V16" s="24" t="s">
        <v>430</v>
      </c>
      <c r="W16" s="164">
        <v>230</v>
      </c>
      <c r="X16" s="165" t="s">
        <v>429</v>
      </c>
      <c r="Y16" s="159" t="s">
        <v>156</v>
      </c>
      <c r="AH16" s="27" t="s">
        <v>519</v>
      </c>
      <c r="AI16" s="171" t="s">
        <v>287</v>
      </c>
      <c r="AJ16" s="172" t="s">
        <v>518</v>
      </c>
      <c r="AK16" s="52" t="s">
        <v>237</v>
      </c>
      <c r="AL16" s="184"/>
      <c r="AM16" s="178" t="s">
        <v>160</v>
      </c>
      <c r="AN16" s="163">
        <v>103</v>
      </c>
      <c r="AO16" s="160" t="s">
        <v>316</v>
      </c>
      <c r="AP16" s="159" t="s">
        <v>156</v>
      </c>
      <c r="AR16" s="24" t="s">
        <v>430</v>
      </c>
      <c r="AS16" s="164">
        <v>230</v>
      </c>
      <c r="AT16" s="165" t="s">
        <v>429</v>
      </c>
      <c r="AU16" s="159" t="s">
        <v>156</v>
      </c>
    </row>
    <row r="17" spans="4:47" ht="35" customHeight="1">
      <c r="D17" s="158" t="s">
        <v>531</v>
      </c>
      <c r="E17" s="178" t="s">
        <v>319</v>
      </c>
      <c r="F17" s="159" t="s">
        <v>156</v>
      </c>
      <c r="G17" s="160" t="s">
        <v>318</v>
      </c>
      <c r="H17" s="77">
        <v>50000</v>
      </c>
      <c r="J17" s="178" t="s">
        <v>161</v>
      </c>
      <c r="K17" s="163">
        <v>103</v>
      </c>
      <c r="L17" s="160" t="s">
        <v>317</v>
      </c>
      <c r="M17" s="159" t="s">
        <v>156</v>
      </c>
      <c r="N17" s="25" t="s">
        <v>350</v>
      </c>
      <c r="O17" s="163">
        <v>259</v>
      </c>
      <c r="P17" s="160" t="s">
        <v>349</v>
      </c>
      <c r="Q17" s="52" t="s">
        <v>156</v>
      </c>
      <c r="V17" s="24" t="s">
        <v>432</v>
      </c>
      <c r="W17" s="164">
        <v>151</v>
      </c>
      <c r="X17" s="165" t="s">
        <v>431</v>
      </c>
      <c r="Y17" s="159" t="s">
        <v>156</v>
      </c>
      <c r="AH17" s="27" t="s">
        <v>521</v>
      </c>
      <c r="AI17" s="171" t="s">
        <v>287</v>
      </c>
      <c r="AJ17" s="172" t="s">
        <v>520</v>
      </c>
      <c r="AK17" s="52" t="s">
        <v>237</v>
      </c>
      <c r="AL17" s="184"/>
      <c r="AM17" s="178" t="s">
        <v>161</v>
      </c>
      <c r="AN17" s="163">
        <v>103</v>
      </c>
      <c r="AO17" s="160" t="s">
        <v>317</v>
      </c>
      <c r="AP17" s="159" t="s">
        <v>156</v>
      </c>
      <c r="AR17" s="24" t="s">
        <v>432</v>
      </c>
      <c r="AS17" s="164">
        <v>151</v>
      </c>
      <c r="AT17" s="165" t="s">
        <v>431</v>
      </c>
      <c r="AU17" s="159" t="s">
        <v>156</v>
      </c>
    </row>
    <row r="18" spans="4:47" ht="35" customHeight="1">
      <c r="D18" s="158" t="s">
        <v>531</v>
      </c>
      <c r="E18" s="178" t="s">
        <v>321</v>
      </c>
      <c r="F18" s="159" t="s">
        <v>156</v>
      </c>
      <c r="G18" s="160" t="s">
        <v>320</v>
      </c>
      <c r="H18" s="77">
        <v>50000</v>
      </c>
      <c r="J18" s="178" t="s">
        <v>319</v>
      </c>
      <c r="K18" s="163">
        <v>120</v>
      </c>
      <c r="L18" s="160" t="s">
        <v>318</v>
      </c>
      <c r="M18" s="159" t="s">
        <v>156</v>
      </c>
      <c r="N18" s="25" t="s">
        <v>352</v>
      </c>
      <c r="O18" s="163">
        <v>230</v>
      </c>
      <c r="P18" s="160" t="s">
        <v>351</v>
      </c>
      <c r="Q18" s="52" t="s">
        <v>156</v>
      </c>
      <c r="V18" s="24" t="s">
        <v>434</v>
      </c>
      <c r="W18" s="164">
        <v>120</v>
      </c>
      <c r="X18" s="165" t="s">
        <v>433</v>
      </c>
      <c r="Y18" s="159" t="s">
        <v>176</v>
      </c>
      <c r="AH18" s="27" t="s">
        <v>523</v>
      </c>
      <c r="AI18" s="171" t="s">
        <v>287</v>
      </c>
      <c r="AJ18" s="172" t="s">
        <v>522</v>
      </c>
      <c r="AK18" s="52" t="s">
        <v>237</v>
      </c>
      <c r="AL18" s="184"/>
      <c r="AM18" s="178" t="s">
        <v>319</v>
      </c>
      <c r="AN18" s="163">
        <v>120</v>
      </c>
      <c r="AO18" s="160" t="s">
        <v>318</v>
      </c>
      <c r="AP18" s="159" t="s">
        <v>156</v>
      </c>
      <c r="AR18" s="24" t="s">
        <v>434</v>
      </c>
      <c r="AS18" s="164">
        <v>120</v>
      </c>
      <c r="AT18" s="165" t="s">
        <v>433</v>
      </c>
      <c r="AU18" s="159" t="s">
        <v>176</v>
      </c>
    </row>
    <row r="19" spans="4:47" ht="35" customHeight="1">
      <c r="D19" s="158" t="s">
        <v>531</v>
      </c>
      <c r="E19" s="178" t="s">
        <v>154</v>
      </c>
      <c r="F19" s="159" t="s">
        <v>153</v>
      </c>
      <c r="G19" s="160" t="s">
        <v>322</v>
      </c>
      <c r="H19" s="77">
        <v>50000</v>
      </c>
      <c r="J19" s="178" t="s">
        <v>321</v>
      </c>
      <c r="K19" s="163">
        <v>120</v>
      </c>
      <c r="L19" s="160" t="s">
        <v>320</v>
      </c>
      <c r="M19" s="159" t="s">
        <v>156</v>
      </c>
      <c r="N19" s="25" t="s">
        <v>354</v>
      </c>
      <c r="O19" s="163">
        <v>151</v>
      </c>
      <c r="P19" s="160" t="s">
        <v>353</v>
      </c>
      <c r="Q19" s="52" t="s">
        <v>156</v>
      </c>
      <c r="V19" s="24" t="s">
        <v>212</v>
      </c>
      <c r="W19" s="164">
        <v>120</v>
      </c>
      <c r="X19" s="165" t="s">
        <v>435</v>
      </c>
      <c r="Y19" s="159" t="s">
        <v>176</v>
      </c>
      <c r="AH19" s="27" t="s">
        <v>525</v>
      </c>
      <c r="AI19" s="171" t="s">
        <v>287</v>
      </c>
      <c r="AJ19" s="172" t="s">
        <v>524</v>
      </c>
      <c r="AK19" s="52" t="s">
        <v>237</v>
      </c>
      <c r="AL19" s="184"/>
      <c r="AM19" s="178" t="s">
        <v>321</v>
      </c>
      <c r="AN19" s="163">
        <v>120</v>
      </c>
      <c r="AO19" s="160" t="s">
        <v>320</v>
      </c>
      <c r="AP19" s="159" t="s">
        <v>156</v>
      </c>
      <c r="AR19" s="24" t="s">
        <v>212</v>
      </c>
      <c r="AS19" s="164">
        <v>120</v>
      </c>
      <c r="AT19" s="165" t="s">
        <v>435</v>
      </c>
      <c r="AU19" s="159" t="s">
        <v>176</v>
      </c>
    </row>
    <row r="20" spans="4:47" ht="35" customHeight="1">
      <c r="D20" s="158" t="s">
        <v>531</v>
      </c>
      <c r="E20" s="178" t="s">
        <v>155</v>
      </c>
      <c r="F20" s="159" t="s">
        <v>153</v>
      </c>
      <c r="G20" s="160" t="s">
        <v>323</v>
      </c>
      <c r="H20" s="77">
        <v>50000</v>
      </c>
      <c r="J20" s="178" t="s">
        <v>154</v>
      </c>
      <c r="K20" s="163">
        <v>70</v>
      </c>
      <c r="L20" s="160" t="s">
        <v>322</v>
      </c>
      <c r="M20" s="159" t="s">
        <v>153</v>
      </c>
      <c r="N20" s="25" t="s">
        <v>356</v>
      </c>
      <c r="O20" s="163">
        <v>228</v>
      </c>
      <c r="P20" s="160" t="s">
        <v>355</v>
      </c>
      <c r="Q20" s="52" t="s">
        <v>156</v>
      </c>
      <c r="V20" s="24" t="s">
        <v>213</v>
      </c>
      <c r="W20" s="164">
        <v>120</v>
      </c>
      <c r="X20" s="165" t="s">
        <v>436</v>
      </c>
      <c r="Y20" s="159" t="s">
        <v>176</v>
      </c>
      <c r="AH20" s="27" t="s">
        <v>527</v>
      </c>
      <c r="AI20" s="171" t="s">
        <v>287</v>
      </c>
      <c r="AJ20" s="172" t="s">
        <v>526</v>
      </c>
      <c r="AK20" s="52" t="s">
        <v>237</v>
      </c>
      <c r="AL20" s="184"/>
      <c r="AM20" s="178" t="s">
        <v>154</v>
      </c>
      <c r="AN20" s="163">
        <v>70</v>
      </c>
      <c r="AO20" s="160" t="s">
        <v>322</v>
      </c>
      <c r="AP20" s="159" t="s">
        <v>153</v>
      </c>
      <c r="AR20" s="24" t="s">
        <v>213</v>
      </c>
      <c r="AS20" s="164">
        <v>120</v>
      </c>
      <c r="AT20" s="165" t="s">
        <v>436</v>
      </c>
      <c r="AU20" s="159" t="s">
        <v>176</v>
      </c>
    </row>
    <row r="21" spans="4:47" ht="35" customHeight="1">
      <c r="D21" s="158" t="s">
        <v>531</v>
      </c>
      <c r="E21" s="178" t="s">
        <v>163</v>
      </c>
      <c r="F21" s="159" t="s">
        <v>162</v>
      </c>
      <c r="G21" s="160" t="s">
        <v>324</v>
      </c>
      <c r="H21" s="77">
        <v>50000</v>
      </c>
      <c r="J21" s="178" t="s">
        <v>155</v>
      </c>
      <c r="K21" s="163">
        <v>70</v>
      </c>
      <c r="L21" s="160" t="s">
        <v>323</v>
      </c>
      <c r="M21" s="159" t="s">
        <v>153</v>
      </c>
      <c r="N21" s="25" t="s">
        <v>175</v>
      </c>
      <c r="O21" s="163">
        <v>250</v>
      </c>
      <c r="P21" s="160" t="s">
        <v>357</v>
      </c>
      <c r="Q21" s="52" t="s">
        <v>153</v>
      </c>
      <c r="V21" s="24" t="s">
        <v>438</v>
      </c>
      <c r="W21" s="164">
        <v>120</v>
      </c>
      <c r="X21" s="165" t="s">
        <v>437</v>
      </c>
      <c r="Y21" s="159" t="s">
        <v>176</v>
      </c>
      <c r="AH21" s="168" t="s">
        <v>235</v>
      </c>
      <c r="AI21" s="171" t="s">
        <v>287</v>
      </c>
      <c r="AJ21" s="172" t="s">
        <v>528</v>
      </c>
      <c r="AK21" s="185" t="s">
        <v>551</v>
      </c>
      <c r="AL21" s="184"/>
      <c r="AM21" s="178" t="s">
        <v>155</v>
      </c>
      <c r="AN21" s="163">
        <v>70</v>
      </c>
      <c r="AO21" s="160" t="s">
        <v>323</v>
      </c>
      <c r="AP21" s="159" t="s">
        <v>153</v>
      </c>
      <c r="AR21" s="24" t="s">
        <v>438</v>
      </c>
      <c r="AS21" s="164">
        <v>120</v>
      </c>
      <c r="AT21" s="165" t="s">
        <v>437</v>
      </c>
      <c r="AU21" s="159" t="s">
        <v>176</v>
      </c>
    </row>
    <row r="22" spans="4:47" ht="35" customHeight="1">
      <c r="D22" s="158" t="s">
        <v>531</v>
      </c>
      <c r="E22" s="178" t="s">
        <v>164</v>
      </c>
      <c r="F22" s="159" t="s">
        <v>162</v>
      </c>
      <c r="G22" s="160" t="s">
        <v>325</v>
      </c>
      <c r="H22" s="77">
        <v>50000</v>
      </c>
      <c r="J22" s="178" t="s">
        <v>163</v>
      </c>
      <c r="K22" s="163">
        <v>100</v>
      </c>
      <c r="L22" s="160" t="s">
        <v>324</v>
      </c>
      <c r="M22" s="159" t="s">
        <v>162</v>
      </c>
      <c r="N22" s="25" t="s">
        <v>177</v>
      </c>
      <c r="O22" s="163">
        <v>250</v>
      </c>
      <c r="P22" s="160" t="s">
        <v>358</v>
      </c>
      <c r="Q22" s="52" t="s">
        <v>153</v>
      </c>
      <c r="V22" s="24" t="s">
        <v>440</v>
      </c>
      <c r="W22" s="164">
        <v>122</v>
      </c>
      <c r="X22" s="165" t="s">
        <v>439</v>
      </c>
      <c r="Y22" s="159" t="s">
        <v>176</v>
      </c>
      <c r="AL22" s="184"/>
      <c r="AM22" s="178" t="s">
        <v>163</v>
      </c>
      <c r="AN22" s="163">
        <v>100</v>
      </c>
      <c r="AO22" s="160" t="s">
        <v>324</v>
      </c>
      <c r="AP22" s="159" t="s">
        <v>162</v>
      </c>
      <c r="AR22" s="24" t="s">
        <v>440</v>
      </c>
      <c r="AS22" s="164">
        <v>122</v>
      </c>
      <c r="AT22" s="165" t="s">
        <v>439</v>
      </c>
      <c r="AU22" s="159" t="s">
        <v>176</v>
      </c>
    </row>
    <row r="23" spans="4:47" ht="35" customHeight="1">
      <c r="D23" s="158" t="s">
        <v>531</v>
      </c>
      <c r="E23" s="178" t="s">
        <v>165</v>
      </c>
      <c r="F23" s="159" t="s">
        <v>162</v>
      </c>
      <c r="G23" s="160" t="s">
        <v>326</v>
      </c>
      <c r="H23" s="77">
        <v>50000</v>
      </c>
      <c r="J23" s="178" t="s">
        <v>164</v>
      </c>
      <c r="K23" s="163">
        <v>100</v>
      </c>
      <c r="L23" s="160" t="s">
        <v>325</v>
      </c>
      <c r="M23" s="159" t="s">
        <v>162</v>
      </c>
      <c r="N23" s="25" t="s">
        <v>178</v>
      </c>
      <c r="O23" s="163">
        <v>245</v>
      </c>
      <c r="P23" s="160" t="s">
        <v>359</v>
      </c>
      <c r="Q23" s="52" t="s">
        <v>153</v>
      </c>
      <c r="V23" s="24" t="s">
        <v>442</v>
      </c>
      <c r="W23" s="164">
        <v>131</v>
      </c>
      <c r="X23" s="165" t="s">
        <v>441</v>
      </c>
      <c r="Y23" s="159" t="s">
        <v>176</v>
      </c>
      <c r="AL23" s="184"/>
      <c r="AM23" s="178" t="s">
        <v>164</v>
      </c>
      <c r="AN23" s="163">
        <v>100</v>
      </c>
      <c r="AO23" s="160" t="s">
        <v>325</v>
      </c>
      <c r="AP23" s="159" t="s">
        <v>162</v>
      </c>
      <c r="AR23" s="24" t="s">
        <v>442</v>
      </c>
      <c r="AS23" s="164">
        <v>131</v>
      </c>
      <c r="AT23" s="165" t="s">
        <v>441</v>
      </c>
      <c r="AU23" s="159" t="s">
        <v>176</v>
      </c>
    </row>
    <row r="24" spans="4:47" ht="35" customHeight="1">
      <c r="D24" s="158" t="s">
        <v>531</v>
      </c>
      <c r="E24" s="178" t="s">
        <v>166</v>
      </c>
      <c r="F24" s="159" t="s">
        <v>162</v>
      </c>
      <c r="G24" s="160" t="s">
        <v>327</v>
      </c>
      <c r="H24" s="77">
        <v>50000</v>
      </c>
      <c r="J24" s="178" t="s">
        <v>165</v>
      </c>
      <c r="K24" s="163">
        <v>55</v>
      </c>
      <c r="L24" s="160" t="s">
        <v>326</v>
      </c>
      <c r="M24" s="159" t="s">
        <v>162</v>
      </c>
      <c r="N24" s="25" t="s">
        <v>179</v>
      </c>
      <c r="O24" s="163">
        <v>243</v>
      </c>
      <c r="P24" s="160" t="s">
        <v>360</v>
      </c>
      <c r="Q24" s="52" t="s">
        <v>153</v>
      </c>
      <c r="V24" s="24" t="s">
        <v>123</v>
      </c>
      <c r="W24" s="164">
        <v>90</v>
      </c>
      <c r="X24" s="165" t="s">
        <v>443</v>
      </c>
      <c r="Y24" s="159" t="s">
        <v>162</v>
      </c>
      <c r="AL24" s="184"/>
      <c r="AM24" s="178" t="s">
        <v>165</v>
      </c>
      <c r="AN24" s="163">
        <v>55</v>
      </c>
      <c r="AO24" s="160" t="s">
        <v>326</v>
      </c>
      <c r="AP24" s="159" t="s">
        <v>162</v>
      </c>
      <c r="AR24" s="24" t="s">
        <v>123</v>
      </c>
      <c r="AS24" s="164">
        <v>90</v>
      </c>
      <c r="AT24" s="165" t="s">
        <v>443</v>
      </c>
      <c r="AU24" s="159" t="s">
        <v>162</v>
      </c>
    </row>
    <row r="25" spans="4:47" ht="35" customHeight="1">
      <c r="D25" s="158" t="s">
        <v>531</v>
      </c>
      <c r="E25" s="178" t="s">
        <v>167</v>
      </c>
      <c r="F25" s="159" t="s">
        <v>162</v>
      </c>
      <c r="G25" s="160" t="s">
        <v>328</v>
      </c>
      <c r="H25" s="77">
        <v>50000</v>
      </c>
      <c r="J25" s="178" t="s">
        <v>166</v>
      </c>
      <c r="K25" s="163">
        <v>75</v>
      </c>
      <c r="L25" s="160" t="s">
        <v>327</v>
      </c>
      <c r="M25" s="159" t="s">
        <v>162</v>
      </c>
      <c r="N25" s="25" t="s">
        <v>180</v>
      </c>
      <c r="O25" s="163">
        <v>243</v>
      </c>
      <c r="P25" s="160" t="s">
        <v>361</v>
      </c>
      <c r="Q25" s="52" t="s">
        <v>153</v>
      </c>
      <c r="V25" s="24" t="s">
        <v>124</v>
      </c>
      <c r="W25" s="164">
        <v>150</v>
      </c>
      <c r="X25" s="165" t="s">
        <v>445</v>
      </c>
      <c r="Y25" s="159" t="s">
        <v>162</v>
      </c>
      <c r="AL25" s="184"/>
      <c r="AM25" s="178" t="s">
        <v>166</v>
      </c>
      <c r="AN25" s="163">
        <v>75</v>
      </c>
      <c r="AO25" s="160" t="s">
        <v>327</v>
      </c>
      <c r="AP25" s="159" t="s">
        <v>162</v>
      </c>
      <c r="AR25" s="24" t="s">
        <v>124</v>
      </c>
      <c r="AS25" s="164">
        <v>150</v>
      </c>
      <c r="AT25" s="165" t="s">
        <v>445</v>
      </c>
      <c r="AU25" s="159" t="s">
        <v>162</v>
      </c>
    </row>
    <row r="26" spans="4:47" ht="35" customHeight="1">
      <c r="D26" s="158" t="s">
        <v>531</v>
      </c>
      <c r="E26" s="178" t="s">
        <v>168</v>
      </c>
      <c r="F26" s="159" t="s">
        <v>162</v>
      </c>
      <c r="G26" s="160" t="s">
        <v>329</v>
      </c>
      <c r="H26" s="77">
        <v>50000</v>
      </c>
      <c r="J26" s="178" t="s">
        <v>167</v>
      </c>
      <c r="K26" s="163">
        <v>74</v>
      </c>
      <c r="L26" s="160" t="s">
        <v>328</v>
      </c>
      <c r="M26" s="159" t="s">
        <v>162</v>
      </c>
      <c r="N26" s="25" t="s">
        <v>181</v>
      </c>
      <c r="O26" s="163">
        <v>240</v>
      </c>
      <c r="P26" s="160" t="s">
        <v>362</v>
      </c>
      <c r="Q26" s="52" t="s">
        <v>153</v>
      </c>
      <c r="V26" s="24" t="s">
        <v>125</v>
      </c>
      <c r="W26" s="164">
        <v>49.5</v>
      </c>
      <c r="X26" s="165" t="s">
        <v>447</v>
      </c>
      <c r="Y26" s="159" t="s">
        <v>162</v>
      </c>
      <c r="AL26" s="184"/>
      <c r="AM26" s="178" t="s">
        <v>167</v>
      </c>
      <c r="AN26" s="163">
        <v>74</v>
      </c>
      <c r="AO26" s="160" t="s">
        <v>328</v>
      </c>
      <c r="AP26" s="159" t="s">
        <v>162</v>
      </c>
      <c r="AR26" s="24" t="s">
        <v>125</v>
      </c>
      <c r="AS26" s="164">
        <v>49.5</v>
      </c>
      <c r="AT26" s="165" t="s">
        <v>447</v>
      </c>
      <c r="AU26" s="159" t="s">
        <v>162</v>
      </c>
    </row>
    <row r="27" spans="4:47" ht="35" customHeight="1">
      <c r="D27" s="158" t="s">
        <v>531</v>
      </c>
      <c r="E27" s="178" t="s">
        <v>143</v>
      </c>
      <c r="F27" s="159" t="s">
        <v>142</v>
      </c>
      <c r="G27" s="160" t="s">
        <v>330</v>
      </c>
      <c r="H27" s="77">
        <v>50000</v>
      </c>
      <c r="J27" s="178" t="s">
        <v>168</v>
      </c>
      <c r="K27" s="163">
        <v>74</v>
      </c>
      <c r="L27" s="160" t="s">
        <v>329</v>
      </c>
      <c r="M27" s="159" t="s">
        <v>162</v>
      </c>
      <c r="N27" s="25" t="s">
        <v>182</v>
      </c>
      <c r="O27" s="163">
        <v>230</v>
      </c>
      <c r="P27" s="160" t="s">
        <v>363</v>
      </c>
      <c r="Q27" s="52" t="s">
        <v>153</v>
      </c>
      <c r="V27" s="24" t="s">
        <v>126</v>
      </c>
      <c r="W27" s="164">
        <v>78</v>
      </c>
      <c r="X27" s="165" t="s">
        <v>448</v>
      </c>
      <c r="Y27" s="159" t="s">
        <v>162</v>
      </c>
      <c r="AL27" s="184"/>
      <c r="AM27" s="178" t="s">
        <v>168</v>
      </c>
      <c r="AN27" s="163">
        <v>74</v>
      </c>
      <c r="AO27" s="160" t="s">
        <v>329</v>
      </c>
      <c r="AP27" s="159" t="s">
        <v>162</v>
      </c>
      <c r="AR27" s="24" t="s">
        <v>126</v>
      </c>
      <c r="AS27" s="164">
        <v>78</v>
      </c>
      <c r="AT27" s="165" t="s">
        <v>448</v>
      </c>
      <c r="AU27" s="159" t="s">
        <v>162</v>
      </c>
    </row>
    <row r="28" spans="4:47" ht="35" customHeight="1">
      <c r="D28" s="158" t="s">
        <v>531</v>
      </c>
      <c r="E28" s="178" t="s">
        <v>119</v>
      </c>
      <c r="F28" s="159" t="s">
        <v>142</v>
      </c>
      <c r="G28" s="160" t="s">
        <v>331</v>
      </c>
      <c r="H28" s="77">
        <v>50000</v>
      </c>
      <c r="J28" s="178" t="s">
        <v>143</v>
      </c>
      <c r="K28" s="163">
        <v>55</v>
      </c>
      <c r="L28" s="160" t="s">
        <v>330</v>
      </c>
      <c r="M28" s="159" t="s">
        <v>142</v>
      </c>
      <c r="N28" s="25" t="s">
        <v>183</v>
      </c>
      <c r="O28" s="163">
        <v>243</v>
      </c>
      <c r="P28" s="160" t="s">
        <v>364</v>
      </c>
      <c r="Q28" s="52" t="s">
        <v>153</v>
      </c>
      <c r="V28" s="24" t="s">
        <v>127</v>
      </c>
      <c r="W28" s="164">
        <v>65</v>
      </c>
      <c r="X28" s="165" t="s">
        <v>449</v>
      </c>
      <c r="Y28" s="159" t="s">
        <v>162</v>
      </c>
      <c r="AL28" s="184"/>
      <c r="AM28" s="178" t="s">
        <v>143</v>
      </c>
      <c r="AN28" s="163">
        <v>55</v>
      </c>
      <c r="AO28" s="160" t="s">
        <v>330</v>
      </c>
      <c r="AP28" s="159" t="s">
        <v>142</v>
      </c>
      <c r="AR28" s="24" t="s">
        <v>127</v>
      </c>
      <c r="AS28" s="164">
        <v>65</v>
      </c>
      <c r="AT28" s="165" t="s">
        <v>449</v>
      </c>
      <c r="AU28" s="159" t="s">
        <v>162</v>
      </c>
    </row>
    <row r="29" spans="4:47" ht="35" customHeight="1">
      <c r="D29" s="158" t="s">
        <v>120</v>
      </c>
      <c r="E29" s="21" t="s">
        <v>171</v>
      </c>
      <c r="F29" s="52" t="s">
        <v>170</v>
      </c>
      <c r="G29" s="160" t="s">
        <v>333</v>
      </c>
      <c r="H29" s="77">
        <v>50000</v>
      </c>
      <c r="J29" s="178" t="s">
        <v>119</v>
      </c>
      <c r="K29" s="163">
        <v>110</v>
      </c>
      <c r="L29" s="160" t="s">
        <v>331</v>
      </c>
      <c r="M29" s="159" t="s">
        <v>142</v>
      </c>
      <c r="N29" s="25" t="s">
        <v>184</v>
      </c>
      <c r="O29" s="163">
        <v>238</v>
      </c>
      <c r="P29" s="160" t="s">
        <v>365</v>
      </c>
      <c r="Q29" s="52" t="s">
        <v>153</v>
      </c>
      <c r="V29" s="24" t="s">
        <v>451</v>
      </c>
      <c r="W29" s="164">
        <v>230</v>
      </c>
      <c r="X29" s="165" t="s">
        <v>450</v>
      </c>
      <c r="Y29" s="159" t="s">
        <v>162</v>
      </c>
      <c r="AL29" s="184"/>
      <c r="AM29" s="178" t="s">
        <v>119</v>
      </c>
      <c r="AN29" s="163">
        <v>110</v>
      </c>
      <c r="AO29" s="160" t="s">
        <v>331</v>
      </c>
      <c r="AP29" s="159" t="s">
        <v>142</v>
      </c>
      <c r="AR29" s="24" t="s">
        <v>451</v>
      </c>
      <c r="AS29" s="164">
        <v>230</v>
      </c>
      <c r="AT29" s="165" t="s">
        <v>450</v>
      </c>
      <c r="AU29" s="159" t="s">
        <v>162</v>
      </c>
    </row>
    <row r="30" spans="4:47" ht="35" customHeight="1">
      <c r="D30" s="158" t="s">
        <v>120</v>
      </c>
      <c r="E30" s="27" t="s">
        <v>172</v>
      </c>
      <c r="F30" s="52" t="s">
        <v>170</v>
      </c>
      <c r="G30" s="160" t="s">
        <v>334</v>
      </c>
      <c r="H30" s="77">
        <v>50000</v>
      </c>
      <c r="L30" s="186"/>
      <c r="M30" s="186"/>
      <c r="N30" s="25" t="s">
        <v>185</v>
      </c>
      <c r="O30" s="163">
        <v>120</v>
      </c>
      <c r="P30" s="160" t="s">
        <v>366</v>
      </c>
      <c r="Q30" s="52" t="s">
        <v>153</v>
      </c>
      <c r="AL30" s="184"/>
      <c r="AM30" s="27" t="s">
        <v>171</v>
      </c>
      <c r="AN30" s="163">
        <v>160</v>
      </c>
      <c r="AO30" s="160" t="s">
        <v>333</v>
      </c>
      <c r="AP30" s="52" t="s">
        <v>170</v>
      </c>
      <c r="AR30" s="24" t="s">
        <v>455</v>
      </c>
      <c r="AS30" s="164">
        <v>520</v>
      </c>
      <c r="AT30" s="148" t="s">
        <v>453</v>
      </c>
      <c r="AU30" s="159" t="s">
        <v>456</v>
      </c>
    </row>
    <row r="31" spans="4:47" ht="35" customHeight="1">
      <c r="D31" s="158" t="s">
        <v>120</v>
      </c>
      <c r="E31" s="27" t="s">
        <v>173</v>
      </c>
      <c r="F31" s="52" t="s">
        <v>145</v>
      </c>
      <c r="G31" s="160" t="s">
        <v>335</v>
      </c>
      <c r="H31" s="77">
        <v>50000</v>
      </c>
      <c r="L31" s="156"/>
      <c r="M31" s="156"/>
      <c r="N31" s="25" t="s">
        <v>186</v>
      </c>
      <c r="O31" s="163">
        <v>240</v>
      </c>
      <c r="P31" s="160" t="s">
        <v>367</v>
      </c>
      <c r="Q31" s="52" t="s">
        <v>153</v>
      </c>
      <c r="AL31" s="184"/>
      <c r="AM31" s="27" t="s">
        <v>172</v>
      </c>
      <c r="AN31" s="163">
        <v>160</v>
      </c>
      <c r="AO31" s="160" t="s">
        <v>334</v>
      </c>
      <c r="AP31" s="52" t="s">
        <v>170</v>
      </c>
      <c r="AR31" s="129" t="s">
        <v>458</v>
      </c>
      <c r="AS31" s="164">
        <v>430</v>
      </c>
      <c r="AT31" s="165" t="s">
        <v>457</v>
      </c>
      <c r="AU31" s="174" t="s">
        <v>459</v>
      </c>
    </row>
    <row r="32" spans="4:47" ht="35" customHeight="1">
      <c r="D32" s="158" t="s">
        <v>120</v>
      </c>
      <c r="E32" s="27" t="s">
        <v>174</v>
      </c>
      <c r="F32" s="52" t="s">
        <v>145</v>
      </c>
      <c r="G32" s="160" t="s">
        <v>336</v>
      </c>
      <c r="H32" s="77">
        <v>50000</v>
      </c>
      <c r="N32" s="25" t="s">
        <v>187</v>
      </c>
      <c r="O32" s="163">
        <v>120</v>
      </c>
      <c r="P32" s="160" t="s">
        <v>368</v>
      </c>
      <c r="Q32" s="52" t="s">
        <v>153</v>
      </c>
      <c r="AL32" s="184"/>
      <c r="AM32" s="27" t="s">
        <v>173</v>
      </c>
      <c r="AN32" s="163">
        <v>74</v>
      </c>
      <c r="AO32" s="160" t="s">
        <v>335</v>
      </c>
      <c r="AP32" s="52" t="s">
        <v>145</v>
      </c>
      <c r="AR32" s="129" t="s">
        <v>462</v>
      </c>
      <c r="AS32" s="164">
        <v>430</v>
      </c>
      <c r="AT32" s="148" t="s">
        <v>460</v>
      </c>
      <c r="AU32" s="174" t="s">
        <v>459</v>
      </c>
    </row>
    <row r="33" spans="4:47" ht="35" customHeight="1">
      <c r="D33" s="158" t="s">
        <v>120</v>
      </c>
      <c r="E33" s="27" t="s">
        <v>189</v>
      </c>
      <c r="F33" s="52" t="s">
        <v>156</v>
      </c>
      <c r="G33" s="160" t="s">
        <v>337</v>
      </c>
      <c r="H33" s="77">
        <v>50000</v>
      </c>
      <c r="N33" s="25" t="s">
        <v>188</v>
      </c>
      <c r="O33" s="163">
        <v>131</v>
      </c>
      <c r="P33" s="160" t="s">
        <v>369</v>
      </c>
      <c r="Q33" s="52" t="s">
        <v>153</v>
      </c>
      <c r="AL33" s="184"/>
      <c r="AM33" s="27" t="s">
        <v>174</v>
      </c>
      <c r="AN33" s="163">
        <v>76</v>
      </c>
      <c r="AO33" s="160" t="s">
        <v>336</v>
      </c>
      <c r="AP33" s="52" t="s">
        <v>145</v>
      </c>
      <c r="AR33" s="24" t="s">
        <v>465</v>
      </c>
      <c r="AS33" s="164">
        <v>460</v>
      </c>
      <c r="AT33" s="165" t="s">
        <v>463</v>
      </c>
      <c r="AU33" s="159" t="s">
        <v>464</v>
      </c>
    </row>
    <row r="34" spans="4:47" ht="35" customHeight="1">
      <c r="D34" s="158" t="s">
        <v>120</v>
      </c>
      <c r="E34" s="27" t="s">
        <v>190</v>
      </c>
      <c r="F34" s="52" t="s">
        <v>156</v>
      </c>
      <c r="G34" s="160" t="s">
        <v>338</v>
      </c>
      <c r="H34" s="77">
        <v>50000</v>
      </c>
      <c r="N34" s="25" t="s">
        <v>371</v>
      </c>
      <c r="O34" s="163">
        <v>245</v>
      </c>
      <c r="P34" s="160" t="s">
        <v>370</v>
      </c>
      <c r="Q34" s="52" t="s">
        <v>153</v>
      </c>
      <c r="AL34" s="184"/>
      <c r="AM34" s="27" t="s">
        <v>189</v>
      </c>
      <c r="AN34" s="163">
        <v>65</v>
      </c>
      <c r="AO34" s="160" t="s">
        <v>337</v>
      </c>
      <c r="AP34" s="52" t="s">
        <v>156</v>
      </c>
      <c r="AR34" s="126" t="s">
        <v>468</v>
      </c>
      <c r="AS34" s="180">
        <v>400</v>
      </c>
      <c r="AT34" s="181" t="s">
        <v>466</v>
      </c>
      <c r="AU34" s="159" t="s">
        <v>467</v>
      </c>
    </row>
    <row r="35" spans="4:47" ht="35" customHeight="1">
      <c r="D35" s="158" t="s">
        <v>120</v>
      </c>
      <c r="E35" s="27" t="s">
        <v>191</v>
      </c>
      <c r="F35" s="52" t="s">
        <v>156</v>
      </c>
      <c r="G35" s="160" t="s">
        <v>339</v>
      </c>
      <c r="H35" s="77">
        <v>50000</v>
      </c>
      <c r="N35" s="25" t="s">
        <v>373</v>
      </c>
      <c r="O35" s="163">
        <v>122</v>
      </c>
      <c r="P35" s="160" t="s">
        <v>372</v>
      </c>
      <c r="Q35" s="52" t="s">
        <v>153</v>
      </c>
      <c r="AL35" s="184"/>
      <c r="AM35" s="27" t="s">
        <v>190</v>
      </c>
      <c r="AN35" s="163">
        <v>43</v>
      </c>
      <c r="AO35" s="160" t="s">
        <v>338</v>
      </c>
      <c r="AP35" s="52" t="s">
        <v>156</v>
      </c>
      <c r="AR35" s="24" t="s">
        <v>470</v>
      </c>
      <c r="AS35" s="164">
        <v>305</v>
      </c>
      <c r="AT35" s="165" t="s">
        <v>469</v>
      </c>
      <c r="AU35" s="159" t="s">
        <v>467</v>
      </c>
    </row>
    <row r="36" spans="4:47" ht="35" customHeight="1">
      <c r="D36" s="158" t="s">
        <v>120</v>
      </c>
      <c r="E36" s="27" t="s">
        <v>192</v>
      </c>
      <c r="F36" s="52" t="s">
        <v>156</v>
      </c>
      <c r="G36" s="160" t="s">
        <v>340</v>
      </c>
      <c r="H36" s="77">
        <v>50000</v>
      </c>
      <c r="N36" s="27" t="s">
        <v>199</v>
      </c>
      <c r="O36" s="163">
        <v>245</v>
      </c>
      <c r="P36" s="160" t="s">
        <v>374</v>
      </c>
      <c r="Q36" s="52" t="s">
        <v>198</v>
      </c>
      <c r="AL36" s="187"/>
      <c r="AM36" s="27" t="s">
        <v>191</v>
      </c>
      <c r="AN36" s="163">
        <v>65</v>
      </c>
      <c r="AO36" s="160" t="s">
        <v>339</v>
      </c>
      <c r="AP36" s="52" t="s">
        <v>156</v>
      </c>
      <c r="AR36" s="24" t="s">
        <v>472</v>
      </c>
      <c r="AS36" s="164">
        <v>300</v>
      </c>
      <c r="AT36" s="148" t="s">
        <v>471</v>
      </c>
      <c r="AU36" s="159" t="s">
        <v>467</v>
      </c>
    </row>
    <row r="37" spans="4:47" ht="35" customHeight="1">
      <c r="D37" s="158" t="s">
        <v>120</v>
      </c>
      <c r="E37" s="27" t="s">
        <v>193</v>
      </c>
      <c r="F37" s="52" t="s">
        <v>156</v>
      </c>
      <c r="G37" s="160" t="s">
        <v>341</v>
      </c>
      <c r="H37" s="77">
        <v>50000</v>
      </c>
      <c r="N37" s="27" t="s">
        <v>201</v>
      </c>
      <c r="O37" s="163">
        <v>210</v>
      </c>
      <c r="P37" s="160" t="s">
        <v>375</v>
      </c>
      <c r="Q37" s="52" t="s">
        <v>198</v>
      </c>
      <c r="AL37" s="188"/>
      <c r="AM37" s="27" t="s">
        <v>192</v>
      </c>
      <c r="AN37" s="163">
        <v>43</v>
      </c>
      <c r="AO37" s="160" t="s">
        <v>340</v>
      </c>
      <c r="AP37" s="52" t="s">
        <v>156</v>
      </c>
      <c r="AR37" s="24" t="s">
        <v>474</v>
      </c>
      <c r="AS37" s="164">
        <v>300</v>
      </c>
      <c r="AT37" s="165" t="s">
        <v>473</v>
      </c>
      <c r="AU37" s="159" t="s">
        <v>467</v>
      </c>
    </row>
    <row r="38" spans="4:47" ht="35" customHeight="1">
      <c r="D38" s="158" t="s">
        <v>120</v>
      </c>
      <c r="E38" s="27" t="s">
        <v>194</v>
      </c>
      <c r="F38" s="52" t="s">
        <v>156</v>
      </c>
      <c r="G38" s="160" t="s">
        <v>342</v>
      </c>
      <c r="H38" s="77">
        <v>50000</v>
      </c>
      <c r="N38" s="25" t="s">
        <v>195</v>
      </c>
      <c r="O38" s="163">
        <v>49.5</v>
      </c>
      <c r="P38" s="160" t="s">
        <v>376</v>
      </c>
      <c r="Q38" s="52" t="s">
        <v>162</v>
      </c>
      <c r="AL38" s="188"/>
      <c r="AM38" s="27" t="s">
        <v>193</v>
      </c>
      <c r="AN38" s="163">
        <v>65</v>
      </c>
      <c r="AO38" s="160" t="s">
        <v>341</v>
      </c>
      <c r="AP38" s="52" t="s">
        <v>156</v>
      </c>
      <c r="AR38" s="24" t="s">
        <v>476</v>
      </c>
      <c r="AS38" s="164">
        <v>200</v>
      </c>
      <c r="AT38" s="148" t="s">
        <v>475</v>
      </c>
      <c r="AU38" s="159" t="s">
        <v>467</v>
      </c>
    </row>
    <row r="39" spans="4:47" ht="35" customHeight="1">
      <c r="D39" s="158" t="s">
        <v>120</v>
      </c>
      <c r="E39" s="25" t="s">
        <v>344</v>
      </c>
      <c r="F39" s="52" t="s">
        <v>156</v>
      </c>
      <c r="G39" s="160" t="s">
        <v>343</v>
      </c>
      <c r="H39" s="77">
        <v>50000</v>
      </c>
      <c r="N39" s="25" t="s">
        <v>196</v>
      </c>
      <c r="O39" s="163">
        <v>65</v>
      </c>
      <c r="P39" s="160" t="s">
        <v>377</v>
      </c>
      <c r="Q39" s="52" t="s">
        <v>162</v>
      </c>
      <c r="AL39" s="188"/>
      <c r="AM39" s="27" t="s">
        <v>194</v>
      </c>
      <c r="AN39" s="163">
        <v>50.5</v>
      </c>
      <c r="AO39" s="160" t="s">
        <v>342</v>
      </c>
      <c r="AP39" s="52" t="s">
        <v>156</v>
      </c>
      <c r="AR39" s="24" t="s">
        <v>479</v>
      </c>
      <c r="AS39" s="164">
        <v>485</v>
      </c>
      <c r="AT39" s="165" t="s">
        <v>477</v>
      </c>
      <c r="AU39" s="159" t="s">
        <v>478</v>
      </c>
    </row>
    <row r="40" spans="4:47" ht="35" customHeight="1">
      <c r="D40" s="158" t="s">
        <v>120</v>
      </c>
      <c r="E40" s="25" t="s">
        <v>346</v>
      </c>
      <c r="F40" s="52" t="s">
        <v>156</v>
      </c>
      <c r="G40" s="160" t="s">
        <v>345</v>
      </c>
      <c r="H40" s="77">
        <v>50000</v>
      </c>
      <c r="N40" s="25" t="s">
        <v>197</v>
      </c>
      <c r="O40" s="163">
        <v>92</v>
      </c>
      <c r="P40" s="160" t="s">
        <v>378</v>
      </c>
      <c r="Q40" s="52" t="s">
        <v>162</v>
      </c>
      <c r="AL40" s="188"/>
      <c r="AM40" s="25" t="s">
        <v>344</v>
      </c>
      <c r="AN40" s="163">
        <v>254</v>
      </c>
      <c r="AO40" s="160" t="s">
        <v>343</v>
      </c>
      <c r="AP40" s="52" t="s">
        <v>156</v>
      </c>
    </row>
    <row r="41" spans="4:47" ht="35" customHeight="1">
      <c r="D41" s="158" t="s">
        <v>120</v>
      </c>
      <c r="E41" s="25" t="s">
        <v>348</v>
      </c>
      <c r="F41" s="52" t="s">
        <v>156</v>
      </c>
      <c r="G41" s="160" t="s">
        <v>347</v>
      </c>
      <c r="H41" s="77">
        <v>50000</v>
      </c>
      <c r="AL41" s="188"/>
      <c r="AM41" s="25" t="s">
        <v>346</v>
      </c>
      <c r="AN41" s="163">
        <v>180</v>
      </c>
      <c r="AO41" s="160" t="s">
        <v>345</v>
      </c>
      <c r="AP41" s="52" t="s">
        <v>156</v>
      </c>
    </row>
    <row r="42" spans="4:47" ht="35" customHeight="1">
      <c r="D42" s="158" t="s">
        <v>120</v>
      </c>
      <c r="E42" s="25" t="s">
        <v>350</v>
      </c>
      <c r="F42" s="52" t="s">
        <v>156</v>
      </c>
      <c r="G42" s="160" t="s">
        <v>349</v>
      </c>
      <c r="H42" s="77">
        <v>50000</v>
      </c>
      <c r="AL42" s="188"/>
      <c r="AM42" s="25" t="s">
        <v>348</v>
      </c>
      <c r="AN42" s="163">
        <v>259</v>
      </c>
      <c r="AO42" s="160" t="s">
        <v>347</v>
      </c>
      <c r="AP42" s="52" t="s">
        <v>156</v>
      </c>
    </row>
    <row r="43" spans="4:47" ht="35" customHeight="1">
      <c r="D43" s="158" t="s">
        <v>120</v>
      </c>
      <c r="E43" s="25" t="s">
        <v>352</v>
      </c>
      <c r="F43" s="52" t="s">
        <v>156</v>
      </c>
      <c r="G43" s="160" t="s">
        <v>351</v>
      </c>
      <c r="H43" s="77">
        <v>50000</v>
      </c>
      <c r="AL43" s="188"/>
      <c r="AM43" s="25" t="s">
        <v>350</v>
      </c>
      <c r="AN43" s="163">
        <v>259</v>
      </c>
      <c r="AO43" s="160" t="s">
        <v>349</v>
      </c>
      <c r="AP43" s="52" t="s">
        <v>156</v>
      </c>
    </row>
    <row r="44" spans="4:47" ht="35" customHeight="1">
      <c r="D44" s="158" t="s">
        <v>120</v>
      </c>
      <c r="E44" s="25" t="s">
        <v>354</v>
      </c>
      <c r="F44" s="52" t="s">
        <v>156</v>
      </c>
      <c r="G44" s="160" t="s">
        <v>353</v>
      </c>
      <c r="H44" s="77">
        <v>50000</v>
      </c>
      <c r="AL44" s="188"/>
      <c r="AM44" s="25" t="s">
        <v>352</v>
      </c>
      <c r="AN44" s="163">
        <v>230</v>
      </c>
      <c r="AO44" s="160" t="s">
        <v>351</v>
      </c>
      <c r="AP44" s="52" t="s">
        <v>156</v>
      </c>
    </row>
    <row r="45" spans="4:47" ht="35" customHeight="1">
      <c r="D45" s="158" t="s">
        <v>120</v>
      </c>
      <c r="E45" s="25" t="s">
        <v>356</v>
      </c>
      <c r="F45" s="52" t="s">
        <v>156</v>
      </c>
      <c r="G45" s="160" t="s">
        <v>355</v>
      </c>
      <c r="H45" s="77">
        <v>50000</v>
      </c>
      <c r="AL45" s="188"/>
      <c r="AM45" s="25" t="s">
        <v>354</v>
      </c>
      <c r="AN45" s="163">
        <v>151</v>
      </c>
      <c r="AO45" s="160" t="s">
        <v>353</v>
      </c>
      <c r="AP45" s="52" t="s">
        <v>156</v>
      </c>
    </row>
    <row r="46" spans="4:47" ht="35" customHeight="1">
      <c r="D46" s="158" t="s">
        <v>120</v>
      </c>
      <c r="E46" s="25" t="s">
        <v>175</v>
      </c>
      <c r="F46" s="52" t="s">
        <v>153</v>
      </c>
      <c r="G46" s="160" t="s">
        <v>357</v>
      </c>
      <c r="H46" s="77">
        <v>50000</v>
      </c>
      <c r="AL46" s="188"/>
      <c r="AM46" s="25" t="s">
        <v>356</v>
      </c>
      <c r="AN46" s="163">
        <v>228</v>
      </c>
      <c r="AO46" s="160" t="s">
        <v>355</v>
      </c>
      <c r="AP46" s="52" t="s">
        <v>156</v>
      </c>
    </row>
    <row r="47" spans="4:47" ht="35" customHeight="1">
      <c r="D47" s="158" t="s">
        <v>120</v>
      </c>
      <c r="E47" s="25" t="s">
        <v>177</v>
      </c>
      <c r="F47" s="52" t="s">
        <v>153</v>
      </c>
      <c r="G47" s="160" t="s">
        <v>358</v>
      </c>
      <c r="H47" s="77">
        <v>50000</v>
      </c>
      <c r="AL47" s="188"/>
      <c r="AM47" s="25" t="s">
        <v>175</v>
      </c>
      <c r="AN47" s="163">
        <v>250</v>
      </c>
      <c r="AO47" s="160" t="s">
        <v>357</v>
      </c>
      <c r="AP47" s="52" t="s">
        <v>153</v>
      </c>
    </row>
    <row r="48" spans="4:47" ht="35" customHeight="1">
      <c r="D48" s="158" t="s">
        <v>120</v>
      </c>
      <c r="E48" s="25" t="s">
        <v>178</v>
      </c>
      <c r="F48" s="52" t="s">
        <v>153</v>
      </c>
      <c r="G48" s="160" t="s">
        <v>359</v>
      </c>
      <c r="H48" s="77">
        <v>50000</v>
      </c>
      <c r="AL48" s="188"/>
      <c r="AM48" s="25" t="s">
        <v>177</v>
      </c>
      <c r="AN48" s="163">
        <v>250</v>
      </c>
      <c r="AO48" s="160" t="s">
        <v>358</v>
      </c>
      <c r="AP48" s="52" t="s">
        <v>153</v>
      </c>
    </row>
    <row r="49" spans="4:42" ht="35" customHeight="1">
      <c r="D49" s="158" t="s">
        <v>120</v>
      </c>
      <c r="E49" s="25" t="s">
        <v>179</v>
      </c>
      <c r="F49" s="52" t="s">
        <v>153</v>
      </c>
      <c r="G49" s="160" t="s">
        <v>360</v>
      </c>
      <c r="H49" s="77">
        <v>50000</v>
      </c>
      <c r="AL49" s="184"/>
      <c r="AM49" s="25" t="s">
        <v>178</v>
      </c>
      <c r="AN49" s="163">
        <v>245</v>
      </c>
      <c r="AO49" s="160" t="s">
        <v>359</v>
      </c>
      <c r="AP49" s="52" t="s">
        <v>153</v>
      </c>
    </row>
    <row r="50" spans="4:42" ht="35" customHeight="1">
      <c r="D50" s="158" t="s">
        <v>120</v>
      </c>
      <c r="E50" s="25" t="s">
        <v>180</v>
      </c>
      <c r="F50" s="52" t="s">
        <v>153</v>
      </c>
      <c r="G50" s="160" t="s">
        <v>361</v>
      </c>
      <c r="H50" s="77">
        <v>50000</v>
      </c>
      <c r="AL50" s="184"/>
      <c r="AM50" s="25" t="s">
        <v>179</v>
      </c>
      <c r="AN50" s="163">
        <v>243</v>
      </c>
      <c r="AO50" s="160" t="s">
        <v>360</v>
      </c>
      <c r="AP50" s="52" t="s">
        <v>153</v>
      </c>
    </row>
    <row r="51" spans="4:42" ht="35" customHeight="1">
      <c r="D51" s="158" t="s">
        <v>120</v>
      </c>
      <c r="E51" s="25" t="s">
        <v>181</v>
      </c>
      <c r="F51" s="52" t="s">
        <v>153</v>
      </c>
      <c r="G51" s="160" t="s">
        <v>362</v>
      </c>
      <c r="H51" s="77">
        <v>50000</v>
      </c>
      <c r="AL51" s="184"/>
      <c r="AM51" s="25" t="s">
        <v>180</v>
      </c>
      <c r="AN51" s="163">
        <v>243</v>
      </c>
      <c r="AO51" s="160" t="s">
        <v>361</v>
      </c>
      <c r="AP51" s="52" t="s">
        <v>153</v>
      </c>
    </row>
    <row r="52" spans="4:42" ht="35" customHeight="1">
      <c r="D52" s="158" t="s">
        <v>120</v>
      </c>
      <c r="E52" s="25" t="s">
        <v>182</v>
      </c>
      <c r="F52" s="52" t="s">
        <v>153</v>
      </c>
      <c r="G52" s="160" t="s">
        <v>363</v>
      </c>
      <c r="H52" s="77">
        <v>50000</v>
      </c>
      <c r="AL52" s="184"/>
      <c r="AM52" s="25" t="s">
        <v>181</v>
      </c>
      <c r="AN52" s="163">
        <v>240</v>
      </c>
      <c r="AO52" s="160" t="s">
        <v>362</v>
      </c>
      <c r="AP52" s="52" t="s">
        <v>153</v>
      </c>
    </row>
    <row r="53" spans="4:42" ht="35" customHeight="1">
      <c r="D53" s="158" t="s">
        <v>120</v>
      </c>
      <c r="E53" s="25" t="s">
        <v>183</v>
      </c>
      <c r="F53" s="52" t="s">
        <v>153</v>
      </c>
      <c r="G53" s="160" t="s">
        <v>364</v>
      </c>
      <c r="H53" s="77">
        <v>50000</v>
      </c>
      <c r="AL53" s="184"/>
      <c r="AM53" s="25" t="s">
        <v>182</v>
      </c>
      <c r="AN53" s="163">
        <v>230</v>
      </c>
      <c r="AO53" s="160" t="s">
        <v>363</v>
      </c>
      <c r="AP53" s="52" t="s">
        <v>153</v>
      </c>
    </row>
    <row r="54" spans="4:42" ht="35" customHeight="1">
      <c r="D54" s="158" t="s">
        <v>120</v>
      </c>
      <c r="E54" s="25" t="s">
        <v>184</v>
      </c>
      <c r="F54" s="52" t="s">
        <v>153</v>
      </c>
      <c r="G54" s="160" t="s">
        <v>365</v>
      </c>
      <c r="H54" s="77">
        <v>50000</v>
      </c>
      <c r="AL54" s="184"/>
      <c r="AM54" s="25" t="s">
        <v>183</v>
      </c>
      <c r="AN54" s="163">
        <v>243</v>
      </c>
      <c r="AO54" s="160" t="s">
        <v>364</v>
      </c>
      <c r="AP54" s="52" t="s">
        <v>153</v>
      </c>
    </row>
    <row r="55" spans="4:42" ht="35" customHeight="1">
      <c r="D55" s="158" t="s">
        <v>120</v>
      </c>
      <c r="E55" s="25" t="s">
        <v>185</v>
      </c>
      <c r="F55" s="52" t="s">
        <v>153</v>
      </c>
      <c r="G55" s="160" t="s">
        <v>366</v>
      </c>
      <c r="H55" s="77">
        <v>50000</v>
      </c>
      <c r="AL55" s="188"/>
      <c r="AM55" s="25" t="s">
        <v>184</v>
      </c>
      <c r="AN55" s="163">
        <v>238</v>
      </c>
      <c r="AO55" s="160" t="s">
        <v>365</v>
      </c>
      <c r="AP55" s="52" t="s">
        <v>153</v>
      </c>
    </row>
    <row r="56" spans="4:42" ht="35" customHeight="1">
      <c r="D56" s="158" t="s">
        <v>120</v>
      </c>
      <c r="E56" s="25" t="s">
        <v>186</v>
      </c>
      <c r="F56" s="52" t="s">
        <v>153</v>
      </c>
      <c r="G56" s="160" t="s">
        <v>367</v>
      </c>
      <c r="H56" s="77">
        <v>50000</v>
      </c>
      <c r="AL56" s="188"/>
      <c r="AM56" s="25" t="s">
        <v>185</v>
      </c>
      <c r="AN56" s="163">
        <v>120</v>
      </c>
      <c r="AO56" s="160" t="s">
        <v>366</v>
      </c>
      <c r="AP56" s="52" t="s">
        <v>153</v>
      </c>
    </row>
    <row r="57" spans="4:42" ht="35" customHeight="1">
      <c r="D57" s="158" t="s">
        <v>120</v>
      </c>
      <c r="E57" s="25" t="s">
        <v>187</v>
      </c>
      <c r="F57" s="52" t="s">
        <v>153</v>
      </c>
      <c r="G57" s="160" t="s">
        <v>368</v>
      </c>
      <c r="H57" s="77">
        <v>50000</v>
      </c>
      <c r="AL57" s="188"/>
      <c r="AM57" s="25" t="s">
        <v>186</v>
      </c>
      <c r="AN57" s="163">
        <v>240</v>
      </c>
      <c r="AO57" s="160" t="s">
        <v>367</v>
      </c>
      <c r="AP57" s="52" t="s">
        <v>153</v>
      </c>
    </row>
    <row r="58" spans="4:42" ht="35" customHeight="1">
      <c r="D58" s="158" t="s">
        <v>120</v>
      </c>
      <c r="E58" s="25" t="s">
        <v>188</v>
      </c>
      <c r="F58" s="52" t="s">
        <v>153</v>
      </c>
      <c r="G58" s="160" t="s">
        <v>369</v>
      </c>
      <c r="H58" s="77">
        <v>50000</v>
      </c>
      <c r="AL58" s="188"/>
      <c r="AM58" s="25" t="s">
        <v>187</v>
      </c>
      <c r="AN58" s="163">
        <v>120</v>
      </c>
      <c r="AO58" s="160" t="s">
        <v>368</v>
      </c>
      <c r="AP58" s="52" t="s">
        <v>153</v>
      </c>
    </row>
    <row r="59" spans="4:42" ht="35" customHeight="1">
      <c r="D59" s="158" t="s">
        <v>120</v>
      </c>
      <c r="E59" s="25" t="s">
        <v>371</v>
      </c>
      <c r="F59" s="52" t="s">
        <v>153</v>
      </c>
      <c r="G59" s="160" t="s">
        <v>370</v>
      </c>
      <c r="H59" s="77">
        <v>50000</v>
      </c>
      <c r="AL59" s="188"/>
      <c r="AM59" s="25" t="s">
        <v>188</v>
      </c>
      <c r="AN59" s="163">
        <v>131</v>
      </c>
      <c r="AO59" s="160" t="s">
        <v>369</v>
      </c>
      <c r="AP59" s="52" t="s">
        <v>153</v>
      </c>
    </row>
    <row r="60" spans="4:42" ht="35" customHeight="1">
      <c r="D60" s="158" t="s">
        <v>120</v>
      </c>
      <c r="E60" s="25" t="s">
        <v>373</v>
      </c>
      <c r="F60" s="52" t="s">
        <v>153</v>
      </c>
      <c r="G60" s="160" t="s">
        <v>372</v>
      </c>
      <c r="H60" s="77">
        <v>50000</v>
      </c>
      <c r="AL60" s="188"/>
      <c r="AM60" s="25" t="s">
        <v>371</v>
      </c>
      <c r="AN60" s="163">
        <v>245</v>
      </c>
      <c r="AO60" s="160" t="s">
        <v>370</v>
      </c>
      <c r="AP60" s="52" t="s">
        <v>153</v>
      </c>
    </row>
    <row r="61" spans="4:42" ht="35" customHeight="1">
      <c r="D61" s="158" t="s">
        <v>120</v>
      </c>
      <c r="E61" s="27" t="s">
        <v>199</v>
      </c>
      <c r="F61" s="52" t="s">
        <v>198</v>
      </c>
      <c r="G61" s="160" t="s">
        <v>374</v>
      </c>
      <c r="H61" s="77">
        <v>50000</v>
      </c>
      <c r="AL61" s="188"/>
      <c r="AM61" s="25" t="s">
        <v>373</v>
      </c>
      <c r="AN61" s="163">
        <v>122</v>
      </c>
      <c r="AO61" s="160" t="s">
        <v>372</v>
      </c>
      <c r="AP61" s="52" t="s">
        <v>153</v>
      </c>
    </row>
    <row r="62" spans="4:42" ht="35" customHeight="1">
      <c r="D62" s="158" t="s">
        <v>120</v>
      </c>
      <c r="E62" s="27" t="s">
        <v>201</v>
      </c>
      <c r="F62" s="52" t="s">
        <v>198</v>
      </c>
      <c r="G62" s="160" t="s">
        <v>375</v>
      </c>
      <c r="H62" s="77">
        <v>50000</v>
      </c>
      <c r="AL62" s="188"/>
      <c r="AM62" s="27" t="s">
        <v>199</v>
      </c>
      <c r="AN62" s="163">
        <v>245</v>
      </c>
      <c r="AO62" s="160" t="s">
        <v>374</v>
      </c>
      <c r="AP62" s="52" t="s">
        <v>198</v>
      </c>
    </row>
    <row r="63" spans="4:42" ht="35" customHeight="1">
      <c r="D63" s="158" t="s">
        <v>120</v>
      </c>
      <c r="E63" s="25" t="s">
        <v>195</v>
      </c>
      <c r="F63" s="52" t="s">
        <v>162</v>
      </c>
      <c r="G63" s="160" t="s">
        <v>376</v>
      </c>
      <c r="H63" s="77">
        <v>50000</v>
      </c>
      <c r="AL63" s="188"/>
      <c r="AM63" s="27" t="s">
        <v>201</v>
      </c>
      <c r="AN63" s="163">
        <v>210</v>
      </c>
      <c r="AO63" s="160" t="s">
        <v>375</v>
      </c>
      <c r="AP63" s="52" t="s">
        <v>198</v>
      </c>
    </row>
    <row r="64" spans="4:42" ht="35" customHeight="1">
      <c r="D64" s="158" t="s">
        <v>120</v>
      </c>
      <c r="E64" s="25" t="s">
        <v>196</v>
      </c>
      <c r="F64" s="52" t="s">
        <v>162</v>
      </c>
      <c r="G64" s="160" t="s">
        <v>377</v>
      </c>
      <c r="H64" s="77">
        <v>50000</v>
      </c>
      <c r="AL64" s="188"/>
      <c r="AM64" s="25" t="s">
        <v>195</v>
      </c>
      <c r="AN64" s="163">
        <v>49.5</v>
      </c>
      <c r="AO64" s="160" t="s">
        <v>376</v>
      </c>
      <c r="AP64" s="52" t="s">
        <v>162</v>
      </c>
    </row>
    <row r="65" spans="4:42" ht="35" customHeight="1">
      <c r="D65" s="158" t="s">
        <v>120</v>
      </c>
      <c r="E65" s="25" t="s">
        <v>197</v>
      </c>
      <c r="F65" s="52" t="s">
        <v>162</v>
      </c>
      <c r="G65" s="160" t="s">
        <v>378</v>
      </c>
      <c r="H65" s="77">
        <v>50000</v>
      </c>
      <c r="AL65" s="188"/>
      <c r="AM65" s="25" t="s">
        <v>196</v>
      </c>
      <c r="AN65" s="163">
        <v>65</v>
      </c>
      <c r="AO65" s="160" t="s">
        <v>377</v>
      </c>
      <c r="AP65" s="52" t="s">
        <v>162</v>
      </c>
    </row>
    <row r="66" spans="4:42" ht="35" customHeight="1">
      <c r="D66" s="158" t="s">
        <v>121</v>
      </c>
      <c r="E66" s="129" t="s">
        <v>381</v>
      </c>
      <c r="F66" s="166" t="s">
        <v>380</v>
      </c>
      <c r="G66" s="165" t="s">
        <v>379</v>
      </c>
      <c r="H66" s="77">
        <v>50000</v>
      </c>
      <c r="AL66" s="188"/>
      <c r="AM66" s="25" t="s">
        <v>197</v>
      </c>
      <c r="AN66" s="163">
        <v>92</v>
      </c>
      <c r="AO66" s="160" t="s">
        <v>378</v>
      </c>
      <c r="AP66" s="52" t="s">
        <v>162</v>
      </c>
    </row>
    <row r="67" spans="4:42" ht="35" customHeight="1">
      <c r="D67" s="158" t="s">
        <v>121</v>
      </c>
      <c r="E67" s="24" t="s">
        <v>204</v>
      </c>
      <c r="F67" s="104" t="s">
        <v>203</v>
      </c>
      <c r="G67" s="148" t="s">
        <v>384</v>
      </c>
      <c r="H67" s="77">
        <v>50000</v>
      </c>
      <c r="AL67" s="184"/>
      <c r="AM67" s="129" t="s">
        <v>381</v>
      </c>
      <c r="AN67" s="164">
        <v>375</v>
      </c>
      <c r="AO67" s="165" t="s">
        <v>379</v>
      </c>
      <c r="AP67" s="166" t="s">
        <v>380</v>
      </c>
    </row>
    <row r="68" spans="4:42" ht="35" customHeight="1">
      <c r="D68" s="158" t="s">
        <v>121</v>
      </c>
      <c r="E68" s="126" t="s">
        <v>386</v>
      </c>
      <c r="F68" s="104" t="s">
        <v>203</v>
      </c>
      <c r="G68" s="165" t="s">
        <v>385</v>
      </c>
      <c r="H68" s="77">
        <v>50000</v>
      </c>
      <c r="AL68" s="184"/>
      <c r="AM68" s="24" t="s">
        <v>204</v>
      </c>
      <c r="AN68" s="164">
        <v>217</v>
      </c>
      <c r="AO68" s="148" t="s">
        <v>384</v>
      </c>
      <c r="AP68" s="104" t="s">
        <v>203</v>
      </c>
    </row>
    <row r="69" spans="4:42" ht="35" customHeight="1">
      <c r="D69" s="158" t="s">
        <v>121</v>
      </c>
      <c r="E69" s="24" t="s">
        <v>388</v>
      </c>
      <c r="F69" s="104" t="s">
        <v>203</v>
      </c>
      <c r="G69" s="148" t="s">
        <v>387</v>
      </c>
      <c r="H69" s="77">
        <v>50000</v>
      </c>
      <c r="AL69" s="184"/>
      <c r="AM69" s="24" t="s">
        <v>386</v>
      </c>
      <c r="AN69" s="164">
        <v>238</v>
      </c>
      <c r="AO69" s="165" t="s">
        <v>385</v>
      </c>
      <c r="AP69" s="104" t="s">
        <v>203</v>
      </c>
    </row>
    <row r="70" spans="4:42" ht="35" customHeight="1">
      <c r="D70" s="158" t="s">
        <v>121</v>
      </c>
      <c r="E70" s="24" t="s">
        <v>390</v>
      </c>
      <c r="F70" s="104" t="s">
        <v>203</v>
      </c>
      <c r="G70" s="165" t="s">
        <v>389</v>
      </c>
      <c r="H70" s="77">
        <v>50000</v>
      </c>
      <c r="AL70" s="184"/>
      <c r="AM70" s="24" t="s">
        <v>388</v>
      </c>
      <c r="AN70" s="164">
        <v>118</v>
      </c>
      <c r="AO70" s="148" t="s">
        <v>387</v>
      </c>
      <c r="AP70" s="104" t="s">
        <v>203</v>
      </c>
    </row>
    <row r="71" spans="4:42" ht="35" customHeight="1">
      <c r="D71" s="158" t="s">
        <v>121</v>
      </c>
      <c r="E71" s="126" t="s">
        <v>393</v>
      </c>
      <c r="F71" s="104" t="s">
        <v>203</v>
      </c>
      <c r="G71" s="148" t="s">
        <v>392</v>
      </c>
      <c r="H71" s="77">
        <v>50000</v>
      </c>
      <c r="AL71" s="184"/>
      <c r="AM71" s="24" t="s">
        <v>390</v>
      </c>
      <c r="AN71" s="164">
        <v>118</v>
      </c>
      <c r="AO71" s="165" t="s">
        <v>389</v>
      </c>
      <c r="AP71" s="104" t="s">
        <v>203</v>
      </c>
    </row>
    <row r="72" spans="4:42" ht="35" customHeight="1">
      <c r="D72" s="158" t="s">
        <v>121</v>
      </c>
      <c r="E72" s="24" t="s">
        <v>205</v>
      </c>
      <c r="F72" s="104" t="s">
        <v>145</v>
      </c>
      <c r="G72" s="165" t="s">
        <v>394</v>
      </c>
      <c r="H72" s="77">
        <v>50000</v>
      </c>
      <c r="AL72" s="184"/>
      <c r="AM72" s="24" t="s">
        <v>393</v>
      </c>
      <c r="AN72" s="164">
        <v>118</v>
      </c>
      <c r="AO72" s="148" t="s">
        <v>392</v>
      </c>
      <c r="AP72" s="104" t="s">
        <v>203</v>
      </c>
    </row>
    <row r="73" spans="4:42" ht="35" customHeight="1">
      <c r="D73" s="158" t="s">
        <v>121</v>
      </c>
      <c r="E73" s="24" t="s">
        <v>206</v>
      </c>
      <c r="F73" s="104" t="s">
        <v>145</v>
      </c>
      <c r="G73" s="148" t="s">
        <v>395</v>
      </c>
      <c r="H73" s="77">
        <v>50000</v>
      </c>
      <c r="AL73" s="184"/>
      <c r="AM73" s="24" t="s">
        <v>205</v>
      </c>
      <c r="AN73" s="164">
        <v>57</v>
      </c>
      <c r="AO73" s="165" t="s">
        <v>394</v>
      </c>
      <c r="AP73" s="104" t="s">
        <v>145</v>
      </c>
    </row>
    <row r="74" spans="4:42" ht="35" customHeight="1">
      <c r="D74" s="158" t="s">
        <v>121</v>
      </c>
      <c r="E74" s="24" t="s">
        <v>207</v>
      </c>
      <c r="F74" s="104" t="s">
        <v>145</v>
      </c>
      <c r="G74" s="165" t="s">
        <v>396</v>
      </c>
      <c r="H74" s="77">
        <v>50000</v>
      </c>
      <c r="AL74" s="184"/>
      <c r="AM74" s="24" t="s">
        <v>206</v>
      </c>
      <c r="AN74" s="164">
        <v>41</v>
      </c>
      <c r="AO74" s="148" t="s">
        <v>395</v>
      </c>
      <c r="AP74" s="104" t="s">
        <v>145</v>
      </c>
    </row>
    <row r="75" spans="4:42" ht="35" customHeight="1">
      <c r="D75" s="158" t="s">
        <v>121</v>
      </c>
      <c r="E75" s="24" t="s">
        <v>208</v>
      </c>
      <c r="F75" s="104" t="s">
        <v>145</v>
      </c>
      <c r="G75" s="148" t="s">
        <v>398</v>
      </c>
      <c r="H75" s="77">
        <v>50000</v>
      </c>
      <c r="AL75" s="184"/>
      <c r="AM75" s="24" t="s">
        <v>207</v>
      </c>
      <c r="AN75" s="164">
        <v>42</v>
      </c>
      <c r="AO75" s="165" t="s">
        <v>396</v>
      </c>
      <c r="AP75" s="104" t="s">
        <v>145</v>
      </c>
    </row>
    <row r="76" spans="4:42" ht="35" customHeight="1">
      <c r="D76" s="158" t="s">
        <v>122</v>
      </c>
      <c r="E76" s="129" t="s">
        <v>410</v>
      </c>
      <c r="F76" s="167" t="s">
        <v>409</v>
      </c>
      <c r="G76" s="165" t="s">
        <v>408</v>
      </c>
      <c r="H76" s="77">
        <v>20000</v>
      </c>
      <c r="AL76" s="184"/>
      <c r="AM76" s="24" t="s">
        <v>208</v>
      </c>
      <c r="AN76" s="164">
        <v>43</v>
      </c>
      <c r="AO76" s="148" t="s">
        <v>398</v>
      </c>
      <c r="AP76" s="104" t="s">
        <v>145</v>
      </c>
    </row>
    <row r="77" spans="4:42" ht="35" customHeight="1">
      <c r="D77" s="158" t="s">
        <v>122</v>
      </c>
      <c r="E77" s="129" t="s">
        <v>414</v>
      </c>
      <c r="F77" s="167" t="s">
        <v>413</v>
      </c>
      <c r="G77" s="165" t="s">
        <v>412</v>
      </c>
      <c r="H77" s="77">
        <v>20000</v>
      </c>
      <c r="AL77" s="184"/>
      <c r="AO77" s="156"/>
      <c r="AP77" s="156"/>
    </row>
    <row r="78" spans="4:42" ht="35" customHeight="1">
      <c r="D78" s="158" t="s">
        <v>122</v>
      </c>
      <c r="E78" s="24" t="s">
        <v>210</v>
      </c>
      <c r="F78" s="52" t="s">
        <v>203</v>
      </c>
      <c r="G78" s="165" t="s">
        <v>415</v>
      </c>
      <c r="H78" s="77">
        <v>20000</v>
      </c>
      <c r="AL78" s="156"/>
      <c r="AO78" s="156"/>
      <c r="AP78" s="156"/>
    </row>
    <row r="79" spans="4:42" ht="35" customHeight="1">
      <c r="D79" s="158" t="s">
        <v>122</v>
      </c>
      <c r="E79" s="24" t="s">
        <v>417</v>
      </c>
      <c r="F79" s="159" t="s">
        <v>203</v>
      </c>
      <c r="G79" s="165" t="s">
        <v>416</v>
      </c>
      <c r="H79" s="77">
        <v>20000</v>
      </c>
      <c r="AL79" s="156"/>
      <c r="AO79" s="156"/>
      <c r="AP79" s="156"/>
    </row>
    <row r="80" spans="4:42" ht="35" customHeight="1">
      <c r="D80" s="158" t="s">
        <v>122</v>
      </c>
      <c r="E80" s="24" t="s">
        <v>420</v>
      </c>
      <c r="F80" s="159" t="s">
        <v>419</v>
      </c>
      <c r="G80" s="165" t="s">
        <v>418</v>
      </c>
      <c r="H80" s="77">
        <v>20000</v>
      </c>
      <c r="AL80" s="156"/>
      <c r="AO80" s="156"/>
      <c r="AP80" s="156"/>
    </row>
    <row r="81" spans="4:42" ht="35" customHeight="1">
      <c r="D81" s="158" t="s">
        <v>122</v>
      </c>
      <c r="E81" s="32" t="s">
        <v>422</v>
      </c>
      <c r="F81" s="159" t="s">
        <v>419</v>
      </c>
      <c r="G81" s="165" t="s">
        <v>421</v>
      </c>
      <c r="H81" s="77">
        <v>20000</v>
      </c>
      <c r="AL81" s="156"/>
      <c r="AO81" s="156"/>
      <c r="AP81" s="156"/>
    </row>
    <row r="82" spans="4:42" ht="35" customHeight="1">
      <c r="D82" s="158" t="s">
        <v>122</v>
      </c>
      <c r="E82" s="24" t="s">
        <v>214</v>
      </c>
      <c r="F82" s="159" t="s">
        <v>156</v>
      </c>
      <c r="G82" s="165" t="s">
        <v>423</v>
      </c>
      <c r="H82" s="77">
        <v>20000</v>
      </c>
      <c r="AL82" s="156"/>
      <c r="AO82" s="156"/>
      <c r="AP82" s="156"/>
    </row>
    <row r="83" spans="4:42" ht="35" customHeight="1">
      <c r="D83" s="158" t="s">
        <v>122</v>
      </c>
      <c r="E83" s="24" t="s">
        <v>215</v>
      </c>
      <c r="F83" s="159" t="s">
        <v>156</v>
      </c>
      <c r="G83" s="165" t="s">
        <v>424</v>
      </c>
      <c r="H83" s="77">
        <v>20000</v>
      </c>
      <c r="AL83" s="156"/>
      <c r="AO83" s="156"/>
      <c r="AP83" s="156"/>
    </row>
    <row r="84" spans="4:42" ht="35" customHeight="1">
      <c r="D84" s="158" t="s">
        <v>122</v>
      </c>
      <c r="E84" s="24" t="s">
        <v>216</v>
      </c>
      <c r="F84" s="159" t="s">
        <v>156</v>
      </c>
      <c r="G84" s="165" t="s">
        <v>425</v>
      </c>
      <c r="H84" s="77">
        <v>20000</v>
      </c>
      <c r="AL84" s="156"/>
      <c r="AO84" s="156"/>
      <c r="AP84" s="156"/>
    </row>
    <row r="85" spans="4:42" ht="35" customHeight="1">
      <c r="D85" s="158" t="s">
        <v>122</v>
      </c>
      <c r="E85" s="24" t="s">
        <v>217</v>
      </c>
      <c r="F85" s="159" t="s">
        <v>156</v>
      </c>
      <c r="G85" s="165" t="s">
        <v>426</v>
      </c>
      <c r="H85" s="77">
        <v>20000</v>
      </c>
      <c r="AL85" s="156"/>
      <c r="AO85" s="156"/>
      <c r="AP85" s="156"/>
    </row>
    <row r="86" spans="4:42" ht="35" customHeight="1">
      <c r="D86" s="158" t="s">
        <v>122</v>
      </c>
      <c r="E86" s="24" t="s">
        <v>218</v>
      </c>
      <c r="F86" s="159" t="s">
        <v>156</v>
      </c>
      <c r="G86" s="165" t="s">
        <v>427</v>
      </c>
      <c r="H86" s="77">
        <v>20000</v>
      </c>
      <c r="AL86" s="156"/>
      <c r="AO86" s="156"/>
      <c r="AP86" s="156"/>
    </row>
    <row r="87" spans="4:42" ht="35" customHeight="1">
      <c r="D87" s="158" t="s">
        <v>122</v>
      </c>
      <c r="E87" s="24" t="s">
        <v>219</v>
      </c>
      <c r="F87" s="159" t="s">
        <v>156</v>
      </c>
      <c r="G87" s="165" t="s">
        <v>428</v>
      </c>
      <c r="H87" s="77">
        <v>20000</v>
      </c>
      <c r="AL87" s="156"/>
      <c r="AO87" s="156"/>
      <c r="AP87" s="156"/>
    </row>
    <row r="88" spans="4:42" ht="35" customHeight="1">
      <c r="D88" s="158" t="s">
        <v>122</v>
      </c>
      <c r="E88" s="24" t="s">
        <v>430</v>
      </c>
      <c r="F88" s="159" t="s">
        <v>156</v>
      </c>
      <c r="G88" s="165" t="s">
        <v>429</v>
      </c>
      <c r="H88" s="77">
        <v>20000</v>
      </c>
      <c r="AL88" s="156"/>
      <c r="AO88" s="156"/>
      <c r="AP88" s="156"/>
    </row>
    <row r="89" spans="4:42" ht="35" customHeight="1">
      <c r="D89" s="158" t="s">
        <v>122</v>
      </c>
      <c r="E89" s="24" t="s">
        <v>432</v>
      </c>
      <c r="F89" s="159" t="s">
        <v>156</v>
      </c>
      <c r="G89" s="165" t="s">
        <v>431</v>
      </c>
      <c r="H89" s="77">
        <v>20000</v>
      </c>
      <c r="AL89" s="189"/>
      <c r="AO89" s="189"/>
      <c r="AP89" s="189"/>
    </row>
    <row r="90" spans="4:42" ht="35" customHeight="1">
      <c r="D90" s="158" t="s">
        <v>122</v>
      </c>
      <c r="E90" s="24" t="s">
        <v>434</v>
      </c>
      <c r="F90" s="159" t="s">
        <v>176</v>
      </c>
      <c r="G90" s="165" t="s">
        <v>433</v>
      </c>
      <c r="H90" s="77">
        <v>20000</v>
      </c>
      <c r="AL90" s="189"/>
      <c r="AO90" s="189"/>
      <c r="AP90" s="189"/>
    </row>
    <row r="91" spans="4:42" ht="35" customHeight="1">
      <c r="D91" s="158" t="s">
        <v>122</v>
      </c>
      <c r="E91" s="24" t="s">
        <v>212</v>
      </c>
      <c r="F91" s="159" t="s">
        <v>176</v>
      </c>
      <c r="G91" s="165" t="s">
        <v>435</v>
      </c>
      <c r="H91" s="77">
        <v>20000</v>
      </c>
      <c r="AL91" s="190"/>
      <c r="AO91" s="190"/>
      <c r="AP91" s="190"/>
    </row>
    <row r="92" spans="4:42" ht="35" customHeight="1">
      <c r="D92" s="158" t="s">
        <v>122</v>
      </c>
      <c r="E92" s="24" t="s">
        <v>213</v>
      </c>
      <c r="F92" s="159" t="s">
        <v>176</v>
      </c>
      <c r="G92" s="165" t="s">
        <v>436</v>
      </c>
      <c r="H92" s="77">
        <v>20000</v>
      </c>
      <c r="AL92" s="190"/>
      <c r="AO92" s="190"/>
      <c r="AP92" s="190"/>
    </row>
    <row r="93" spans="4:42" ht="35" customHeight="1">
      <c r="D93" s="158" t="s">
        <v>122</v>
      </c>
      <c r="E93" s="24" t="s">
        <v>438</v>
      </c>
      <c r="F93" s="159" t="s">
        <v>176</v>
      </c>
      <c r="G93" s="165" t="s">
        <v>437</v>
      </c>
      <c r="H93" s="77">
        <v>20000</v>
      </c>
      <c r="AL93" s="190"/>
      <c r="AO93" s="190"/>
      <c r="AP93" s="190"/>
    </row>
    <row r="94" spans="4:42" ht="35" customHeight="1">
      <c r="D94" s="158" t="s">
        <v>122</v>
      </c>
      <c r="E94" s="24" t="s">
        <v>440</v>
      </c>
      <c r="F94" s="159" t="s">
        <v>176</v>
      </c>
      <c r="G94" s="165" t="s">
        <v>439</v>
      </c>
      <c r="H94" s="77">
        <v>20000</v>
      </c>
      <c r="AL94" s="190"/>
      <c r="AO94" s="190"/>
      <c r="AP94" s="190"/>
    </row>
    <row r="95" spans="4:42" ht="35" customHeight="1">
      <c r="D95" s="158" t="s">
        <v>122</v>
      </c>
      <c r="E95" s="24" t="s">
        <v>442</v>
      </c>
      <c r="F95" s="159" t="s">
        <v>176</v>
      </c>
      <c r="G95" s="165" t="s">
        <v>441</v>
      </c>
      <c r="H95" s="77">
        <v>20000</v>
      </c>
      <c r="AL95" s="190"/>
      <c r="AO95" s="190"/>
      <c r="AP95" s="190"/>
    </row>
    <row r="96" spans="4:42" ht="35" customHeight="1">
      <c r="D96" s="158" t="s">
        <v>122</v>
      </c>
      <c r="E96" s="24" t="s">
        <v>123</v>
      </c>
      <c r="F96" s="159" t="s">
        <v>162</v>
      </c>
      <c r="G96" s="165" t="s">
        <v>443</v>
      </c>
      <c r="H96" s="77">
        <v>20000</v>
      </c>
      <c r="AL96" s="190"/>
      <c r="AO96" s="190"/>
      <c r="AP96" s="190"/>
    </row>
    <row r="97" spans="4:42" ht="35" customHeight="1">
      <c r="D97" s="158" t="s">
        <v>122</v>
      </c>
      <c r="E97" s="24" t="s">
        <v>124</v>
      </c>
      <c r="F97" s="159" t="s">
        <v>162</v>
      </c>
      <c r="G97" s="165" t="s">
        <v>445</v>
      </c>
      <c r="H97" s="77">
        <v>20000</v>
      </c>
      <c r="AL97" s="190"/>
      <c r="AO97" s="190"/>
      <c r="AP97" s="190"/>
    </row>
    <row r="98" spans="4:42" ht="35" customHeight="1">
      <c r="D98" s="158" t="s">
        <v>122</v>
      </c>
      <c r="E98" s="24" t="s">
        <v>125</v>
      </c>
      <c r="F98" s="159" t="s">
        <v>162</v>
      </c>
      <c r="G98" s="165" t="s">
        <v>447</v>
      </c>
      <c r="H98" s="77">
        <v>20000</v>
      </c>
      <c r="AL98" s="190"/>
      <c r="AO98" s="190"/>
      <c r="AP98" s="190"/>
    </row>
    <row r="99" spans="4:42" ht="35" customHeight="1">
      <c r="D99" s="158" t="s">
        <v>122</v>
      </c>
      <c r="E99" s="24" t="s">
        <v>126</v>
      </c>
      <c r="F99" s="159" t="s">
        <v>162</v>
      </c>
      <c r="G99" s="165" t="s">
        <v>448</v>
      </c>
      <c r="H99" s="77">
        <v>20000</v>
      </c>
      <c r="AL99" s="190"/>
      <c r="AO99" s="190"/>
      <c r="AP99" s="190"/>
    </row>
    <row r="100" spans="4:42" ht="35" customHeight="1">
      <c r="D100" s="158" t="s">
        <v>122</v>
      </c>
      <c r="E100" s="24" t="s">
        <v>127</v>
      </c>
      <c r="F100" s="159" t="s">
        <v>162</v>
      </c>
      <c r="G100" s="165" t="s">
        <v>449</v>
      </c>
      <c r="H100" s="77">
        <v>20000</v>
      </c>
      <c r="AL100" s="190"/>
      <c r="AO100" s="190"/>
      <c r="AP100" s="190"/>
    </row>
    <row r="101" spans="4:42" ht="35" customHeight="1">
      <c r="D101" s="158" t="s">
        <v>122</v>
      </c>
      <c r="E101" s="24" t="s">
        <v>451</v>
      </c>
      <c r="F101" s="159" t="s">
        <v>162</v>
      </c>
      <c r="G101" s="165" t="s">
        <v>450</v>
      </c>
      <c r="H101" s="77">
        <v>20000</v>
      </c>
      <c r="AL101" s="190"/>
      <c r="AO101" s="190"/>
      <c r="AP101" s="190"/>
    </row>
    <row r="102" spans="4:42" ht="35" customHeight="1">
      <c r="D102" s="158" t="s">
        <v>128</v>
      </c>
      <c r="E102" s="24" t="s">
        <v>455</v>
      </c>
      <c r="F102" s="159" t="s">
        <v>456</v>
      </c>
      <c r="G102" s="148" t="s">
        <v>453</v>
      </c>
      <c r="H102" s="77">
        <v>20000</v>
      </c>
      <c r="AL102" s="190"/>
      <c r="AO102" s="190"/>
      <c r="AP102" s="190"/>
    </row>
    <row r="103" spans="4:42" ht="35" customHeight="1">
      <c r="D103" s="158" t="s">
        <v>128</v>
      </c>
      <c r="E103" s="129" t="s">
        <v>458</v>
      </c>
      <c r="F103" s="174" t="s">
        <v>459</v>
      </c>
      <c r="G103" s="165" t="s">
        <v>457</v>
      </c>
      <c r="H103" s="77">
        <v>20000</v>
      </c>
      <c r="AL103" s="190"/>
      <c r="AO103" s="190"/>
      <c r="AP103" s="190"/>
    </row>
    <row r="104" spans="4:42" ht="35" customHeight="1">
      <c r="D104" s="158" t="s">
        <v>128</v>
      </c>
      <c r="E104" s="129" t="s">
        <v>462</v>
      </c>
      <c r="F104" s="174" t="s">
        <v>459</v>
      </c>
      <c r="G104" s="148" t="s">
        <v>460</v>
      </c>
      <c r="H104" s="77">
        <v>20000</v>
      </c>
      <c r="AL104" s="190"/>
      <c r="AO104" s="190"/>
      <c r="AP104" s="190"/>
    </row>
    <row r="105" spans="4:42" ht="35" customHeight="1">
      <c r="D105" s="158" t="s">
        <v>128</v>
      </c>
      <c r="E105" s="24" t="s">
        <v>465</v>
      </c>
      <c r="F105" s="159" t="s">
        <v>464</v>
      </c>
      <c r="G105" s="165" t="s">
        <v>463</v>
      </c>
      <c r="H105" s="77">
        <v>20000</v>
      </c>
      <c r="AL105" s="190"/>
      <c r="AO105" s="190"/>
      <c r="AP105" s="190"/>
    </row>
    <row r="106" spans="4:42" ht="35" customHeight="1">
      <c r="D106" s="158" t="s">
        <v>128</v>
      </c>
      <c r="E106" s="24" t="s">
        <v>468</v>
      </c>
      <c r="F106" s="159" t="s">
        <v>467</v>
      </c>
      <c r="G106" s="148" t="s">
        <v>466</v>
      </c>
      <c r="H106" s="77">
        <v>20000</v>
      </c>
      <c r="AL106" s="190"/>
      <c r="AO106" s="190"/>
      <c r="AP106" s="190"/>
    </row>
    <row r="107" spans="4:42" ht="35" customHeight="1">
      <c r="D107" s="158" t="s">
        <v>128</v>
      </c>
      <c r="E107" s="24" t="s">
        <v>470</v>
      </c>
      <c r="F107" s="159" t="s">
        <v>467</v>
      </c>
      <c r="G107" s="165" t="s">
        <v>469</v>
      </c>
      <c r="H107" s="77">
        <v>20000</v>
      </c>
      <c r="AL107" s="190"/>
      <c r="AO107" s="190"/>
      <c r="AP107" s="190"/>
    </row>
    <row r="108" spans="4:42" ht="35" customHeight="1">
      <c r="D108" s="158" t="s">
        <v>128</v>
      </c>
      <c r="E108" s="24" t="s">
        <v>472</v>
      </c>
      <c r="F108" s="159" t="s">
        <v>467</v>
      </c>
      <c r="G108" s="148" t="s">
        <v>471</v>
      </c>
      <c r="H108" s="77">
        <v>20000</v>
      </c>
      <c r="AL108" s="190"/>
      <c r="AO108" s="190"/>
      <c r="AP108" s="190"/>
    </row>
    <row r="109" spans="4:42" ht="35" customHeight="1">
      <c r="D109" s="158" t="s">
        <v>128</v>
      </c>
      <c r="E109" s="24" t="s">
        <v>474</v>
      </c>
      <c r="F109" s="159" t="s">
        <v>467</v>
      </c>
      <c r="G109" s="165" t="s">
        <v>473</v>
      </c>
      <c r="H109" s="77">
        <v>20000</v>
      </c>
      <c r="AL109" s="190"/>
      <c r="AO109" s="190"/>
      <c r="AP109" s="190"/>
    </row>
    <row r="110" spans="4:42" ht="35" customHeight="1">
      <c r="D110" s="158" t="s">
        <v>128</v>
      </c>
      <c r="E110" s="24" t="s">
        <v>476</v>
      </c>
      <c r="F110" s="159" t="s">
        <v>467</v>
      </c>
      <c r="G110" s="148" t="s">
        <v>475</v>
      </c>
      <c r="H110" s="77">
        <v>20000</v>
      </c>
      <c r="AL110" s="190"/>
      <c r="AO110" s="190"/>
      <c r="AP110" s="190"/>
    </row>
    <row r="111" spans="4:42" ht="35" customHeight="1">
      <c r="D111" s="158" t="s">
        <v>128</v>
      </c>
      <c r="E111" s="24" t="s">
        <v>479</v>
      </c>
      <c r="F111" s="159" t="s">
        <v>478</v>
      </c>
      <c r="G111" s="165" t="s">
        <v>477</v>
      </c>
      <c r="H111" s="77">
        <v>20000</v>
      </c>
      <c r="AL111" s="190"/>
      <c r="AO111" s="190"/>
      <c r="AP111" s="190"/>
    </row>
    <row r="112" spans="4:42" ht="35" customHeight="1">
      <c r="D112" s="158" t="s">
        <v>532</v>
      </c>
      <c r="E112" s="191" t="s">
        <v>227</v>
      </c>
      <c r="F112" s="51" t="s">
        <v>225</v>
      </c>
      <c r="G112" s="192" t="s">
        <v>482</v>
      </c>
      <c r="H112" s="77">
        <v>20000</v>
      </c>
      <c r="AL112" s="190"/>
      <c r="AO112" s="190"/>
      <c r="AP112" s="190"/>
    </row>
    <row r="113" spans="4:42" ht="35" customHeight="1">
      <c r="D113" s="158" t="s">
        <v>532</v>
      </c>
      <c r="E113" s="191" t="s">
        <v>488</v>
      </c>
      <c r="F113" s="51" t="s">
        <v>487</v>
      </c>
      <c r="G113" s="192" t="s">
        <v>486</v>
      </c>
      <c r="H113" s="77">
        <v>20000</v>
      </c>
      <c r="AL113" s="190"/>
      <c r="AO113" s="190"/>
      <c r="AP113" s="190"/>
    </row>
    <row r="114" spans="4:42" ht="35" customHeight="1">
      <c r="D114" s="158" t="s">
        <v>532</v>
      </c>
      <c r="E114" s="193" t="s">
        <v>129</v>
      </c>
      <c r="F114" s="51" t="s">
        <v>225</v>
      </c>
      <c r="G114" s="192" t="s">
        <v>492</v>
      </c>
      <c r="H114" s="77">
        <v>20000</v>
      </c>
      <c r="AL114" s="190"/>
      <c r="AO114" s="190"/>
      <c r="AP114" s="190"/>
    </row>
    <row r="115" spans="4:42" ht="35" customHeight="1">
      <c r="D115" s="158" t="s">
        <v>532</v>
      </c>
      <c r="E115" s="25" t="s">
        <v>494</v>
      </c>
      <c r="F115" s="51" t="s">
        <v>225</v>
      </c>
      <c r="G115" s="192" t="s">
        <v>493</v>
      </c>
      <c r="H115" s="77">
        <v>20000</v>
      </c>
      <c r="AL115" s="190"/>
      <c r="AO115" s="190"/>
      <c r="AP115" s="190"/>
    </row>
    <row r="116" spans="4:42" ht="35" customHeight="1">
      <c r="D116" s="158" t="s">
        <v>533</v>
      </c>
      <c r="E116" s="191" t="s">
        <v>239</v>
      </c>
      <c r="F116" s="52" t="s">
        <v>237</v>
      </c>
      <c r="G116" s="172" t="s">
        <v>497</v>
      </c>
      <c r="H116" s="77">
        <v>10000</v>
      </c>
      <c r="AL116" s="190"/>
      <c r="AO116" s="190"/>
      <c r="AP116" s="190"/>
    </row>
    <row r="117" spans="4:42" ht="35" customHeight="1">
      <c r="D117" s="158" t="s">
        <v>533</v>
      </c>
      <c r="E117" s="191" t="s">
        <v>240</v>
      </c>
      <c r="F117" s="52" t="s">
        <v>237</v>
      </c>
      <c r="G117" s="172" t="s">
        <v>501</v>
      </c>
      <c r="H117" s="77">
        <v>10000</v>
      </c>
      <c r="AL117" s="190"/>
      <c r="AO117" s="190"/>
      <c r="AP117" s="190"/>
    </row>
    <row r="118" spans="4:42" ht="35" customHeight="1">
      <c r="D118" s="158" t="s">
        <v>533</v>
      </c>
      <c r="E118" s="191" t="s">
        <v>241</v>
      </c>
      <c r="F118" s="52" t="s">
        <v>237</v>
      </c>
      <c r="G118" s="172" t="s">
        <v>502</v>
      </c>
      <c r="H118" s="77">
        <v>10000</v>
      </c>
      <c r="AL118" s="190"/>
      <c r="AO118" s="190"/>
      <c r="AP118" s="190"/>
    </row>
    <row r="119" spans="4:42" ht="35" customHeight="1">
      <c r="D119" s="158" t="s">
        <v>533</v>
      </c>
      <c r="E119" s="191" t="s">
        <v>242</v>
      </c>
      <c r="F119" s="52" t="s">
        <v>237</v>
      </c>
      <c r="G119" s="172" t="s">
        <v>504</v>
      </c>
      <c r="H119" s="77">
        <v>10000</v>
      </c>
      <c r="AL119" s="190"/>
      <c r="AO119" s="190"/>
      <c r="AP119" s="190"/>
    </row>
    <row r="120" spans="4:42" ht="35" customHeight="1">
      <c r="D120" s="158" t="s">
        <v>533</v>
      </c>
      <c r="E120" s="194" t="s">
        <v>243</v>
      </c>
      <c r="F120" s="52" t="s">
        <v>237</v>
      </c>
      <c r="G120" s="172" t="s">
        <v>505</v>
      </c>
      <c r="H120" s="77">
        <v>10000</v>
      </c>
      <c r="AL120" s="190"/>
      <c r="AO120" s="190"/>
      <c r="AP120" s="190"/>
    </row>
    <row r="121" spans="4:42" ht="35" customHeight="1">
      <c r="D121" s="158" t="s">
        <v>533</v>
      </c>
      <c r="E121" s="195" t="s">
        <v>244</v>
      </c>
      <c r="F121" s="52" t="s">
        <v>237</v>
      </c>
      <c r="G121" s="172" t="s">
        <v>506</v>
      </c>
      <c r="H121" s="77">
        <v>10000</v>
      </c>
      <c r="AL121" s="190"/>
      <c r="AO121" s="190"/>
      <c r="AP121" s="190"/>
    </row>
    <row r="122" spans="4:42" ht="35" customHeight="1">
      <c r="D122" s="158" t="s">
        <v>533</v>
      </c>
      <c r="E122" s="195" t="s">
        <v>245</v>
      </c>
      <c r="F122" s="52" t="s">
        <v>237</v>
      </c>
      <c r="G122" s="172" t="s">
        <v>507</v>
      </c>
      <c r="H122" s="77">
        <v>10000</v>
      </c>
      <c r="AL122" s="156"/>
      <c r="AO122" s="156"/>
      <c r="AP122" s="156"/>
    </row>
    <row r="123" spans="4:42" ht="35" customHeight="1">
      <c r="D123" s="158" t="s">
        <v>533</v>
      </c>
      <c r="E123" s="195" t="s">
        <v>509</v>
      </c>
      <c r="F123" s="52" t="s">
        <v>237</v>
      </c>
      <c r="G123" s="172" t="s">
        <v>508</v>
      </c>
      <c r="H123" s="77">
        <v>10000</v>
      </c>
      <c r="AL123" s="190"/>
      <c r="AO123" s="190"/>
      <c r="AP123" s="190"/>
    </row>
    <row r="124" spans="4:42" ht="35" customHeight="1">
      <c r="D124" s="158" t="s">
        <v>533</v>
      </c>
      <c r="E124" s="195" t="s">
        <v>511</v>
      </c>
      <c r="F124" s="52" t="s">
        <v>237</v>
      </c>
      <c r="G124" s="172" t="s">
        <v>510</v>
      </c>
      <c r="H124" s="77">
        <v>10000</v>
      </c>
      <c r="AL124" s="190"/>
      <c r="AO124" s="190"/>
      <c r="AP124" s="190"/>
    </row>
    <row r="125" spans="4:42" ht="35" customHeight="1">
      <c r="D125" s="158" t="s">
        <v>533</v>
      </c>
      <c r="E125" s="195" t="s">
        <v>513</v>
      </c>
      <c r="F125" s="52" t="s">
        <v>237</v>
      </c>
      <c r="G125" s="172" t="s">
        <v>512</v>
      </c>
      <c r="H125" s="77">
        <v>10000</v>
      </c>
      <c r="AL125" s="190"/>
      <c r="AO125" s="190"/>
      <c r="AP125" s="190"/>
    </row>
    <row r="126" spans="4:42" ht="35" customHeight="1">
      <c r="D126" s="158" t="s">
        <v>533</v>
      </c>
      <c r="E126" s="195" t="s">
        <v>515</v>
      </c>
      <c r="F126" s="52" t="s">
        <v>237</v>
      </c>
      <c r="G126" s="172" t="s">
        <v>514</v>
      </c>
      <c r="H126" s="77">
        <v>10000</v>
      </c>
      <c r="AL126" s="190"/>
      <c r="AO126" s="190"/>
      <c r="AP126" s="190"/>
    </row>
    <row r="127" spans="4:42" ht="35" customHeight="1">
      <c r="D127" s="158" t="s">
        <v>533</v>
      </c>
      <c r="E127" s="195" t="s">
        <v>517</v>
      </c>
      <c r="F127" s="52" t="s">
        <v>237</v>
      </c>
      <c r="G127" s="172" t="s">
        <v>516</v>
      </c>
      <c r="H127" s="77">
        <v>10000</v>
      </c>
      <c r="AL127" s="190"/>
      <c r="AO127" s="190"/>
      <c r="AP127" s="190"/>
    </row>
    <row r="128" spans="4:42" ht="35" customHeight="1">
      <c r="D128" s="158" t="s">
        <v>533</v>
      </c>
      <c r="E128" s="195" t="s">
        <v>519</v>
      </c>
      <c r="F128" s="52" t="s">
        <v>237</v>
      </c>
      <c r="G128" s="172" t="s">
        <v>518</v>
      </c>
      <c r="H128" s="77">
        <v>10000</v>
      </c>
      <c r="AL128" s="190"/>
      <c r="AO128" s="190"/>
      <c r="AP128" s="190"/>
    </row>
    <row r="129" spans="4:42" ht="35" customHeight="1">
      <c r="D129" s="158" t="s">
        <v>533</v>
      </c>
      <c r="E129" s="195" t="s">
        <v>521</v>
      </c>
      <c r="F129" s="52" t="s">
        <v>237</v>
      </c>
      <c r="G129" s="172" t="s">
        <v>520</v>
      </c>
      <c r="H129" s="77">
        <v>10000</v>
      </c>
      <c r="AL129" s="190"/>
      <c r="AO129" s="190"/>
      <c r="AP129" s="190"/>
    </row>
    <row r="130" spans="4:42" ht="35" customHeight="1">
      <c r="D130" s="158" t="s">
        <v>533</v>
      </c>
      <c r="E130" s="195" t="s">
        <v>523</v>
      </c>
      <c r="F130" s="52" t="s">
        <v>237</v>
      </c>
      <c r="G130" s="172" t="s">
        <v>522</v>
      </c>
      <c r="H130" s="77">
        <v>10000</v>
      </c>
      <c r="AL130" s="190"/>
      <c r="AO130" s="190"/>
      <c r="AP130" s="190"/>
    </row>
    <row r="131" spans="4:42" ht="35" customHeight="1">
      <c r="D131" s="158" t="s">
        <v>533</v>
      </c>
      <c r="E131" s="195" t="s">
        <v>525</v>
      </c>
      <c r="F131" s="52" t="s">
        <v>237</v>
      </c>
      <c r="G131" s="172" t="s">
        <v>524</v>
      </c>
      <c r="H131" s="77">
        <v>10000</v>
      </c>
      <c r="AL131" s="190"/>
      <c r="AO131" s="190"/>
      <c r="AP131" s="190"/>
    </row>
    <row r="132" spans="4:42" ht="35" customHeight="1">
      <c r="D132" s="158" t="s">
        <v>533</v>
      </c>
      <c r="E132" s="195" t="s">
        <v>527</v>
      </c>
      <c r="F132" s="52" t="s">
        <v>237</v>
      </c>
      <c r="G132" s="172" t="s">
        <v>526</v>
      </c>
      <c r="H132" s="77">
        <v>10000</v>
      </c>
      <c r="AL132" s="190"/>
      <c r="AO132" s="190"/>
      <c r="AP132" s="190"/>
    </row>
    <row r="133" spans="4:42" ht="35" customHeight="1">
      <c r="D133" s="158" t="s">
        <v>533</v>
      </c>
      <c r="E133" s="168" t="s">
        <v>235</v>
      </c>
      <c r="F133" s="185" t="s">
        <v>233</v>
      </c>
      <c r="G133" s="172" t="s">
        <v>528</v>
      </c>
      <c r="H133" s="77">
        <v>10000</v>
      </c>
      <c r="AL133" s="190"/>
      <c r="AO133" s="190"/>
      <c r="AP133" s="190"/>
    </row>
    <row r="134" spans="4:42" ht="35" customHeight="1">
      <c r="AL134" s="156"/>
      <c r="AO134" s="156"/>
      <c r="AP134" s="156"/>
    </row>
    <row r="135" spans="4:42" ht="35" customHeight="1">
      <c r="AL135" s="156"/>
      <c r="AO135" s="156"/>
      <c r="AP135" s="156"/>
    </row>
    <row r="136" spans="4:42" ht="35" customHeight="1">
      <c r="AL136" s="156"/>
      <c r="AO136" s="156"/>
      <c r="AP136" s="156"/>
    </row>
  </sheetData>
  <sheetProtection algorithmName="SHA-512" hashValue="oVEhdi46OphDcDF0KFibayMZwfstVSDd0IF4GVaDJMMMTqAl78Ijj/dT5cLhdFbXD0tZwcuY7whkdLRHwPbEwg==" saltValue="nAaGpKeiBaBeGgIZNBLklA==" spinCount="100000" sheet="1" selectLockedCells="1"/>
  <mergeCells count="9">
    <mergeCell ref="AD2:AG2"/>
    <mergeCell ref="AH2:AK2"/>
    <mergeCell ref="AR2:AU2"/>
    <mergeCell ref="AM2:AP2"/>
    <mergeCell ref="J2:M2"/>
    <mergeCell ref="N2:Q2"/>
    <mergeCell ref="R2:U2"/>
    <mergeCell ref="V2:Y2"/>
    <mergeCell ref="Z2:AC2"/>
  </mergeCells>
  <phoneticPr fontId="2"/>
  <conditionalFormatting sqref="E8:E28">
    <cfRule type="cellIs" dxfId="31" priority="30" operator="equal">
      <formula>""</formula>
    </cfRule>
  </conditionalFormatting>
  <conditionalFormatting sqref="E76:E89">
    <cfRule type="duplicateValues" dxfId="30" priority="28"/>
  </conditionalFormatting>
  <conditionalFormatting sqref="E90:E101">
    <cfRule type="duplicateValues" dxfId="29" priority="68"/>
  </conditionalFormatting>
  <conditionalFormatting sqref="E102:E104">
    <cfRule type="duplicateValues" dxfId="28" priority="22"/>
  </conditionalFormatting>
  <conditionalFormatting sqref="E112:E113">
    <cfRule type="cellIs" dxfId="27" priority="26" operator="equal">
      <formula>""</formula>
    </cfRule>
  </conditionalFormatting>
  <conditionalFormatting sqref="E133">
    <cfRule type="cellIs" dxfId="26" priority="25" operator="equal">
      <formula>""</formula>
    </cfRule>
  </conditionalFormatting>
  <conditionalFormatting sqref="E134:E1048576 E1:E2">
    <cfRule type="duplicateValues" dxfId="25" priority="69"/>
  </conditionalFormatting>
  <conditionalFormatting sqref="F7:F12">
    <cfRule type="cellIs" dxfId="24" priority="24" operator="equal">
      <formula>""</formula>
    </cfRule>
  </conditionalFormatting>
  <conditionalFormatting sqref="K4:M4 AB4 AD4:AG5 AJ4:AK5 T4:U13 X4:X29 O4:Q40 K8:M29 AM9:AM13 J9:J29 AM14:AP29 AN30:AP66">
    <cfRule type="cellIs" dxfId="23" priority="38" operator="equal">
      <formula>""</formula>
    </cfRule>
  </conditionalFormatting>
  <conditionalFormatting sqref="M8:M13">
    <cfRule type="cellIs" dxfId="22" priority="14" operator="equal">
      <formula>""</formula>
    </cfRule>
  </conditionalFormatting>
  <conditionalFormatting sqref="V4:V17">
    <cfRule type="duplicateValues" dxfId="21" priority="43"/>
  </conditionalFormatting>
  <conditionalFormatting sqref="V18:V29">
    <cfRule type="duplicateValues" dxfId="20" priority="62"/>
  </conditionalFormatting>
  <conditionalFormatting sqref="Z4:Z6">
    <cfRule type="duplicateValues" dxfId="19" priority="41"/>
  </conditionalFormatting>
  <conditionalFormatting sqref="AH21">
    <cfRule type="cellIs" dxfId="18" priority="32" operator="equal">
      <formula>""</formula>
    </cfRule>
  </conditionalFormatting>
  <conditionalFormatting sqref="AL4:AL31 AO134:AP136 AL134:AL136 AO77:AP91 AL69:AL91">
    <cfRule type="duplicateValues" dxfId="17" priority="75"/>
  </conditionalFormatting>
  <conditionalFormatting sqref="AL71:AL74">
    <cfRule type="duplicateValues" dxfId="16" priority="45"/>
  </conditionalFormatting>
  <conditionalFormatting sqref="AN4:AP4">
    <cfRule type="cellIs" dxfId="15" priority="12" operator="equal">
      <formula>""</formula>
    </cfRule>
  </conditionalFormatting>
  <conditionalFormatting sqref="AN8:AP13">
    <cfRule type="cellIs" dxfId="14" priority="10" operator="equal">
      <formula>""</formula>
    </cfRule>
  </conditionalFormatting>
  <conditionalFormatting sqref="AO30:AP30">
    <cfRule type="cellIs" dxfId="13" priority="8" operator="equal">
      <formula>""</formula>
    </cfRule>
  </conditionalFormatting>
  <conditionalFormatting sqref="AO67:AP76">
    <cfRule type="cellIs" dxfId="12" priority="6" operator="equal">
      <formula>""</formula>
    </cfRule>
  </conditionalFormatting>
  <conditionalFormatting sqref="AO92:AP125 AL92:AL125">
    <cfRule type="duplicateValues" dxfId="11" priority="73"/>
  </conditionalFormatting>
  <conditionalFormatting sqref="AR4:AR17">
    <cfRule type="duplicateValues" dxfId="10" priority="4"/>
  </conditionalFormatting>
  <conditionalFormatting sqref="AR18:AR29">
    <cfRule type="duplicateValues" dxfId="9" priority="5"/>
  </conditionalFormatting>
  <conditionalFormatting sqref="AR30:AR32">
    <cfRule type="duplicateValues" dxfId="8" priority="2"/>
  </conditionalFormatting>
  <conditionalFormatting sqref="AT4:AT30">
    <cfRule type="cellIs" dxfId="7" priority="1" operator="equal">
      <formula>""</formula>
    </cfRule>
  </conditionalFormatting>
  <dataValidations count="1">
    <dataValidation type="list" allowBlank="1" showInputMessage="1" showErrorMessage="1" sqref="D3:D133" xr:uid="{13B4E6B2-D585-4798-A352-0714823517D2}">
      <formula1>$B$3:$B$11</formula1>
    </dataValidation>
  </dataValidations>
  <pageMargins left="0.7" right="0.7" top="0.75" bottom="0.75" header="0.3" footer="0.3"/>
  <pageSetup paperSize="9" scale="24"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F58B6-78F6-4859-A662-5B3BE58A6029}">
  <sheetPr>
    <pageSetUpPr fitToPage="1"/>
  </sheetPr>
  <dimension ref="A1:J31"/>
  <sheetViews>
    <sheetView view="pageBreakPreview" zoomScaleNormal="100" zoomScaleSheetLayoutView="100" workbookViewId="0">
      <pane ySplit="5" topLeftCell="A6" activePane="bottomLeft" state="frozen"/>
      <selection activeCell="B42" sqref="B42:F42"/>
      <selection pane="bottomLeft" activeCell="B42" sqref="B42:F42"/>
    </sheetView>
  </sheetViews>
  <sheetFormatPr defaultRowHeight="18"/>
  <cols>
    <col min="1" max="1" width="11.08203125" style="18" customWidth="1"/>
    <col min="2" max="2" width="17.58203125" style="18" customWidth="1"/>
    <col min="3" max="5" width="12.6640625" style="18" customWidth="1"/>
    <col min="6" max="6" width="14.1640625" style="18" customWidth="1"/>
    <col min="7" max="7" width="17.58203125" style="18" customWidth="1"/>
    <col min="8" max="8" width="10.6640625" style="18" customWidth="1"/>
    <col min="9" max="9" width="14.1640625" style="18" customWidth="1"/>
    <col min="10" max="10" width="16.6640625" style="18" customWidth="1"/>
    <col min="11" max="16384" width="8.6640625" style="18"/>
  </cols>
  <sheetData>
    <row r="1" spans="1:10" ht="26.5">
      <c r="A1" s="400" t="s">
        <v>288</v>
      </c>
      <c r="B1" s="400"/>
      <c r="C1" s="400"/>
      <c r="D1" s="400"/>
      <c r="E1" s="400"/>
      <c r="F1" s="400"/>
      <c r="G1" s="400"/>
      <c r="H1" s="400"/>
      <c r="I1" s="400"/>
      <c r="J1" s="400"/>
    </row>
    <row r="3" spans="1:10" ht="20">
      <c r="A3" s="401" t="s">
        <v>289</v>
      </c>
      <c r="B3" s="401"/>
      <c r="C3" s="401"/>
      <c r="D3" s="401"/>
      <c r="E3" s="401"/>
    </row>
    <row r="4" spans="1:10" ht="7.25" customHeight="1"/>
    <row r="5" spans="1:10" s="21" customFormat="1" ht="28.5">
      <c r="A5" s="19" t="s">
        <v>130</v>
      </c>
      <c r="B5" s="19" t="s">
        <v>290</v>
      </c>
      <c r="C5" s="19" t="s">
        <v>131</v>
      </c>
      <c r="D5" s="19" t="s">
        <v>132</v>
      </c>
      <c r="E5" s="19" t="s">
        <v>133</v>
      </c>
      <c r="F5" s="20" t="s">
        <v>291</v>
      </c>
      <c r="G5" s="19" t="s">
        <v>134</v>
      </c>
      <c r="H5" s="19" t="s">
        <v>135</v>
      </c>
      <c r="I5" s="19" t="s">
        <v>136</v>
      </c>
      <c r="J5" s="19" t="s">
        <v>137</v>
      </c>
    </row>
    <row r="6" spans="1:10">
      <c r="A6" s="196" t="s">
        <v>292</v>
      </c>
      <c r="B6" s="23" t="s">
        <v>138</v>
      </c>
      <c r="C6" s="24" t="s">
        <v>139</v>
      </c>
      <c r="D6" s="197">
        <v>109</v>
      </c>
      <c r="E6" s="22" t="s">
        <v>293</v>
      </c>
      <c r="F6" s="22" t="s">
        <v>140</v>
      </c>
      <c r="G6" s="23" t="s">
        <v>138</v>
      </c>
      <c r="H6" s="26"/>
      <c r="I6" s="27" t="s">
        <v>294</v>
      </c>
      <c r="J6" s="27"/>
    </row>
    <row r="7" spans="1:10">
      <c r="A7" s="196" t="s">
        <v>295</v>
      </c>
      <c r="B7" s="23" t="s">
        <v>141</v>
      </c>
      <c r="C7" s="24" t="s">
        <v>116</v>
      </c>
      <c r="D7" s="22" t="s">
        <v>296</v>
      </c>
      <c r="E7" s="22" t="s">
        <v>293</v>
      </c>
      <c r="F7" s="22" t="s">
        <v>140</v>
      </c>
      <c r="G7" s="23" t="s">
        <v>138</v>
      </c>
      <c r="H7" s="26"/>
      <c r="I7" s="27" t="s">
        <v>294</v>
      </c>
      <c r="J7" s="27"/>
    </row>
    <row r="8" spans="1:10">
      <c r="A8" s="196" t="s">
        <v>297</v>
      </c>
      <c r="B8" s="23" t="s">
        <v>138</v>
      </c>
      <c r="C8" s="24" t="s">
        <v>298</v>
      </c>
      <c r="D8" s="22" t="s">
        <v>299</v>
      </c>
      <c r="E8" s="22" t="s">
        <v>293</v>
      </c>
      <c r="F8" s="28" t="s">
        <v>300</v>
      </c>
      <c r="G8" s="23" t="s">
        <v>138</v>
      </c>
      <c r="H8" s="26"/>
      <c r="I8" s="27" t="s">
        <v>301</v>
      </c>
      <c r="J8" s="27"/>
    </row>
    <row r="9" spans="1:10">
      <c r="A9" s="196" t="s">
        <v>302</v>
      </c>
      <c r="B9" s="23" t="s">
        <v>141</v>
      </c>
      <c r="C9" s="24" t="s">
        <v>303</v>
      </c>
      <c r="D9" s="22" t="s">
        <v>299</v>
      </c>
      <c r="E9" s="22" t="s">
        <v>293</v>
      </c>
      <c r="F9" s="28" t="s">
        <v>300</v>
      </c>
      <c r="G9" s="23" t="s">
        <v>138</v>
      </c>
      <c r="H9" s="26"/>
      <c r="I9" s="27" t="s">
        <v>301</v>
      </c>
      <c r="J9" s="27"/>
    </row>
    <row r="10" spans="1:10">
      <c r="A10" s="196" t="s">
        <v>304</v>
      </c>
      <c r="B10" s="198" t="s">
        <v>145</v>
      </c>
      <c r="C10" s="176" t="s">
        <v>146</v>
      </c>
      <c r="D10" s="199">
        <v>59</v>
      </c>
      <c r="E10" s="200" t="s">
        <v>147</v>
      </c>
      <c r="F10" s="200" t="s">
        <v>140</v>
      </c>
      <c r="G10" s="198" t="s">
        <v>145</v>
      </c>
      <c r="H10" s="26"/>
      <c r="I10" s="27" t="s">
        <v>301</v>
      </c>
      <c r="J10" s="27"/>
    </row>
    <row r="11" spans="1:10">
      <c r="A11" s="196" t="s">
        <v>305</v>
      </c>
      <c r="B11" s="198" t="s">
        <v>145</v>
      </c>
      <c r="C11" s="178" t="s">
        <v>148</v>
      </c>
      <c r="D11" s="197">
        <v>60</v>
      </c>
      <c r="E11" s="201" t="s">
        <v>144</v>
      </c>
      <c r="F11" s="22" t="s">
        <v>140</v>
      </c>
      <c r="G11" s="23" t="s">
        <v>145</v>
      </c>
      <c r="H11" s="26"/>
      <c r="I11" s="27" t="s">
        <v>301</v>
      </c>
      <c r="J11" s="27"/>
    </row>
    <row r="12" spans="1:10">
      <c r="A12" s="196" t="s">
        <v>306</v>
      </c>
      <c r="B12" s="198" t="s">
        <v>145</v>
      </c>
      <c r="C12" s="178" t="s">
        <v>149</v>
      </c>
      <c r="D12" s="197">
        <v>46</v>
      </c>
      <c r="E12" s="201" t="s">
        <v>144</v>
      </c>
      <c r="F12" s="22" t="s">
        <v>140</v>
      </c>
      <c r="G12" s="23" t="s">
        <v>145</v>
      </c>
      <c r="H12" s="26"/>
      <c r="I12" s="27" t="s">
        <v>301</v>
      </c>
      <c r="J12" s="27"/>
    </row>
    <row r="13" spans="1:10">
      <c r="A13" s="196" t="s">
        <v>307</v>
      </c>
      <c r="B13" s="198" t="s">
        <v>145</v>
      </c>
      <c r="C13" s="178" t="s">
        <v>150</v>
      </c>
      <c r="D13" s="197" t="s">
        <v>308</v>
      </c>
      <c r="E13" s="201" t="s">
        <v>144</v>
      </c>
      <c r="F13" s="22" t="s">
        <v>140</v>
      </c>
      <c r="G13" s="23" t="s">
        <v>145</v>
      </c>
      <c r="H13" s="26"/>
      <c r="I13" s="27" t="s">
        <v>301</v>
      </c>
      <c r="J13" s="27"/>
    </row>
    <row r="14" spans="1:10">
      <c r="A14" s="196" t="s">
        <v>309</v>
      </c>
      <c r="B14" s="198" t="s">
        <v>145</v>
      </c>
      <c r="C14" s="178" t="s">
        <v>151</v>
      </c>
      <c r="D14" s="197" t="s">
        <v>310</v>
      </c>
      <c r="E14" s="201" t="s">
        <v>144</v>
      </c>
      <c r="F14" s="28" t="s">
        <v>311</v>
      </c>
      <c r="G14" s="23" t="s">
        <v>145</v>
      </c>
      <c r="H14" s="26"/>
      <c r="I14" s="27" t="s">
        <v>301</v>
      </c>
      <c r="J14" s="27"/>
    </row>
    <row r="15" spans="1:10">
      <c r="A15" s="196" t="s">
        <v>312</v>
      </c>
      <c r="B15" s="198" t="s">
        <v>145</v>
      </c>
      <c r="C15" s="178" t="s">
        <v>152</v>
      </c>
      <c r="D15" s="197" t="s">
        <v>313</v>
      </c>
      <c r="E15" s="201" t="s">
        <v>144</v>
      </c>
      <c r="F15" s="28" t="s">
        <v>311</v>
      </c>
      <c r="G15" s="23" t="s">
        <v>145</v>
      </c>
      <c r="H15" s="26"/>
      <c r="I15" s="27" t="s">
        <v>301</v>
      </c>
      <c r="J15" s="27"/>
    </row>
    <row r="16" spans="1:10" ht="54">
      <c r="A16" s="196" t="s">
        <v>314</v>
      </c>
      <c r="B16" s="23" t="s">
        <v>156</v>
      </c>
      <c r="C16" s="178" t="s">
        <v>157</v>
      </c>
      <c r="D16" s="197">
        <v>130</v>
      </c>
      <c r="E16" s="201" t="s">
        <v>293</v>
      </c>
      <c r="F16" s="22" t="s">
        <v>140</v>
      </c>
      <c r="G16" s="23" t="s">
        <v>158</v>
      </c>
      <c r="H16" s="26"/>
      <c r="I16" s="27" t="s">
        <v>301</v>
      </c>
      <c r="J16" s="27"/>
    </row>
    <row r="17" spans="1:10" ht="54">
      <c r="A17" s="196" t="s">
        <v>315</v>
      </c>
      <c r="B17" s="23" t="s">
        <v>156</v>
      </c>
      <c r="C17" s="178" t="s">
        <v>159</v>
      </c>
      <c r="D17" s="197">
        <v>130</v>
      </c>
      <c r="E17" s="201" t="s">
        <v>293</v>
      </c>
      <c r="F17" s="22" t="s">
        <v>140</v>
      </c>
      <c r="G17" s="23" t="s">
        <v>158</v>
      </c>
      <c r="H17" s="26"/>
      <c r="I17" s="27" t="s">
        <v>301</v>
      </c>
      <c r="J17" s="27"/>
    </row>
    <row r="18" spans="1:10" ht="54">
      <c r="A18" s="196" t="s">
        <v>316</v>
      </c>
      <c r="B18" s="23" t="s">
        <v>156</v>
      </c>
      <c r="C18" s="178" t="s">
        <v>160</v>
      </c>
      <c r="D18" s="197">
        <v>103</v>
      </c>
      <c r="E18" s="201" t="s">
        <v>293</v>
      </c>
      <c r="F18" s="22" t="s">
        <v>140</v>
      </c>
      <c r="G18" s="23" t="s">
        <v>158</v>
      </c>
      <c r="H18" s="26"/>
      <c r="I18" s="27" t="s">
        <v>301</v>
      </c>
      <c r="J18" s="27"/>
    </row>
    <row r="19" spans="1:10" ht="54">
      <c r="A19" s="196" t="s">
        <v>317</v>
      </c>
      <c r="B19" s="23" t="s">
        <v>156</v>
      </c>
      <c r="C19" s="178" t="s">
        <v>161</v>
      </c>
      <c r="D19" s="197">
        <v>103</v>
      </c>
      <c r="E19" s="201" t="s">
        <v>293</v>
      </c>
      <c r="F19" s="22" t="s">
        <v>140</v>
      </c>
      <c r="G19" s="23" t="s">
        <v>158</v>
      </c>
      <c r="H19" s="26"/>
      <c r="I19" s="27" t="s">
        <v>301</v>
      </c>
      <c r="J19" s="27"/>
    </row>
    <row r="20" spans="1:10" ht="54">
      <c r="A20" s="196" t="s">
        <v>318</v>
      </c>
      <c r="B20" s="23" t="s">
        <v>156</v>
      </c>
      <c r="C20" s="178" t="s">
        <v>319</v>
      </c>
      <c r="D20" s="197">
        <v>120</v>
      </c>
      <c r="E20" s="201" t="s">
        <v>293</v>
      </c>
      <c r="F20" s="22" t="s">
        <v>140</v>
      </c>
      <c r="G20" s="23" t="s">
        <v>158</v>
      </c>
      <c r="H20" s="26"/>
      <c r="I20" s="27" t="s">
        <v>301</v>
      </c>
      <c r="J20" s="27"/>
    </row>
    <row r="21" spans="1:10" ht="54">
      <c r="A21" s="196" t="s">
        <v>320</v>
      </c>
      <c r="B21" s="23" t="s">
        <v>156</v>
      </c>
      <c r="C21" s="178" t="s">
        <v>321</v>
      </c>
      <c r="D21" s="197">
        <v>120</v>
      </c>
      <c r="E21" s="201" t="s">
        <v>293</v>
      </c>
      <c r="F21" s="22" t="s">
        <v>140</v>
      </c>
      <c r="G21" s="23" t="s">
        <v>158</v>
      </c>
      <c r="H21" s="26"/>
      <c r="I21" s="27" t="s">
        <v>301</v>
      </c>
      <c r="J21" s="27"/>
    </row>
    <row r="22" spans="1:10" ht="36">
      <c r="A22" s="196" t="s">
        <v>322</v>
      </c>
      <c r="B22" s="23" t="s">
        <v>153</v>
      </c>
      <c r="C22" s="178" t="s">
        <v>154</v>
      </c>
      <c r="D22" s="197">
        <v>70</v>
      </c>
      <c r="E22" s="201" t="s">
        <v>293</v>
      </c>
      <c r="F22" s="22" t="s">
        <v>140</v>
      </c>
      <c r="G22" s="23" t="s">
        <v>153</v>
      </c>
      <c r="H22" s="26"/>
      <c r="I22" s="27" t="s">
        <v>301</v>
      </c>
      <c r="J22" s="27"/>
    </row>
    <row r="23" spans="1:10" ht="36">
      <c r="A23" s="196" t="s">
        <v>323</v>
      </c>
      <c r="B23" s="23" t="s">
        <v>153</v>
      </c>
      <c r="C23" s="178" t="s">
        <v>155</v>
      </c>
      <c r="D23" s="197">
        <v>70</v>
      </c>
      <c r="E23" s="201" t="s">
        <v>293</v>
      </c>
      <c r="F23" s="22" t="s">
        <v>140</v>
      </c>
      <c r="G23" s="23" t="s">
        <v>153</v>
      </c>
      <c r="H23" s="26"/>
      <c r="I23" s="27" t="s">
        <v>301</v>
      </c>
      <c r="J23" s="27"/>
    </row>
    <row r="24" spans="1:10" ht="36">
      <c r="A24" s="196" t="s">
        <v>324</v>
      </c>
      <c r="B24" s="23" t="s">
        <v>162</v>
      </c>
      <c r="C24" s="178" t="s">
        <v>163</v>
      </c>
      <c r="D24" s="197">
        <v>100</v>
      </c>
      <c r="E24" s="201" t="s">
        <v>293</v>
      </c>
      <c r="F24" s="22" t="s">
        <v>140</v>
      </c>
      <c r="G24" s="23" t="s">
        <v>162</v>
      </c>
      <c r="H24" s="26"/>
      <c r="I24" s="27" t="s">
        <v>301</v>
      </c>
      <c r="J24" s="27"/>
    </row>
    <row r="25" spans="1:10" ht="36">
      <c r="A25" s="196" t="s">
        <v>325</v>
      </c>
      <c r="B25" s="23" t="s">
        <v>162</v>
      </c>
      <c r="C25" s="178" t="s">
        <v>164</v>
      </c>
      <c r="D25" s="197">
        <v>100</v>
      </c>
      <c r="E25" s="201" t="s">
        <v>293</v>
      </c>
      <c r="F25" s="22" t="s">
        <v>140</v>
      </c>
      <c r="G25" s="23" t="s">
        <v>162</v>
      </c>
      <c r="H25" s="26"/>
      <c r="I25" s="27" t="s">
        <v>301</v>
      </c>
      <c r="J25" s="27"/>
    </row>
    <row r="26" spans="1:10">
      <c r="A26" s="196" t="s">
        <v>326</v>
      </c>
      <c r="B26" s="23" t="s">
        <v>162</v>
      </c>
      <c r="C26" s="178" t="s">
        <v>165</v>
      </c>
      <c r="D26" s="197">
        <v>55</v>
      </c>
      <c r="E26" s="201" t="s">
        <v>144</v>
      </c>
      <c r="F26" s="22" t="s">
        <v>140</v>
      </c>
      <c r="G26" s="23" t="s">
        <v>162</v>
      </c>
      <c r="H26" s="26"/>
      <c r="I26" s="27" t="s">
        <v>301</v>
      </c>
      <c r="J26" s="27"/>
    </row>
    <row r="27" spans="1:10">
      <c r="A27" s="196" t="s">
        <v>327</v>
      </c>
      <c r="B27" s="23" t="s">
        <v>162</v>
      </c>
      <c r="C27" s="178" t="s">
        <v>166</v>
      </c>
      <c r="D27" s="197">
        <v>75</v>
      </c>
      <c r="E27" s="201" t="s">
        <v>144</v>
      </c>
      <c r="F27" s="22" t="s">
        <v>140</v>
      </c>
      <c r="G27" s="23" t="s">
        <v>162</v>
      </c>
      <c r="H27" s="26"/>
      <c r="I27" s="27" t="s">
        <v>301</v>
      </c>
      <c r="J27" s="27"/>
    </row>
    <row r="28" spans="1:10" ht="36">
      <c r="A28" s="196" t="s">
        <v>328</v>
      </c>
      <c r="B28" s="23" t="s">
        <v>162</v>
      </c>
      <c r="C28" s="178" t="s">
        <v>167</v>
      </c>
      <c r="D28" s="197">
        <v>74</v>
      </c>
      <c r="E28" s="201" t="s">
        <v>293</v>
      </c>
      <c r="F28" s="22" t="s">
        <v>140</v>
      </c>
      <c r="G28" s="23" t="s">
        <v>162</v>
      </c>
      <c r="H28" s="26"/>
      <c r="I28" s="27" t="s">
        <v>301</v>
      </c>
      <c r="J28" s="27"/>
    </row>
    <row r="29" spans="1:10" ht="36">
      <c r="A29" s="196" t="s">
        <v>329</v>
      </c>
      <c r="B29" s="23" t="s">
        <v>162</v>
      </c>
      <c r="C29" s="178" t="s">
        <v>168</v>
      </c>
      <c r="D29" s="197">
        <v>74</v>
      </c>
      <c r="E29" s="201" t="s">
        <v>293</v>
      </c>
      <c r="F29" s="22" t="s">
        <v>140</v>
      </c>
      <c r="G29" s="23" t="s">
        <v>162</v>
      </c>
      <c r="H29" s="26"/>
      <c r="I29" s="27" t="s">
        <v>301</v>
      </c>
      <c r="J29" s="27"/>
    </row>
    <row r="30" spans="1:10" ht="36">
      <c r="A30" s="196" t="s">
        <v>330</v>
      </c>
      <c r="B30" s="23" t="s">
        <v>142</v>
      </c>
      <c r="C30" s="178" t="s">
        <v>143</v>
      </c>
      <c r="D30" s="197">
        <v>55</v>
      </c>
      <c r="E30" s="201" t="s">
        <v>144</v>
      </c>
      <c r="F30" s="22" t="s">
        <v>140</v>
      </c>
      <c r="G30" s="23" t="s">
        <v>142</v>
      </c>
      <c r="H30" s="26"/>
      <c r="I30" s="27" t="s">
        <v>301</v>
      </c>
      <c r="J30" s="27"/>
    </row>
    <row r="31" spans="1:10" ht="36">
      <c r="A31" s="196" t="s">
        <v>331</v>
      </c>
      <c r="B31" s="23" t="s">
        <v>142</v>
      </c>
      <c r="C31" s="178" t="s">
        <v>119</v>
      </c>
      <c r="D31" s="197">
        <v>110</v>
      </c>
      <c r="E31" s="201" t="s">
        <v>144</v>
      </c>
      <c r="F31" s="22" t="s">
        <v>140</v>
      </c>
      <c r="G31" s="23" t="s">
        <v>142</v>
      </c>
      <c r="H31" s="26"/>
      <c r="I31" s="27" t="s">
        <v>301</v>
      </c>
      <c r="J31" s="27"/>
    </row>
  </sheetData>
  <sheetProtection algorithmName="SHA-512" hashValue="lh17xDTj/roeipWh9PqZW/9fZ0v1fPLyagImaMvmm1JlZ3UwHEMpw1jKJT0+iNRgZehgWSECzqlUVbIOdImQKA==" saltValue="ozvAOka69006vXJuPRSgTA==" spinCount="100000" sheet="1" objects="1" scenarios="1"/>
  <mergeCells count="2">
    <mergeCell ref="A1:J1"/>
    <mergeCell ref="A3:E3"/>
  </mergeCells>
  <phoneticPr fontId="2"/>
  <conditionalFormatting sqref="B10:B15 D10:D19 C11:C19 C20:D31">
    <cfRule type="cellIs" dxfId="6" priority="2" operator="equal">
      <formula>""</formula>
    </cfRule>
  </conditionalFormatting>
  <conditionalFormatting sqref="D6">
    <cfRule type="cellIs" dxfId="5" priority="3" operator="equal">
      <formula>""</formula>
    </cfRule>
  </conditionalFormatting>
  <conditionalFormatting sqref="G10">
    <cfRule type="cellIs" dxfId="4" priority="1" operator="equal">
      <formula>""</formula>
    </cfRule>
  </conditionalFormatting>
  <pageMargins left="0.39370078740157483" right="0.39370078740157483" top="0.55118110236220474" bottom="0.55118110236220474" header="0.31496062992125984" footer="0.31496062992125984"/>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C0DE-527B-459A-8195-412722D9F6ED}">
  <sheetPr>
    <pageSetUpPr fitToPage="1"/>
  </sheetPr>
  <dimension ref="A1:J42"/>
  <sheetViews>
    <sheetView view="pageBreakPreview" zoomScaleNormal="100" zoomScaleSheetLayoutView="100" workbookViewId="0">
      <selection activeCell="B42" sqref="B42:F42"/>
    </sheetView>
  </sheetViews>
  <sheetFormatPr defaultRowHeight="18"/>
  <cols>
    <col min="1" max="1" width="12.9140625" style="18" customWidth="1"/>
    <col min="2" max="2" width="17.58203125" style="18" customWidth="1"/>
    <col min="3" max="3" width="16.08203125" style="18" customWidth="1"/>
    <col min="4" max="4" width="12.6640625" style="18" customWidth="1"/>
    <col min="5" max="5" width="14.08203125" style="18" customWidth="1"/>
    <col min="6" max="6" width="17.58203125" style="18" customWidth="1"/>
    <col min="7" max="7" width="10.6640625" style="18" customWidth="1"/>
    <col min="8" max="8" width="14.1640625" style="18" customWidth="1"/>
    <col min="9" max="9" width="18.1640625" style="18" customWidth="1"/>
    <col min="10" max="16384" width="8.6640625" style="18"/>
  </cols>
  <sheetData>
    <row r="1" spans="1:10" ht="26.5">
      <c r="A1" s="400" t="s">
        <v>332</v>
      </c>
      <c r="B1" s="400"/>
      <c r="C1" s="400"/>
      <c r="D1" s="400"/>
      <c r="E1" s="400"/>
      <c r="F1" s="400"/>
      <c r="G1" s="400"/>
      <c r="H1" s="400"/>
      <c r="I1" s="400"/>
      <c r="J1" s="400"/>
    </row>
    <row r="3" spans="1:10" ht="20">
      <c r="A3" s="29" t="s">
        <v>169</v>
      </c>
      <c r="B3" s="30"/>
    </row>
    <row r="4" spans="1:10" ht="7.25" customHeight="1"/>
    <row r="5" spans="1:10" s="21" customFormat="1" ht="28.5">
      <c r="A5" s="19" t="s">
        <v>130</v>
      </c>
      <c r="B5" s="19" t="s">
        <v>290</v>
      </c>
      <c r="C5" s="19" t="s">
        <v>131</v>
      </c>
      <c r="D5" s="19" t="s">
        <v>132</v>
      </c>
      <c r="E5" s="20" t="s">
        <v>291</v>
      </c>
      <c r="F5" s="19" t="s">
        <v>134</v>
      </c>
      <c r="G5" s="19" t="s">
        <v>135</v>
      </c>
      <c r="H5" s="19" t="s">
        <v>136</v>
      </c>
      <c r="I5" s="19" t="s">
        <v>137</v>
      </c>
    </row>
    <row r="6" spans="1:10" ht="36">
      <c r="A6" s="196" t="s">
        <v>333</v>
      </c>
      <c r="B6" s="25" t="s">
        <v>170</v>
      </c>
      <c r="C6" s="21" t="s">
        <v>171</v>
      </c>
      <c r="D6" s="197">
        <v>160</v>
      </c>
      <c r="E6" s="22" t="s">
        <v>140</v>
      </c>
      <c r="F6" s="25" t="s">
        <v>170</v>
      </c>
      <c r="G6" s="26"/>
      <c r="H6" s="27" t="s">
        <v>294</v>
      </c>
      <c r="I6" s="27"/>
    </row>
    <row r="7" spans="1:10" ht="36">
      <c r="A7" s="196" t="s">
        <v>334</v>
      </c>
      <c r="B7" s="25" t="s">
        <v>170</v>
      </c>
      <c r="C7" s="27" t="s">
        <v>172</v>
      </c>
      <c r="D7" s="197">
        <v>160</v>
      </c>
      <c r="E7" s="22" t="s">
        <v>140</v>
      </c>
      <c r="F7" s="25" t="s">
        <v>170</v>
      </c>
      <c r="G7" s="26"/>
      <c r="H7" s="27" t="s">
        <v>294</v>
      </c>
      <c r="I7" s="27"/>
    </row>
    <row r="8" spans="1:10">
      <c r="A8" s="196" t="s">
        <v>335</v>
      </c>
      <c r="B8" s="25" t="s">
        <v>145</v>
      </c>
      <c r="C8" s="27" t="s">
        <v>173</v>
      </c>
      <c r="D8" s="197">
        <v>74</v>
      </c>
      <c r="E8" s="22" t="s">
        <v>140</v>
      </c>
      <c r="F8" s="25" t="s">
        <v>145</v>
      </c>
      <c r="G8" s="26"/>
      <c r="H8" s="27" t="s">
        <v>301</v>
      </c>
      <c r="I8" s="27"/>
    </row>
    <row r="9" spans="1:10">
      <c r="A9" s="196" t="s">
        <v>336</v>
      </c>
      <c r="B9" s="25" t="s">
        <v>145</v>
      </c>
      <c r="C9" s="27" t="s">
        <v>174</v>
      </c>
      <c r="D9" s="197">
        <v>76</v>
      </c>
      <c r="E9" s="22" t="s">
        <v>140</v>
      </c>
      <c r="F9" s="25" t="s">
        <v>145</v>
      </c>
      <c r="G9" s="26"/>
      <c r="H9" s="27" t="s">
        <v>301</v>
      </c>
      <c r="I9" s="27"/>
    </row>
    <row r="10" spans="1:10" ht="54">
      <c r="A10" s="196" t="s">
        <v>337</v>
      </c>
      <c r="B10" s="25" t="s">
        <v>156</v>
      </c>
      <c r="C10" s="27" t="s">
        <v>189</v>
      </c>
      <c r="D10" s="197">
        <v>65</v>
      </c>
      <c r="E10" s="22" t="s">
        <v>140</v>
      </c>
      <c r="F10" s="25" t="s">
        <v>158</v>
      </c>
      <c r="G10" s="26"/>
      <c r="H10" s="27" t="s">
        <v>301</v>
      </c>
      <c r="I10" s="27"/>
    </row>
    <row r="11" spans="1:10" ht="54">
      <c r="A11" s="196" t="s">
        <v>338</v>
      </c>
      <c r="B11" s="25" t="s">
        <v>156</v>
      </c>
      <c r="C11" s="27" t="s">
        <v>190</v>
      </c>
      <c r="D11" s="197">
        <v>43</v>
      </c>
      <c r="E11" s="22" t="s">
        <v>140</v>
      </c>
      <c r="F11" s="25" t="s">
        <v>158</v>
      </c>
      <c r="G11" s="26"/>
      <c r="H11" s="27" t="s">
        <v>301</v>
      </c>
      <c r="I11" s="27"/>
    </row>
    <row r="12" spans="1:10" ht="54">
      <c r="A12" s="196" t="s">
        <v>339</v>
      </c>
      <c r="B12" s="25" t="s">
        <v>156</v>
      </c>
      <c r="C12" s="27" t="s">
        <v>191</v>
      </c>
      <c r="D12" s="197">
        <v>65</v>
      </c>
      <c r="E12" s="22" t="s">
        <v>140</v>
      </c>
      <c r="F12" s="25" t="s">
        <v>158</v>
      </c>
      <c r="G12" s="26"/>
      <c r="H12" s="27" t="s">
        <v>301</v>
      </c>
      <c r="I12" s="27"/>
    </row>
    <row r="13" spans="1:10" ht="54">
      <c r="A13" s="196" t="s">
        <v>340</v>
      </c>
      <c r="B13" s="25" t="s">
        <v>156</v>
      </c>
      <c r="C13" s="27" t="s">
        <v>192</v>
      </c>
      <c r="D13" s="197">
        <v>43</v>
      </c>
      <c r="E13" s="22" t="s">
        <v>140</v>
      </c>
      <c r="F13" s="25" t="s">
        <v>158</v>
      </c>
      <c r="G13" s="26"/>
      <c r="H13" s="27" t="s">
        <v>301</v>
      </c>
      <c r="I13" s="27"/>
    </row>
    <row r="14" spans="1:10" ht="54">
      <c r="A14" s="196" t="s">
        <v>341</v>
      </c>
      <c r="B14" s="25" t="s">
        <v>156</v>
      </c>
      <c r="C14" s="27" t="s">
        <v>193</v>
      </c>
      <c r="D14" s="197">
        <v>65</v>
      </c>
      <c r="E14" s="22" t="s">
        <v>140</v>
      </c>
      <c r="F14" s="25" t="s">
        <v>158</v>
      </c>
      <c r="G14" s="26"/>
      <c r="H14" s="27" t="s">
        <v>301</v>
      </c>
      <c r="I14" s="27"/>
    </row>
    <row r="15" spans="1:10" ht="54">
      <c r="A15" s="196" t="s">
        <v>342</v>
      </c>
      <c r="B15" s="25" t="s">
        <v>156</v>
      </c>
      <c r="C15" s="27" t="s">
        <v>194</v>
      </c>
      <c r="D15" s="202">
        <v>50.5</v>
      </c>
      <c r="E15" s="22" t="s">
        <v>140</v>
      </c>
      <c r="F15" s="25" t="s">
        <v>158</v>
      </c>
      <c r="G15" s="26"/>
      <c r="H15" s="27" t="s">
        <v>301</v>
      </c>
      <c r="I15" s="27"/>
    </row>
    <row r="16" spans="1:10" ht="54">
      <c r="A16" s="196" t="s">
        <v>343</v>
      </c>
      <c r="B16" s="25" t="s">
        <v>156</v>
      </c>
      <c r="C16" s="25" t="s">
        <v>344</v>
      </c>
      <c r="D16" s="197">
        <v>254</v>
      </c>
      <c r="E16" s="22" t="s">
        <v>140</v>
      </c>
      <c r="F16" s="25" t="s">
        <v>158</v>
      </c>
      <c r="G16" s="26"/>
      <c r="H16" s="27" t="s">
        <v>301</v>
      </c>
      <c r="I16" s="27"/>
    </row>
    <row r="17" spans="1:9" ht="54">
      <c r="A17" s="196" t="s">
        <v>345</v>
      </c>
      <c r="B17" s="25" t="s">
        <v>156</v>
      </c>
      <c r="C17" s="25" t="s">
        <v>346</v>
      </c>
      <c r="D17" s="197">
        <v>180</v>
      </c>
      <c r="E17" s="22" t="s">
        <v>140</v>
      </c>
      <c r="F17" s="25" t="s">
        <v>158</v>
      </c>
      <c r="G17" s="26"/>
      <c r="H17" s="27" t="s">
        <v>301</v>
      </c>
      <c r="I17" s="27"/>
    </row>
    <row r="18" spans="1:9" ht="54">
      <c r="A18" s="196" t="s">
        <v>347</v>
      </c>
      <c r="B18" s="25" t="s">
        <v>156</v>
      </c>
      <c r="C18" s="25" t="s">
        <v>348</v>
      </c>
      <c r="D18" s="197">
        <v>259</v>
      </c>
      <c r="E18" s="22" t="s">
        <v>140</v>
      </c>
      <c r="F18" s="25" t="s">
        <v>158</v>
      </c>
      <c r="G18" s="26"/>
      <c r="H18" s="27" t="s">
        <v>301</v>
      </c>
      <c r="I18" s="27"/>
    </row>
    <row r="19" spans="1:9" ht="54">
      <c r="A19" s="196" t="s">
        <v>349</v>
      </c>
      <c r="B19" s="25" t="s">
        <v>156</v>
      </c>
      <c r="C19" s="25" t="s">
        <v>350</v>
      </c>
      <c r="D19" s="197">
        <v>259</v>
      </c>
      <c r="E19" s="22" t="s">
        <v>140</v>
      </c>
      <c r="F19" s="25" t="s">
        <v>158</v>
      </c>
      <c r="G19" s="26"/>
      <c r="H19" s="27" t="s">
        <v>301</v>
      </c>
      <c r="I19" s="27"/>
    </row>
    <row r="20" spans="1:9" ht="54">
      <c r="A20" s="196" t="s">
        <v>351</v>
      </c>
      <c r="B20" s="25" t="s">
        <v>156</v>
      </c>
      <c r="C20" s="25" t="s">
        <v>352</v>
      </c>
      <c r="D20" s="197">
        <v>230</v>
      </c>
      <c r="E20" s="22" t="s">
        <v>140</v>
      </c>
      <c r="F20" s="25" t="s">
        <v>158</v>
      </c>
      <c r="G20" s="26"/>
      <c r="H20" s="27" t="s">
        <v>301</v>
      </c>
      <c r="I20" s="27"/>
    </row>
    <row r="21" spans="1:9" ht="54">
      <c r="A21" s="196" t="s">
        <v>353</v>
      </c>
      <c r="B21" s="25" t="s">
        <v>156</v>
      </c>
      <c r="C21" s="25" t="s">
        <v>354</v>
      </c>
      <c r="D21" s="197">
        <v>151</v>
      </c>
      <c r="E21" s="22" t="s">
        <v>140</v>
      </c>
      <c r="F21" s="25" t="s">
        <v>158</v>
      </c>
      <c r="G21" s="26"/>
      <c r="H21" s="27" t="s">
        <v>301</v>
      </c>
      <c r="I21" s="27"/>
    </row>
    <row r="22" spans="1:9" ht="54">
      <c r="A22" s="196" t="s">
        <v>355</v>
      </c>
      <c r="B22" s="25" t="s">
        <v>156</v>
      </c>
      <c r="C22" s="25" t="s">
        <v>356</v>
      </c>
      <c r="D22" s="197">
        <v>228</v>
      </c>
      <c r="E22" s="22" t="s">
        <v>140</v>
      </c>
      <c r="F22" s="25" t="s">
        <v>158</v>
      </c>
      <c r="G22" s="26"/>
      <c r="H22" s="27" t="s">
        <v>301</v>
      </c>
      <c r="I22" s="27"/>
    </row>
    <row r="23" spans="1:9" ht="84">
      <c r="A23" s="196" t="s">
        <v>357</v>
      </c>
      <c r="B23" s="25" t="s">
        <v>153</v>
      </c>
      <c r="C23" s="25" t="s">
        <v>175</v>
      </c>
      <c r="D23" s="197">
        <v>250</v>
      </c>
      <c r="E23" s="22" t="s">
        <v>140</v>
      </c>
      <c r="F23" s="25" t="s">
        <v>176</v>
      </c>
      <c r="G23" s="26"/>
      <c r="H23" s="27" t="s">
        <v>301</v>
      </c>
      <c r="I23" s="27"/>
    </row>
    <row r="24" spans="1:9" ht="84">
      <c r="A24" s="196" t="s">
        <v>358</v>
      </c>
      <c r="B24" s="25" t="s">
        <v>153</v>
      </c>
      <c r="C24" s="25" t="s">
        <v>177</v>
      </c>
      <c r="D24" s="197">
        <v>250</v>
      </c>
      <c r="E24" s="22" t="s">
        <v>140</v>
      </c>
      <c r="F24" s="25" t="s">
        <v>176</v>
      </c>
      <c r="G24" s="26"/>
      <c r="H24" s="27" t="s">
        <v>301</v>
      </c>
      <c r="I24" s="27"/>
    </row>
    <row r="25" spans="1:9" ht="84">
      <c r="A25" s="196" t="s">
        <v>359</v>
      </c>
      <c r="B25" s="25" t="s">
        <v>153</v>
      </c>
      <c r="C25" s="25" t="s">
        <v>178</v>
      </c>
      <c r="D25" s="197">
        <v>245</v>
      </c>
      <c r="E25" s="22" t="s">
        <v>140</v>
      </c>
      <c r="F25" s="25" t="s">
        <v>176</v>
      </c>
      <c r="G25" s="26"/>
      <c r="H25" s="27" t="s">
        <v>301</v>
      </c>
      <c r="I25" s="27"/>
    </row>
    <row r="26" spans="1:9" ht="84">
      <c r="A26" s="196" t="s">
        <v>360</v>
      </c>
      <c r="B26" s="25" t="s">
        <v>153</v>
      </c>
      <c r="C26" s="25" t="s">
        <v>179</v>
      </c>
      <c r="D26" s="197">
        <v>243</v>
      </c>
      <c r="E26" s="22" t="s">
        <v>140</v>
      </c>
      <c r="F26" s="25" t="s">
        <v>176</v>
      </c>
      <c r="G26" s="26"/>
      <c r="H26" s="27" t="s">
        <v>301</v>
      </c>
      <c r="I26" s="27"/>
    </row>
    <row r="27" spans="1:9" ht="84">
      <c r="A27" s="196" t="s">
        <v>361</v>
      </c>
      <c r="B27" s="25" t="s">
        <v>153</v>
      </c>
      <c r="C27" s="25" t="s">
        <v>180</v>
      </c>
      <c r="D27" s="197">
        <v>243</v>
      </c>
      <c r="E27" s="22" t="s">
        <v>140</v>
      </c>
      <c r="F27" s="25" t="s">
        <v>176</v>
      </c>
      <c r="G27" s="26"/>
      <c r="H27" s="27" t="s">
        <v>301</v>
      </c>
      <c r="I27" s="27"/>
    </row>
    <row r="28" spans="1:9" ht="84">
      <c r="A28" s="196" t="s">
        <v>362</v>
      </c>
      <c r="B28" s="25" t="s">
        <v>153</v>
      </c>
      <c r="C28" s="25" t="s">
        <v>181</v>
      </c>
      <c r="D28" s="197">
        <v>240</v>
      </c>
      <c r="E28" s="22" t="s">
        <v>140</v>
      </c>
      <c r="F28" s="25" t="s">
        <v>176</v>
      </c>
      <c r="G28" s="26"/>
      <c r="H28" s="27" t="s">
        <v>301</v>
      </c>
      <c r="I28" s="27"/>
    </row>
    <row r="29" spans="1:9" ht="84">
      <c r="A29" s="196" t="s">
        <v>363</v>
      </c>
      <c r="B29" s="25" t="s">
        <v>153</v>
      </c>
      <c r="C29" s="25" t="s">
        <v>182</v>
      </c>
      <c r="D29" s="197">
        <v>230</v>
      </c>
      <c r="E29" s="22" t="s">
        <v>140</v>
      </c>
      <c r="F29" s="25" t="s">
        <v>176</v>
      </c>
      <c r="G29" s="26"/>
      <c r="H29" s="27" t="s">
        <v>301</v>
      </c>
      <c r="I29" s="27"/>
    </row>
    <row r="30" spans="1:9" ht="84">
      <c r="A30" s="196" t="s">
        <v>364</v>
      </c>
      <c r="B30" s="25" t="s">
        <v>153</v>
      </c>
      <c r="C30" s="25" t="s">
        <v>183</v>
      </c>
      <c r="D30" s="197">
        <v>243</v>
      </c>
      <c r="E30" s="22" t="s">
        <v>140</v>
      </c>
      <c r="F30" s="25" t="s">
        <v>176</v>
      </c>
      <c r="G30" s="26"/>
      <c r="H30" s="27" t="s">
        <v>301</v>
      </c>
      <c r="I30" s="27"/>
    </row>
    <row r="31" spans="1:9" ht="84">
      <c r="A31" s="196" t="s">
        <v>365</v>
      </c>
      <c r="B31" s="25" t="s">
        <v>153</v>
      </c>
      <c r="C31" s="25" t="s">
        <v>184</v>
      </c>
      <c r="D31" s="197">
        <v>238</v>
      </c>
      <c r="E31" s="22" t="s">
        <v>140</v>
      </c>
      <c r="F31" s="25" t="s">
        <v>176</v>
      </c>
      <c r="G31" s="26"/>
      <c r="H31" s="27" t="s">
        <v>301</v>
      </c>
      <c r="I31" s="27"/>
    </row>
    <row r="32" spans="1:9" ht="84">
      <c r="A32" s="196" t="s">
        <v>366</v>
      </c>
      <c r="B32" s="25" t="s">
        <v>153</v>
      </c>
      <c r="C32" s="25" t="s">
        <v>185</v>
      </c>
      <c r="D32" s="197">
        <v>120</v>
      </c>
      <c r="E32" s="22" t="s">
        <v>140</v>
      </c>
      <c r="F32" s="25" t="s">
        <v>176</v>
      </c>
      <c r="G32" s="26"/>
      <c r="H32" s="27" t="s">
        <v>301</v>
      </c>
      <c r="I32" s="27"/>
    </row>
    <row r="33" spans="1:9" ht="67.5">
      <c r="A33" s="196" t="s">
        <v>367</v>
      </c>
      <c r="B33" s="25" t="s">
        <v>153</v>
      </c>
      <c r="C33" s="25" t="s">
        <v>186</v>
      </c>
      <c r="D33" s="197">
        <v>240</v>
      </c>
      <c r="E33" s="22" t="s">
        <v>140</v>
      </c>
      <c r="F33" s="25" t="s">
        <v>176</v>
      </c>
      <c r="G33" s="26"/>
      <c r="H33" s="27" t="s">
        <v>301</v>
      </c>
      <c r="I33" s="27"/>
    </row>
    <row r="34" spans="1:9" ht="67.5">
      <c r="A34" s="196" t="s">
        <v>368</v>
      </c>
      <c r="B34" s="25" t="s">
        <v>153</v>
      </c>
      <c r="C34" s="25" t="s">
        <v>187</v>
      </c>
      <c r="D34" s="197">
        <v>120</v>
      </c>
      <c r="E34" s="22" t="s">
        <v>140</v>
      </c>
      <c r="F34" s="25" t="s">
        <v>176</v>
      </c>
      <c r="G34" s="26"/>
      <c r="H34" s="27" t="s">
        <v>301</v>
      </c>
      <c r="I34" s="27"/>
    </row>
    <row r="35" spans="1:9" ht="67.5">
      <c r="A35" s="196" t="s">
        <v>369</v>
      </c>
      <c r="B35" s="25" t="s">
        <v>153</v>
      </c>
      <c r="C35" s="25" t="s">
        <v>188</v>
      </c>
      <c r="D35" s="197">
        <v>131</v>
      </c>
      <c r="E35" s="22" t="s">
        <v>140</v>
      </c>
      <c r="F35" s="25" t="s">
        <v>176</v>
      </c>
      <c r="G35" s="26"/>
      <c r="H35" s="27" t="s">
        <v>301</v>
      </c>
      <c r="I35" s="27"/>
    </row>
    <row r="36" spans="1:9" ht="63">
      <c r="A36" s="196" t="s">
        <v>370</v>
      </c>
      <c r="B36" s="25" t="s">
        <v>153</v>
      </c>
      <c r="C36" s="25" t="s">
        <v>371</v>
      </c>
      <c r="D36" s="197">
        <v>245</v>
      </c>
      <c r="E36" s="22" t="s">
        <v>311</v>
      </c>
      <c r="F36" s="25" t="s">
        <v>176</v>
      </c>
      <c r="G36" s="26"/>
      <c r="H36" s="27" t="s">
        <v>301</v>
      </c>
      <c r="I36" s="27"/>
    </row>
    <row r="37" spans="1:9" ht="63">
      <c r="A37" s="196" t="s">
        <v>372</v>
      </c>
      <c r="B37" s="25" t="s">
        <v>153</v>
      </c>
      <c r="C37" s="25" t="s">
        <v>373</v>
      </c>
      <c r="D37" s="197">
        <v>122</v>
      </c>
      <c r="E37" s="22" t="s">
        <v>311</v>
      </c>
      <c r="F37" s="25" t="s">
        <v>176</v>
      </c>
      <c r="G37" s="26"/>
      <c r="H37" s="27" t="s">
        <v>301</v>
      </c>
      <c r="I37" s="27"/>
    </row>
    <row r="38" spans="1:9" ht="36">
      <c r="A38" s="196" t="s">
        <v>374</v>
      </c>
      <c r="B38" s="25" t="s">
        <v>198</v>
      </c>
      <c r="C38" s="27" t="s">
        <v>199</v>
      </c>
      <c r="D38" s="197">
        <v>245</v>
      </c>
      <c r="E38" s="22" t="s">
        <v>140</v>
      </c>
      <c r="F38" s="25" t="s">
        <v>200</v>
      </c>
      <c r="G38" s="26"/>
      <c r="H38" s="27" t="s">
        <v>301</v>
      </c>
      <c r="I38" s="27"/>
    </row>
    <row r="39" spans="1:9" ht="36">
      <c r="A39" s="196" t="s">
        <v>375</v>
      </c>
      <c r="B39" s="25" t="s">
        <v>198</v>
      </c>
      <c r="C39" s="27" t="s">
        <v>201</v>
      </c>
      <c r="D39" s="197">
        <v>210</v>
      </c>
      <c r="E39" s="22" t="s">
        <v>140</v>
      </c>
      <c r="F39" s="25" t="s">
        <v>200</v>
      </c>
      <c r="G39" s="26"/>
      <c r="H39" s="27" t="s">
        <v>301</v>
      </c>
      <c r="I39" s="31"/>
    </row>
    <row r="40" spans="1:9" ht="52.5">
      <c r="A40" s="196" t="s">
        <v>376</v>
      </c>
      <c r="B40" s="25" t="s">
        <v>162</v>
      </c>
      <c r="C40" s="25" t="s">
        <v>195</v>
      </c>
      <c r="D40" s="202">
        <v>49.5</v>
      </c>
      <c r="E40" s="22" t="s">
        <v>140</v>
      </c>
      <c r="F40" s="25" t="s">
        <v>162</v>
      </c>
      <c r="G40" s="26"/>
      <c r="H40" s="27" t="s">
        <v>301</v>
      </c>
      <c r="I40" s="27"/>
    </row>
    <row r="41" spans="1:9" ht="52.5">
      <c r="A41" s="196" t="s">
        <v>377</v>
      </c>
      <c r="B41" s="25" t="s">
        <v>162</v>
      </c>
      <c r="C41" s="25" t="s">
        <v>196</v>
      </c>
      <c r="D41" s="197">
        <v>65</v>
      </c>
      <c r="E41" s="22" t="s">
        <v>140</v>
      </c>
      <c r="F41" s="25" t="s">
        <v>162</v>
      </c>
      <c r="G41" s="26"/>
      <c r="H41" s="27" t="s">
        <v>301</v>
      </c>
      <c r="I41" s="27"/>
    </row>
    <row r="42" spans="1:9" ht="34.5">
      <c r="A42" s="196" t="s">
        <v>378</v>
      </c>
      <c r="B42" s="25" t="s">
        <v>162</v>
      </c>
      <c r="C42" s="25" t="s">
        <v>197</v>
      </c>
      <c r="D42" s="197">
        <v>92</v>
      </c>
      <c r="E42" s="22" t="s">
        <v>140</v>
      </c>
      <c r="F42" s="25" t="s">
        <v>162</v>
      </c>
      <c r="G42" s="26"/>
      <c r="H42" s="27" t="s">
        <v>301</v>
      </c>
      <c r="I42" s="27"/>
    </row>
  </sheetData>
  <sheetProtection algorithmName="SHA-512" hashValue="dZ+TDc/O7Tc7VlzyU7yVxRfNXeQ4s4GBoAUFOYZephF0zxkJfbqwoMXbNnBKrmVNGryHerys73uFe13yRk/m1g==" saltValue="kLygpYxG/z1Ede8Z7nALKA==" spinCount="100000" sheet="1" objects="1" scenarios="1" selectLockedCells="1"/>
  <mergeCells count="1">
    <mergeCell ref="A1:J1"/>
  </mergeCells>
  <phoneticPr fontId="2"/>
  <conditionalFormatting sqref="D6:D42">
    <cfRule type="cellIs" dxfId="3" priority="1" operator="equal">
      <formula>""</formula>
    </cfRule>
  </conditionalFormatting>
  <pageMargins left="0.39370078740157483" right="0.39370078740157483" top="0.55118110236220474" bottom="0.55118110236220474"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26BF-6111-4853-AC34-165F56FBF4AA}">
  <sheetPr>
    <pageSetUpPr fitToPage="1"/>
  </sheetPr>
  <dimension ref="A1:J23"/>
  <sheetViews>
    <sheetView view="pageBreakPreview" zoomScaleNormal="100" zoomScaleSheetLayoutView="100" workbookViewId="0">
      <selection activeCell="B42" sqref="B42:F42"/>
    </sheetView>
  </sheetViews>
  <sheetFormatPr defaultRowHeight="18"/>
  <cols>
    <col min="1" max="1" width="12.1640625" style="18" customWidth="1"/>
    <col min="2" max="2" width="17.58203125" style="18" customWidth="1"/>
    <col min="3" max="3" width="11.6640625" style="18" customWidth="1"/>
    <col min="4" max="4" width="12.6640625" style="18" customWidth="1"/>
    <col min="5" max="5" width="14" style="18" customWidth="1"/>
    <col min="6" max="6" width="17.58203125" style="18" customWidth="1"/>
    <col min="7" max="7" width="10.6640625" style="18" customWidth="1"/>
    <col min="8" max="8" width="14.1640625" style="18" customWidth="1"/>
    <col min="9" max="9" width="20.5" style="18" customWidth="1"/>
    <col min="10" max="16384" width="8.6640625" style="18"/>
  </cols>
  <sheetData>
    <row r="1" spans="1:10" ht="26.5">
      <c r="A1" s="400" t="s">
        <v>332</v>
      </c>
      <c r="B1" s="400"/>
      <c r="C1" s="400"/>
      <c r="D1" s="400"/>
      <c r="E1" s="400"/>
      <c r="F1" s="400"/>
      <c r="G1" s="400"/>
      <c r="H1" s="400"/>
      <c r="I1" s="400"/>
      <c r="J1" s="400"/>
    </row>
    <row r="3" spans="1:10" ht="20">
      <c r="A3" s="29" t="s">
        <v>202</v>
      </c>
      <c r="B3" s="30"/>
    </row>
    <row r="4" spans="1:10" ht="8" customHeight="1"/>
    <row r="5" spans="1:10" s="21" customFormat="1" ht="28.5">
      <c r="A5" s="19" t="s">
        <v>130</v>
      </c>
      <c r="B5" s="19" t="s">
        <v>290</v>
      </c>
      <c r="C5" s="19" t="s">
        <v>131</v>
      </c>
      <c r="D5" s="19" t="s">
        <v>132</v>
      </c>
      <c r="E5" s="20" t="s">
        <v>291</v>
      </c>
      <c r="F5" s="19" t="s">
        <v>134</v>
      </c>
      <c r="G5" s="19" t="s">
        <v>135</v>
      </c>
      <c r="H5" s="19" t="s">
        <v>136</v>
      </c>
      <c r="I5" s="19" t="s">
        <v>137</v>
      </c>
    </row>
    <row r="6" spans="1:10" s="21" customFormat="1" ht="36">
      <c r="A6" s="127" t="s">
        <v>379</v>
      </c>
      <c r="B6" s="128" t="s">
        <v>380</v>
      </c>
      <c r="C6" s="129" t="s">
        <v>381</v>
      </c>
      <c r="D6" s="33">
        <v>375</v>
      </c>
      <c r="E6" s="129" t="s">
        <v>382</v>
      </c>
      <c r="F6" s="130" t="s">
        <v>383</v>
      </c>
      <c r="G6" s="26"/>
      <c r="H6" s="27" t="s">
        <v>301</v>
      </c>
      <c r="I6" s="131"/>
    </row>
    <row r="7" spans="1:10" ht="36">
      <c r="A7" s="22" t="s">
        <v>384</v>
      </c>
      <c r="B7" s="132" t="s">
        <v>203</v>
      </c>
      <c r="C7" s="24" t="s">
        <v>204</v>
      </c>
      <c r="D7" s="33">
        <v>217</v>
      </c>
      <c r="E7" s="28" t="s">
        <v>382</v>
      </c>
      <c r="F7" s="132" t="s">
        <v>203</v>
      </c>
      <c r="G7" s="26"/>
      <c r="H7" s="27" t="s">
        <v>301</v>
      </c>
      <c r="I7" s="27"/>
    </row>
    <row r="8" spans="1:10" ht="33.65" customHeight="1">
      <c r="A8" s="127" t="s">
        <v>385</v>
      </c>
      <c r="B8" s="132" t="s">
        <v>203</v>
      </c>
      <c r="C8" s="126" t="s">
        <v>386</v>
      </c>
      <c r="D8" s="33">
        <v>238</v>
      </c>
      <c r="E8" s="28" t="s">
        <v>300</v>
      </c>
      <c r="F8" s="132" t="s">
        <v>203</v>
      </c>
      <c r="G8" s="26"/>
      <c r="H8" s="27" t="s">
        <v>301</v>
      </c>
      <c r="I8" s="27"/>
    </row>
    <row r="9" spans="1:10" ht="36">
      <c r="A9" s="22" t="s">
        <v>387</v>
      </c>
      <c r="B9" s="132" t="s">
        <v>203</v>
      </c>
      <c r="C9" s="24" t="s">
        <v>388</v>
      </c>
      <c r="D9" s="33">
        <v>118</v>
      </c>
      <c r="E9" s="28" t="s">
        <v>300</v>
      </c>
      <c r="F9" s="132" t="s">
        <v>203</v>
      </c>
      <c r="G9" s="26"/>
      <c r="H9" s="27" t="s">
        <v>301</v>
      </c>
      <c r="I9" s="27"/>
    </row>
    <row r="10" spans="1:10" ht="36">
      <c r="A10" s="127" t="s">
        <v>389</v>
      </c>
      <c r="B10" s="132" t="s">
        <v>203</v>
      </c>
      <c r="C10" s="24" t="s">
        <v>390</v>
      </c>
      <c r="D10" s="33">
        <v>118</v>
      </c>
      <c r="E10" s="28" t="s">
        <v>391</v>
      </c>
      <c r="F10" s="132" t="s">
        <v>203</v>
      </c>
      <c r="G10" s="26"/>
      <c r="H10" s="27" t="s">
        <v>301</v>
      </c>
      <c r="I10" s="27"/>
    </row>
    <row r="11" spans="1:10" ht="36">
      <c r="A11" s="22" t="s">
        <v>392</v>
      </c>
      <c r="B11" s="132" t="s">
        <v>203</v>
      </c>
      <c r="C11" s="126" t="s">
        <v>393</v>
      </c>
      <c r="D11" s="33">
        <v>118</v>
      </c>
      <c r="E11" s="28" t="s">
        <v>391</v>
      </c>
      <c r="F11" s="132" t="s">
        <v>203</v>
      </c>
      <c r="G11" s="26"/>
      <c r="H11" s="27" t="s">
        <v>301</v>
      </c>
      <c r="I11" s="27"/>
    </row>
    <row r="12" spans="1:10">
      <c r="A12" s="127" t="s">
        <v>394</v>
      </c>
      <c r="B12" s="132" t="s">
        <v>145</v>
      </c>
      <c r="C12" s="24" t="s">
        <v>205</v>
      </c>
      <c r="D12" s="33">
        <v>57</v>
      </c>
      <c r="E12" s="22" t="s">
        <v>382</v>
      </c>
      <c r="F12" s="132" t="s">
        <v>145</v>
      </c>
      <c r="G12" s="26"/>
      <c r="H12" s="27" t="s">
        <v>301</v>
      </c>
      <c r="I12" s="27"/>
    </row>
    <row r="13" spans="1:10">
      <c r="A13" s="22" t="s">
        <v>395</v>
      </c>
      <c r="B13" s="132" t="s">
        <v>145</v>
      </c>
      <c r="C13" s="24" t="s">
        <v>206</v>
      </c>
      <c r="D13" s="33">
        <v>41</v>
      </c>
      <c r="E13" s="22" t="s">
        <v>382</v>
      </c>
      <c r="F13" s="132" t="s">
        <v>145</v>
      </c>
      <c r="G13" s="26"/>
      <c r="H13" s="27" t="s">
        <v>301</v>
      </c>
      <c r="I13" s="27"/>
    </row>
    <row r="14" spans="1:10">
      <c r="A14" s="127" t="s">
        <v>396</v>
      </c>
      <c r="B14" s="132" t="s">
        <v>145</v>
      </c>
      <c r="C14" s="24" t="s">
        <v>207</v>
      </c>
      <c r="D14" s="33">
        <v>42</v>
      </c>
      <c r="E14" s="28" t="s">
        <v>397</v>
      </c>
      <c r="F14" s="132" t="s">
        <v>145</v>
      </c>
      <c r="G14" s="26"/>
      <c r="H14" s="27" t="s">
        <v>301</v>
      </c>
      <c r="I14" s="27"/>
    </row>
    <row r="15" spans="1:10">
      <c r="A15" s="22" t="s">
        <v>398</v>
      </c>
      <c r="B15" s="132" t="s">
        <v>145</v>
      </c>
      <c r="C15" s="24" t="s">
        <v>208</v>
      </c>
      <c r="D15" s="33">
        <v>43</v>
      </c>
      <c r="E15" s="28" t="s">
        <v>397</v>
      </c>
      <c r="F15" s="132" t="s">
        <v>145</v>
      </c>
      <c r="G15" s="26"/>
      <c r="H15" s="27" t="s">
        <v>301</v>
      </c>
      <c r="I15" s="31"/>
    </row>
    <row r="16" spans="1:10" ht="36" hidden="1">
      <c r="A16" s="22"/>
      <c r="B16" s="23" t="s">
        <v>399</v>
      </c>
      <c r="C16" s="24" t="s">
        <v>400</v>
      </c>
      <c r="D16" s="33">
        <v>450</v>
      </c>
      <c r="E16" s="28" t="s">
        <v>382</v>
      </c>
      <c r="F16" s="23" t="s">
        <v>399</v>
      </c>
      <c r="G16" s="26"/>
      <c r="H16" s="27" t="s">
        <v>301</v>
      </c>
      <c r="I16" s="27"/>
    </row>
    <row r="17" spans="1:9" ht="36" hidden="1">
      <c r="A17" s="22"/>
      <c r="B17" s="23" t="s">
        <v>399</v>
      </c>
      <c r="C17" s="24" t="s">
        <v>401</v>
      </c>
      <c r="D17" s="33">
        <v>455</v>
      </c>
      <c r="E17" s="28" t="s">
        <v>382</v>
      </c>
      <c r="F17" s="23" t="s">
        <v>399</v>
      </c>
      <c r="G17" s="26"/>
      <c r="H17" s="27" t="s">
        <v>301</v>
      </c>
      <c r="I17" s="31"/>
    </row>
    <row r="18" spans="1:9" ht="36" hidden="1">
      <c r="A18" s="22"/>
      <c r="B18" s="23" t="s">
        <v>399</v>
      </c>
      <c r="C18" s="24" t="s">
        <v>402</v>
      </c>
      <c r="D18" s="33">
        <v>460</v>
      </c>
      <c r="E18" s="28" t="s">
        <v>382</v>
      </c>
      <c r="F18" s="23" t="s">
        <v>399</v>
      </c>
      <c r="G18" s="26"/>
      <c r="H18" s="27" t="s">
        <v>301</v>
      </c>
      <c r="I18" s="27"/>
    </row>
    <row r="19" spans="1:9" ht="36" hidden="1">
      <c r="A19" s="22"/>
      <c r="B19" s="23" t="s">
        <v>399</v>
      </c>
      <c r="C19" s="24" t="s">
        <v>403</v>
      </c>
      <c r="D19" s="33">
        <v>440</v>
      </c>
      <c r="E19" s="28" t="s">
        <v>382</v>
      </c>
      <c r="F19" s="23" t="s">
        <v>399</v>
      </c>
      <c r="G19" s="26"/>
      <c r="H19" s="27" t="s">
        <v>301</v>
      </c>
      <c r="I19" s="31"/>
    </row>
    <row r="20" spans="1:9" ht="36" hidden="1">
      <c r="A20" s="22"/>
      <c r="B20" s="23" t="s">
        <v>399</v>
      </c>
      <c r="C20" s="24" t="s">
        <v>404</v>
      </c>
      <c r="D20" s="33">
        <v>445</v>
      </c>
      <c r="E20" s="28" t="s">
        <v>382</v>
      </c>
      <c r="F20" s="23" t="s">
        <v>399</v>
      </c>
      <c r="G20" s="26"/>
      <c r="H20" s="27" t="s">
        <v>301</v>
      </c>
      <c r="I20" s="27"/>
    </row>
    <row r="21" spans="1:9" ht="36" hidden="1">
      <c r="A21" s="22"/>
      <c r="B21" s="23" t="s">
        <v>399</v>
      </c>
      <c r="C21" s="24" t="s">
        <v>405</v>
      </c>
      <c r="D21" s="33">
        <v>450</v>
      </c>
      <c r="E21" s="28" t="s">
        <v>382</v>
      </c>
      <c r="F21" s="23" t="s">
        <v>399</v>
      </c>
      <c r="G21" s="26"/>
      <c r="H21" s="27" t="s">
        <v>301</v>
      </c>
      <c r="I21" s="31"/>
    </row>
    <row r="22" spans="1:9" ht="36" hidden="1">
      <c r="A22" s="22"/>
      <c r="B22" s="23" t="s">
        <v>399</v>
      </c>
      <c r="C22" s="24" t="s">
        <v>406</v>
      </c>
      <c r="D22" s="33">
        <v>455</v>
      </c>
      <c r="E22" s="28" t="s">
        <v>382</v>
      </c>
      <c r="F22" s="23" t="s">
        <v>399</v>
      </c>
      <c r="G22" s="26"/>
      <c r="H22" s="27" t="s">
        <v>301</v>
      </c>
      <c r="I22" s="27"/>
    </row>
    <row r="23" spans="1:9" ht="36" hidden="1">
      <c r="A23" s="22"/>
      <c r="B23" s="23" t="s">
        <v>399</v>
      </c>
      <c r="C23" s="24" t="s">
        <v>407</v>
      </c>
      <c r="D23" s="33">
        <v>460</v>
      </c>
      <c r="E23" s="28" t="s">
        <v>382</v>
      </c>
      <c r="F23" s="23" t="s">
        <v>399</v>
      </c>
      <c r="G23" s="26"/>
      <c r="H23" s="27" t="s">
        <v>301</v>
      </c>
      <c r="I23" s="31"/>
    </row>
  </sheetData>
  <sheetProtection algorithmName="SHA-512" hashValue="jKe16958Qa9+PdlCl3C65XlpIXH4VCTTLq5i6JppuoiLgaeNWlzCiz0HrJNllLj8jzdqwgz4k7zkdAfSR4foGw==" saltValue="0/3hTYM1hLjp/36sOZfudw==" spinCount="100000" sheet="1" objects="1" scenarios="1" selectLockedCells="1"/>
  <mergeCells count="1">
    <mergeCell ref="A1:J1"/>
  </mergeCells>
  <phoneticPr fontId="2"/>
  <pageMargins left="0.39370078740157483" right="0.39370078740157483" top="0.55118110236220474" bottom="0.55118110236220474" header="0.31496062992125984" footer="0.31496062992125984"/>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DE4F-E311-445D-A712-56ED0C72F04E}">
  <sheetPr>
    <pageSetUpPr fitToPage="1"/>
  </sheetPr>
  <dimension ref="A1:J33"/>
  <sheetViews>
    <sheetView view="pageBreakPreview" zoomScaleNormal="100" zoomScaleSheetLayoutView="100" workbookViewId="0">
      <selection activeCell="B42" sqref="B42:F42"/>
    </sheetView>
  </sheetViews>
  <sheetFormatPr defaultRowHeight="18"/>
  <cols>
    <col min="1" max="1" width="12.9140625" style="18" customWidth="1"/>
    <col min="2" max="2" width="17.1640625" style="18" customWidth="1"/>
    <col min="3" max="3" width="11.6640625" style="18" customWidth="1"/>
    <col min="4" max="4" width="12.6640625" style="18" customWidth="1"/>
    <col min="5" max="5" width="13.58203125" style="18" customWidth="1"/>
    <col min="6" max="6" width="18" style="18" customWidth="1"/>
    <col min="7" max="7" width="10.6640625" style="18" customWidth="1"/>
    <col min="8" max="8" width="14.1640625" style="18" customWidth="1"/>
    <col min="9" max="9" width="20.5" style="18" customWidth="1"/>
    <col min="10" max="16384" width="8.6640625" style="18"/>
  </cols>
  <sheetData>
    <row r="1" spans="1:10" ht="26.5">
      <c r="A1" s="400" t="s">
        <v>332</v>
      </c>
      <c r="B1" s="400"/>
      <c r="C1" s="400"/>
      <c r="D1" s="400"/>
      <c r="E1" s="400"/>
      <c r="F1" s="400"/>
      <c r="G1" s="400"/>
      <c r="H1" s="400"/>
      <c r="I1" s="400"/>
      <c r="J1" s="400"/>
    </row>
    <row r="3" spans="1:10" ht="20">
      <c r="A3" s="29" t="s">
        <v>209</v>
      </c>
      <c r="B3" s="30"/>
    </row>
    <row r="4" spans="1:10" ht="8" customHeight="1"/>
    <row r="5" spans="1:10" s="21" customFormat="1" ht="28.5">
      <c r="A5" s="19" t="s">
        <v>130</v>
      </c>
      <c r="B5" s="19" t="s">
        <v>290</v>
      </c>
      <c r="C5" s="19" t="s">
        <v>131</v>
      </c>
      <c r="D5" s="19" t="s">
        <v>132</v>
      </c>
      <c r="E5" s="20" t="s">
        <v>291</v>
      </c>
      <c r="F5" s="19" t="s">
        <v>134</v>
      </c>
      <c r="G5" s="19" t="s">
        <v>135</v>
      </c>
      <c r="H5" s="19" t="s">
        <v>136</v>
      </c>
      <c r="I5" s="19" t="s">
        <v>137</v>
      </c>
    </row>
    <row r="6" spans="1:10" s="21" customFormat="1" ht="36">
      <c r="A6" s="127" t="s">
        <v>408</v>
      </c>
      <c r="B6" s="133" t="s">
        <v>409</v>
      </c>
      <c r="C6" s="129" t="s">
        <v>410</v>
      </c>
      <c r="D6" s="33">
        <v>230</v>
      </c>
      <c r="E6" s="28" t="s">
        <v>411</v>
      </c>
      <c r="F6" s="133" t="s">
        <v>409</v>
      </c>
      <c r="G6" s="26"/>
      <c r="H6" s="22" t="s">
        <v>294</v>
      </c>
      <c r="I6" s="127"/>
    </row>
    <row r="7" spans="1:10" s="21" customFormat="1" ht="36">
      <c r="A7" s="127" t="s">
        <v>412</v>
      </c>
      <c r="B7" s="133" t="s">
        <v>413</v>
      </c>
      <c r="C7" s="129" t="s">
        <v>414</v>
      </c>
      <c r="D7" s="33">
        <v>205</v>
      </c>
      <c r="E7" s="28" t="s">
        <v>382</v>
      </c>
      <c r="F7" s="133" t="s">
        <v>413</v>
      </c>
      <c r="G7" s="26"/>
      <c r="H7" s="22" t="s">
        <v>301</v>
      </c>
      <c r="I7" s="127"/>
    </row>
    <row r="8" spans="1:10">
      <c r="A8" s="127" t="s">
        <v>415</v>
      </c>
      <c r="B8" s="25" t="s">
        <v>203</v>
      </c>
      <c r="C8" s="24" t="s">
        <v>210</v>
      </c>
      <c r="D8" s="33">
        <v>109</v>
      </c>
      <c r="E8" s="28" t="s">
        <v>382</v>
      </c>
      <c r="F8" s="23" t="s">
        <v>211</v>
      </c>
      <c r="G8" s="26"/>
      <c r="H8" s="22" t="s">
        <v>294</v>
      </c>
      <c r="I8" s="22"/>
    </row>
    <row r="9" spans="1:10">
      <c r="A9" s="127" t="s">
        <v>416</v>
      </c>
      <c r="B9" s="23" t="s">
        <v>203</v>
      </c>
      <c r="C9" s="24" t="s">
        <v>417</v>
      </c>
      <c r="D9" s="33">
        <v>120</v>
      </c>
      <c r="E9" s="28" t="s">
        <v>300</v>
      </c>
      <c r="F9" s="23" t="s">
        <v>211</v>
      </c>
      <c r="G9" s="26"/>
      <c r="H9" s="22" t="s">
        <v>301</v>
      </c>
      <c r="I9" s="22"/>
    </row>
    <row r="10" spans="1:10" ht="36">
      <c r="A10" s="127" t="s">
        <v>418</v>
      </c>
      <c r="B10" s="23" t="s">
        <v>419</v>
      </c>
      <c r="C10" s="24" t="s">
        <v>420</v>
      </c>
      <c r="D10" s="33">
        <v>230</v>
      </c>
      <c r="E10" s="28" t="s">
        <v>382</v>
      </c>
      <c r="F10" s="23" t="s">
        <v>419</v>
      </c>
      <c r="G10" s="26"/>
      <c r="H10" s="22" t="s">
        <v>301</v>
      </c>
      <c r="I10" s="22"/>
    </row>
    <row r="11" spans="1:10" ht="36">
      <c r="A11" s="127" t="s">
        <v>421</v>
      </c>
      <c r="B11" s="23" t="s">
        <v>419</v>
      </c>
      <c r="C11" s="32" t="s">
        <v>422</v>
      </c>
      <c r="D11" s="33">
        <v>225</v>
      </c>
      <c r="E11" s="28" t="s">
        <v>382</v>
      </c>
      <c r="F11" s="23" t="s">
        <v>419</v>
      </c>
      <c r="G11" s="26"/>
      <c r="H11" s="22" t="s">
        <v>301</v>
      </c>
      <c r="I11" s="22"/>
    </row>
    <row r="12" spans="1:10" ht="54">
      <c r="A12" s="127" t="s">
        <v>423</v>
      </c>
      <c r="B12" s="23" t="s">
        <v>156</v>
      </c>
      <c r="C12" s="24" t="s">
        <v>214</v>
      </c>
      <c r="D12" s="33">
        <v>228</v>
      </c>
      <c r="E12" s="28" t="s">
        <v>382</v>
      </c>
      <c r="F12" s="23" t="s">
        <v>158</v>
      </c>
      <c r="G12" s="26"/>
      <c r="H12" s="22" t="s">
        <v>301</v>
      </c>
      <c r="I12" s="22"/>
    </row>
    <row r="13" spans="1:10" ht="54">
      <c r="A13" s="127" t="s">
        <v>424</v>
      </c>
      <c r="B13" s="23" t="s">
        <v>156</v>
      </c>
      <c r="C13" s="24" t="s">
        <v>215</v>
      </c>
      <c r="D13" s="33">
        <v>180</v>
      </c>
      <c r="E13" s="22" t="s">
        <v>382</v>
      </c>
      <c r="F13" s="23" t="s">
        <v>158</v>
      </c>
      <c r="G13" s="26"/>
      <c r="H13" s="22" t="s">
        <v>301</v>
      </c>
      <c r="I13" s="22"/>
    </row>
    <row r="14" spans="1:10" ht="54">
      <c r="A14" s="127" t="s">
        <v>425</v>
      </c>
      <c r="B14" s="23" t="s">
        <v>156</v>
      </c>
      <c r="C14" s="24" t="s">
        <v>216</v>
      </c>
      <c r="D14" s="33">
        <v>218</v>
      </c>
      <c r="E14" s="22" t="s">
        <v>382</v>
      </c>
      <c r="F14" s="23" t="s">
        <v>158</v>
      </c>
      <c r="G14" s="26"/>
      <c r="H14" s="22" t="s">
        <v>301</v>
      </c>
      <c r="I14" s="22"/>
    </row>
    <row r="15" spans="1:10" ht="54">
      <c r="A15" s="127" t="s">
        <v>426</v>
      </c>
      <c r="B15" s="23" t="s">
        <v>156</v>
      </c>
      <c r="C15" s="24" t="s">
        <v>217</v>
      </c>
      <c r="D15" s="33">
        <v>225</v>
      </c>
      <c r="E15" s="22" t="s">
        <v>382</v>
      </c>
      <c r="F15" s="23" t="s">
        <v>158</v>
      </c>
      <c r="G15" s="26"/>
      <c r="H15" s="22" t="s">
        <v>301</v>
      </c>
      <c r="I15" s="22"/>
    </row>
    <row r="16" spans="1:10" ht="54">
      <c r="A16" s="127" t="s">
        <v>427</v>
      </c>
      <c r="B16" s="23" t="s">
        <v>156</v>
      </c>
      <c r="C16" s="24" t="s">
        <v>218</v>
      </c>
      <c r="D16" s="33">
        <v>159</v>
      </c>
      <c r="E16" s="22" t="s">
        <v>382</v>
      </c>
      <c r="F16" s="23" t="s">
        <v>158</v>
      </c>
      <c r="G16" s="26"/>
      <c r="H16" s="22" t="s">
        <v>301</v>
      </c>
      <c r="I16" s="22"/>
    </row>
    <row r="17" spans="1:9" ht="54">
      <c r="A17" s="127" t="s">
        <v>428</v>
      </c>
      <c r="B17" s="23" t="s">
        <v>156</v>
      </c>
      <c r="C17" s="24" t="s">
        <v>219</v>
      </c>
      <c r="D17" s="33">
        <v>220</v>
      </c>
      <c r="E17" s="22" t="s">
        <v>382</v>
      </c>
      <c r="F17" s="23" t="s">
        <v>158</v>
      </c>
      <c r="G17" s="26"/>
      <c r="H17" s="22" t="s">
        <v>301</v>
      </c>
      <c r="I17" s="22"/>
    </row>
    <row r="18" spans="1:9" ht="54">
      <c r="A18" s="127" t="s">
        <v>429</v>
      </c>
      <c r="B18" s="23" t="s">
        <v>156</v>
      </c>
      <c r="C18" s="24" t="s">
        <v>430</v>
      </c>
      <c r="D18" s="33">
        <v>230</v>
      </c>
      <c r="E18" s="22" t="s">
        <v>382</v>
      </c>
      <c r="F18" s="23" t="s">
        <v>158</v>
      </c>
      <c r="G18" s="26"/>
      <c r="H18" s="22" t="s">
        <v>301</v>
      </c>
      <c r="I18" s="22"/>
    </row>
    <row r="19" spans="1:9" ht="54">
      <c r="A19" s="127" t="s">
        <v>431</v>
      </c>
      <c r="B19" s="23" t="s">
        <v>156</v>
      </c>
      <c r="C19" s="24" t="s">
        <v>432</v>
      </c>
      <c r="D19" s="33">
        <v>151</v>
      </c>
      <c r="E19" s="22" t="s">
        <v>382</v>
      </c>
      <c r="F19" s="23" t="s">
        <v>158</v>
      </c>
      <c r="G19" s="26"/>
      <c r="H19" s="22" t="s">
        <v>301</v>
      </c>
      <c r="I19" s="22"/>
    </row>
    <row r="20" spans="1:9" ht="66">
      <c r="A20" s="127" t="s">
        <v>433</v>
      </c>
      <c r="B20" s="23" t="s">
        <v>176</v>
      </c>
      <c r="C20" s="24" t="s">
        <v>434</v>
      </c>
      <c r="D20" s="33">
        <v>120</v>
      </c>
      <c r="E20" s="28" t="s">
        <v>382</v>
      </c>
      <c r="F20" s="23" t="s">
        <v>176</v>
      </c>
      <c r="G20" s="26"/>
      <c r="H20" s="22" t="s">
        <v>301</v>
      </c>
      <c r="I20" s="22"/>
    </row>
    <row r="21" spans="1:9" ht="36">
      <c r="A21" s="127" t="s">
        <v>435</v>
      </c>
      <c r="B21" s="23" t="s">
        <v>176</v>
      </c>
      <c r="C21" s="24" t="s">
        <v>212</v>
      </c>
      <c r="D21" s="33">
        <v>120</v>
      </c>
      <c r="E21" s="28" t="s">
        <v>382</v>
      </c>
      <c r="F21" s="23" t="s">
        <v>176</v>
      </c>
      <c r="G21" s="26"/>
      <c r="H21" s="22" t="s">
        <v>301</v>
      </c>
      <c r="I21" s="22"/>
    </row>
    <row r="22" spans="1:9" ht="36">
      <c r="A22" s="127" t="s">
        <v>436</v>
      </c>
      <c r="B22" s="23" t="s">
        <v>176</v>
      </c>
      <c r="C22" s="24" t="s">
        <v>213</v>
      </c>
      <c r="D22" s="33">
        <v>120</v>
      </c>
      <c r="E22" s="28" t="s">
        <v>382</v>
      </c>
      <c r="F22" s="23" t="s">
        <v>176</v>
      </c>
      <c r="G22" s="26"/>
      <c r="H22" s="22" t="s">
        <v>301</v>
      </c>
      <c r="I22" s="22"/>
    </row>
    <row r="23" spans="1:9" ht="66">
      <c r="A23" s="127" t="s">
        <v>437</v>
      </c>
      <c r="B23" s="23" t="s">
        <v>176</v>
      </c>
      <c r="C23" s="24" t="s">
        <v>438</v>
      </c>
      <c r="D23" s="33">
        <v>120</v>
      </c>
      <c r="E23" s="28" t="s">
        <v>382</v>
      </c>
      <c r="F23" s="23" t="s">
        <v>176</v>
      </c>
      <c r="G23" s="26"/>
      <c r="H23" s="22" t="s">
        <v>301</v>
      </c>
      <c r="I23" s="22"/>
    </row>
    <row r="24" spans="1:9" ht="66">
      <c r="A24" s="127" t="s">
        <v>439</v>
      </c>
      <c r="B24" s="23" t="s">
        <v>176</v>
      </c>
      <c r="C24" s="24" t="s">
        <v>440</v>
      </c>
      <c r="D24" s="33">
        <v>122</v>
      </c>
      <c r="E24" s="28" t="s">
        <v>311</v>
      </c>
      <c r="F24" s="23" t="s">
        <v>176</v>
      </c>
      <c r="G24" s="26"/>
      <c r="H24" s="22" t="s">
        <v>301</v>
      </c>
      <c r="I24" s="22"/>
    </row>
    <row r="25" spans="1:9" ht="66">
      <c r="A25" s="127" t="s">
        <v>441</v>
      </c>
      <c r="B25" s="23" t="s">
        <v>176</v>
      </c>
      <c r="C25" s="24" t="s">
        <v>442</v>
      </c>
      <c r="D25" s="33">
        <v>131</v>
      </c>
      <c r="E25" s="28" t="s">
        <v>311</v>
      </c>
      <c r="F25" s="23" t="s">
        <v>176</v>
      </c>
      <c r="G25" s="26"/>
      <c r="H25" s="22" t="s">
        <v>301</v>
      </c>
      <c r="I25" s="22"/>
    </row>
    <row r="26" spans="1:9" ht="36">
      <c r="A26" s="127" t="s">
        <v>443</v>
      </c>
      <c r="B26" s="23" t="s">
        <v>162</v>
      </c>
      <c r="C26" s="24" t="s">
        <v>123</v>
      </c>
      <c r="D26" s="33" t="s">
        <v>444</v>
      </c>
      <c r="E26" s="22" t="s">
        <v>382</v>
      </c>
      <c r="F26" s="23" t="s">
        <v>162</v>
      </c>
      <c r="G26" s="26"/>
      <c r="H26" s="22" t="s">
        <v>301</v>
      </c>
      <c r="I26" s="22"/>
    </row>
    <row r="27" spans="1:9" ht="36">
      <c r="A27" s="127" t="s">
        <v>445</v>
      </c>
      <c r="B27" s="23" t="s">
        <v>162</v>
      </c>
      <c r="C27" s="24" t="s">
        <v>124</v>
      </c>
      <c r="D27" s="33" t="s">
        <v>446</v>
      </c>
      <c r="E27" s="22" t="s">
        <v>382</v>
      </c>
      <c r="F27" s="23" t="s">
        <v>162</v>
      </c>
      <c r="G27" s="26"/>
      <c r="H27" s="22" t="s">
        <v>301</v>
      </c>
      <c r="I27" s="22"/>
    </row>
    <row r="28" spans="1:9" ht="36">
      <c r="A28" s="127" t="s">
        <v>447</v>
      </c>
      <c r="B28" s="23" t="s">
        <v>162</v>
      </c>
      <c r="C28" s="24" t="s">
        <v>125</v>
      </c>
      <c r="D28" s="34">
        <v>49.5</v>
      </c>
      <c r="E28" s="22" t="s">
        <v>382</v>
      </c>
      <c r="F28" s="23" t="s">
        <v>162</v>
      </c>
      <c r="G28" s="26"/>
      <c r="H28" s="22" t="s">
        <v>301</v>
      </c>
      <c r="I28" s="22"/>
    </row>
    <row r="29" spans="1:9" ht="36">
      <c r="A29" s="127" t="s">
        <v>448</v>
      </c>
      <c r="B29" s="23" t="s">
        <v>162</v>
      </c>
      <c r="C29" s="24" t="s">
        <v>126</v>
      </c>
      <c r="D29" s="33">
        <v>78</v>
      </c>
      <c r="E29" s="22" t="s">
        <v>382</v>
      </c>
      <c r="F29" s="23" t="s">
        <v>162</v>
      </c>
      <c r="G29" s="26"/>
      <c r="H29" s="22" t="s">
        <v>301</v>
      </c>
      <c r="I29" s="22"/>
    </row>
    <row r="30" spans="1:9" ht="36">
      <c r="A30" s="127" t="s">
        <v>449</v>
      </c>
      <c r="B30" s="23" t="s">
        <v>162</v>
      </c>
      <c r="C30" s="24" t="s">
        <v>127</v>
      </c>
      <c r="D30" s="33">
        <v>65</v>
      </c>
      <c r="E30" s="22" t="s">
        <v>382</v>
      </c>
      <c r="F30" s="23" t="s">
        <v>162</v>
      </c>
      <c r="G30" s="26"/>
      <c r="H30" s="22" t="s">
        <v>301</v>
      </c>
      <c r="I30" s="22"/>
    </row>
    <row r="31" spans="1:9" ht="36">
      <c r="A31" s="127" t="s">
        <v>450</v>
      </c>
      <c r="B31" s="23" t="s">
        <v>162</v>
      </c>
      <c r="C31" s="24" t="s">
        <v>451</v>
      </c>
      <c r="D31" s="33">
        <v>230</v>
      </c>
      <c r="E31" s="28" t="s">
        <v>452</v>
      </c>
      <c r="F31" s="23" t="s">
        <v>162</v>
      </c>
      <c r="G31" s="26"/>
      <c r="H31" s="22" t="s">
        <v>301</v>
      </c>
      <c r="I31" s="22"/>
    </row>
    <row r="32" spans="1:9">
      <c r="A32" s="35"/>
      <c r="B32" s="35"/>
      <c r="C32" s="35"/>
      <c r="D32" s="35"/>
      <c r="E32" s="35"/>
      <c r="F32" s="35"/>
      <c r="G32" s="35"/>
      <c r="H32" s="35"/>
      <c r="I32" s="35"/>
    </row>
    <row r="33" spans="1:9">
      <c r="A33" s="35"/>
      <c r="B33" s="35"/>
      <c r="C33" s="35"/>
      <c r="D33" s="35"/>
      <c r="E33" s="35"/>
      <c r="F33" s="35"/>
      <c r="G33" s="35"/>
      <c r="H33" s="35"/>
      <c r="I33" s="35"/>
    </row>
  </sheetData>
  <sheetProtection algorithmName="SHA-512" hashValue="4+VVC0BOwfMEi5AhfXUTcfoaGqtxdhZZtS0ycBIVVOO3Odl+P4muwzIVO8A9q1USZiI5Zcp5Veykkrp0mXZ0bw==" saltValue="S9hlC7TRXDC+ipG/GbG1bA==" spinCount="100000" sheet="1" objects="1" scenarios="1" selectLockedCells="1"/>
  <mergeCells count="1">
    <mergeCell ref="A1:J1"/>
  </mergeCells>
  <phoneticPr fontId="2"/>
  <pageMargins left="0.39370078740157483" right="0.39370078740157483" top="0.55118110236220474" bottom="0.55118110236220474" header="0.31496062992125984" footer="0.31496062992125984"/>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【入力】基本情報</vt:lpstr>
      <vt:lpstr>【入力】設置機器・国等の助成金情報</vt:lpstr>
      <vt:lpstr>【入力】仕入(経費)情報</vt:lpstr>
      <vt:lpstr>【自動】助成金額計算シート</vt:lpstr>
      <vt:lpstr>リスト</vt:lpstr>
      <vt:lpstr>①小型（多角形・建材形）</vt:lpstr>
      <vt:lpstr>②建材一体型</vt:lpstr>
      <vt:lpstr>④防眩型</vt:lpstr>
      <vt:lpstr>⑤小型（方形）</vt:lpstr>
      <vt:lpstr>⑥軽量型</vt:lpstr>
      <vt:lpstr>⑦-1PV出力最適化</vt:lpstr>
      <vt:lpstr>⑦-2PV出力最適化</vt:lpstr>
      <vt:lpstr>①小型＿多角形・建材形</vt:lpstr>
      <vt:lpstr>②建材一体型＿屋根</vt:lpstr>
      <vt:lpstr>④防眩型</vt:lpstr>
      <vt:lpstr>⑤小型＿方形</vt:lpstr>
      <vt:lpstr>⑥軽量型</vt:lpstr>
      <vt:lpstr>⑦PV出力最適化＿オプティマイザ</vt:lpstr>
      <vt:lpstr>⑦PV出力最適化＿マイクロインバータ</vt:lpstr>
      <vt:lpstr>Huawei_Digital_Power_Technologies_Co.__Ltd</vt:lpstr>
      <vt:lpstr>ソーラーエッジテクノロジージャパン株式会社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2024-04-15T10:13:02Z</dcterms:created>
  <dcterms:modified xsi:type="dcterms:W3CDTF">2024-04-15T10:21:25Z</dcterms:modified>
</cp:coreProperties>
</file>