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0B2C40D6-5D0D-456E-A5F4-F1A182DD0EE0}" xr6:coauthVersionLast="47" xr6:coauthVersionMax="47" xr10:uidLastSave="{00000000-0000-0000-0000-000000000000}"/>
  <bookViews>
    <workbookView xWindow="28680" yWindow="-120" windowWidth="29040" windowHeight="15840" tabRatio="870" xr2:uid="{00000000-000D-0000-FFFF-FFFF00000000}"/>
  </bookViews>
  <sheets>
    <sheet name="【必ずお読みください】計算シートの作成方法について" sheetId="22" r:id="rId1"/>
    <sheet name="エネルギー使用量" sheetId="19" r:id="rId2"/>
    <sheet name="年間エネルギー使用量（概算）" sheetId="20" r:id="rId3"/>
    <sheet name="計算" sheetId="18" state="hidden" r:id="rId4"/>
  </sheets>
  <definedNames>
    <definedName name="LPG">計算!$O$10:$O$12</definedName>
    <definedName name="_xlnm.Print_Area" localSheetId="0">【必ずお読みください】計算シートの作成方法について!$A$1:$J$19</definedName>
    <definedName name="_xlnm.Print_Area" localSheetId="1">エネルギー使用量!$A$20:$Q$88</definedName>
    <definedName name="_xlnm.Print_Area" localSheetId="2">'年間エネルギー使用量（概算）'!$A$10:$K$27</definedName>
    <definedName name="_xlnm.Print_Titles" localSheetId="1">エネルギー使用量!$20:$22</definedName>
    <definedName name="_xlnm.Print_Titles" localSheetId="2">'年間エネルギー使用量（概算）'!$14:$15</definedName>
    <definedName name="都市ガス">計算!$O$7:$O$8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6" i="19" l="1"/>
  <c r="D86" i="19"/>
  <c r="E86" i="19"/>
  <c r="F86" i="19"/>
  <c r="G86" i="19"/>
  <c r="H86" i="19"/>
  <c r="I86" i="19"/>
  <c r="J86" i="19"/>
  <c r="K86" i="19"/>
  <c r="L86" i="19"/>
  <c r="M86" i="19"/>
  <c r="C86" i="19"/>
  <c r="D75" i="19"/>
  <c r="E75" i="19"/>
  <c r="F75" i="19"/>
  <c r="G75" i="19"/>
  <c r="H75" i="19"/>
  <c r="I75" i="19"/>
  <c r="J75" i="19"/>
  <c r="K75" i="19"/>
  <c r="L75" i="19"/>
  <c r="M75" i="19"/>
  <c r="N75" i="19"/>
  <c r="C75" i="19"/>
  <c r="D64" i="19"/>
  <c r="E64" i="19"/>
  <c r="F64" i="19"/>
  <c r="G64" i="19"/>
  <c r="H64" i="19"/>
  <c r="I64" i="19"/>
  <c r="J64" i="19"/>
  <c r="K64" i="19"/>
  <c r="L64" i="19"/>
  <c r="M64" i="19"/>
  <c r="N64" i="19"/>
  <c r="C64" i="19"/>
  <c r="D53" i="19"/>
  <c r="E53" i="19"/>
  <c r="F53" i="19"/>
  <c r="G53" i="19"/>
  <c r="H53" i="19"/>
  <c r="I53" i="19"/>
  <c r="J53" i="19"/>
  <c r="K53" i="19"/>
  <c r="L53" i="19"/>
  <c r="M53" i="19"/>
  <c r="N53" i="19"/>
  <c r="C53" i="19"/>
  <c r="C41" i="19"/>
  <c r="D42" i="19"/>
  <c r="E42" i="19"/>
  <c r="F42" i="19"/>
  <c r="G42" i="19"/>
  <c r="H42" i="19"/>
  <c r="I42" i="19"/>
  <c r="J42" i="19"/>
  <c r="K42" i="19"/>
  <c r="L42" i="19"/>
  <c r="M42" i="19"/>
  <c r="N42" i="19"/>
  <c r="C42" i="19"/>
  <c r="D30" i="19"/>
  <c r="E30" i="19"/>
  <c r="F30" i="19"/>
  <c r="G30" i="19"/>
  <c r="H30" i="19"/>
  <c r="I30" i="19"/>
  <c r="J30" i="19"/>
  <c r="K30" i="19"/>
  <c r="L30" i="19"/>
  <c r="M30" i="19"/>
  <c r="N30" i="19"/>
  <c r="C30" i="19"/>
  <c r="F19" i="20"/>
  <c r="F20" i="20" s="1"/>
  <c r="AH42" i="19" l="1"/>
  <c r="AG42" i="19"/>
  <c r="AF42" i="19"/>
  <c r="AE42" i="19"/>
  <c r="AD42" i="19"/>
  <c r="AC42" i="19"/>
  <c r="AB42" i="19"/>
  <c r="AA42" i="19"/>
  <c r="Z42" i="19"/>
  <c r="Y42" i="19"/>
  <c r="X42" i="19"/>
  <c r="W42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39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Z31" i="19" l="1"/>
  <c r="I14" i="20"/>
  <c r="AE31" i="19"/>
  <c r="W31" i="19"/>
  <c r="Y43" i="19"/>
  <c r="AG43" i="19"/>
  <c r="Z43" i="19"/>
  <c r="AH43" i="19"/>
  <c r="AA43" i="19"/>
  <c r="AB43" i="19"/>
  <c r="X31" i="19"/>
  <c r="AF31" i="19"/>
  <c r="AC43" i="19"/>
  <c r="Y31" i="19"/>
  <c r="AG31" i="19"/>
  <c r="AD43" i="19"/>
  <c r="AH31" i="19"/>
  <c r="AA31" i="19"/>
  <c r="AB31" i="19"/>
  <c r="W43" i="19"/>
  <c r="AE43" i="19"/>
  <c r="AC31" i="19"/>
  <c r="X43" i="19"/>
  <c r="AF43" i="19"/>
  <c r="AD31" i="19"/>
  <c r="AJ41" i="19"/>
  <c r="AJ29" i="19"/>
  <c r="O38" i="19" l="1"/>
  <c r="L7" i="18" l="1"/>
  <c r="J7" i="18"/>
  <c r="O26" i="19" l="1"/>
  <c r="K3" i="18" l="1"/>
  <c r="J3" i="18"/>
  <c r="K17" i="18"/>
  <c r="N85" i="19"/>
  <c r="M85" i="19"/>
  <c r="L85" i="19"/>
  <c r="K85" i="19"/>
  <c r="J85" i="19"/>
  <c r="I85" i="19"/>
  <c r="H85" i="19"/>
  <c r="G85" i="19"/>
  <c r="F85" i="19"/>
  <c r="E85" i="19"/>
  <c r="D85" i="19"/>
  <c r="C85" i="19"/>
  <c r="O84" i="19"/>
  <c r="B83" i="19"/>
  <c r="O82" i="19"/>
  <c r="K53" i="18" s="1"/>
  <c r="N74" i="19"/>
  <c r="M74" i="19"/>
  <c r="L74" i="19"/>
  <c r="K74" i="19"/>
  <c r="J74" i="19"/>
  <c r="I74" i="19"/>
  <c r="H74" i="19"/>
  <c r="G74" i="19"/>
  <c r="F74" i="19"/>
  <c r="E74" i="19"/>
  <c r="D74" i="19"/>
  <c r="C74" i="19"/>
  <c r="O73" i="19"/>
  <c r="B72" i="19"/>
  <c r="O71" i="19"/>
  <c r="J47" i="18" s="1"/>
  <c r="N63" i="19"/>
  <c r="M63" i="19"/>
  <c r="L63" i="19"/>
  <c r="K63" i="19"/>
  <c r="J63" i="19"/>
  <c r="I63" i="19"/>
  <c r="H63" i="19"/>
  <c r="G63" i="19"/>
  <c r="F63" i="19"/>
  <c r="E63" i="19"/>
  <c r="D63" i="19"/>
  <c r="C63" i="19"/>
  <c r="B61" i="19"/>
  <c r="O60" i="19"/>
  <c r="K30" i="18" s="1"/>
  <c r="N52" i="19"/>
  <c r="M52" i="19"/>
  <c r="L52" i="19"/>
  <c r="K52" i="19"/>
  <c r="J52" i="19"/>
  <c r="I52" i="19"/>
  <c r="H52" i="19"/>
  <c r="G52" i="19"/>
  <c r="F52" i="19"/>
  <c r="E52" i="19"/>
  <c r="D52" i="19"/>
  <c r="C52" i="19"/>
  <c r="B50" i="19"/>
  <c r="O49" i="19"/>
  <c r="J23" i="18" s="1"/>
  <c r="N41" i="19"/>
  <c r="M41" i="19"/>
  <c r="L41" i="19"/>
  <c r="K41" i="19"/>
  <c r="J41" i="19"/>
  <c r="I41" i="19"/>
  <c r="H41" i="19"/>
  <c r="G41" i="19"/>
  <c r="F41" i="19"/>
  <c r="E41" i="19"/>
  <c r="D41" i="19"/>
  <c r="B3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C31" i="19" s="1"/>
  <c r="K39" i="18"/>
  <c r="C33" i="18"/>
  <c r="J32" i="18"/>
  <c r="C32" i="18"/>
  <c r="C31" i="18"/>
  <c r="C27" i="18"/>
  <c r="C26" i="18"/>
  <c r="C25" i="18"/>
  <c r="C24" i="18"/>
  <c r="G12" i="18"/>
  <c r="J10" i="18"/>
  <c r="J9" i="18"/>
  <c r="E7" i="18"/>
  <c r="K6" i="18" s="1"/>
  <c r="J6" i="18"/>
  <c r="AE5" i="18"/>
  <c r="K31" i="18" l="1"/>
  <c r="J19" i="18"/>
  <c r="K19" i="18"/>
  <c r="J54" i="18"/>
  <c r="J55" i="18"/>
  <c r="K54" i="18"/>
  <c r="J56" i="18"/>
  <c r="J50" i="18"/>
  <c r="J58" i="18"/>
  <c r="J51" i="18"/>
  <c r="K52" i="18"/>
  <c r="E28" i="18"/>
  <c r="C28" i="18" s="1"/>
  <c r="K8" i="18" s="1"/>
  <c r="J53" i="18"/>
  <c r="AK42" i="19"/>
  <c r="AI42" i="19" s="1"/>
  <c r="AK41" i="19"/>
  <c r="AK30" i="19"/>
  <c r="AI30" i="19" s="1"/>
  <c r="AK29" i="19"/>
  <c r="J43" i="19"/>
  <c r="I76" i="19"/>
  <c r="E87" i="19"/>
  <c r="K65" i="19"/>
  <c r="M87" i="19"/>
  <c r="H43" i="19"/>
  <c r="J52" i="18"/>
  <c r="J57" i="18"/>
  <c r="L76" i="19"/>
  <c r="I87" i="19"/>
  <c r="I65" i="19"/>
  <c r="E27" i="18"/>
  <c r="J31" i="19"/>
  <c r="E54" i="19"/>
  <c r="M54" i="19"/>
  <c r="G76" i="19"/>
  <c r="K55" i="18"/>
  <c r="K7" i="18"/>
  <c r="K10" i="18"/>
  <c r="S30" i="19"/>
  <c r="K9" i="18"/>
  <c r="H31" i="19"/>
  <c r="K32" i="18"/>
  <c r="E33" i="18"/>
  <c r="K18" i="18"/>
  <c r="R75" i="19"/>
  <c r="K76" i="19"/>
  <c r="L87" i="19"/>
  <c r="Q63" i="19"/>
  <c r="S64" i="19"/>
  <c r="R52" i="19"/>
  <c r="J36" i="18"/>
  <c r="I31" i="19"/>
  <c r="F43" i="19"/>
  <c r="N43" i="19"/>
  <c r="C54" i="19"/>
  <c r="K54" i="19"/>
  <c r="H65" i="19"/>
  <c r="J87" i="19"/>
  <c r="Q41" i="19"/>
  <c r="J17" i="18"/>
  <c r="K24" i="18"/>
  <c r="H54" i="19"/>
  <c r="J76" i="19"/>
  <c r="G87" i="19"/>
  <c r="J65" i="19"/>
  <c r="K28" i="18"/>
  <c r="K50" i="18"/>
  <c r="J20" i="18"/>
  <c r="J24" i="18"/>
  <c r="K21" i="18"/>
  <c r="K25" i="18"/>
  <c r="K42" i="18"/>
  <c r="K31" i="19"/>
  <c r="G31" i="19"/>
  <c r="R42" i="19"/>
  <c r="D54" i="19"/>
  <c r="L54" i="19"/>
  <c r="G54" i="19"/>
  <c r="R53" i="19"/>
  <c r="G65" i="19"/>
  <c r="R64" i="19"/>
  <c r="Q74" i="19"/>
  <c r="H87" i="19"/>
  <c r="S86" i="19"/>
  <c r="J25" i="18"/>
  <c r="J18" i="18"/>
  <c r="J22" i="18"/>
  <c r="K36" i="18"/>
  <c r="J43" i="18"/>
  <c r="D31" i="19"/>
  <c r="L31" i="19"/>
  <c r="J29" i="18"/>
  <c r="J34" i="18"/>
  <c r="J33" i="18"/>
  <c r="J31" i="18"/>
  <c r="J30" i="18"/>
  <c r="J28" i="18"/>
  <c r="J35" i="18"/>
  <c r="D65" i="19"/>
  <c r="L65" i="19"/>
  <c r="R74" i="19"/>
  <c r="J21" i="18"/>
  <c r="K22" i="18"/>
  <c r="J39" i="18"/>
  <c r="K43" i="18"/>
  <c r="F54" i="19"/>
  <c r="N54" i="19"/>
  <c r="I54" i="19"/>
  <c r="F87" i="19"/>
  <c r="N87" i="19"/>
  <c r="J44" i="18"/>
  <c r="K56" i="18"/>
  <c r="R29" i="19"/>
  <c r="N31" i="19"/>
  <c r="F65" i="19"/>
  <c r="N65" i="19"/>
  <c r="F76" i="19"/>
  <c r="N76" i="19"/>
  <c r="S85" i="19"/>
  <c r="K87" i="19"/>
  <c r="H76" i="19"/>
  <c r="K20" i="18"/>
  <c r="K29" i="18"/>
  <c r="K41" i="18"/>
  <c r="K46" i="18"/>
  <c r="E31" i="19"/>
  <c r="M31" i="19"/>
  <c r="J54" i="19"/>
  <c r="E65" i="19"/>
  <c r="M65" i="19"/>
  <c r="E76" i="19"/>
  <c r="M76" i="19"/>
  <c r="J40" i="18"/>
  <c r="J45" i="18"/>
  <c r="J41" i="18"/>
  <c r="J46" i="18"/>
  <c r="K35" i="18"/>
  <c r="J42" i="18"/>
  <c r="G43" i="19"/>
  <c r="S52" i="19"/>
  <c r="R86" i="19"/>
  <c r="C43" i="19"/>
  <c r="D43" i="19"/>
  <c r="L43" i="19"/>
  <c r="Q42" i="19"/>
  <c r="I43" i="19"/>
  <c r="K43" i="19"/>
  <c r="E43" i="19"/>
  <c r="M43" i="19"/>
  <c r="K23" i="18"/>
  <c r="F31" i="19"/>
  <c r="Q52" i="19"/>
  <c r="Q53" i="19"/>
  <c r="R63" i="19"/>
  <c r="S74" i="19"/>
  <c r="S75" i="19"/>
  <c r="C87" i="19"/>
  <c r="S63" i="19"/>
  <c r="C76" i="19"/>
  <c r="D87" i="19"/>
  <c r="Q29" i="19"/>
  <c r="Q30" i="19"/>
  <c r="R41" i="19"/>
  <c r="S53" i="19"/>
  <c r="C65" i="19"/>
  <c r="D76" i="19"/>
  <c r="K33" i="18"/>
  <c r="K47" i="18"/>
  <c r="K57" i="18"/>
  <c r="R30" i="19"/>
  <c r="S41" i="19"/>
  <c r="S42" i="19"/>
  <c r="S29" i="19"/>
  <c r="K34" i="18"/>
  <c r="K40" i="18"/>
  <c r="K44" i="18"/>
  <c r="K58" i="18"/>
  <c r="Q85" i="19"/>
  <c r="Q86" i="19"/>
  <c r="Q75" i="19"/>
  <c r="R85" i="19"/>
  <c r="K45" i="18"/>
  <c r="K51" i="18"/>
  <c r="Q64" i="19"/>
  <c r="O30" i="19" l="1"/>
  <c r="J8" i="18"/>
  <c r="O86" i="19"/>
  <c r="AI41" i="19"/>
  <c r="AK43" i="19"/>
  <c r="AI43" i="19" s="1"/>
  <c r="AJ43" i="19" s="1"/>
  <c r="AK31" i="19"/>
  <c r="AI31" i="19" s="1"/>
  <c r="AJ31" i="19" s="1"/>
  <c r="AI29" i="19"/>
  <c r="O64" i="19"/>
  <c r="O52" i="19"/>
  <c r="S43" i="19"/>
  <c r="S54" i="19"/>
  <c r="R31" i="19"/>
  <c r="R54" i="19"/>
  <c r="Q54" i="19"/>
  <c r="Q31" i="19"/>
  <c r="O75" i="19"/>
  <c r="O29" i="19"/>
  <c r="O53" i="19"/>
  <c r="O42" i="19"/>
  <c r="R43" i="19"/>
  <c r="Q43" i="19"/>
  <c r="O41" i="19"/>
  <c r="O85" i="19"/>
  <c r="Q76" i="19"/>
  <c r="S76" i="19"/>
  <c r="R76" i="19"/>
  <c r="S31" i="19"/>
  <c r="R87" i="19"/>
  <c r="Q87" i="19"/>
  <c r="S87" i="19"/>
  <c r="O63" i="19"/>
  <c r="O74" i="19"/>
  <c r="S65" i="19"/>
  <c r="R65" i="19"/>
  <c r="Q65" i="19"/>
  <c r="O54" i="19" l="1"/>
  <c r="P54" i="19" s="1"/>
  <c r="P51" i="19" s="1"/>
  <c r="O65" i="19"/>
  <c r="P65" i="19" s="1"/>
  <c r="O43" i="19"/>
  <c r="P43" i="19" s="1"/>
  <c r="O31" i="19"/>
  <c r="P31" i="19" s="1"/>
  <c r="P28" i="19" s="1"/>
  <c r="O76" i="19"/>
  <c r="P76" i="19" s="1"/>
  <c r="O87" i="19"/>
  <c r="P87" i="19" s="1"/>
  <c r="P84" i="19" l="1"/>
  <c r="P85" i="19" s="1"/>
  <c r="P82" i="19" s="1"/>
  <c r="P73" i="19"/>
  <c r="P74" i="19" s="1"/>
  <c r="P71" i="19" s="1"/>
  <c r="P62" i="19"/>
  <c r="P63" i="19" s="1"/>
  <c r="P60" i="19" s="1"/>
  <c r="P52" i="19"/>
  <c r="P49" i="19" s="1"/>
  <c r="P40" i="19"/>
  <c r="P41" i="19" s="1"/>
  <c r="P38" i="19" s="1"/>
  <c r="P29" i="19"/>
  <c r="P26" i="19" l="1"/>
  <c r="G21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4" authorId="0" shapeId="0" xr:uid="{00000000-0006-0000-0100-000001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24" authorId="0" shapeId="0" xr:uid="{00000000-0006-0000-0100-000002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28" authorId="0" shapeId="0" xr:uid="{E2BFBD6B-0AEE-46C8-B25A-3B6EBB20B691}">
      <text>
        <r>
          <rPr>
            <b/>
            <sz val="14"/>
            <color indexed="81"/>
            <rFont val="MS P ゴシック"/>
            <family val="3"/>
            <charset val="128"/>
          </rPr>
          <t>作成者:</t>
        </r>
        <r>
          <rPr>
            <sz val="14"/>
            <color indexed="81"/>
            <rFont val="MS P ゴシック"/>
            <family val="3"/>
            <charset val="128"/>
          </rPr>
          <t xml:space="preserve">
中小の判定だけであれば、料金項目は不要とのことだったが、原油換算セル（P24セル）の計算式に入っているのでこのまま残す。
 →あると確認箇所が増えるので削除（局）</t>
        </r>
      </text>
    </comment>
    <comment ref="E35" authorId="0" shapeId="0" xr:uid="{00000000-0006-0000-0100-000003000000}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F35" authorId="0" shapeId="0" xr:uid="{00000000-0006-0000-0100-000004000000}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Y35" authorId="0" shapeId="0" xr:uid="{00000000-0006-0000-0100-000005000000}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Z35" authorId="0" shapeId="0" xr:uid="{00000000-0006-0000-0100-000006000000}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B36" authorId="0" shapeId="0" xr:uid="{00000000-0006-0000-0100-000007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36" authorId="0" shapeId="0" xr:uid="{00000000-0006-0000-0100-000008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46" authorId="0" shapeId="0" xr:uid="{00000000-0006-0000-0100-000009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47" authorId="0" shapeId="0" xr:uid="{00000000-0006-0000-0100-00000A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57" authorId="0" shapeId="0" xr:uid="{00000000-0006-0000-0100-00000B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58" authorId="0" shapeId="0" xr:uid="{00000000-0006-0000-0100-00000C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68" authorId="0" shapeId="0" xr:uid="{00000000-0006-0000-0100-00000D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69" authorId="0" shapeId="0" xr:uid="{00000000-0006-0000-0100-00000E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79" authorId="0" shapeId="0" xr:uid="{00000000-0006-0000-0100-00000F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80" authorId="0" shapeId="0" xr:uid="{00000000-0006-0000-0100-000010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4" authorId="0" shapeId="0" xr:uid="{00000000-0006-0000-0200-000001000000}">
      <text>
        <r>
          <rPr>
            <sz val="12"/>
            <color indexed="81"/>
            <rFont val="メイリオ"/>
            <family val="3"/>
            <charset val="128"/>
          </rPr>
          <t>【年間エネルギー使用量】を
　入力できる申請者は、
　本シートの入力は、不要です。</t>
        </r>
      </text>
    </comment>
    <comment ref="W14" authorId="0" shapeId="0" xr:uid="{00000000-0006-0000-0200-000002000000}">
      <text>
        <r>
          <rPr>
            <sz val="12"/>
            <color indexed="81"/>
            <rFont val="メイリオ"/>
            <family val="3"/>
            <charset val="128"/>
          </rPr>
          <t>【４．年間エネルギー使用量】を
　入力できる申請者は、
　本シートの入力は、不要です。</t>
        </r>
      </text>
    </comment>
  </commentList>
</comments>
</file>

<file path=xl/sharedStrings.xml><?xml version="1.0" encoding="utf-8"?>
<sst xmlns="http://schemas.openxmlformats.org/spreadsheetml/2006/main" count="599" uniqueCount="281">
  <si>
    <t>LPG</t>
  </si>
  <si>
    <t>GJ/ kL</t>
  </si>
  <si>
    <t>GJ/千m3</t>
  </si>
  <si>
    <t>kL/GJ</t>
  </si>
  <si>
    <t>GJ/GJ</t>
  </si>
  <si>
    <t>＜入力時の注意事項＞</t>
    <rPh sb="1" eb="3">
      <t>ニュウリョク</t>
    </rPh>
    <rPh sb="3" eb="4">
      <t>ジ</t>
    </rPh>
    <rPh sb="5" eb="7">
      <t>チュウイ</t>
    </rPh>
    <rPh sb="7" eb="9">
      <t>ジコウ</t>
    </rPh>
    <phoneticPr fontId="10"/>
  </si>
  <si>
    <t>　・電気、ガス以外や同一種類のエネルギー使用がある場合は、「その他のエネルギー」欄に種別等を選択の上、入力すること。</t>
    <rPh sb="2" eb="4">
      <t>デンキ</t>
    </rPh>
    <rPh sb="7" eb="9">
      <t>イガイ</t>
    </rPh>
    <rPh sb="10" eb="12">
      <t>ドウイツ</t>
    </rPh>
    <rPh sb="12" eb="14">
      <t>シュルイ</t>
    </rPh>
    <rPh sb="20" eb="22">
      <t>シヨウ</t>
    </rPh>
    <rPh sb="25" eb="27">
      <t>バアイ</t>
    </rPh>
    <rPh sb="32" eb="33">
      <t>タ</t>
    </rPh>
    <rPh sb="40" eb="41">
      <t>ラン</t>
    </rPh>
    <rPh sb="42" eb="44">
      <t>シュベツ</t>
    </rPh>
    <rPh sb="44" eb="45">
      <t>トウ</t>
    </rPh>
    <rPh sb="46" eb="48">
      <t>センタク</t>
    </rPh>
    <rPh sb="49" eb="50">
      <t>ウエ</t>
    </rPh>
    <rPh sb="51" eb="53">
      <t>ニュウリョク</t>
    </rPh>
    <phoneticPr fontId="10"/>
  </si>
  <si>
    <r>
      <t>　・入力する値は、提出するエネルギー使用量の</t>
    </r>
    <r>
      <rPr>
        <sz val="10"/>
        <color rgb="FFFF0000"/>
        <rFont val="メイリオ"/>
        <family val="3"/>
        <charset val="128"/>
      </rPr>
      <t>証憑等</t>
    </r>
    <r>
      <rPr>
        <sz val="10"/>
        <rFont val="メイリオ"/>
        <family val="3"/>
        <charset val="128"/>
      </rPr>
      <t>と一致すること。</t>
    </r>
    <rPh sb="2" eb="4">
      <t>ニュウリョク</t>
    </rPh>
    <rPh sb="6" eb="7">
      <t>アタイ</t>
    </rPh>
    <rPh sb="9" eb="11">
      <t>テイシュツ</t>
    </rPh>
    <rPh sb="18" eb="21">
      <t>シヨウリョウ</t>
    </rPh>
    <rPh sb="22" eb="24">
      <t>ショウヒョウ</t>
    </rPh>
    <rPh sb="24" eb="25">
      <t>トウ</t>
    </rPh>
    <rPh sb="26" eb="28">
      <t>イッチ</t>
    </rPh>
    <phoneticPr fontId="10"/>
  </si>
  <si>
    <r>
      <t>　・契約内容欄には、</t>
    </r>
    <r>
      <rPr>
        <sz val="10"/>
        <color rgb="FFFF0000"/>
        <rFont val="メイリオ"/>
        <family val="3"/>
        <charset val="128"/>
      </rPr>
      <t>契約のプラン名や種別</t>
    </r>
    <r>
      <rPr>
        <sz val="10"/>
        <rFont val="メイリオ"/>
        <family val="3"/>
        <charset val="128"/>
      </rPr>
      <t>（従量電灯、低圧電力、動力など）を記載すること。</t>
    </r>
    <rPh sb="2" eb="4">
      <t>ケイヤク</t>
    </rPh>
    <rPh sb="4" eb="6">
      <t>ナイヨウ</t>
    </rPh>
    <rPh sb="6" eb="7">
      <t>ラン</t>
    </rPh>
    <rPh sb="10" eb="12">
      <t>ケイヤク</t>
    </rPh>
    <rPh sb="16" eb="17">
      <t>ナ</t>
    </rPh>
    <rPh sb="18" eb="20">
      <t>シュベツ</t>
    </rPh>
    <rPh sb="21" eb="23">
      <t>ジュウリョウ</t>
    </rPh>
    <rPh sb="23" eb="25">
      <t>デントウ</t>
    </rPh>
    <rPh sb="26" eb="28">
      <t>テイアツ</t>
    </rPh>
    <rPh sb="28" eb="30">
      <t>デンリョク</t>
    </rPh>
    <rPh sb="31" eb="33">
      <t>ドウリョク</t>
    </rPh>
    <rPh sb="37" eb="39">
      <t>キサイ</t>
    </rPh>
    <phoneticPr fontId="10"/>
  </si>
  <si>
    <r>
      <t>２．</t>
    </r>
    <r>
      <rPr>
        <sz val="10"/>
        <color rgb="FFFF0000"/>
        <rFont val="メイリオ"/>
        <family val="3"/>
        <charset val="128"/>
      </rPr>
      <t>年度途中から営業開始等の場合</t>
    </r>
    <r>
      <rPr>
        <sz val="10"/>
        <rFont val="メイリオ"/>
        <family val="3"/>
        <charset val="128"/>
      </rPr>
      <t>は使用年度を選択の上、直近までの実績値を入力してください。</t>
    </r>
    <rPh sb="2" eb="4">
      <t>ネンド</t>
    </rPh>
    <rPh sb="4" eb="6">
      <t>トチュウ</t>
    </rPh>
    <rPh sb="8" eb="10">
      <t>エイギョウ</t>
    </rPh>
    <rPh sb="10" eb="12">
      <t>カイシ</t>
    </rPh>
    <rPh sb="12" eb="13">
      <t>トウ</t>
    </rPh>
    <rPh sb="14" eb="16">
      <t>バアイ</t>
    </rPh>
    <rPh sb="17" eb="19">
      <t>シヨウ</t>
    </rPh>
    <rPh sb="19" eb="21">
      <t>ネンド</t>
    </rPh>
    <rPh sb="22" eb="24">
      <t>センタク</t>
    </rPh>
    <rPh sb="25" eb="26">
      <t>ウエ</t>
    </rPh>
    <rPh sb="27" eb="29">
      <t>チョッキン</t>
    </rPh>
    <rPh sb="32" eb="34">
      <t>ジッセキ</t>
    </rPh>
    <rPh sb="34" eb="35">
      <t>チ</t>
    </rPh>
    <rPh sb="36" eb="38">
      <t xml:space="preserve">ニュウリョクシテクダサイ </t>
    </rPh>
    <phoneticPr fontId="10"/>
  </si>
  <si>
    <t>　　なお、表中の「計」欄は、12か月すべてに入力が無い場合は、12か月分に補正した値が表示されます。</t>
    <rPh sb="5" eb="6">
      <t>ヒョウ</t>
    </rPh>
    <rPh sb="6" eb="7">
      <t>チュウ</t>
    </rPh>
    <rPh sb="9" eb="10">
      <t>ケイ</t>
    </rPh>
    <rPh sb="11" eb="12">
      <t>ラン</t>
    </rPh>
    <rPh sb="17" eb="18">
      <t>ゲツ</t>
    </rPh>
    <rPh sb="22" eb="24">
      <t>ニュウリョク</t>
    </rPh>
    <rPh sb="25" eb="26">
      <t>ナ</t>
    </rPh>
    <rPh sb="27" eb="29">
      <t>バアイ</t>
    </rPh>
    <rPh sb="34" eb="36">
      <t>ゲツブン</t>
    </rPh>
    <rPh sb="37" eb="39">
      <t>ホセイ</t>
    </rPh>
    <rPh sb="41" eb="42">
      <t>アタイ</t>
    </rPh>
    <rPh sb="43" eb="45">
      <t>ヒョウジ</t>
    </rPh>
    <phoneticPr fontId="10"/>
  </si>
  <si>
    <t>＜セルの説明＞</t>
    <rPh sb="4" eb="6">
      <t>セツメイ</t>
    </rPh>
    <phoneticPr fontId="10"/>
  </si>
  <si>
    <t>プルダウンメニューから該当するものを選択してください。</t>
    <rPh sb="11" eb="13">
      <t>ガイトウ</t>
    </rPh>
    <rPh sb="18" eb="20">
      <t>センタク</t>
    </rPh>
    <phoneticPr fontId="10"/>
  </si>
  <si>
    <r>
      <t>セルに適切な＜</t>
    </r>
    <r>
      <rPr>
        <sz val="12"/>
        <color rgb="FFFF0000"/>
        <rFont val="メイリオ"/>
        <family val="3"/>
        <charset val="128"/>
      </rPr>
      <t>月日、数値、金額等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ツキヒ</t>
    </rPh>
    <rPh sb="10" eb="12">
      <t>スウチ</t>
    </rPh>
    <rPh sb="13" eb="15">
      <t>キンガク</t>
    </rPh>
    <rPh sb="15" eb="16">
      <t>トウ</t>
    </rPh>
    <rPh sb="18" eb="20">
      <t>ニュウリョク</t>
    </rPh>
    <phoneticPr fontId="10"/>
  </si>
  <si>
    <t>数式により自動計算するため、入力できません。また、エラーメッセージを表示します。</t>
    <rPh sb="0" eb="2">
      <t>スウシキ</t>
    </rPh>
    <rPh sb="5" eb="7">
      <t>ジドウ</t>
    </rPh>
    <rPh sb="7" eb="9">
      <t>ケイサン</t>
    </rPh>
    <rPh sb="14" eb="16">
      <t>ニュウリョク</t>
    </rPh>
    <rPh sb="34" eb="36">
      <t>ヒョウジ</t>
    </rPh>
    <phoneticPr fontId="10"/>
  </si>
  <si>
    <r>
      <rPr>
        <sz val="10"/>
        <color rgb="FFFF0000"/>
        <rFont val="メイリオ"/>
        <family val="3"/>
        <charset val="128"/>
      </rPr>
      <t>中小規模事業所</t>
    </r>
    <r>
      <rPr>
        <sz val="10"/>
        <color theme="1"/>
        <rFont val="メイリオ"/>
        <family val="3"/>
        <charset val="128"/>
      </rPr>
      <t xml:space="preserve">
の規模判定</t>
    </r>
    <rPh sb="0" eb="7">
      <t>チュウショウキボジギョウショ</t>
    </rPh>
    <rPh sb="9" eb="11">
      <t>キボ</t>
    </rPh>
    <rPh sb="11" eb="13">
      <t>ハンテイ</t>
    </rPh>
    <phoneticPr fontId="7"/>
  </si>
  <si>
    <t>●電気使用量・電気料金</t>
    <rPh sb="1" eb="3">
      <t>デンキ</t>
    </rPh>
    <rPh sb="3" eb="6">
      <t>シヨウリョウ</t>
    </rPh>
    <rPh sb="7" eb="9">
      <t>デンキ</t>
    </rPh>
    <rPh sb="9" eb="11">
      <t>リョウキン</t>
    </rPh>
    <phoneticPr fontId="10"/>
  </si>
  <si>
    <t>◆契約内容を右記に記載：</t>
    <rPh sb="1" eb="3">
      <t>ケイヤク</t>
    </rPh>
    <rPh sb="3" eb="5">
      <t>ナイヨウ</t>
    </rPh>
    <rPh sb="6" eb="8">
      <t>ウキ</t>
    </rPh>
    <rPh sb="9" eb="11">
      <t>キサイ</t>
    </rPh>
    <phoneticPr fontId="10"/>
  </si>
  <si>
    <t>年度を選択</t>
  </si>
  <si>
    <t>4月</t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</si>
  <si>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</si>
  <si>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</si>
  <si>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</si>
  <si>
    <t>8月</t>
  </si>
  <si>
    <t>9月</t>
  </si>
  <si>
    <t>10月</t>
  </si>
  <si>
    <t>11月</t>
  </si>
  <si>
    <t>12月</t>
  </si>
  <si>
    <t>1月</t>
    <phoneticPr fontId="10"/>
  </si>
  <si>
    <t>2月</t>
  </si>
  <si>
    <t>3月</t>
  </si>
  <si>
    <r>
      <t xml:space="preserve">使用期間
</t>
    </r>
    <r>
      <rPr>
        <sz val="9"/>
        <color theme="1"/>
        <rFont val="メイリオ"/>
        <family val="3"/>
        <charset val="128"/>
      </rPr>
      <t>［ 月 日～ 月 日］</t>
    </r>
    <rPh sb="0" eb="2">
      <t>シヨウ</t>
    </rPh>
    <rPh sb="2" eb="4">
      <t>キカン</t>
    </rPh>
    <rPh sb="7" eb="8">
      <t>ガツ</t>
    </rPh>
    <rPh sb="9" eb="10">
      <t>ヒ</t>
    </rPh>
    <rPh sb="12" eb="13">
      <t>ツキ</t>
    </rPh>
    <rPh sb="14" eb="15">
      <t>ヒ</t>
    </rPh>
    <phoneticPr fontId="7"/>
  </si>
  <si>
    <t>合計</t>
    <rPh sb="0" eb="2">
      <t>ゴウケイ</t>
    </rPh>
    <phoneticPr fontId="10"/>
  </si>
  <si>
    <t>原油換算
［kL］</t>
    <phoneticPr fontId="7"/>
  </si>
  <si>
    <t>電気使用量</t>
    <rPh sb="0" eb="2">
      <t>デンキ</t>
    </rPh>
    <rPh sb="2" eb="5">
      <t>シヨウリョウ</t>
    </rPh>
    <phoneticPr fontId="10"/>
  </si>
  <si>
    <t>［kWh］</t>
  </si>
  <si>
    <r>
      <t xml:space="preserve">料金[円]
</t>
    </r>
    <r>
      <rPr>
        <sz val="10"/>
        <color theme="1"/>
        <rFont val="メイリオ"/>
        <family val="3"/>
        <charset val="128"/>
      </rPr>
      <t>（税込み）</t>
    </r>
    <rPh sb="0" eb="2">
      <t>リョウキン</t>
    </rPh>
    <rPh sb="3" eb="4">
      <t>エン</t>
    </rPh>
    <phoneticPr fontId="10"/>
  </si>
  <si>
    <t>期間入力</t>
    <rPh sb="0" eb="2">
      <t>キカン</t>
    </rPh>
    <rPh sb="2" eb="4">
      <t>ニュウリョク</t>
    </rPh>
    <phoneticPr fontId="10"/>
  </si>
  <si>
    <t>数値入力</t>
    <rPh sb="0" eb="2">
      <t>スウチ</t>
    </rPh>
    <rPh sb="2" eb="4">
      <t>ニュウリョク</t>
    </rPh>
    <phoneticPr fontId="10"/>
  </si>
  <si>
    <t>入力チェック</t>
    <rPh sb="0" eb="2">
      <t>ニュウリョク</t>
    </rPh>
    <phoneticPr fontId="10"/>
  </si>
  <si>
    <t>※複数の契約が有る場合は、＜●その他のエネルギー＞欄に記入してください。</t>
    <rPh sb="1" eb="3">
      <t>フクスウ</t>
    </rPh>
    <rPh sb="4" eb="6">
      <t>ケイヤク</t>
    </rPh>
    <rPh sb="7" eb="8">
      <t>ア</t>
    </rPh>
    <rPh sb="9" eb="11">
      <t>バアイ</t>
    </rPh>
    <rPh sb="17" eb="18">
      <t>タ</t>
    </rPh>
    <rPh sb="25" eb="26">
      <t>ラン</t>
    </rPh>
    <rPh sb="27" eb="29">
      <t>キニュウ</t>
    </rPh>
    <phoneticPr fontId="10"/>
  </si>
  <si>
    <t>●都市ガス又はLPG　使用量・ガス料金</t>
    <rPh sb="1" eb="3">
      <t>トシ</t>
    </rPh>
    <rPh sb="5" eb="6">
      <t>マタ</t>
    </rPh>
    <rPh sb="11" eb="14">
      <t>シヨウリョウ</t>
    </rPh>
    <rPh sb="17" eb="19">
      <t>リョウキン</t>
    </rPh>
    <phoneticPr fontId="10"/>
  </si>
  <si>
    <t>単位を選択</t>
    <rPh sb="0" eb="2">
      <t>タンイ</t>
    </rPh>
    <phoneticPr fontId="7"/>
  </si>
  <si>
    <t>ガス使用量</t>
    <rPh sb="2" eb="5">
      <t>シヨウリョウ</t>
    </rPh>
    <phoneticPr fontId="10"/>
  </si>
  <si>
    <t>※都市ガスとLPG両方の使用が有る場合は、都市ガスを＜●その他のエネルギー＞欄に記入してください。</t>
    <rPh sb="1" eb="3">
      <t>トシ</t>
    </rPh>
    <rPh sb="9" eb="11">
      <t>リョウホウ</t>
    </rPh>
    <rPh sb="12" eb="14">
      <t>シヨウ</t>
    </rPh>
    <rPh sb="15" eb="16">
      <t>ア</t>
    </rPh>
    <rPh sb="17" eb="19">
      <t>バアイ</t>
    </rPh>
    <rPh sb="21" eb="23">
      <t>トシ</t>
    </rPh>
    <rPh sb="30" eb="31">
      <t>タ</t>
    </rPh>
    <rPh sb="38" eb="39">
      <t>ラン</t>
    </rPh>
    <rPh sb="40" eb="42">
      <t>キニュウ</t>
    </rPh>
    <phoneticPr fontId="10"/>
  </si>
  <si>
    <t>●その他のエネルギー１　使用量・料金</t>
    <rPh sb="3" eb="4">
      <t>タ</t>
    </rPh>
    <rPh sb="12" eb="15">
      <t>シヨウリョウ</t>
    </rPh>
    <rPh sb="16" eb="18">
      <t>リョウキン</t>
    </rPh>
    <phoneticPr fontId="10"/>
  </si>
  <si>
    <t>エネルギー種別を選択</t>
    <rPh sb="5" eb="7">
      <t>シュベツ</t>
    </rPh>
    <phoneticPr fontId="7"/>
  </si>
  <si>
    <t>使用量</t>
    <rPh sb="0" eb="3">
      <t>シヨウリョウ</t>
    </rPh>
    <phoneticPr fontId="10"/>
  </si>
  <si>
    <t>●その他のエネルギー２　使用量・料金</t>
    <rPh sb="3" eb="4">
      <t>タ</t>
    </rPh>
    <rPh sb="12" eb="15">
      <t>シヨウリョウ</t>
    </rPh>
    <rPh sb="16" eb="18">
      <t>リョウキン</t>
    </rPh>
    <phoneticPr fontId="10"/>
  </si>
  <si>
    <t>●その他のエネルギー３　使用量・料金</t>
    <rPh sb="3" eb="4">
      <t>タ</t>
    </rPh>
    <rPh sb="12" eb="15">
      <t>シヨウリョウ</t>
    </rPh>
    <rPh sb="16" eb="18">
      <t>リョウキン</t>
    </rPh>
    <phoneticPr fontId="10"/>
  </si>
  <si>
    <t>●その他のエネルギー４　使用量・料金</t>
    <rPh sb="3" eb="4">
      <t>タ</t>
    </rPh>
    <rPh sb="12" eb="15">
      <t>シヨウリョウ</t>
    </rPh>
    <rPh sb="16" eb="18">
      <t>リョウキン</t>
    </rPh>
    <phoneticPr fontId="10"/>
  </si>
  <si>
    <r>
      <t>１．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によりエネルギー使用量が全く無い場合は、本シートに記入してください。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27" eb="28">
      <t>ホン</t>
    </rPh>
    <rPh sb="32" eb="34">
      <t>キニュウ</t>
    </rPh>
    <phoneticPr fontId="10"/>
  </si>
  <si>
    <r>
      <t>セルに適切な＜</t>
    </r>
    <r>
      <rPr>
        <sz val="12"/>
        <color rgb="FFFF0000"/>
        <rFont val="メイリオ"/>
        <family val="3"/>
        <charset val="128"/>
      </rPr>
      <t>数値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スウチ</t>
    </rPh>
    <rPh sb="11" eb="13">
      <t>ニュウリョク</t>
    </rPh>
    <phoneticPr fontId="10"/>
  </si>
  <si>
    <t>中小規模事業所の
規模判定</t>
    <rPh sb="0" eb="7">
      <t>チュウショウキボジギョウショ</t>
    </rPh>
    <rPh sb="9" eb="11">
      <t>キボ</t>
    </rPh>
    <rPh sb="11" eb="13">
      <t>ハンテイ</t>
    </rPh>
    <phoneticPr fontId="7"/>
  </si>
  <si>
    <t>事業所等の区分</t>
    <rPh sb="0" eb="4">
      <t>ジギョウショトウ</t>
    </rPh>
    <rPh sb="5" eb="7">
      <t>クブン</t>
    </rPh>
    <phoneticPr fontId="10"/>
  </si>
  <si>
    <t>区分を選択</t>
    <rPh sb="0" eb="2">
      <t>クブン</t>
    </rPh>
    <rPh sb="3" eb="5">
      <t>センタク</t>
    </rPh>
    <phoneticPr fontId="10"/>
  </si>
  <si>
    <t>事業所等の延床面積</t>
    <rPh sb="0" eb="4">
      <t>ジギョウショトウ</t>
    </rPh>
    <rPh sb="5" eb="6">
      <t>ノベ</t>
    </rPh>
    <rPh sb="6" eb="7">
      <t>ユカ</t>
    </rPh>
    <rPh sb="7" eb="9">
      <t>メンセキ</t>
    </rPh>
    <phoneticPr fontId="10"/>
  </si>
  <si>
    <r>
      <t>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phoneticPr fontId="10"/>
  </si>
  <si>
    <t>事業所等の予想年間
総稼働時間</t>
    <rPh sb="0" eb="4">
      <t>ジギョウショトウ</t>
    </rPh>
    <rPh sb="5" eb="7">
      <t>ヨソウ</t>
    </rPh>
    <rPh sb="7" eb="9">
      <t>ネンカン</t>
    </rPh>
    <rPh sb="10" eb="11">
      <t>ソウ</t>
    </rPh>
    <rPh sb="11" eb="13">
      <t>カドウ</t>
    </rPh>
    <rPh sb="13" eb="15">
      <t>ジカン</t>
    </rPh>
    <phoneticPr fontId="10"/>
  </si>
  <si>
    <t>［h/年］</t>
    <rPh sb="3" eb="4">
      <t>ネン</t>
    </rPh>
    <phoneticPr fontId="10"/>
  </si>
  <si>
    <t>エネルギー使用量（概算）</t>
    <rPh sb="5" eb="8">
      <t>シヨウリョウ</t>
    </rPh>
    <rPh sb="9" eb="11">
      <t>ガイサン</t>
    </rPh>
    <phoneticPr fontId="10"/>
  </si>
  <si>
    <t>［GJ/年］</t>
    <rPh sb="4" eb="5">
      <t>ネン</t>
    </rPh>
    <phoneticPr fontId="10"/>
  </si>
  <si>
    <t>原油換算</t>
    <rPh sb="0" eb="2">
      <t>ゲンユ</t>
    </rPh>
    <rPh sb="2" eb="4">
      <t>カンサン</t>
    </rPh>
    <phoneticPr fontId="10"/>
  </si>
  <si>
    <t>［kL/年］</t>
    <rPh sb="4" eb="5">
      <t>ネン</t>
    </rPh>
    <phoneticPr fontId="10"/>
  </si>
  <si>
    <t>エネルギー概算使用量：　X　＝　A　✕　B　✕　C　／　1000</t>
    <rPh sb="5" eb="7">
      <t>ガイサン</t>
    </rPh>
    <rPh sb="7" eb="10">
      <t>シヨウリョウ</t>
    </rPh>
    <phoneticPr fontId="10"/>
  </si>
  <si>
    <t>X：</t>
    <phoneticPr fontId="10"/>
  </si>
  <si>
    <t>事業所等における概算エネルギー使用量［GJ］</t>
    <rPh sb="0" eb="3">
      <t>ジギョウショ</t>
    </rPh>
    <rPh sb="3" eb="4">
      <t>トウ</t>
    </rPh>
    <rPh sb="8" eb="10">
      <t>ガイサン</t>
    </rPh>
    <rPh sb="15" eb="18">
      <t>シヨウリョウ</t>
    </rPh>
    <phoneticPr fontId="10"/>
  </si>
  <si>
    <t>A：</t>
    <phoneticPr fontId="10"/>
  </si>
  <si>
    <r>
      <t>事業所等の延床面積［ｍ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rPh sb="0" eb="4">
      <t>ジギョウショトウ</t>
    </rPh>
    <rPh sb="5" eb="6">
      <t>ノベ</t>
    </rPh>
    <rPh sb="6" eb="9">
      <t>ユカメンセキ</t>
    </rPh>
    <phoneticPr fontId="10"/>
  </si>
  <si>
    <t>B：</t>
    <phoneticPr fontId="10"/>
  </si>
  <si>
    <r>
      <t>事業所等が属する区分におけるエネルギー原単位［MJ/ｍ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・h］</t>
    </r>
    <rPh sb="0" eb="3">
      <t>ジギョウショ</t>
    </rPh>
    <rPh sb="3" eb="4">
      <t>トウ</t>
    </rPh>
    <rPh sb="5" eb="6">
      <t>ゾク</t>
    </rPh>
    <rPh sb="8" eb="10">
      <t>クブン</t>
    </rPh>
    <rPh sb="19" eb="22">
      <t>ゲンタンイ</t>
    </rPh>
    <phoneticPr fontId="10"/>
  </si>
  <si>
    <t>C：</t>
    <phoneticPr fontId="10"/>
  </si>
  <si>
    <t>事業所等の総稼働時間［h］</t>
    <rPh sb="0" eb="4">
      <t>ジギョウショトウ</t>
    </rPh>
    <rPh sb="5" eb="6">
      <t>ソウ</t>
    </rPh>
    <rPh sb="6" eb="8">
      <t>カドウ</t>
    </rPh>
    <rPh sb="8" eb="10">
      <t>ジカン</t>
    </rPh>
    <phoneticPr fontId="10"/>
  </si>
  <si>
    <t>※</t>
    <phoneticPr fontId="10"/>
  </si>
  <si>
    <t>年間総稼働時間の最大は、＜365日✕24時間/日＝8,760時間＞とする。</t>
    <rPh sb="8" eb="10">
      <t>サイダイ</t>
    </rPh>
    <rPh sb="16" eb="17">
      <t>ヒ</t>
    </rPh>
    <rPh sb="20" eb="22">
      <t>ジカン</t>
    </rPh>
    <rPh sb="23" eb="24">
      <t>ヒ</t>
    </rPh>
    <rPh sb="30" eb="32">
      <t>ジカン</t>
    </rPh>
    <phoneticPr fontId="10"/>
  </si>
  <si>
    <t>種別を選択</t>
    <phoneticPr fontId="7"/>
  </si>
  <si>
    <t>都市ガス</t>
    <phoneticPr fontId="7"/>
  </si>
  <si>
    <t>LPG</t>
    <phoneticPr fontId="7"/>
  </si>
  <si>
    <t>LNG</t>
    <phoneticPr fontId="7"/>
  </si>
  <si>
    <t>水素ガス</t>
    <phoneticPr fontId="7"/>
  </si>
  <si>
    <t>天然ガス</t>
    <phoneticPr fontId="7"/>
  </si>
  <si>
    <t>都市ガス</t>
  </si>
  <si>
    <t>［m3］</t>
  </si>
  <si>
    <t>［kg］</t>
  </si>
  <si>
    <t>温水・冷水</t>
  </si>
  <si>
    <t>産業用蒸気</t>
  </si>
  <si>
    <t>産業用以外の蒸気</t>
  </si>
  <si>
    <t>灯油</t>
  </si>
  <si>
    <t>軽油</t>
  </si>
  <si>
    <t>A重油</t>
  </si>
  <si>
    <t>B・Ｃ重油</t>
  </si>
  <si>
    <t>エネルギー使用量</t>
    <rPh sb="5" eb="8">
      <t>シヨウリョウ</t>
    </rPh>
    <phoneticPr fontId="10"/>
  </si>
  <si>
    <t>使用量!P21</t>
    <phoneticPr fontId="10"/>
  </si>
  <si>
    <t>原油換算</t>
    <phoneticPr fontId="7"/>
  </si>
  <si>
    <t>CO2換算</t>
    <phoneticPr fontId="7"/>
  </si>
  <si>
    <t>電気</t>
    <rPh sb="0" eb="2">
      <t>デンキ</t>
    </rPh>
    <phoneticPr fontId="10"/>
  </si>
  <si>
    <t>使用量!P33</t>
    <phoneticPr fontId="10"/>
  </si>
  <si>
    <t>都市ガス</t>
    <phoneticPr fontId="10"/>
  </si>
  <si>
    <t>LPG</t>
    <phoneticPr fontId="10"/>
  </si>
  <si>
    <t>LNG</t>
    <phoneticPr fontId="10"/>
  </si>
  <si>
    <t>水素</t>
    <rPh sb="0" eb="2">
      <t>スイソ</t>
    </rPh>
    <phoneticPr fontId="10"/>
  </si>
  <si>
    <t>天然ガス</t>
    <rPh sb="0" eb="2">
      <t>テンネン</t>
    </rPh>
    <phoneticPr fontId="10"/>
  </si>
  <si>
    <t>使用量!P44</t>
    <phoneticPr fontId="10"/>
  </si>
  <si>
    <t>温水・冷水</t>
    <rPh sb="0" eb="2">
      <t>オンスイ</t>
    </rPh>
    <rPh sb="3" eb="5">
      <t>レイスイ</t>
    </rPh>
    <phoneticPr fontId="7"/>
  </si>
  <si>
    <t>産業用蒸気</t>
    <rPh sb="0" eb="3">
      <t>サンギョウヨウ</t>
    </rPh>
    <rPh sb="3" eb="5">
      <t>ジョウキ</t>
    </rPh>
    <phoneticPr fontId="27"/>
  </si>
  <si>
    <t>産業用以外の蒸気</t>
    <rPh sb="0" eb="3">
      <t>サンギョウヨウ</t>
    </rPh>
    <rPh sb="3" eb="5">
      <t>イガイ</t>
    </rPh>
    <rPh sb="6" eb="8">
      <t>ジョウキ</t>
    </rPh>
    <phoneticPr fontId="27"/>
  </si>
  <si>
    <t>灯油</t>
    <rPh sb="0" eb="2">
      <t>トウユ</t>
    </rPh>
    <phoneticPr fontId="27"/>
  </si>
  <si>
    <t>軽油</t>
    <rPh sb="0" eb="2">
      <t>ケイユ</t>
    </rPh>
    <phoneticPr fontId="27"/>
  </si>
  <si>
    <t>A重油</t>
    <rPh sb="1" eb="3">
      <t>ジュウユ</t>
    </rPh>
    <phoneticPr fontId="27"/>
  </si>
  <si>
    <t>B・Ｃ重油</t>
    <rPh sb="3" eb="5">
      <t>ジュウユ</t>
    </rPh>
    <phoneticPr fontId="27"/>
  </si>
  <si>
    <t>使用量!P55</t>
    <phoneticPr fontId="10"/>
  </si>
  <si>
    <t>使用量!P66</t>
    <phoneticPr fontId="10"/>
  </si>
  <si>
    <t>使用量!P77</t>
    <phoneticPr fontId="10"/>
  </si>
  <si>
    <t>【省エネ法換算係数】</t>
    <phoneticPr fontId="7"/>
  </si>
  <si>
    <t>1次エネルギー換算係数</t>
    <rPh sb="1" eb="2">
      <t>ジ</t>
    </rPh>
    <rPh sb="7" eb="9">
      <t>カンサン</t>
    </rPh>
    <rPh sb="9" eb="11">
      <t>ケイスウ</t>
    </rPh>
    <phoneticPr fontId="7"/>
  </si>
  <si>
    <t>プルダウンリスト</t>
    <phoneticPr fontId="7"/>
  </si>
  <si>
    <t>●その他のエネルギー</t>
    <phoneticPr fontId="10"/>
  </si>
  <si>
    <t>【空調設備】</t>
    <rPh sb="1" eb="3">
      <t>クウチョウ</t>
    </rPh>
    <rPh sb="3" eb="5">
      <t>セツビ</t>
    </rPh>
    <phoneticPr fontId="10"/>
  </si>
  <si>
    <t>【室用途】</t>
    <rPh sb="1" eb="2">
      <t>シツ</t>
    </rPh>
    <rPh sb="2" eb="4">
      <t>ヨウト</t>
    </rPh>
    <phoneticPr fontId="10"/>
  </si>
  <si>
    <t>電気：</t>
    <rPh sb="0" eb="2">
      <t>デンキ</t>
    </rPh>
    <phoneticPr fontId="7"/>
  </si>
  <si>
    <t>GJ/千kWh</t>
    <rPh sb="3" eb="4">
      <t>セン</t>
    </rPh>
    <phoneticPr fontId="27"/>
  </si>
  <si>
    <t>t-CO2/千kWh</t>
    <rPh sb="6" eb="7">
      <t>セン</t>
    </rPh>
    <phoneticPr fontId="27"/>
  </si>
  <si>
    <t>設備を選択</t>
    <rPh sb="0" eb="2">
      <t>セツビ</t>
    </rPh>
    <rPh sb="3" eb="5">
      <t>センタク</t>
    </rPh>
    <phoneticPr fontId="10"/>
  </si>
  <si>
    <t>要件を選択</t>
    <rPh sb="0" eb="2">
      <t>ヨウケン</t>
    </rPh>
    <rPh sb="3" eb="5">
      <t>センタク</t>
    </rPh>
    <phoneticPr fontId="10"/>
  </si>
  <si>
    <t>単位を選択</t>
    <rPh sb="0" eb="2">
      <t>タンイ</t>
    </rPh>
    <rPh sb="3" eb="5">
      <t>センタク</t>
    </rPh>
    <phoneticPr fontId="7"/>
  </si>
  <si>
    <t>室用途を選択</t>
    <rPh sb="0" eb="3">
      <t>シツヨウト</t>
    </rPh>
    <rPh sb="4" eb="6">
      <t>センタク</t>
    </rPh>
    <phoneticPr fontId="7"/>
  </si>
  <si>
    <t>区分の原単位</t>
    <rPh sb="0" eb="2">
      <t>クブン</t>
    </rPh>
    <rPh sb="3" eb="6">
      <t>ゲンタンイ</t>
    </rPh>
    <phoneticPr fontId="10"/>
  </si>
  <si>
    <t>年間総稼働時間</t>
    <rPh sb="0" eb="2">
      <t>ネンカン</t>
    </rPh>
    <rPh sb="2" eb="3">
      <t>ソウ</t>
    </rPh>
    <rPh sb="3" eb="5">
      <t>カドウ</t>
    </rPh>
    <rPh sb="5" eb="7">
      <t>ジカン</t>
    </rPh>
    <phoneticPr fontId="10"/>
  </si>
  <si>
    <t>他人からの供給を受けた場合は、＜1＞</t>
    <rPh sb="0" eb="2">
      <t>タニン</t>
    </rPh>
    <rPh sb="5" eb="7">
      <t>キョウキュウ</t>
    </rPh>
    <rPh sb="8" eb="9">
      <t>ウ</t>
    </rPh>
    <rPh sb="11" eb="13">
      <t>バアイ</t>
    </rPh>
    <phoneticPr fontId="10"/>
  </si>
  <si>
    <t>温水・冷水［MJ］：</t>
    <rPh sb="0" eb="2">
      <t>オンスイ</t>
    </rPh>
    <rPh sb="3" eb="5">
      <t>レイスイ</t>
    </rPh>
    <phoneticPr fontId="7"/>
  </si>
  <si>
    <t>GJ/GJ</t>
    <phoneticPr fontId="27"/>
  </si>
  <si>
    <t>t-CO2/GJ</t>
    <phoneticPr fontId="7"/>
  </si>
  <si>
    <t>［m3］</t>
    <phoneticPr fontId="10"/>
  </si>
  <si>
    <t>機械換気（換気扇等）</t>
    <phoneticPr fontId="10"/>
  </si>
  <si>
    <t>新設</t>
    <rPh sb="0" eb="2">
      <t>シンセツ</t>
    </rPh>
    <phoneticPr fontId="10"/>
  </si>
  <si>
    <t>電気式パッケージ形空調機</t>
  </si>
  <si>
    <t>①推奨機器</t>
    <rPh sb="1" eb="3">
      <t>スイショウ</t>
    </rPh>
    <rPh sb="3" eb="5">
      <t>キキ</t>
    </rPh>
    <phoneticPr fontId="10"/>
  </si>
  <si>
    <t>kW</t>
    <phoneticPr fontId="10"/>
  </si>
  <si>
    <t>事務所</t>
    <rPh sb="0" eb="3">
      <t>ジムショ</t>
    </rPh>
    <phoneticPr fontId="7"/>
  </si>
  <si>
    <t>事務所</t>
    <rPh sb="0" eb="2">
      <t>ジム</t>
    </rPh>
    <rPh sb="2" eb="3">
      <t>ショ</t>
    </rPh>
    <phoneticPr fontId="10"/>
  </si>
  <si>
    <t>産業用蒸気［MJ］：</t>
    <rPh sb="0" eb="3">
      <t>サンギョウヨウ</t>
    </rPh>
    <rPh sb="3" eb="5">
      <t>ジョウキ</t>
    </rPh>
    <phoneticPr fontId="27"/>
  </si>
  <si>
    <t>t-CO2/GJ</t>
  </si>
  <si>
    <t>［kg］</t>
    <phoneticPr fontId="10"/>
  </si>
  <si>
    <t>高効率換気設備</t>
    <rPh sb="0" eb="3">
      <t>コウコウリツ</t>
    </rPh>
    <rPh sb="3" eb="5">
      <t>カンキ</t>
    </rPh>
    <rPh sb="5" eb="7">
      <t>セツビ</t>
    </rPh>
    <phoneticPr fontId="10"/>
  </si>
  <si>
    <t>増設</t>
    <rPh sb="0" eb="2">
      <t>ゾウセツ</t>
    </rPh>
    <phoneticPr fontId="10"/>
  </si>
  <si>
    <t>ガスヒートポンプ式空調機</t>
    <phoneticPr fontId="10"/>
  </si>
  <si>
    <t>②基準達成率114%以上</t>
    <rPh sb="1" eb="3">
      <t>キジュン</t>
    </rPh>
    <rPh sb="3" eb="6">
      <t>タッセイリツ</t>
    </rPh>
    <rPh sb="10" eb="12">
      <t>イジョウ</t>
    </rPh>
    <phoneticPr fontId="10"/>
  </si>
  <si>
    <r>
      <t>ｍ</t>
    </r>
    <r>
      <rPr>
        <vertAlign val="superscript"/>
        <sz val="11"/>
        <color theme="1"/>
        <rFont val="メイリオ"/>
        <family val="3"/>
        <charset val="128"/>
      </rPr>
      <t>3</t>
    </r>
    <r>
      <rPr>
        <sz val="11"/>
        <color theme="1"/>
        <rFont val="メイリオ"/>
        <family val="3"/>
        <charset val="128"/>
      </rPr>
      <t>N/h</t>
    </r>
    <phoneticPr fontId="10"/>
  </si>
  <si>
    <t>商業施設（物販）</t>
    <rPh sb="0" eb="4">
      <t>ショウギョウシセツ</t>
    </rPh>
    <rPh sb="5" eb="7">
      <t>ブッパン</t>
    </rPh>
    <phoneticPr fontId="7"/>
  </si>
  <si>
    <t>飲食</t>
    <rPh sb="0" eb="2">
      <t>インショク</t>
    </rPh>
    <phoneticPr fontId="10"/>
  </si>
  <si>
    <t>産業用以外の蒸気［MJ］：</t>
    <rPh sb="0" eb="3">
      <t>サンギョウヨウ</t>
    </rPh>
    <rPh sb="3" eb="5">
      <t>イガイ</t>
    </rPh>
    <rPh sb="6" eb="8">
      <t>ジョウキ</t>
    </rPh>
    <phoneticPr fontId="27"/>
  </si>
  <si>
    <t>［Nm3］</t>
    <phoneticPr fontId="10"/>
  </si>
  <si>
    <t>顕熱交換器</t>
  </si>
  <si>
    <t>更新</t>
    <rPh sb="0" eb="2">
      <t>コウシン</t>
    </rPh>
    <phoneticPr fontId="10"/>
  </si>
  <si>
    <t>ルームエアコン</t>
  </si>
  <si>
    <t>③その他</t>
    <rPh sb="3" eb="4">
      <t>タ</t>
    </rPh>
    <phoneticPr fontId="10"/>
  </si>
  <si>
    <t>㎏/h</t>
    <phoneticPr fontId="10"/>
  </si>
  <si>
    <t>商業施設（飲食）</t>
    <rPh sb="0" eb="4">
      <t>ショウギョウシセツ</t>
    </rPh>
    <rPh sb="5" eb="7">
      <t>インショク</t>
    </rPh>
    <phoneticPr fontId="7"/>
  </si>
  <si>
    <t>小売（食品）</t>
    <rPh sb="0" eb="2">
      <t>コウ</t>
    </rPh>
    <rPh sb="3" eb="5">
      <t>ショクヒン</t>
    </rPh>
    <phoneticPr fontId="10"/>
  </si>
  <si>
    <t>原油換算［kL］：</t>
    <rPh sb="0" eb="2">
      <t>ゲンユ</t>
    </rPh>
    <rPh sb="2" eb="4">
      <t>カンサン</t>
    </rPh>
    <phoneticPr fontId="7"/>
  </si>
  <si>
    <t>CO2分子量</t>
    <rPh sb="3" eb="6">
      <t>ブンシリョウ</t>
    </rPh>
    <phoneticPr fontId="7"/>
  </si>
  <si>
    <t>LPG:kg</t>
    <phoneticPr fontId="10"/>
  </si>
  <si>
    <t>熱交換型換気設備</t>
    <rPh sb="3" eb="4">
      <t>カタ</t>
    </rPh>
    <rPh sb="4" eb="6">
      <t>カンキ</t>
    </rPh>
    <rPh sb="6" eb="8">
      <t>セツビ</t>
    </rPh>
    <phoneticPr fontId="10"/>
  </si>
  <si>
    <t>継続</t>
    <rPh sb="0" eb="2">
      <t>ケイゾク</t>
    </rPh>
    <phoneticPr fontId="10"/>
  </si>
  <si>
    <t>宿泊施設</t>
    <rPh sb="0" eb="4">
      <t>シュクハクシセツ</t>
    </rPh>
    <phoneticPr fontId="7"/>
  </si>
  <si>
    <t>その他小売</t>
    <rPh sb="2" eb="3">
      <t>タ</t>
    </rPh>
    <rPh sb="3" eb="5">
      <t>コウ</t>
    </rPh>
    <phoneticPr fontId="10"/>
  </si>
  <si>
    <t>換気・空調一体型設備</t>
    <rPh sb="0" eb="2">
      <t>カンキ</t>
    </rPh>
    <rPh sb="3" eb="5">
      <t>クウチョウ</t>
    </rPh>
    <rPh sb="5" eb="7">
      <t>イッタイ</t>
    </rPh>
    <rPh sb="7" eb="8">
      <t>カタ</t>
    </rPh>
    <rPh sb="8" eb="10">
      <t>セツビ</t>
    </rPh>
    <phoneticPr fontId="10"/>
  </si>
  <si>
    <t>教育施設</t>
    <rPh sb="0" eb="4">
      <t>キョウイクシセツ</t>
    </rPh>
    <phoneticPr fontId="7"/>
  </si>
  <si>
    <t>教育施設（私学以外）</t>
    <rPh sb="0" eb="4">
      <t>キョウイクシセツ</t>
    </rPh>
    <rPh sb="5" eb="7">
      <t>シガク</t>
    </rPh>
    <rPh sb="7" eb="9">
      <t>イガイ</t>
    </rPh>
    <phoneticPr fontId="7"/>
  </si>
  <si>
    <t>その他</t>
    <rPh sb="2" eb="3">
      <t>タ</t>
    </rPh>
    <phoneticPr fontId="10"/>
  </si>
  <si>
    <t>単位発熱量</t>
    <rPh sb="0" eb="2">
      <t>タンイ</t>
    </rPh>
    <rPh sb="2" eb="4">
      <t>ハツネツ</t>
    </rPh>
    <rPh sb="4" eb="5">
      <t>リョウ</t>
    </rPh>
    <phoneticPr fontId="7"/>
  </si>
  <si>
    <t>医療施設</t>
    <rPh sb="0" eb="4">
      <t>イリョウシセツ</t>
    </rPh>
    <phoneticPr fontId="7"/>
  </si>
  <si>
    <t>私学学校</t>
    <rPh sb="0" eb="2">
      <t>シガク</t>
    </rPh>
    <rPh sb="2" eb="4">
      <t>ガッコウ</t>
    </rPh>
    <phoneticPr fontId="7"/>
  </si>
  <si>
    <t>都市ガス［Nm3］：</t>
    <rPh sb="0" eb="2">
      <t>トシ</t>
    </rPh>
    <phoneticPr fontId="7"/>
  </si>
  <si>
    <t>t-C/GJ</t>
    <phoneticPr fontId="7"/>
  </si>
  <si>
    <t>文化・娯楽施設</t>
    <rPh sb="0" eb="2">
      <t>ブンカ</t>
    </rPh>
    <rPh sb="3" eb="7">
      <t>ゴラクシセツ</t>
    </rPh>
    <phoneticPr fontId="7"/>
  </si>
  <si>
    <t>ＬＰＧ［m3］：</t>
    <phoneticPr fontId="7"/>
  </si>
  <si>
    <t>GJ/ｔ</t>
    <phoneticPr fontId="7"/>
  </si>
  <si>
    <t>m3/t</t>
    <phoneticPr fontId="7"/>
  </si>
  <si>
    <t>その他</t>
    <rPh sb="2" eb="3">
      <t>タ</t>
    </rPh>
    <phoneticPr fontId="7"/>
  </si>
  <si>
    <t>ＬＮＧ［m3］：</t>
    <phoneticPr fontId="7"/>
  </si>
  <si>
    <t>工場</t>
    <rPh sb="0" eb="2">
      <t>コウジョウ</t>
    </rPh>
    <phoneticPr fontId="10"/>
  </si>
  <si>
    <t>石油系炭化水素ガス［Nm3］：</t>
    <phoneticPr fontId="7"/>
  </si>
  <si>
    <t>J=W*S(3600)</t>
    <phoneticPr fontId="10"/>
  </si>
  <si>
    <t>中小クレジット算定ガイドライン</t>
    <rPh sb="0" eb="2">
      <t>チュウショウ</t>
    </rPh>
    <rPh sb="7" eb="9">
      <t>サンテイ</t>
    </rPh>
    <phoneticPr fontId="7"/>
  </si>
  <si>
    <t>倉庫</t>
    <rPh sb="0" eb="2">
      <t>ソウコ</t>
    </rPh>
    <phoneticPr fontId="7"/>
  </si>
  <si>
    <t>その他天然ガス［Nm3］：</t>
    <rPh sb="2" eb="3">
      <t>タ</t>
    </rPh>
    <rPh sb="3" eb="5">
      <t>テンネン</t>
    </rPh>
    <phoneticPr fontId="7"/>
  </si>
  <si>
    <t>kJ=W*3.6</t>
    <phoneticPr fontId="10"/>
  </si>
  <si>
    <t>全負荷相当時間（h/年）</t>
    <rPh sb="0" eb="1">
      <t>ゼン</t>
    </rPh>
    <rPh sb="1" eb="3">
      <t>フカ</t>
    </rPh>
    <rPh sb="3" eb="5">
      <t>ソウトウ</t>
    </rPh>
    <rPh sb="5" eb="7">
      <t>ジカン</t>
    </rPh>
    <rPh sb="10" eb="11">
      <t>ネン</t>
    </rPh>
    <phoneticPr fontId="7"/>
  </si>
  <si>
    <t>都市ガス［m3⇒Nm3］換算</t>
    <rPh sb="0" eb="2">
      <t>トシ</t>
    </rPh>
    <phoneticPr fontId="10"/>
  </si>
  <si>
    <t>冷房</t>
    <rPh sb="0" eb="2">
      <t>レイボウ</t>
    </rPh>
    <phoneticPr fontId="7"/>
  </si>
  <si>
    <t>暖房</t>
    <rPh sb="0" eb="2">
      <t>ダンボウ</t>
    </rPh>
    <phoneticPr fontId="7"/>
  </si>
  <si>
    <t>↓中小クレジット算定ガイドラインの換気</t>
    <rPh sb="1" eb="3">
      <t>チュウショウ</t>
    </rPh>
    <rPh sb="8" eb="10">
      <t>サンテイ</t>
    </rPh>
    <rPh sb="17" eb="19">
      <t>カンキ</t>
    </rPh>
    <phoneticPr fontId="7"/>
  </si>
  <si>
    <t>原油［L］：</t>
    <rPh sb="0" eb="2">
      <t>ゲンユ</t>
    </rPh>
    <phoneticPr fontId="7"/>
  </si>
  <si>
    <t>GJ/ kL</t>
    <phoneticPr fontId="7"/>
  </si>
  <si>
    <t>事務所</t>
    <phoneticPr fontId="7"/>
  </si>
  <si>
    <t>機械換気</t>
    <rPh sb="0" eb="4">
      <t>キカイカンキ</t>
    </rPh>
    <phoneticPr fontId="7"/>
  </si>
  <si>
    <t>灯油［L］：</t>
    <rPh sb="0" eb="2">
      <t>トウユ</t>
    </rPh>
    <phoneticPr fontId="27"/>
  </si>
  <si>
    <t>t-C/GJ</t>
  </si>
  <si>
    <t>商業施設
（物販）</t>
    <phoneticPr fontId="7"/>
  </si>
  <si>
    <t>自然換気</t>
    <rPh sb="0" eb="4">
      <t>シゼンカンキ</t>
    </rPh>
    <phoneticPr fontId="7"/>
  </si>
  <si>
    <t>軽油［L］：</t>
    <rPh sb="0" eb="2">
      <t>ケイユ</t>
    </rPh>
    <phoneticPr fontId="27"/>
  </si>
  <si>
    <t>商業施設
（飲食）</t>
    <rPh sb="6" eb="8">
      <t>インショク</t>
    </rPh>
    <phoneticPr fontId="7"/>
  </si>
  <si>
    <t>A重油［L］：</t>
    <rPh sb="1" eb="3">
      <t>ジュウユ</t>
    </rPh>
    <phoneticPr fontId="27"/>
  </si>
  <si>
    <t>宿泊施設</t>
    <phoneticPr fontId="7"/>
  </si>
  <si>
    <t>排気</t>
    <rPh sb="0" eb="2">
      <t>ハイキ</t>
    </rPh>
    <phoneticPr fontId="10"/>
  </si>
  <si>
    <t>廃棄</t>
    <rPh sb="0" eb="2">
      <t>ハイキ</t>
    </rPh>
    <phoneticPr fontId="10"/>
  </si>
  <si>
    <t>B・Ｃ重油［L］：</t>
    <rPh sb="3" eb="5">
      <t>ジュウユ</t>
    </rPh>
    <phoneticPr fontId="27"/>
  </si>
  <si>
    <t>教育施設</t>
    <phoneticPr fontId="7"/>
  </si>
  <si>
    <t>給気</t>
    <rPh sb="0" eb="2">
      <t>キュウキ</t>
    </rPh>
    <phoneticPr fontId="10"/>
  </si>
  <si>
    <t>医療施設</t>
    <phoneticPr fontId="7"/>
  </si>
  <si>
    <t>給気・排気</t>
    <rPh sb="0" eb="1">
      <t>キュウ</t>
    </rPh>
    <rPh sb="1" eb="2">
      <t>キ</t>
    </rPh>
    <rPh sb="3" eb="5">
      <t>ハイキ</t>
    </rPh>
    <phoneticPr fontId="10"/>
  </si>
  <si>
    <t>LPGの種類</t>
  </si>
  <si>
    <t>1立方メートル当たりのトンへの換算係数</t>
  </si>
  <si>
    <t>文化・
娯楽施設</t>
    <phoneticPr fontId="7"/>
  </si>
  <si>
    <t>補器（排気）</t>
    <rPh sb="0" eb="2">
      <t>ホキ</t>
    </rPh>
    <rPh sb="3" eb="5">
      <t>ハイキ</t>
    </rPh>
    <phoneticPr fontId="10"/>
  </si>
  <si>
    <t>プロパン</t>
  </si>
  <si>
    <t>トン</t>
  </si>
  <si>
    <t>工場</t>
    <rPh sb="0" eb="2">
      <t>コウジョウ</t>
    </rPh>
    <phoneticPr fontId="7"/>
  </si>
  <si>
    <t>その他
（工場、倉庫等）</t>
    <rPh sb="2" eb="3">
      <t>タ</t>
    </rPh>
    <rPh sb="5" eb="7">
      <t>コウジョウ</t>
    </rPh>
    <rPh sb="8" eb="10">
      <t>ソウコ</t>
    </rPh>
    <rPh sb="10" eb="11">
      <t>トウ</t>
    </rPh>
    <phoneticPr fontId="7"/>
  </si>
  <si>
    <t>補器（給気）</t>
    <rPh sb="0" eb="2">
      <t>ホキ</t>
    </rPh>
    <rPh sb="3" eb="5">
      <t>キュウキ</t>
    </rPh>
    <phoneticPr fontId="10"/>
  </si>
  <si>
    <t>ブタン</t>
  </si>
  <si>
    <t>プロパン・ブタンの混合</t>
  </si>
  <si>
    <t>OR(仕様入力!D$79="電気式パッケージ形空調機",仕様入力!D$79="ルームエアコン")</t>
    <phoneticPr fontId="10"/>
  </si>
  <si>
    <t>m3</t>
    <phoneticPr fontId="7"/>
  </si>
  <si>
    <t>東京ガスＨＰ出典：LNG14万7千m3≒LNG6.7万トン≒天然ガス81百万m3</t>
    <rPh sb="0" eb="2">
      <t>トウキョウ</t>
    </rPh>
    <rPh sb="6" eb="8">
      <t>シュッテン</t>
    </rPh>
    <phoneticPr fontId="7"/>
  </si>
  <si>
    <t>倍</t>
    <rPh sb="0" eb="1">
      <t>バイ</t>
    </rPh>
    <phoneticPr fontId="7"/>
  </si>
  <si>
    <t>【年間エネルギー使用量】</t>
    <rPh sb="1" eb="3">
      <t>ネンカン</t>
    </rPh>
    <rPh sb="8" eb="10">
      <t>シヨウ</t>
    </rPh>
    <rPh sb="10" eb="11">
      <t>リョウ</t>
    </rPh>
    <phoneticPr fontId="10"/>
  </si>
  <si>
    <t>【年間エネルギー使用量（概算）】</t>
    <rPh sb="1" eb="3">
      <t>ネンカン</t>
    </rPh>
    <rPh sb="8" eb="10">
      <t>シヨウ</t>
    </rPh>
    <rPh sb="10" eb="11">
      <t>リョウ</t>
    </rPh>
    <rPh sb="12" eb="14">
      <t>ガイサン</t>
    </rPh>
    <phoneticPr fontId="10"/>
  </si>
  <si>
    <r>
      <t>３．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によりエネルギー使用量が全く無い場合は、「</t>
    </r>
    <r>
      <rPr>
        <sz val="10"/>
        <color rgb="FFFF0000"/>
        <rFont val="メイリオ"/>
        <family val="3"/>
        <charset val="128"/>
      </rPr>
      <t>年間エネルギー使用量（概算）</t>
    </r>
    <r>
      <rPr>
        <sz val="10"/>
        <rFont val="メイリオ"/>
        <family val="3"/>
        <charset val="128"/>
      </rPr>
      <t>」シートに記入してください。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39" eb="41">
      <t>ガイサン</t>
    </rPh>
    <rPh sb="47" eb="49">
      <t>キニュウ</t>
    </rPh>
    <phoneticPr fontId="10"/>
  </si>
  <si>
    <t>エネルギー購買伝票が準備できる期間</t>
    <rPh sb="5" eb="9">
      <t>コウバイデンピョウ</t>
    </rPh>
    <rPh sb="10" eb="12">
      <t>ジュンビ</t>
    </rPh>
    <rPh sb="15" eb="17">
      <t>キカン</t>
    </rPh>
    <phoneticPr fontId="4"/>
  </si>
  <si>
    <t>保管上の問題で必要期間のエネルギー購買伝票が欠損している場合、ご契約の電力会社へ再発行を依頼ください。</t>
    <rPh sb="0" eb="3">
      <t>ホカンジョウ</t>
    </rPh>
    <rPh sb="4" eb="6">
      <t>モンダイ</t>
    </rPh>
    <rPh sb="7" eb="11">
      <t>ヒツヨウキカン</t>
    </rPh>
    <rPh sb="17" eb="21">
      <t>コウバイデンピョウ</t>
    </rPh>
    <rPh sb="22" eb="24">
      <t>ケッソン</t>
    </rPh>
    <rPh sb="28" eb="30">
      <t>バアイ</t>
    </rPh>
    <rPh sb="32" eb="34">
      <t>ケイヤク</t>
    </rPh>
    <rPh sb="35" eb="39">
      <t>デンリョクガイシャ</t>
    </rPh>
    <rPh sb="40" eb="43">
      <t>サイハッコウ</t>
    </rPh>
    <rPh sb="44" eb="46">
      <t>イライ</t>
    </rPh>
    <phoneticPr fontId="4"/>
  </si>
  <si>
    <t>必ず以下のシートのどちらかに情報を入力してください。</t>
    <rPh sb="0" eb="1">
      <t>カナラ</t>
    </rPh>
    <rPh sb="2" eb="4">
      <t>イカ</t>
    </rPh>
    <rPh sb="14" eb="16">
      <t>ジョウホウ</t>
    </rPh>
    <rPh sb="17" eb="19">
      <t>ニュウリョク</t>
    </rPh>
    <phoneticPr fontId="4"/>
  </si>
  <si>
    <t>エネルギー使用量　シート</t>
    <phoneticPr fontId="4"/>
  </si>
  <si>
    <t>年間エネルギー使用量（概算）シート</t>
    <phoneticPr fontId="4"/>
  </si>
  <si>
    <t>シート名</t>
    <rPh sb="3" eb="4">
      <t>メイ</t>
    </rPh>
    <phoneticPr fontId="4"/>
  </si>
  <si>
    <t>年間エネルギー使用量（概算）は新規開業時期の都合でエネルギー購買伝票の準備が難しい場合にご使用ください。</t>
    <rPh sb="15" eb="17">
      <t>シンキ</t>
    </rPh>
    <rPh sb="17" eb="21">
      <t>カイギョウジキ</t>
    </rPh>
    <rPh sb="22" eb="24">
      <t>ツゴウ</t>
    </rPh>
    <rPh sb="30" eb="34">
      <t>コウバイデンピョウ</t>
    </rPh>
    <rPh sb="35" eb="37">
      <t>ジュンビ</t>
    </rPh>
    <rPh sb="38" eb="39">
      <t>ムズカ</t>
    </rPh>
    <rPh sb="41" eb="43">
      <t>バアイ</t>
    </rPh>
    <rPh sb="45" eb="47">
      <t>シヨウ</t>
    </rPh>
    <phoneticPr fontId="4"/>
  </si>
  <si>
    <r>
      <rPr>
        <sz val="9"/>
        <color theme="8"/>
        <rFont val="游ゴシック"/>
        <family val="3"/>
        <charset val="128"/>
        <scheme val="minor"/>
      </rPr>
      <t xml:space="preserve">● </t>
    </r>
    <r>
      <rPr>
        <sz val="9"/>
        <color theme="1"/>
        <rFont val="游ゴシック"/>
        <family val="3"/>
        <charset val="128"/>
        <scheme val="minor"/>
      </rPr>
      <t>計算シートの作成にあたり、入力情報として以下の資料をご準備ください。</t>
    </r>
    <rPh sb="2" eb="4">
      <t>ケイサン</t>
    </rPh>
    <rPh sb="8" eb="10">
      <t>サクセイ</t>
    </rPh>
    <rPh sb="15" eb="19">
      <t>ニュウリョクジョウホウ</t>
    </rPh>
    <rPh sb="22" eb="24">
      <t>イカ</t>
    </rPh>
    <rPh sb="25" eb="27">
      <t>シリョウ</t>
    </rPh>
    <rPh sb="29" eb="31">
      <t>ジュンビ</t>
    </rPh>
    <phoneticPr fontId="4"/>
  </si>
  <si>
    <t>１カ月未満</t>
    <rPh sb="3" eb="5">
      <t>ミマン</t>
    </rPh>
    <phoneticPr fontId="4"/>
  </si>
  <si>
    <t>１～12か月分</t>
    <rPh sb="5" eb="6">
      <t>ゲツ</t>
    </rPh>
    <rPh sb="6" eb="7">
      <t>ブン</t>
    </rPh>
    <phoneticPr fontId="4"/>
  </si>
  <si>
    <t>3/8～4/7</t>
  </si>
  <si>
    <t>4/8～5/7</t>
  </si>
  <si>
    <t>5/8～6/7</t>
  </si>
  <si>
    <t>6/8～7/7</t>
  </si>
  <si>
    <t>7/8～8/7</t>
  </si>
  <si>
    <t>8/8～9/7</t>
  </si>
  <si>
    <t>9/8～10/7</t>
  </si>
  <si>
    <t>10/8～11/7</t>
  </si>
  <si>
    <t>11/8～12/7</t>
  </si>
  <si>
    <t>12/8～1/7</t>
  </si>
  <si>
    <t>1/8～2/7</t>
  </si>
  <si>
    <t>2/8～3/7</t>
  </si>
  <si>
    <t>令和4年度</t>
  </si>
  <si>
    <t>3/11～4/10</t>
  </si>
  <si>
    <t>4/11～5/13</t>
  </si>
  <si>
    <t>5/14～6/10</t>
  </si>
  <si>
    <t>6/11～7/9</t>
  </si>
  <si>
    <t>7/10～8/11</t>
  </si>
  <si>
    <t>8/12～9/9</t>
  </si>
  <si>
    <t>9/10～10/12</t>
  </si>
  <si>
    <t>10/13～11/10</t>
  </si>
  <si>
    <t>11/11～12/10</t>
  </si>
  <si>
    <t>12/11～1/13</t>
  </si>
  <si>
    <t>1/14～2/9</t>
  </si>
  <si>
    <t>2/10～3/10</t>
  </si>
  <si>
    <t>該当</t>
  </si>
  <si>
    <t>中小規模事業所に該当します。</t>
    <phoneticPr fontId="4"/>
  </si>
  <si>
    <t>ver1.4</t>
    <phoneticPr fontId="4"/>
  </si>
  <si>
    <r>
      <t>１．</t>
    </r>
    <r>
      <rPr>
        <sz val="10"/>
        <color rgb="FFFF0000"/>
        <rFont val="メイリオ"/>
        <family val="3"/>
        <charset val="128"/>
      </rPr>
      <t>令和5年度</t>
    </r>
    <r>
      <rPr>
        <sz val="10"/>
        <rFont val="メイリオ"/>
        <family val="3"/>
        <charset val="128"/>
      </rPr>
      <t>（2023年度）の電気、ガス及びその他のエネルギー使用量を下記表に入力してください。</t>
    </r>
    <rPh sb="2" eb="4">
      <t>レイワ</t>
    </rPh>
    <rPh sb="5" eb="7">
      <t>ネンド</t>
    </rPh>
    <rPh sb="12" eb="14">
      <t>ネンド</t>
    </rPh>
    <rPh sb="21" eb="22">
      <t>オヨ</t>
    </rPh>
    <rPh sb="25" eb="26">
      <t>タ</t>
    </rPh>
    <rPh sb="32" eb="34">
      <t>シヨウ</t>
    </rPh>
    <rPh sb="34" eb="35">
      <t>リョウ</t>
    </rPh>
    <rPh sb="36" eb="38">
      <t>カキ</t>
    </rPh>
    <rPh sb="38" eb="39">
      <t>ヒョウ</t>
    </rPh>
    <rPh sb="40" eb="42">
      <t>ニュウリョク</t>
    </rPh>
    <phoneticPr fontId="10"/>
  </si>
  <si>
    <t>エネルギー購買伝票等</t>
    <rPh sb="5" eb="10">
      <t>コウバイデンピョウトウ</t>
    </rPh>
    <phoneticPr fontId="4"/>
  </si>
  <si>
    <r>
      <rPr>
        <sz val="9"/>
        <color rgb="FFFFC000"/>
        <rFont val="游ゴシック"/>
        <family val="3"/>
        <charset val="128"/>
        <scheme val="minor"/>
      </rPr>
      <t>●</t>
    </r>
    <r>
      <rPr>
        <sz val="9"/>
        <color theme="1"/>
        <rFont val="游ゴシック"/>
        <family val="3"/>
        <charset val="128"/>
        <scheme val="minor"/>
      </rPr>
      <t xml:space="preserve"> エネルギー購買伝票を準備できる期間に合わせて、「エネルギー使用量シート」か「年間エネルギー使用量（概算）シート」に入力してください。</t>
    </r>
    <rPh sb="7" eb="11">
      <t>コウバイデンピョウ</t>
    </rPh>
    <rPh sb="12" eb="14">
      <t>ジュンビ</t>
    </rPh>
    <rPh sb="17" eb="19">
      <t>キカン</t>
    </rPh>
    <rPh sb="20" eb="21">
      <t>ア</t>
    </rPh>
    <rPh sb="31" eb="34">
      <t>シヨウリョウ</t>
    </rPh>
    <rPh sb="40" eb="42">
      <t>ネンカン</t>
    </rPh>
    <rPh sb="47" eb="50">
      <t>シヨウリョウ</t>
    </rPh>
    <rPh sb="51" eb="53">
      <t>ガイサン</t>
    </rPh>
    <rPh sb="59" eb="61">
      <t>ニュウリョク</t>
    </rPh>
    <phoneticPr fontId="4"/>
  </si>
  <si>
    <t>令和5年度</t>
  </si>
  <si>
    <t>エネルギー使用量計算シートの作成にあたりご準備いただくもの</t>
    <rPh sb="2" eb="4">
      <t>ケイサン</t>
    </rPh>
    <rPh sb="8" eb="10">
      <t>サクセイ</t>
    </rPh>
    <rPh sb="15" eb="17">
      <t>ジュンビ</t>
    </rPh>
    <phoneticPr fontId="4"/>
  </si>
  <si>
    <r>
      <t>セルに適切な＜</t>
    </r>
    <r>
      <rPr>
        <sz val="12"/>
        <color rgb="FFFF0000"/>
        <rFont val="メイリオ"/>
        <family val="3"/>
        <charset val="128"/>
      </rPr>
      <t>月日、数値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ツキヒ</t>
    </rPh>
    <rPh sb="10" eb="12">
      <t>スウチ</t>
    </rPh>
    <rPh sb="14" eb="16">
      <t>ニュウリョク</t>
    </rPh>
    <phoneticPr fontId="10"/>
  </si>
  <si>
    <t>【事業所の名称】</t>
    <rPh sb="1" eb="4">
      <t>ジギョウショ</t>
    </rPh>
    <rPh sb="5" eb="7">
      <t>メイショウ</t>
    </rPh>
    <phoneticPr fontId="4"/>
  </si>
  <si>
    <t>事業所の名称】</t>
    <phoneticPr fontId="4"/>
  </si>
  <si>
    <t>【事業所の名称】</t>
    <rPh sb="1" eb="4">
      <t>ジギョウショ</t>
    </rPh>
    <rPh sb="5" eb="7">
      <t>メイショウ</t>
    </rPh>
    <phoneticPr fontId="4"/>
  </si>
  <si>
    <t>【事業所の名称】</t>
    <phoneticPr fontId="4"/>
  </si>
  <si>
    <t>△△株式会社　本社工場</t>
    <rPh sb="2" eb="6">
      <t>カブシキカイシャ</t>
    </rPh>
    <rPh sb="7" eb="11">
      <t>ホンシャコウジョウ</t>
    </rPh>
    <phoneticPr fontId="4"/>
  </si>
  <si>
    <t>△△株式会社　本社工場</t>
    <phoneticPr fontId="4"/>
  </si>
  <si>
    <t>入力してください。</t>
    <rPh sb="0" eb="2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</si>
</sst>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0_ "/>
    <numFmt numFmtId="177" formatCode="#,##0_ "/>
    <numFmt numFmtId="178" formatCode="#,##0_);[Red]\(#,##0\)"/>
    <numFmt numFmtId="179" formatCode="#,##0.0_ "/>
    <numFmt numFmtId="180" formatCode="#,##0.00_);[Red]\(#,##0.00\)"/>
    <numFmt numFmtId="181" formatCode="#,##0.000_);[Red]\(#,##0.000\)"/>
    <numFmt numFmtId="182" formatCode="#,##0.0000_);[Red]\(#,##0.0000\)"/>
    <numFmt numFmtId="183" formatCode="#,##0.0_ ;[Red]\-#,##0.0\ "/>
    <numFmt numFmtId="184" formatCode="#,##0_ ;[Red]\-#,##0\ "/>
    <numFmt numFmtId="185" formatCode="#,##0.00_ ;[Red]\-#,##0.00\ "/>
    <numFmt numFmtId="186" formatCode="0.0##"/>
    <numFmt numFmtId="187" formatCode="#,##0.0_);[Red]\(#,##0.0\)"/>
    <numFmt numFmtId="188" formatCode="#,##0.000000_);[Red]\(#,##0.000000\)"/>
  </numFmts>
  <fonts count="40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2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indexed="10"/>
      <name val="メイリオ"/>
      <family val="3"/>
      <charset val="128"/>
    </font>
    <font>
      <sz val="12"/>
      <color indexed="81"/>
      <name val="メイリオ"/>
      <family val="3"/>
      <charset val="128"/>
    </font>
    <font>
      <sz val="16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9"/>
      <color theme="8"/>
      <name val="游ゴシック"/>
      <family val="3"/>
      <charset val="128"/>
      <scheme val="minor"/>
    </font>
    <font>
      <sz val="9"/>
      <color rgb="FFFFC000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9" fillId="0" borderId="0" xfId="3" applyFont="1" applyProtection="1">
      <alignment vertical="center"/>
      <protection hidden="1"/>
    </xf>
    <xf numFmtId="0" fontId="8" fillId="0" borderId="0" xfId="3" applyProtection="1">
      <alignment vertical="center"/>
      <protection hidden="1"/>
    </xf>
    <xf numFmtId="0" fontId="11" fillId="0" borderId="0" xfId="4" applyFont="1" applyProtection="1">
      <alignment vertical="center"/>
      <protection hidden="1"/>
    </xf>
    <xf numFmtId="0" fontId="13" fillId="0" borderId="0" xfId="4" applyFont="1" applyProtection="1">
      <alignment vertical="center"/>
      <protection hidden="1"/>
    </xf>
    <xf numFmtId="0" fontId="12" fillId="0" borderId="0" xfId="4" applyFont="1" applyProtection="1">
      <alignment vertical="center"/>
      <protection hidden="1"/>
    </xf>
    <xf numFmtId="0" fontId="9" fillId="0" borderId="0" xfId="3" applyFont="1" applyAlignment="1" applyProtection="1">
      <alignment vertical="center" shrinkToFit="1"/>
      <protection hidden="1"/>
    </xf>
    <xf numFmtId="0" fontId="14" fillId="3" borderId="1" xfId="3" applyFont="1" applyFill="1" applyBorder="1" applyAlignment="1" applyProtection="1">
      <alignment horizontal="center" vertical="center" wrapText="1"/>
      <protection hidden="1"/>
    </xf>
    <xf numFmtId="0" fontId="6" fillId="0" borderId="0" xfId="3" applyFont="1" applyProtection="1">
      <alignment vertical="center"/>
      <protection hidden="1"/>
    </xf>
    <xf numFmtId="0" fontId="8" fillId="0" borderId="0" xfId="3" quotePrefix="1" applyProtection="1">
      <alignment vertical="center"/>
      <protection hidden="1"/>
    </xf>
    <xf numFmtId="0" fontId="14" fillId="4" borderId="1" xfId="3" applyFont="1" applyFill="1" applyBorder="1" applyAlignment="1" applyProtection="1">
      <alignment horizontal="center" vertical="center" wrapText="1"/>
      <protection hidden="1"/>
    </xf>
    <xf numFmtId="0" fontId="8" fillId="5" borderId="1" xfId="3" applyFill="1" applyBorder="1" applyProtection="1">
      <alignment vertical="center"/>
      <protection hidden="1"/>
    </xf>
    <xf numFmtId="0" fontId="13" fillId="0" borderId="0" xfId="3" applyFont="1" applyProtection="1">
      <alignment vertical="center"/>
      <protection hidden="1"/>
    </xf>
    <xf numFmtId="0" fontId="8" fillId="0" borderId="0" xfId="3" applyAlignment="1" applyProtection="1">
      <alignment vertical="center" wrapText="1"/>
      <protection hidden="1"/>
    </xf>
    <xf numFmtId="0" fontId="16" fillId="0" borderId="0" xfId="4" applyFont="1" applyProtection="1">
      <alignment vertical="center"/>
      <protection hidden="1"/>
    </xf>
    <xf numFmtId="0" fontId="9" fillId="0" borderId="0" xfId="3" applyFont="1" applyAlignment="1" applyProtection="1">
      <alignment horizontal="right" vertical="top"/>
      <protection hidden="1"/>
    </xf>
    <xf numFmtId="0" fontId="17" fillId="0" borderId="0" xfId="4" applyFont="1" applyProtection="1">
      <alignment vertical="center"/>
      <protection hidden="1"/>
    </xf>
    <xf numFmtId="0" fontId="13" fillId="3" borderId="9" xfId="4" applyFont="1" applyFill="1" applyBorder="1" applyAlignment="1" applyProtection="1">
      <alignment horizontal="center" vertical="center"/>
      <protection locked="0"/>
    </xf>
    <xf numFmtId="55" fontId="13" fillId="0" borderId="10" xfId="4" applyNumberFormat="1" applyFont="1" applyBorder="1" applyAlignment="1" applyProtection="1">
      <alignment horizontal="center" vertical="center" wrapText="1"/>
      <protection hidden="1"/>
    </xf>
    <xf numFmtId="0" fontId="13" fillId="0" borderId="10" xfId="4" applyFont="1" applyBorder="1" applyAlignment="1" applyProtection="1">
      <alignment horizontal="center" vertical="center"/>
      <protection hidden="1"/>
    </xf>
    <xf numFmtId="0" fontId="13" fillId="0" borderId="11" xfId="4" applyFont="1" applyBorder="1" applyAlignment="1" applyProtection="1">
      <alignment horizontal="center" vertical="center"/>
      <protection hidden="1"/>
    </xf>
    <xf numFmtId="0" fontId="13" fillId="0" borderId="12" xfId="4" applyFont="1" applyBorder="1" applyProtection="1">
      <alignment vertical="center"/>
      <protection hidden="1"/>
    </xf>
    <xf numFmtId="0" fontId="13" fillId="0" borderId="12" xfId="4" applyFont="1" applyBorder="1" applyAlignment="1" applyProtection="1">
      <alignment horizontal="center" vertical="center"/>
      <protection hidden="1"/>
    </xf>
    <xf numFmtId="0" fontId="13" fillId="0" borderId="13" xfId="4" applyFont="1" applyBorder="1" applyAlignment="1" applyProtection="1">
      <alignment horizontal="center" vertical="center" wrapText="1"/>
      <protection hidden="1"/>
    </xf>
    <xf numFmtId="0" fontId="13" fillId="4" borderId="14" xfId="4" applyFont="1" applyFill="1" applyBorder="1" applyAlignment="1" applyProtection="1">
      <alignment horizontal="center" vertical="center" shrinkToFit="1"/>
      <protection locked="0"/>
    </xf>
    <xf numFmtId="0" fontId="13" fillId="0" borderId="15" xfId="4" applyFont="1" applyBorder="1" applyAlignment="1" applyProtection="1">
      <alignment horizontal="center" vertical="center"/>
      <protection hidden="1"/>
    </xf>
    <xf numFmtId="0" fontId="13" fillId="0" borderId="15" xfId="4" applyFont="1" applyBorder="1" applyAlignment="1" applyProtection="1">
      <alignment horizontal="center" vertical="center" wrapText="1"/>
      <protection hidden="1"/>
    </xf>
    <xf numFmtId="0" fontId="13" fillId="0" borderId="16" xfId="4" applyFont="1" applyBorder="1" applyAlignment="1" applyProtection="1">
      <alignment horizontal="center" vertical="center" wrapText="1"/>
      <protection hidden="1"/>
    </xf>
    <xf numFmtId="184" fontId="13" fillId="0" borderId="0" xfId="4" applyNumberFormat="1" applyFont="1" applyProtection="1">
      <alignment vertical="center"/>
      <protection hidden="1"/>
    </xf>
    <xf numFmtId="0" fontId="13" fillId="7" borderId="0" xfId="4" applyFont="1" applyFill="1" applyAlignment="1" applyProtection="1">
      <alignment horizontal="center" vertical="center" wrapText="1"/>
      <protection hidden="1"/>
    </xf>
    <xf numFmtId="0" fontId="13" fillId="0" borderId="0" xfId="4" applyFont="1" applyAlignment="1" applyProtection="1">
      <alignment horizontal="center" vertical="center" wrapText="1"/>
      <protection hidden="1"/>
    </xf>
    <xf numFmtId="184" fontId="13" fillId="0" borderId="0" xfId="4" applyNumberFormat="1" applyFont="1" applyAlignment="1" applyProtection="1">
      <alignment horizontal="center" vertical="center" wrapText="1"/>
      <protection hidden="1"/>
    </xf>
    <xf numFmtId="0" fontId="22" fillId="0" borderId="0" xfId="4" applyFont="1" applyProtection="1">
      <alignment vertical="center"/>
      <protection hidden="1"/>
    </xf>
    <xf numFmtId="38" fontId="13" fillId="0" borderId="0" xfId="4" applyNumberFormat="1" applyFont="1" applyProtection="1">
      <alignment vertical="center"/>
      <protection hidden="1"/>
    </xf>
    <xf numFmtId="0" fontId="22" fillId="0" borderId="8" xfId="4" applyFont="1" applyBorder="1" applyProtection="1">
      <alignment vertical="center"/>
      <protection hidden="1"/>
    </xf>
    <xf numFmtId="0" fontId="13" fillId="4" borderId="18" xfId="4" applyFont="1" applyFill="1" applyBorder="1" applyAlignment="1" applyProtection="1">
      <alignment horizontal="center" vertical="center" shrinkToFit="1"/>
      <protection locked="0"/>
    </xf>
    <xf numFmtId="0" fontId="13" fillId="0" borderId="1" xfId="4" applyFont="1" applyBorder="1" applyProtection="1">
      <alignment vertical="center"/>
      <protection hidden="1"/>
    </xf>
    <xf numFmtId="0" fontId="13" fillId="0" borderId="0" xfId="4" applyFont="1" applyAlignment="1" applyProtection="1">
      <alignment horizontal="center" vertical="center"/>
      <protection hidden="1"/>
    </xf>
    <xf numFmtId="178" fontId="8" fillId="0" borderId="0" xfId="3" applyNumberFormat="1" applyProtection="1">
      <alignment vertical="center"/>
      <protection hidden="1"/>
    </xf>
    <xf numFmtId="0" fontId="6" fillId="0" borderId="0" xfId="4" applyFont="1" applyProtection="1">
      <alignment vertical="center"/>
      <protection hidden="1"/>
    </xf>
    <xf numFmtId="178" fontId="1" fillId="0" borderId="0" xfId="4" applyNumberFormat="1" applyAlignment="1" applyProtection="1">
      <alignment horizontal="center" vertical="center"/>
      <protection hidden="1"/>
    </xf>
    <xf numFmtId="181" fontId="1" fillId="0" borderId="0" xfId="4" applyNumberFormat="1" applyAlignment="1" applyProtection="1">
      <alignment horizontal="right" vertical="center"/>
      <protection hidden="1"/>
    </xf>
    <xf numFmtId="0" fontId="1" fillId="0" borderId="0" xfId="4" applyProtection="1">
      <alignment vertical="center"/>
      <protection hidden="1"/>
    </xf>
    <xf numFmtId="187" fontId="0" fillId="0" borderId="0" xfId="5" applyNumberFormat="1" applyFont="1" applyBorder="1" applyProtection="1">
      <alignment vertical="center"/>
      <protection hidden="1"/>
    </xf>
    <xf numFmtId="181" fontId="1" fillId="0" borderId="0" xfId="4" applyNumberFormat="1" applyProtection="1">
      <alignment vertical="center"/>
      <protection hidden="1"/>
    </xf>
    <xf numFmtId="0" fontId="5" fillId="6" borderId="0" xfId="0" applyFont="1" applyFill="1">
      <alignment vertical="center"/>
    </xf>
    <xf numFmtId="0" fontId="5" fillId="12" borderId="0" xfId="0" applyFont="1" applyFill="1">
      <alignment vertical="center"/>
    </xf>
    <xf numFmtId="0" fontId="28" fillId="12" borderId="0" xfId="0" applyFont="1" applyFill="1">
      <alignment vertical="center"/>
    </xf>
    <xf numFmtId="0" fontId="34" fillId="6" borderId="0" xfId="0" applyFont="1" applyFill="1">
      <alignment vertical="center"/>
    </xf>
    <xf numFmtId="0" fontId="13" fillId="4" borderId="14" xfId="2" applyFont="1" applyFill="1" applyBorder="1" applyAlignment="1" applyProtection="1">
      <alignment horizontal="center" vertical="center" shrinkToFit="1"/>
      <protection locked="0"/>
    </xf>
    <xf numFmtId="0" fontId="13" fillId="4" borderId="18" xfId="2" applyFont="1" applyFill="1" applyBorder="1" applyAlignment="1" applyProtection="1">
      <alignment horizontal="center" vertical="center" shrinkToFit="1"/>
      <protection locked="0"/>
    </xf>
    <xf numFmtId="55" fontId="13" fillId="0" borderId="35" xfId="4" applyNumberFormat="1" applyFont="1" applyBorder="1" applyAlignment="1" applyProtection="1">
      <alignment horizontal="center" vertical="center" wrapText="1"/>
      <protection hidden="1"/>
    </xf>
    <xf numFmtId="0" fontId="13" fillId="0" borderId="4" xfId="4" applyFont="1" applyBorder="1" applyAlignment="1" applyProtection="1">
      <alignment horizontal="center" vertical="center"/>
      <protection hidden="1"/>
    </xf>
    <xf numFmtId="0" fontId="13" fillId="3" borderId="0" xfId="4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22" fillId="4" borderId="14" xfId="2" applyFont="1" applyFill="1" applyBorder="1" applyAlignment="1" applyProtection="1">
      <alignment horizontal="center" vertical="center" shrinkToFit="1"/>
      <protection hidden="1"/>
    </xf>
    <xf numFmtId="0" fontId="22" fillId="4" borderId="18" xfId="2" applyFont="1" applyFill="1" applyBorder="1" applyAlignment="1" applyProtection="1">
      <alignment horizontal="center" vertical="center" shrinkToFit="1"/>
      <protection hidden="1"/>
    </xf>
    <xf numFmtId="184" fontId="22" fillId="4" borderId="20" xfId="5" applyNumberFormat="1" applyFont="1" applyFill="1" applyBorder="1" applyAlignment="1" applyProtection="1">
      <alignment horizontal="right" vertical="center" shrinkToFit="1"/>
      <protection hidden="1"/>
    </xf>
    <xf numFmtId="0" fontId="22" fillId="3" borderId="36" xfId="4" applyFont="1" applyFill="1" applyBorder="1" applyAlignment="1" applyProtection="1">
      <alignment horizontal="center" vertical="center"/>
      <protection hidden="1"/>
    </xf>
    <xf numFmtId="0" fontId="22" fillId="3" borderId="37" xfId="4" applyFont="1" applyFill="1" applyBorder="1" applyAlignment="1" applyProtection="1">
      <alignment horizontal="center" vertical="center"/>
      <protection hidden="1"/>
    </xf>
    <xf numFmtId="0" fontId="22" fillId="3" borderId="38" xfId="4" applyFont="1" applyFill="1" applyBorder="1" applyAlignment="1" applyProtection="1">
      <alignment horizontal="center" vertical="center"/>
      <protection hidden="1"/>
    </xf>
    <xf numFmtId="0" fontId="38" fillId="0" borderId="0" xfId="3" applyFont="1" applyProtection="1">
      <alignment vertical="center"/>
      <protection hidden="1"/>
    </xf>
    <xf numFmtId="184" fontId="13" fillId="0" borderId="41" xfId="5" applyNumberFormat="1" applyFont="1" applyFill="1" applyBorder="1" applyAlignment="1" applyProtection="1">
      <alignment horizontal="right" vertical="center" shrinkToFit="1"/>
      <protection locked="0"/>
    </xf>
    <xf numFmtId="0" fontId="13" fillId="0" borderId="41" xfId="4" applyFont="1" applyBorder="1" applyAlignment="1" applyProtection="1">
      <alignment horizontal="center" vertical="center" wrapText="1"/>
      <protection hidden="1"/>
    </xf>
    <xf numFmtId="184" fontId="13" fillId="0" borderId="0" xfId="5" applyNumberFormat="1" applyFont="1" applyFill="1" applyBorder="1" applyAlignment="1" applyProtection="1">
      <alignment horizontal="right" vertical="center" shrinkToFit="1"/>
      <protection locked="0"/>
    </xf>
    <xf numFmtId="184" fontId="21" fillId="6" borderId="44" xfId="4" applyNumberFormat="1" applyFont="1" applyFill="1" applyBorder="1" applyAlignment="1" applyProtection="1">
      <alignment horizontal="right" vertical="center"/>
      <protection hidden="1"/>
    </xf>
    <xf numFmtId="184" fontId="13" fillId="0" borderId="0" xfId="5" applyNumberFormat="1" applyFont="1" applyFill="1" applyBorder="1" applyAlignment="1" applyProtection="1">
      <alignment vertical="center" shrinkToFit="1"/>
      <protection hidden="1"/>
    </xf>
    <xf numFmtId="184" fontId="21" fillId="6" borderId="41" xfId="4" applyNumberFormat="1" applyFont="1" applyFill="1" applyBorder="1" applyAlignment="1" applyProtection="1">
      <alignment horizontal="right" vertical="center"/>
      <protection hidden="1"/>
    </xf>
    <xf numFmtId="0" fontId="13" fillId="0" borderId="46" xfId="4" applyFont="1" applyBorder="1" applyAlignment="1" applyProtection="1">
      <alignment horizontal="center" vertical="center" wrapText="1"/>
      <protection hidden="1"/>
    </xf>
    <xf numFmtId="184" fontId="13" fillId="5" borderId="43" xfId="5" applyNumberFormat="1" applyFont="1" applyFill="1" applyBorder="1" applyAlignment="1" applyProtection="1">
      <alignment vertical="center" shrinkToFit="1"/>
      <protection hidden="1"/>
    </xf>
    <xf numFmtId="184" fontId="13" fillId="0" borderId="47" xfId="5" applyNumberFormat="1" applyFont="1" applyFill="1" applyBorder="1" applyAlignment="1" applyProtection="1">
      <alignment horizontal="right" vertical="center" shrinkToFit="1"/>
      <protection locked="0"/>
    </xf>
    <xf numFmtId="184" fontId="13" fillId="0" borderId="48" xfId="5" applyNumberFormat="1" applyFont="1" applyFill="1" applyBorder="1" applyAlignment="1" applyProtection="1">
      <alignment horizontal="right" vertical="center" shrinkToFit="1"/>
      <protection locked="0"/>
    </xf>
    <xf numFmtId="184" fontId="13" fillId="0" borderId="0" xfId="5" applyNumberFormat="1" applyFont="1" applyFill="1" applyBorder="1" applyAlignment="1" applyProtection="1">
      <alignment horizontal="right" vertical="center" shrinkToFit="1"/>
      <protection hidden="1"/>
    </xf>
    <xf numFmtId="184" fontId="21" fillId="6" borderId="0" xfId="4" applyNumberFormat="1" applyFont="1" applyFill="1" applyAlignment="1" applyProtection="1">
      <alignment horizontal="right" vertical="center"/>
      <protection hidden="1"/>
    </xf>
    <xf numFmtId="184" fontId="13" fillId="5" borderId="43" xfId="5" applyNumberFormat="1" applyFont="1" applyFill="1" applyBorder="1" applyAlignment="1" applyProtection="1">
      <alignment horizontal="right" vertical="center" shrinkToFit="1"/>
      <protection hidden="1"/>
    </xf>
    <xf numFmtId="184" fontId="13" fillId="0" borderId="41" xfId="5" applyNumberFormat="1" applyFont="1" applyFill="1" applyBorder="1" applyAlignment="1" applyProtection="1">
      <alignment vertical="center" shrinkToFit="1"/>
      <protection hidden="1"/>
    </xf>
    <xf numFmtId="0" fontId="21" fillId="0" borderId="41" xfId="4" applyFont="1" applyBorder="1" applyAlignment="1" applyProtection="1">
      <alignment horizontal="center" vertical="center"/>
      <protection hidden="1"/>
    </xf>
    <xf numFmtId="0" fontId="21" fillId="0" borderId="0" xfId="4" applyFont="1" applyAlignment="1" applyProtection="1">
      <alignment horizontal="center" vertical="center"/>
      <protection hidden="1"/>
    </xf>
    <xf numFmtId="181" fontId="13" fillId="0" borderId="0" xfId="4" applyNumberFormat="1" applyFont="1" applyProtection="1">
      <alignment vertical="center"/>
      <protection hidden="1"/>
    </xf>
    <xf numFmtId="182" fontId="13" fillId="0" borderId="0" xfId="4" applyNumberFormat="1" applyFont="1" applyProtection="1">
      <alignment vertical="center"/>
      <protection hidden="1"/>
    </xf>
    <xf numFmtId="181" fontId="13" fillId="0" borderId="0" xfId="4" applyNumberFormat="1" applyFont="1" applyAlignment="1" applyProtection="1">
      <alignment horizontal="right" vertical="center"/>
      <protection hidden="1"/>
    </xf>
    <xf numFmtId="181" fontId="13" fillId="3" borderId="23" xfId="4" applyNumberFormat="1" applyFont="1" applyFill="1" applyBorder="1" applyAlignment="1" applyProtection="1">
      <alignment horizontal="center" vertical="center"/>
      <protection hidden="1"/>
    </xf>
    <xf numFmtId="181" fontId="13" fillId="5" borderId="24" xfId="4" applyNumberFormat="1" applyFont="1" applyFill="1" applyBorder="1" applyAlignment="1" applyProtection="1">
      <alignment horizontal="center" vertical="center"/>
      <protection hidden="1"/>
    </xf>
    <xf numFmtId="181" fontId="13" fillId="9" borderId="0" xfId="4" applyNumberFormat="1" applyFont="1" applyFill="1" applyProtection="1">
      <alignment vertical="center"/>
      <protection hidden="1"/>
    </xf>
    <xf numFmtId="181" fontId="13" fillId="10" borderId="0" xfId="4" applyNumberFormat="1" applyFont="1" applyFill="1" applyProtection="1">
      <alignment vertical="center"/>
      <protection hidden="1"/>
    </xf>
    <xf numFmtId="180" fontId="13" fillId="0" borderId="0" xfId="4" applyNumberFormat="1" applyFont="1" applyProtection="1">
      <alignment vertical="center"/>
      <protection hidden="1"/>
    </xf>
    <xf numFmtId="181" fontId="13" fillId="0" borderId="25" xfId="4" applyNumberFormat="1" applyFont="1" applyBorder="1" applyProtection="1">
      <alignment vertical="center"/>
      <protection hidden="1"/>
    </xf>
    <xf numFmtId="180" fontId="13" fillId="0" borderId="26" xfId="4" applyNumberFormat="1" applyFont="1" applyBorder="1" applyProtection="1">
      <alignment vertical="center"/>
      <protection hidden="1"/>
    </xf>
    <xf numFmtId="181" fontId="22" fillId="0" borderId="0" xfId="4" applyNumberFormat="1" applyFont="1" applyProtection="1">
      <alignment vertical="center"/>
      <protection hidden="1"/>
    </xf>
    <xf numFmtId="187" fontId="17" fillId="0" borderId="0" xfId="4" applyNumberFormat="1" applyFont="1" applyProtection="1">
      <alignment vertical="center"/>
      <protection hidden="1"/>
    </xf>
    <xf numFmtId="187" fontId="13" fillId="0" borderId="0" xfId="4" applyNumberFormat="1" applyFont="1" applyProtection="1">
      <alignment vertical="center"/>
      <protection hidden="1"/>
    </xf>
    <xf numFmtId="178" fontId="13" fillId="0" borderId="0" xfId="4" applyNumberFormat="1" applyFont="1" applyProtection="1">
      <alignment vertical="center"/>
      <protection hidden="1"/>
    </xf>
    <xf numFmtId="180" fontId="13" fillId="0" borderId="25" xfId="4" applyNumberFormat="1" applyFont="1" applyBorder="1" applyProtection="1">
      <alignment vertical="center"/>
      <protection hidden="1"/>
    </xf>
    <xf numFmtId="181" fontId="13" fillId="8" borderId="0" xfId="4" applyNumberFormat="1" applyFont="1" applyFill="1" applyProtection="1">
      <alignment vertical="center"/>
      <protection hidden="1"/>
    </xf>
    <xf numFmtId="180" fontId="13" fillId="2" borderId="6" xfId="4" applyNumberFormat="1" applyFont="1" applyFill="1" applyBorder="1" applyProtection="1">
      <alignment vertical="center"/>
      <protection hidden="1"/>
    </xf>
    <xf numFmtId="181" fontId="13" fillId="2" borderId="0" xfId="4" applyNumberFormat="1" applyFont="1" applyFill="1" applyProtection="1">
      <alignment vertical="center"/>
      <protection hidden="1"/>
    </xf>
    <xf numFmtId="180" fontId="13" fillId="0" borderId="27" xfId="4" applyNumberFormat="1" applyFont="1" applyBorder="1" applyProtection="1">
      <alignment vertical="center"/>
      <protection hidden="1"/>
    </xf>
    <xf numFmtId="180" fontId="13" fillId="0" borderId="28" xfId="4" applyNumberFormat="1" applyFont="1" applyBorder="1" applyProtection="1">
      <alignment vertical="center"/>
      <protection hidden="1"/>
    </xf>
    <xf numFmtId="180" fontId="13" fillId="3" borderId="23" xfId="4" applyNumberFormat="1" applyFont="1" applyFill="1" applyBorder="1" applyAlignment="1" applyProtection="1">
      <alignment horizontal="center" vertical="center"/>
      <protection hidden="1"/>
    </xf>
    <xf numFmtId="180" fontId="13" fillId="5" borderId="24" xfId="4" applyNumberFormat="1" applyFont="1" applyFill="1" applyBorder="1" applyAlignment="1" applyProtection="1">
      <alignment horizontal="center" vertical="center"/>
      <protection hidden="1"/>
    </xf>
    <xf numFmtId="188" fontId="13" fillId="0" borderId="0" xfId="4" applyNumberFormat="1" applyFont="1" applyProtection="1">
      <alignment vertical="center"/>
      <protection hidden="1"/>
    </xf>
    <xf numFmtId="0" fontId="8" fillId="14" borderId="1" xfId="3" applyFill="1" applyBorder="1" applyAlignment="1" applyProtection="1">
      <alignment vertical="center" wrapText="1"/>
      <protection hidden="1"/>
    </xf>
    <xf numFmtId="0" fontId="8" fillId="14" borderId="1" xfId="3" applyFill="1" applyBorder="1" applyProtection="1">
      <alignment vertical="center"/>
      <protection hidden="1"/>
    </xf>
    <xf numFmtId="0" fontId="31" fillId="11" borderId="0" xfId="0" applyFont="1" applyFill="1" applyAlignment="1">
      <alignment horizontal="left" vertical="center"/>
    </xf>
    <xf numFmtId="0" fontId="29" fillId="13" borderId="0" xfId="0" applyFont="1" applyFill="1" applyAlignment="1">
      <alignment horizontal="left" vertical="center"/>
    </xf>
    <xf numFmtId="0" fontId="28" fillId="12" borderId="32" xfId="0" applyFont="1" applyFill="1" applyBorder="1" applyAlignment="1">
      <alignment horizontal="left" vertical="center"/>
    </xf>
    <xf numFmtId="0" fontId="28" fillId="12" borderId="33" xfId="0" applyFont="1" applyFill="1" applyBorder="1" applyAlignment="1">
      <alignment horizontal="left" vertical="center"/>
    </xf>
    <xf numFmtId="0" fontId="28" fillId="12" borderId="30" xfId="0" applyFont="1" applyFill="1" applyBorder="1" applyAlignment="1">
      <alignment horizontal="left" vertical="center"/>
    </xf>
    <xf numFmtId="0" fontId="28" fillId="12" borderId="1" xfId="0" applyFont="1" applyFill="1" applyBorder="1" applyAlignment="1">
      <alignment horizontal="left" vertical="center"/>
    </xf>
    <xf numFmtId="0" fontId="30" fillId="11" borderId="10" xfId="0" applyFont="1" applyFill="1" applyBorder="1" applyAlignment="1">
      <alignment horizontal="center" vertical="center"/>
    </xf>
    <xf numFmtId="0" fontId="30" fillId="11" borderId="29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/>
    </xf>
    <xf numFmtId="0" fontId="28" fillId="12" borderId="31" xfId="0" applyFont="1" applyFill="1" applyBorder="1" applyAlignment="1">
      <alignment horizontal="center" vertical="center"/>
    </xf>
    <xf numFmtId="0" fontId="28" fillId="12" borderId="33" xfId="0" applyFont="1" applyFill="1" applyBorder="1" applyAlignment="1">
      <alignment horizontal="center" vertical="center"/>
    </xf>
    <xf numFmtId="0" fontId="28" fillId="12" borderId="34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left" vertical="center"/>
    </xf>
    <xf numFmtId="0" fontId="5" fillId="12" borderId="0" xfId="0" applyFont="1" applyFill="1" applyAlignment="1">
      <alignment horizontal="left" vertical="top" wrapText="1"/>
    </xf>
    <xf numFmtId="0" fontId="8" fillId="14" borderId="3" xfId="3" applyFill="1" applyBorder="1" applyAlignment="1" applyProtection="1">
      <alignment horizontal="left" vertical="center"/>
      <protection hidden="1"/>
    </xf>
    <xf numFmtId="0" fontId="8" fillId="14" borderId="49" xfId="3" applyFill="1" applyBorder="1" applyAlignment="1" applyProtection="1">
      <alignment horizontal="left" vertical="center"/>
      <protection hidden="1"/>
    </xf>
    <xf numFmtId="0" fontId="8" fillId="14" borderId="50" xfId="3" applyFill="1" applyBorder="1" applyAlignment="1" applyProtection="1">
      <alignment horizontal="left" vertical="center"/>
      <protection hidden="1"/>
    </xf>
    <xf numFmtId="0" fontId="8" fillId="14" borderId="51" xfId="3" applyFill="1" applyBorder="1" applyAlignment="1" applyProtection="1">
      <alignment horizontal="left" vertical="center"/>
      <protection hidden="1"/>
    </xf>
    <xf numFmtId="0" fontId="8" fillId="14" borderId="52" xfId="3" applyFill="1" applyBorder="1" applyAlignment="1" applyProtection="1">
      <alignment horizontal="left" vertical="center"/>
      <protection hidden="1"/>
    </xf>
    <xf numFmtId="0" fontId="8" fillId="14" borderId="53" xfId="3" applyFill="1" applyBorder="1" applyAlignment="1" applyProtection="1">
      <alignment horizontal="left" vertical="center"/>
      <protection hidden="1"/>
    </xf>
    <xf numFmtId="0" fontId="8" fillId="14" borderId="3" xfId="3" applyFill="1" applyBorder="1" applyAlignment="1" applyProtection="1">
      <alignment horizontal="left" vertical="center"/>
      <protection locked="0" hidden="1"/>
    </xf>
    <xf numFmtId="0" fontId="8" fillId="14" borderId="49" xfId="3" applyFill="1" applyBorder="1" applyAlignment="1" applyProtection="1">
      <alignment horizontal="left" vertical="center"/>
      <protection locked="0" hidden="1"/>
    </xf>
    <xf numFmtId="0" fontId="8" fillId="14" borderId="50" xfId="3" applyFill="1" applyBorder="1" applyAlignment="1" applyProtection="1">
      <alignment horizontal="left" vertical="center"/>
      <protection locked="0" hidden="1"/>
    </xf>
    <xf numFmtId="0" fontId="8" fillId="14" borderId="51" xfId="3" applyFill="1" applyBorder="1" applyAlignment="1" applyProtection="1">
      <alignment horizontal="left" vertical="center"/>
      <protection locked="0" hidden="1"/>
    </xf>
    <xf numFmtId="0" fontId="8" fillId="14" borderId="52" xfId="3" applyFill="1" applyBorder="1" applyAlignment="1" applyProtection="1">
      <alignment horizontal="left" vertical="center"/>
      <protection locked="0" hidden="1"/>
    </xf>
    <xf numFmtId="0" fontId="8" fillId="14" borderId="53" xfId="3" applyFill="1" applyBorder="1" applyAlignment="1" applyProtection="1">
      <alignment horizontal="left" vertical="center"/>
      <protection locked="0" hidden="1"/>
    </xf>
    <xf numFmtId="0" fontId="17" fillId="0" borderId="0" xfId="4" applyFont="1" applyAlignment="1" applyProtection="1">
      <alignment horizontal="center" vertical="center"/>
      <protection hidden="1"/>
    </xf>
    <xf numFmtId="0" fontId="17" fillId="0" borderId="0" xfId="3" applyFont="1" applyAlignment="1" applyProtection="1">
      <alignment horizontal="center" vertical="center" wrapText="1"/>
      <protection hidden="1"/>
    </xf>
    <xf numFmtId="0" fontId="17" fillId="0" borderId="22" xfId="3" applyFont="1" applyBorder="1" applyAlignment="1" applyProtection="1">
      <alignment horizontal="center" vertical="center" wrapText="1"/>
      <protection hidden="1"/>
    </xf>
    <xf numFmtId="0" fontId="39" fillId="0" borderId="0" xfId="3" applyFont="1" applyAlignment="1" applyProtection="1">
      <alignment horizontal="center" vertical="center" wrapText="1"/>
      <protection hidden="1"/>
    </xf>
    <xf numFmtId="0" fontId="8" fillId="0" borderId="0" xfId="3" applyAlignment="1" applyProtection="1">
      <alignment horizontal="center" vertical="center" wrapText="1"/>
      <protection hidden="1"/>
    </xf>
    <xf numFmtId="177" fontId="18" fillId="0" borderId="1" xfId="4" applyNumberFormat="1" applyFont="1" applyBorder="1" applyAlignment="1" applyProtection="1">
      <alignment horizontal="center" vertical="center" wrapText="1" shrinkToFit="1"/>
      <protection hidden="1"/>
    </xf>
    <xf numFmtId="177" fontId="18" fillId="0" borderId="5" xfId="4" applyNumberFormat="1" applyFont="1" applyBorder="1" applyAlignment="1" applyProtection="1">
      <alignment horizontal="center" vertical="center" wrapText="1" shrinkToFit="1"/>
      <protection hidden="1"/>
    </xf>
    <xf numFmtId="1" fontId="19" fillId="5" borderId="5" xfId="4" applyNumberFormat="1" applyFont="1" applyFill="1" applyBorder="1" applyAlignment="1" applyProtection="1">
      <alignment horizontal="center" vertical="center" shrinkToFit="1"/>
      <protection hidden="1"/>
    </xf>
    <xf numFmtId="1" fontId="19" fillId="5" borderId="7" xfId="4" applyNumberFormat="1" applyFont="1" applyFill="1" applyBorder="1" applyAlignment="1" applyProtection="1">
      <alignment horizontal="center" vertical="center" shrinkToFit="1"/>
      <protection hidden="1"/>
    </xf>
    <xf numFmtId="1" fontId="19" fillId="5" borderId="6" xfId="4" applyNumberFormat="1" applyFont="1" applyFill="1" applyBorder="1" applyAlignment="1" applyProtection="1">
      <alignment horizontal="center" vertical="center" shrinkToFit="1"/>
      <protection hidden="1"/>
    </xf>
    <xf numFmtId="0" fontId="13" fillId="0" borderId="8" xfId="4" applyFont="1" applyBorder="1" applyAlignment="1" applyProtection="1">
      <alignment horizontal="right" vertical="center"/>
      <protection hidden="1"/>
    </xf>
    <xf numFmtId="0" fontId="16" fillId="0" borderId="8" xfId="4" applyFont="1" applyBorder="1" applyAlignment="1" applyProtection="1">
      <alignment horizontal="left" vertical="center"/>
      <protection locked="0"/>
    </xf>
    <xf numFmtId="183" fontId="13" fillId="4" borderId="2" xfId="5" applyNumberFormat="1" applyFont="1" applyFill="1" applyBorder="1" applyAlignment="1" applyProtection="1">
      <alignment horizontal="right" vertical="center" shrinkToFit="1"/>
      <protection locked="0"/>
    </xf>
    <xf numFmtId="183" fontId="13" fillId="4" borderId="20" xfId="5" applyNumberFormat="1" applyFont="1" applyFill="1" applyBorder="1" applyAlignment="1" applyProtection="1">
      <alignment horizontal="right" vertical="center" shrinkToFit="1"/>
      <protection locked="0"/>
    </xf>
    <xf numFmtId="183" fontId="13" fillId="5" borderId="17" xfId="5" applyNumberFormat="1" applyFont="1" applyFill="1" applyBorder="1" applyAlignment="1" applyProtection="1">
      <alignment horizontal="right" vertical="center" shrinkToFit="1"/>
      <protection hidden="1"/>
    </xf>
    <xf numFmtId="183" fontId="13" fillId="5" borderId="43" xfId="5" applyNumberFormat="1" applyFont="1" applyFill="1" applyBorder="1" applyAlignment="1" applyProtection="1">
      <alignment horizontal="right" vertical="center" shrinkToFit="1"/>
      <protection hidden="1"/>
    </xf>
    <xf numFmtId="176" fontId="13" fillId="5" borderId="19" xfId="4" applyNumberFormat="1" applyFont="1" applyFill="1" applyBorder="1" applyAlignment="1" applyProtection="1">
      <alignment horizontal="center" vertical="center" wrapText="1"/>
      <protection hidden="1"/>
    </xf>
    <xf numFmtId="176" fontId="13" fillId="5" borderId="42" xfId="4" applyNumberFormat="1" applyFont="1" applyFill="1" applyBorder="1" applyAlignment="1" applyProtection="1">
      <alignment horizontal="center" vertical="center" wrapText="1"/>
      <protection hidden="1"/>
    </xf>
    <xf numFmtId="183" fontId="13" fillId="4" borderId="40" xfId="5" applyNumberFormat="1" applyFont="1" applyFill="1" applyBorder="1" applyAlignment="1" applyProtection="1">
      <alignment horizontal="right" vertical="center" shrinkToFit="1"/>
      <protection locked="0"/>
    </xf>
    <xf numFmtId="183" fontId="13" fillId="4" borderId="45" xfId="5" applyNumberFormat="1" applyFont="1" applyFill="1" applyBorder="1" applyAlignment="1" applyProtection="1">
      <alignment horizontal="right" vertical="center" shrinkToFit="1"/>
      <protection locked="0"/>
    </xf>
    <xf numFmtId="185" fontId="13" fillId="5" borderId="19" xfId="4" applyNumberFormat="1" applyFont="1" applyFill="1" applyBorder="1" applyAlignment="1" applyProtection="1">
      <alignment horizontal="center" vertical="center" wrapText="1"/>
      <protection hidden="1"/>
    </xf>
    <xf numFmtId="185" fontId="13" fillId="5" borderId="42" xfId="4" applyNumberFormat="1" applyFont="1" applyFill="1" applyBorder="1" applyAlignment="1" applyProtection="1">
      <alignment horizontal="center" vertical="center" wrapText="1"/>
      <protection hidden="1"/>
    </xf>
    <xf numFmtId="0" fontId="13" fillId="3" borderId="8" xfId="4" applyFont="1" applyFill="1" applyBorder="1" applyAlignment="1" applyProtection="1">
      <alignment horizontal="center" vertical="center" shrinkToFit="1"/>
      <protection locked="0"/>
    </xf>
    <xf numFmtId="183" fontId="13" fillId="4" borderId="3" xfId="5" applyNumberFormat="1" applyFont="1" applyFill="1" applyBorder="1" applyAlignment="1" applyProtection="1">
      <alignment horizontal="right" vertical="center" shrinkToFit="1"/>
      <protection locked="0"/>
    </xf>
    <xf numFmtId="183" fontId="13" fillId="4" borderId="21" xfId="5" applyNumberFormat="1" applyFont="1" applyFill="1" applyBorder="1" applyAlignment="1" applyProtection="1">
      <alignment horizontal="right" vertical="center" shrinkToFit="1"/>
      <protection locked="0"/>
    </xf>
    <xf numFmtId="1" fontId="19" fillId="5" borderId="37" xfId="4" applyNumberFormat="1" applyFont="1" applyFill="1" applyBorder="1" applyAlignment="1" applyProtection="1">
      <alignment horizontal="center" vertical="center" shrinkToFit="1"/>
      <protection hidden="1"/>
    </xf>
    <xf numFmtId="1" fontId="19" fillId="5" borderId="39" xfId="4" applyNumberFormat="1" applyFont="1" applyFill="1" applyBorder="1" applyAlignment="1" applyProtection="1">
      <alignment horizontal="center" vertical="center" shrinkToFit="1"/>
      <protection hidden="1"/>
    </xf>
    <xf numFmtId="1" fontId="19" fillId="5" borderId="38" xfId="4" applyNumberFormat="1" applyFont="1" applyFill="1" applyBorder="1" applyAlignment="1" applyProtection="1">
      <alignment horizontal="center" vertical="center" shrinkToFit="1"/>
      <protection hidden="1"/>
    </xf>
    <xf numFmtId="0" fontId="16" fillId="0" borderId="8" xfId="4" applyFont="1" applyBorder="1" applyAlignment="1" applyProtection="1">
      <alignment horizontal="left" vertical="center"/>
      <protection hidden="1"/>
    </xf>
    <xf numFmtId="183" fontId="22" fillId="4" borderId="2" xfId="5" applyNumberFormat="1" applyFont="1" applyFill="1" applyBorder="1" applyAlignment="1" applyProtection="1">
      <alignment horizontal="right" vertical="center" shrinkToFit="1"/>
      <protection hidden="1"/>
    </xf>
    <xf numFmtId="183" fontId="22" fillId="4" borderId="20" xfId="5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3" applyAlignment="1" applyProtection="1">
      <alignment horizontal="center" vertical="center"/>
      <protection hidden="1"/>
    </xf>
    <xf numFmtId="0" fontId="9" fillId="0" borderId="0" xfId="3" applyFont="1" applyAlignment="1" applyProtection="1">
      <alignment horizontal="center" vertical="center" shrinkToFit="1"/>
      <protection hidden="1"/>
    </xf>
    <xf numFmtId="0" fontId="9" fillId="0" borderId="22" xfId="3" applyFont="1" applyBorder="1" applyAlignment="1" applyProtection="1">
      <alignment horizontal="center" vertical="center" shrinkToFit="1"/>
      <protection hidden="1"/>
    </xf>
    <xf numFmtId="1" fontId="25" fillId="5" borderId="1" xfId="4" applyNumberFormat="1" applyFont="1" applyFill="1" applyBorder="1" applyAlignment="1" applyProtection="1">
      <alignment horizontal="center" vertical="center" shrinkToFit="1"/>
      <protection hidden="1"/>
    </xf>
    <xf numFmtId="0" fontId="13" fillId="0" borderId="1" xfId="4" applyFont="1" applyBorder="1" applyAlignment="1" applyProtection="1">
      <alignment horizontal="left" vertical="center" indent="1"/>
      <protection hidden="1"/>
    </xf>
    <xf numFmtId="179" fontId="13" fillId="5" borderId="5" xfId="4" applyNumberFormat="1" applyFont="1" applyFill="1" applyBorder="1" applyAlignment="1" applyProtection="1">
      <alignment horizontal="center" vertical="center"/>
      <protection hidden="1"/>
    </xf>
    <xf numFmtId="179" fontId="13" fillId="5" borderId="6" xfId="4" applyNumberFormat="1" applyFont="1" applyFill="1" applyBorder="1" applyAlignment="1" applyProtection="1">
      <alignment horizontal="center" vertical="center"/>
      <protection hidden="1"/>
    </xf>
    <xf numFmtId="0" fontId="35" fillId="3" borderId="1" xfId="4" applyFont="1" applyFill="1" applyBorder="1" applyAlignment="1" applyProtection="1">
      <alignment horizontal="center" vertical="center"/>
      <protection hidden="1"/>
    </xf>
    <xf numFmtId="179" fontId="22" fillId="4" borderId="5" xfId="4" applyNumberFormat="1" applyFont="1" applyFill="1" applyBorder="1" applyAlignment="1" applyProtection="1">
      <alignment horizontal="center" vertical="center"/>
      <protection hidden="1"/>
    </xf>
    <xf numFmtId="179" fontId="22" fillId="4" borderId="6" xfId="4" applyNumberFormat="1" applyFont="1" applyFill="1" applyBorder="1" applyAlignment="1" applyProtection="1">
      <alignment horizontal="center" vertical="center"/>
      <protection hidden="1"/>
    </xf>
    <xf numFmtId="0" fontId="13" fillId="0" borderId="1" xfId="4" applyFont="1" applyBorder="1" applyAlignment="1" applyProtection="1">
      <alignment horizontal="left" vertical="center" wrapText="1" indent="1"/>
      <protection hidden="1"/>
    </xf>
    <xf numFmtId="186" fontId="22" fillId="4" borderId="5" xfId="4" applyNumberFormat="1" applyFont="1" applyFill="1" applyBorder="1" applyAlignment="1" applyProtection="1">
      <alignment horizontal="center" vertical="center"/>
      <protection hidden="1"/>
    </xf>
    <xf numFmtId="186" fontId="22" fillId="4" borderId="6" xfId="4" applyNumberFormat="1" applyFont="1" applyFill="1" applyBorder="1" applyAlignment="1" applyProtection="1">
      <alignment horizontal="center" vertical="center"/>
      <protection hidden="1"/>
    </xf>
    <xf numFmtId="0" fontId="17" fillId="3" borderId="1" xfId="4" applyFont="1" applyFill="1" applyBorder="1" applyAlignment="1" applyProtection="1">
      <alignment horizontal="center" vertical="center"/>
      <protection locked="0"/>
    </xf>
    <xf numFmtId="179" fontId="13" fillId="4" borderId="5" xfId="4" applyNumberFormat="1" applyFont="1" applyFill="1" applyBorder="1" applyAlignment="1" applyProtection="1">
      <alignment horizontal="center" vertical="center"/>
      <protection locked="0"/>
    </xf>
    <xf numFmtId="179" fontId="13" fillId="4" borderId="6" xfId="4" applyNumberFormat="1" applyFont="1" applyFill="1" applyBorder="1" applyAlignment="1" applyProtection="1">
      <alignment horizontal="center" vertical="center"/>
      <protection locked="0"/>
    </xf>
    <xf numFmtId="186" fontId="13" fillId="4" borderId="5" xfId="4" applyNumberFormat="1" applyFont="1" applyFill="1" applyBorder="1" applyAlignment="1" applyProtection="1">
      <alignment horizontal="center" vertical="center"/>
      <protection locked="0"/>
    </xf>
    <xf numFmtId="186" fontId="13" fillId="4" borderId="6" xfId="4" applyNumberFormat="1" applyFont="1" applyFill="1" applyBorder="1" applyAlignment="1" applyProtection="1">
      <alignment horizontal="center" vertical="center"/>
      <protection locked="0"/>
    </xf>
    <xf numFmtId="181" fontId="13" fillId="8" borderId="8" xfId="4" applyNumberFormat="1" applyFont="1" applyFill="1" applyBorder="1" applyAlignment="1" applyProtection="1">
      <alignment horizontal="center" vertical="center"/>
      <protection hidden="1"/>
    </xf>
    <xf numFmtId="178" fontId="1" fillId="0" borderId="0" xfId="4" applyNumberFormat="1" applyAlignment="1" applyProtection="1">
      <alignment horizontal="center" vertical="center"/>
      <protection hidden="1"/>
    </xf>
  </cellXfs>
  <cellStyles count="6">
    <cellStyle name="パーセント 2" xfId="1" xr:uid="{00000000-0005-0000-0000-000000000000}"/>
    <cellStyle name="桁区切り 2" xfId="5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3" xfId="3" xr:uid="{00000000-0005-0000-0000-000006000000}"/>
  </cellStyles>
  <dxfs count="35"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rgb="FFE0FFC1"/>
        </patternFill>
      </fill>
    </dxf>
    <dxf>
      <font>
        <b/>
        <i val="0"/>
        <color rgb="FFFF0000"/>
      </font>
      <fill>
        <patternFill>
          <bgColor rgb="FFFFFFC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00"/>
      <color rgb="FFFFFFCC"/>
      <color rgb="FFFFCCCC"/>
      <color rgb="FFFFE0A3"/>
      <color rgb="FFFFFF99"/>
      <color rgb="FFCC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0</xdr:row>
      <xdr:rowOff>108858</xdr:rowOff>
    </xdr:from>
    <xdr:to>
      <xdr:col>36</xdr:col>
      <xdr:colOff>195943</xdr:colOff>
      <xdr:row>45</xdr:row>
      <xdr:rowOff>32657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818429" y="108858"/>
          <a:ext cx="15729857" cy="9993085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387259</xdr:colOff>
      <xdr:row>0</xdr:row>
      <xdr:rowOff>122192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4944634" y="122192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23</xdr:col>
      <xdr:colOff>522395</xdr:colOff>
      <xdr:row>24</xdr:row>
      <xdr:rowOff>345281</xdr:rowOff>
    </xdr:from>
    <xdr:to>
      <xdr:col>29</xdr:col>
      <xdr:colOff>689357</xdr:colOff>
      <xdr:row>27</xdr:row>
      <xdr:rowOff>229945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73709" y="5907881"/>
          <a:ext cx="6175877" cy="842607"/>
        </a:xfrm>
        <a:prstGeom prst="borderCallout1">
          <a:avLst>
            <a:gd name="adj1" fmla="val -3485"/>
            <a:gd name="adj2" fmla="val 50700"/>
            <a:gd name="adj3" fmla="val -160118"/>
            <a:gd name="adj4" fmla="val 7676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中小規模事業所に該当します。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22</xdr:col>
      <xdr:colOff>206692</xdr:colOff>
      <xdr:row>37</xdr:row>
      <xdr:rowOff>209391</xdr:rowOff>
    </xdr:from>
    <xdr:to>
      <xdr:col>26</xdr:col>
      <xdr:colOff>778192</xdr:colOff>
      <xdr:row>39</xdr:row>
      <xdr:rowOff>314905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8764567" y="8607266"/>
          <a:ext cx="4635500" cy="613514"/>
        </a:xfrm>
        <a:prstGeom prst="borderCallout1">
          <a:avLst>
            <a:gd name="adj1" fmla="val -3459"/>
            <a:gd name="adj2" fmla="val 49261"/>
            <a:gd name="adj3" fmla="val -124020"/>
            <a:gd name="adj4" fmla="val -491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選択漏れのセル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が、無いことを確認してください。</a:t>
          </a:r>
        </a:p>
      </xdr:txBody>
    </xdr:sp>
    <xdr:clientData/>
  </xdr:twoCellAnchor>
  <xdr:twoCellAnchor>
    <xdr:from>
      <xdr:col>24</xdr:col>
      <xdr:colOff>457201</xdr:colOff>
      <xdr:row>34</xdr:row>
      <xdr:rowOff>217714</xdr:rowOff>
    </xdr:from>
    <xdr:to>
      <xdr:col>25</xdr:col>
      <xdr:colOff>10886</xdr:colOff>
      <xdr:row>37</xdr:row>
      <xdr:rowOff>212033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20791715" y="7913914"/>
          <a:ext cx="555171" cy="95226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34926</xdr:colOff>
      <xdr:row>0</xdr:row>
      <xdr:rowOff>173990</xdr:rowOff>
    </xdr:from>
    <xdr:to>
      <xdr:col>25</xdr:col>
      <xdr:colOff>537882</xdr:colOff>
      <xdr:row>27</xdr:row>
      <xdr:rowOff>164465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445191" y="173990"/>
          <a:ext cx="8100544" cy="8013887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152769</xdr:colOff>
      <xdr:row>0</xdr:row>
      <xdr:rowOff>182366</xdr:rowOff>
    </xdr:from>
    <xdr:ext cx="1489406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8738876" y="182366"/>
          <a:ext cx="1489406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9"/>
  <sheetViews>
    <sheetView tabSelected="1" view="pageBreakPreview" zoomScaleNormal="85" zoomScaleSheetLayoutView="100" workbookViewId="0">
      <selection activeCell="F25" sqref="F25"/>
    </sheetView>
  </sheetViews>
  <sheetFormatPr defaultColWidth="9" defaultRowHeight="15.75" customHeight="1"/>
  <cols>
    <col min="1" max="10" width="9" style="45"/>
    <col min="11" max="11" width="0" style="45" hidden="1" customWidth="1"/>
    <col min="12" max="16384" width="9" style="45"/>
  </cols>
  <sheetData>
    <row r="1" spans="1:11" ht="15.75" customHeight="1">
      <c r="A1" s="103" t="s">
        <v>272</v>
      </c>
      <c r="B1" s="103"/>
      <c r="C1" s="103"/>
      <c r="D1" s="103"/>
      <c r="E1" s="103"/>
      <c r="F1" s="103"/>
      <c r="G1" s="103"/>
      <c r="H1" s="103"/>
      <c r="I1" s="103"/>
      <c r="J1" s="103"/>
      <c r="K1" s="45" t="s">
        <v>267</v>
      </c>
    </row>
    <row r="2" spans="1:11" ht="15.7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1" ht="15.75" customHeight="1">
      <c r="A3" s="116" t="s">
        <v>237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1" ht="8.1" customHeight="1"/>
    <row r="5" spans="1:11" ht="18" customHeight="1">
      <c r="B5" s="47" t="s">
        <v>269</v>
      </c>
      <c r="C5" s="46"/>
      <c r="D5" s="46"/>
      <c r="E5" s="46"/>
      <c r="F5" s="46"/>
      <c r="G5" s="46"/>
      <c r="H5" s="46"/>
      <c r="I5" s="46"/>
    </row>
    <row r="6" spans="1:11" ht="5.0999999999999996" customHeight="1"/>
    <row r="7" spans="1:11" ht="4.2" customHeight="1"/>
    <row r="8" spans="1:11" ht="15.75" customHeight="1">
      <c r="A8" s="104" t="s">
        <v>232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1" ht="15.75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</row>
    <row r="10" spans="1:11" ht="15.75" customHeight="1">
      <c r="A10" s="117" t="s">
        <v>270</v>
      </c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1" ht="15.75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</row>
    <row r="12" spans="1:11" ht="8.1" customHeight="1" thickBot="1"/>
    <row r="13" spans="1:11" ht="18" customHeight="1">
      <c r="B13" s="115" t="s">
        <v>235</v>
      </c>
      <c r="C13" s="109"/>
      <c r="D13" s="109"/>
      <c r="E13" s="109"/>
      <c r="F13" s="109" t="s">
        <v>230</v>
      </c>
      <c r="G13" s="109"/>
      <c r="H13" s="109"/>
      <c r="I13" s="110"/>
    </row>
    <row r="14" spans="1:11" ht="18" customHeight="1">
      <c r="B14" s="107" t="s">
        <v>233</v>
      </c>
      <c r="C14" s="108"/>
      <c r="D14" s="108"/>
      <c r="E14" s="108"/>
      <c r="F14" s="111" t="s">
        <v>239</v>
      </c>
      <c r="G14" s="111"/>
      <c r="H14" s="111"/>
      <c r="I14" s="112"/>
    </row>
    <row r="15" spans="1:11" ht="18" customHeight="1" thickBot="1">
      <c r="B15" s="105" t="s">
        <v>234</v>
      </c>
      <c r="C15" s="106"/>
      <c r="D15" s="106"/>
      <c r="E15" s="106"/>
      <c r="F15" s="113" t="s">
        <v>238</v>
      </c>
      <c r="G15" s="113"/>
      <c r="H15" s="113"/>
      <c r="I15" s="114"/>
    </row>
    <row r="16" spans="1:11" ht="5.0999999999999996" customHeight="1"/>
    <row r="17" spans="2:2" ht="15.75" customHeight="1">
      <c r="B17" s="48" t="s">
        <v>236</v>
      </c>
    </row>
    <row r="18" spans="2:2" ht="15.75" customHeight="1">
      <c r="B18" s="45" t="s">
        <v>231</v>
      </c>
    </row>
    <row r="19" spans="2:2" ht="6" customHeight="1"/>
  </sheetData>
  <sheetProtection algorithmName="SHA-512" hashValue="twQAN7z0eB9l2GBo/QxcbD1qaMNcPq9CK+JF4c5yLuBskoMe9V2Nq3bqcqlICj1Lhb5lCRSSkZ0WkuEzs41bVQ==" saltValue="b1968Z7JIVEvgU1rGuv8Xg==" spinCount="100000" sheet="1" objects="1" scenarios="1"/>
  <mergeCells count="10">
    <mergeCell ref="A1:J2"/>
    <mergeCell ref="A8:J9"/>
    <mergeCell ref="B15:E15"/>
    <mergeCell ref="B14:E14"/>
    <mergeCell ref="F13:I13"/>
    <mergeCell ref="F14:I14"/>
    <mergeCell ref="F15:I15"/>
    <mergeCell ref="B13:E13"/>
    <mergeCell ref="A3:J3"/>
    <mergeCell ref="A10:J11"/>
  </mergeCells>
  <phoneticPr fontId="4"/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2:AK88"/>
  <sheetViews>
    <sheetView zoomScale="70" zoomScaleNormal="70" workbookViewId="0"/>
  </sheetViews>
  <sheetFormatPr defaultColWidth="11" defaultRowHeight="18"/>
  <cols>
    <col min="1" max="1" width="2.8984375" customWidth="1"/>
    <col min="2" max="2" width="14.8984375" customWidth="1"/>
    <col min="3" max="16" width="13.19921875" customWidth="1"/>
    <col min="17" max="17" width="2.69921875" customWidth="1"/>
    <col min="18" max="20" width="6.19921875" customWidth="1"/>
    <col min="21" max="21" width="2.8984375" customWidth="1"/>
    <col min="22" max="22" width="14.8984375" customWidth="1"/>
    <col min="23" max="36" width="13.19921875" customWidth="1"/>
    <col min="37" max="37" width="2.69921875" customWidth="1"/>
  </cols>
  <sheetData>
    <row r="2" spans="2:31" s="2" customFormat="1" ht="19.2">
      <c r="B2" s="1" t="s">
        <v>5</v>
      </c>
      <c r="V2" s="1" t="s">
        <v>5</v>
      </c>
    </row>
    <row r="3" spans="2:31" ht="19.2">
      <c r="B3" s="3" t="s">
        <v>268</v>
      </c>
      <c r="C3" s="4"/>
      <c r="D3" s="4"/>
      <c r="E3" s="4"/>
      <c r="F3" s="4"/>
      <c r="G3" s="4"/>
      <c r="H3" s="4"/>
      <c r="I3" s="4"/>
      <c r="J3" s="4"/>
      <c r="K3" s="2"/>
      <c r="V3" s="3" t="s">
        <v>268</v>
      </c>
      <c r="W3" s="4"/>
      <c r="X3" s="4"/>
      <c r="Y3" s="4"/>
      <c r="Z3" s="4"/>
      <c r="AA3" s="4"/>
      <c r="AB3" s="4"/>
      <c r="AC3" s="4"/>
      <c r="AD3" s="4"/>
      <c r="AE3" s="2"/>
    </row>
    <row r="4" spans="2:31" ht="19.2">
      <c r="B4" s="3" t="s">
        <v>6</v>
      </c>
      <c r="C4" s="4"/>
      <c r="D4" s="4"/>
      <c r="E4" s="4"/>
      <c r="F4" s="4"/>
      <c r="G4" s="4"/>
      <c r="H4" s="4"/>
      <c r="I4" s="37"/>
      <c r="J4" s="4"/>
      <c r="K4" s="2"/>
      <c r="V4" s="3" t="s">
        <v>6</v>
      </c>
      <c r="W4" s="4"/>
      <c r="X4" s="4"/>
      <c r="Y4" s="4"/>
      <c r="Z4" s="4"/>
      <c r="AA4" s="4"/>
      <c r="AB4" s="4"/>
      <c r="AC4" s="4"/>
      <c r="AD4" s="4"/>
      <c r="AE4" s="2"/>
    </row>
    <row r="5" spans="2:31" ht="19.2">
      <c r="B5" s="3" t="s">
        <v>7</v>
      </c>
      <c r="C5" s="4"/>
      <c r="D5" s="4"/>
      <c r="E5" s="4"/>
      <c r="F5" s="4"/>
      <c r="G5" s="4"/>
      <c r="H5" s="4"/>
      <c r="I5" s="4"/>
      <c r="J5" s="4"/>
      <c r="K5" s="2"/>
      <c r="V5" s="3" t="s">
        <v>7</v>
      </c>
      <c r="W5" s="4"/>
      <c r="X5" s="4"/>
      <c r="Y5" s="4"/>
      <c r="Z5" s="4"/>
      <c r="AA5" s="4"/>
      <c r="AB5" s="4"/>
      <c r="AC5" s="4"/>
      <c r="AD5" s="4"/>
      <c r="AE5" s="2"/>
    </row>
    <row r="6" spans="2:31" ht="19.2">
      <c r="B6" s="3" t="s">
        <v>8</v>
      </c>
      <c r="C6" s="4"/>
      <c r="D6" s="4"/>
      <c r="E6" s="4"/>
      <c r="F6" s="4"/>
      <c r="G6" s="4"/>
      <c r="H6" s="4"/>
      <c r="I6" s="4"/>
      <c r="J6" s="4"/>
      <c r="K6" s="2"/>
      <c r="V6" s="3" t="s">
        <v>8</v>
      </c>
      <c r="W6" s="4"/>
      <c r="X6" s="4"/>
      <c r="Y6" s="4"/>
      <c r="Z6" s="4"/>
      <c r="AA6" s="4"/>
      <c r="AB6" s="4"/>
      <c r="AC6" s="4"/>
      <c r="AD6" s="4"/>
      <c r="AE6" s="2"/>
    </row>
    <row r="7" spans="2:31" ht="19.2">
      <c r="B7" s="3" t="s">
        <v>9</v>
      </c>
      <c r="C7" s="4"/>
      <c r="D7" s="4"/>
      <c r="E7" s="4"/>
      <c r="F7" s="4"/>
      <c r="G7" s="4"/>
      <c r="H7" s="4"/>
      <c r="I7" s="4"/>
      <c r="J7" s="4"/>
      <c r="K7" s="2"/>
      <c r="V7" s="3" t="s">
        <v>9</v>
      </c>
      <c r="W7" s="4"/>
      <c r="X7" s="4"/>
      <c r="Y7" s="4"/>
      <c r="Z7" s="4"/>
      <c r="AA7" s="4"/>
      <c r="AB7" s="4"/>
      <c r="AC7" s="4"/>
      <c r="AD7" s="4"/>
      <c r="AE7" s="2"/>
    </row>
    <row r="8" spans="2:31" ht="19.2">
      <c r="B8" s="3" t="s">
        <v>10</v>
      </c>
      <c r="C8" s="4"/>
      <c r="D8" s="4"/>
      <c r="E8" s="4"/>
      <c r="F8" s="4"/>
      <c r="G8" s="4"/>
      <c r="H8" s="4"/>
      <c r="I8" s="4"/>
      <c r="J8" s="4"/>
      <c r="K8" s="2"/>
      <c r="V8" s="3" t="s">
        <v>10</v>
      </c>
      <c r="W8" s="4"/>
      <c r="X8" s="4"/>
      <c r="Y8" s="4"/>
      <c r="Z8" s="4"/>
      <c r="AA8" s="4"/>
      <c r="AB8" s="4"/>
      <c r="AC8" s="4"/>
      <c r="AD8" s="4"/>
      <c r="AE8" s="2"/>
    </row>
    <row r="9" spans="2:31" ht="19.2">
      <c r="B9" s="3" t="s">
        <v>229</v>
      </c>
      <c r="C9" s="4"/>
      <c r="D9" s="4"/>
      <c r="E9" s="4"/>
      <c r="F9" s="4"/>
      <c r="G9" s="4"/>
      <c r="H9" s="4"/>
      <c r="I9" s="4"/>
      <c r="J9" s="4"/>
      <c r="K9" s="2"/>
      <c r="V9" s="3" t="s">
        <v>229</v>
      </c>
      <c r="W9" s="4"/>
      <c r="X9" s="4"/>
      <c r="Y9" s="4"/>
      <c r="Z9" s="4"/>
      <c r="AA9" s="4"/>
      <c r="AB9" s="4"/>
      <c r="AC9" s="4"/>
      <c r="AD9" s="4"/>
      <c r="AE9" s="2"/>
    </row>
    <row r="10" spans="2:31" ht="19.2">
      <c r="B10" s="3"/>
      <c r="C10" s="4"/>
      <c r="D10" s="4"/>
      <c r="E10" s="4"/>
      <c r="F10" s="4"/>
      <c r="G10" s="4"/>
      <c r="H10" s="4"/>
      <c r="I10" s="4"/>
      <c r="J10" s="4"/>
      <c r="K10" s="2"/>
      <c r="V10" s="3"/>
      <c r="W10" s="4"/>
      <c r="X10" s="4"/>
      <c r="Y10" s="4"/>
      <c r="Z10" s="4"/>
      <c r="AA10" s="4"/>
      <c r="AB10" s="4"/>
      <c r="AC10" s="4"/>
      <c r="AD10" s="4"/>
      <c r="AE10" s="2"/>
    </row>
    <row r="11" spans="2:31" ht="19.2">
      <c r="B11" s="5"/>
      <c r="C11" s="4"/>
      <c r="D11" s="4"/>
      <c r="E11" s="4"/>
      <c r="F11" s="4"/>
      <c r="G11" s="4"/>
      <c r="H11" s="4"/>
      <c r="I11" s="4"/>
      <c r="J11" s="4"/>
      <c r="K11" s="2"/>
      <c r="V11" s="5"/>
      <c r="W11" s="4"/>
      <c r="X11" s="4"/>
      <c r="Y11" s="4"/>
      <c r="Z11" s="4"/>
      <c r="AA11" s="4"/>
      <c r="AB11" s="4"/>
      <c r="AC11" s="4"/>
      <c r="AD11" s="4"/>
      <c r="AE11" s="2"/>
    </row>
    <row r="12" spans="2:31" s="2" customFormat="1" ht="19.2">
      <c r="B12" s="6" t="s">
        <v>11</v>
      </c>
      <c r="C12" s="7"/>
      <c r="D12" s="8" t="s">
        <v>12</v>
      </c>
      <c r="K12" s="9"/>
      <c r="V12" s="6" t="s">
        <v>11</v>
      </c>
      <c r="W12" s="7"/>
      <c r="X12" s="8" t="s">
        <v>12</v>
      </c>
      <c r="AE12" s="9"/>
    </row>
    <row r="13" spans="2:31" s="2" customFormat="1" ht="19.2">
      <c r="C13" s="10"/>
      <c r="D13" s="8" t="s">
        <v>273</v>
      </c>
      <c r="W13" s="10"/>
      <c r="X13" s="8" t="s">
        <v>13</v>
      </c>
    </row>
    <row r="14" spans="2:31" s="2" customFormat="1" ht="19.2">
      <c r="C14" s="11"/>
      <c r="D14" s="8" t="s">
        <v>14</v>
      </c>
      <c r="W14" s="11"/>
      <c r="X14" s="8" t="s">
        <v>14</v>
      </c>
    </row>
    <row r="15" spans="2:31" s="2" customFormat="1" ht="19.2">
      <c r="B15" s="13"/>
      <c r="C15" s="101"/>
      <c r="D15" s="2" t="s">
        <v>280</v>
      </c>
      <c r="V15" s="13"/>
      <c r="W15" s="101"/>
      <c r="X15" s="2" t="s">
        <v>280</v>
      </c>
    </row>
    <row r="16" spans="2:31" s="2" customFormat="1" ht="19.2">
      <c r="B16" s="13"/>
      <c r="C16" s="13"/>
      <c r="V16" s="13"/>
      <c r="W16" s="13"/>
    </row>
    <row r="17" spans="2:37" s="2" customFormat="1" ht="19.2">
      <c r="B17" s="13"/>
      <c r="C17" s="13"/>
      <c r="V17" s="13"/>
      <c r="W17" s="13"/>
    </row>
    <row r="18" spans="2:37" s="2" customFormat="1" ht="19.2" customHeight="1">
      <c r="B18" s="131" t="s">
        <v>274</v>
      </c>
      <c r="C18" s="131"/>
      <c r="D18" s="132"/>
      <c r="E18" s="124"/>
      <c r="F18" s="125"/>
      <c r="G18" s="125"/>
      <c r="H18" s="125"/>
      <c r="I18" s="125"/>
      <c r="J18" s="125"/>
      <c r="K18" s="125"/>
      <c r="L18" s="125"/>
      <c r="M18" s="125"/>
      <c r="N18" s="126"/>
      <c r="V18" s="133" t="s">
        <v>275</v>
      </c>
      <c r="W18" s="131"/>
      <c r="X18" s="134"/>
      <c r="Y18" s="118" t="s">
        <v>279</v>
      </c>
      <c r="Z18" s="119"/>
      <c r="AA18" s="119"/>
      <c r="AB18" s="119"/>
      <c r="AC18" s="119"/>
      <c r="AD18" s="119"/>
      <c r="AE18" s="119"/>
      <c r="AF18" s="119"/>
      <c r="AG18" s="119"/>
      <c r="AH18" s="120"/>
    </row>
    <row r="19" spans="2:37" s="2" customFormat="1" ht="19.2" customHeight="1">
      <c r="B19" s="131"/>
      <c r="C19" s="131"/>
      <c r="D19" s="132"/>
      <c r="E19" s="127"/>
      <c r="F19" s="128"/>
      <c r="G19" s="128"/>
      <c r="H19" s="128"/>
      <c r="I19" s="128"/>
      <c r="J19" s="128"/>
      <c r="K19" s="128"/>
      <c r="L19" s="128"/>
      <c r="M19" s="128"/>
      <c r="N19" s="129"/>
      <c r="V19" s="131"/>
      <c r="W19" s="131"/>
      <c r="X19" s="134"/>
      <c r="Y19" s="121"/>
      <c r="Z19" s="122"/>
      <c r="AA19" s="122"/>
      <c r="AB19" s="122"/>
      <c r="AC19" s="122"/>
      <c r="AD19" s="122"/>
      <c r="AE19" s="122"/>
      <c r="AF19" s="122"/>
      <c r="AG19" s="122"/>
      <c r="AH19" s="123"/>
    </row>
    <row r="20" spans="2:37" ht="18.75" customHeight="1" thickBot="1">
      <c r="B20" s="14"/>
      <c r="C20" s="4"/>
      <c r="D20" s="4"/>
      <c r="E20" s="4"/>
      <c r="F20" s="4"/>
      <c r="G20" s="4"/>
      <c r="H20" s="4"/>
      <c r="I20" s="4"/>
      <c r="J20" s="15"/>
      <c r="K20" s="4"/>
      <c r="L20" s="2"/>
      <c r="M20" s="2"/>
      <c r="N20" s="2"/>
      <c r="O20" s="2"/>
      <c r="P20" s="2"/>
      <c r="Q20" s="2"/>
      <c r="R20" s="2"/>
      <c r="S20" s="4"/>
      <c r="T20" s="4"/>
      <c r="U20" s="54"/>
      <c r="V20" s="14"/>
      <c r="W20" s="4"/>
      <c r="X20" s="4"/>
      <c r="Y20" s="4"/>
      <c r="Z20" s="4"/>
      <c r="AA20" s="4"/>
      <c r="AB20" s="4"/>
      <c r="AC20" s="4"/>
      <c r="AD20" s="15"/>
      <c r="AE20" s="4"/>
      <c r="AF20" s="2"/>
      <c r="AG20" s="2"/>
      <c r="AH20" s="2"/>
      <c r="AI20" s="2"/>
      <c r="AJ20" s="2"/>
      <c r="AK20" s="2"/>
    </row>
    <row r="21" spans="2:37" ht="42.75" customHeight="1" thickTop="1" thickBot="1">
      <c r="B21" s="130" t="s">
        <v>227</v>
      </c>
      <c r="C21" s="130"/>
      <c r="D21" s="4"/>
      <c r="E21" s="135" t="s">
        <v>15</v>
      </c>
      <c r="F21" s="136"/>
      <c r="G21" s="137" t="str">
        <f>IF(AND(P29=0,P41=0,P52=0,P63=0,P74=0,P85=0),"事業所のエネルギー使用について入力してください。",IF(OR(P31&lt;&gt;0,P43&lt;&gt;0,P54&lt;&gt;0,P65&lt;&gt;0,P76&lt;&gt;0,P87&lt;&gt;0),"未入力欄が有ります。確認してください。",IF(OR(P29=1,P41=1,P52=1,P63=1,P74=1,P85=1),"エネルギーの使用年度を選択してください。",IF(OR(P41=2,P41=3,P52=2,P63=2,P74=2,P85=2),"エネルギー種別・単位を選択してください。",IF(SUM(P26,P38,P49,P60,P71,P82)&lt;1500,"中小規模事業所に該当します。","大規模事業所に該当します。")))))</f>
        <v>事業所のエネルギー使用について入力してください。</v>
      </c>
      <c r="H21" s="138"/>
      <c r="I21" s="138"/>
      <c r="J21" s="138"/>
      <c r="K21" s="138"/>
      <c r="L21" s="138"/>
      <c r="M21" s="138"/>
      <c r="N21" s="139"/>
      <c r="O21" s="2"/>
      <c r="P21" s="2"/>
      <c r="Q21" s="2"/>
      <c r="R21" s="2"/>
      <c r="S21" s="4"/>
      <c r="T21" s="4"/>
      <c r="U21" s="54"/>
      <c r="V21" s="130" t="s">
        <v>227</v>
      </c>
      <c r="W21" s="130"/>
      <c r="X21" s="4"/>
      <c r="Y21" s="135" t="s">
        <v>15</v>
      </c>
      <c r="Z21" s="136"/>
      <c r="AA21" s="155" t="s">
        <v>266</v>
      </c>
      <c r="AB21" s="156"/>
      <c r="AC21" s="156"/>
      <c r="AD21" s="156"/>
      <c r="AE21" s="156"/>
      <c r="AF21" s="156"/>
      <c r="AG21" s="156"/>
      <c r="AH21" s="157"/>
      <c r="AI21" s="2"/>
      <c r="AJ21" s="2"/>
      <c r="AK21" s="2"/>
    </row>
    <row r="22" spans="2:37" ht="19.5" customHeight="1" thickTop="1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"/>
      <c r="P22" s="2"/>
      <c r="Q22" s="2"/>
      <c r="R22" s="2"/>
      <c r="S22" s="4"/>
      <c r="T22" s="4"/>
      <c r="U22" s="54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2"/>
      <c r="AJ22" s="2"/>
      <c r="AK22" s="2"/>
    </row>
    <row r="23" spans="2:37" ht="19.8" thickBot="1">
      <c r="B23" s="4" t="s">
        <v>16</v>
      </c>
      <c r="C23" s="4"/>
      <c r="D23" s="4"/>
      <c r="E23" s="4"/>
      <c r="F23" s="4"/>
      <c r="G23" s="4"/>
      <c r="H23" s="140" t="s">
        <v>17</v>
      </c>
      <c r="I23" s="140"/>
      <c r="J23" s="141"/>
      <c r="K23" s="141"/>
      <c r="L23" s="141"/>
      <c r="M23" s="2"/>
      <c r="N23" s="2"/>
      <c r="O23" s="2"/>
      <c r="P23" s="2"/>
      <c r="Q23" s="2"/>
      <c r="R23" s="2"/>
      <c r="S23" s="4"/>
      <c r="T23" s="4"/>
      <c r="U23" s="54"/>
      <c r="V23" s="4" t="s">
        <v>16</v>
      </c>
      <c r="W23" s="4"/>
      <c r="X23" s="4"/>
      <c r="Y23" s="4"/>
      <c r="Z23" s="4"/>
      <c r="AA23" s="4"/>
      <c r="AB23" s="140" t="s">
        <v>17</v>
      </c>
      <c r="AC23" s="140"/>
      <c r="AD23" s="158"/>
      <c r="AE23" s="158"/>
      <c r="AF23" s="158"/>
      <c r="AG23" s="2"/>
      <c r="AH23" s="2"/>
      <c r="AI23" s="2"/>
      <c r="AJ23" s="2"/>
      <c r="AK23" s="2"/>
    </row>
    <row r="24" spans="2:37" ht="18.75" customHeight="1" thickTop="1" thickBot="1">
      <c r="B24" s="17" t="s">
        <v>271</v>
      </c>
      <c r="C24" s="51" t="s">
        <v>19</v>
      </c>
      <c r="D24" s="19" t="s">
        <v>20</v>
      </c>
      <c r="E24" s="19" t="s">
        <v>21</v>
      </c>
      <c r="F24" s="19" t="s">
        <v>22</v>
      </c>
      <c r="G24" s="19" t="s">
        <v>23</v>
      </c>
      <c r="H24" s="19" t="s">
        <v>24</v>
      </c>
      <c r="I24" s="19" t="s">
        <v>25</v>
      </c>
      <c r="J24" s="19" t="s">
        <v>26</v>
      </c>
      <c r="K24" s="19" t="s">
        <v>27</v>
      </c>
      <c r="L24" s="18" t="s">
        <v>28</v>
      </c>
      <c r="M24" s="19" t="s">
        <v>29</v>
      </c>
      <c r="N24" s="20" t="s">
        <v>30</v>
      </c>
      <c r="O24" s="21"/>
      <c r="P24" s="22"/>
      <c r="Q24" s="2"/>
      <c r="R24" s="2"/>
      <c r="S24" s="4"/>
      <c r="T24" s="4"/>
      <c r="U24" s="54"/>
      <c r="V24" s="58" t="s">
        <v>252</v>
      </c>
      <c r="W24" s="51" t="s">
        <v>19</v>
      </c>
      <c r="X24" s="19" t="s">
        <v>20</v>
      </c>
      <c r="Y24" s="19" t="s">
        <v>21</v>
      </c>
      <c r="Z24" s="19" t="s">
        <v>22</v>
      </c>
      <c r="AA24" s="19" t="s">
        <v>23</v>
      </c>
      <c r="AB24" s="19" t="s">
        <v>24</v>
      </c>
      <c r="AC24" s="19" t="s">
        <v>25</v>
      </c>
      <c r="AD24" s="19" t="s">
        <v>26</v>
      </c>
      <c r="AE24" s="19" t="s">
        <v>27</v>
      </c>
      <c r="AF24" s="18" t="s">
        <v>28</v>
      </c>
      <c r="AG24" s="19" t="s">
        <v>29</v>
      </c>
      <c r="AH24" s="20" t="s">
        <v>30</v>
      </c>
      <c r="AI24" s="21"/>
      <c r="AJ24" s="22"/>
      <c r="AK24" s="2"/>
    </row>
    <row r="25" spans="2:37" ht="38.25" customHeight="1" thickTop="1">
      <c r="B25" s="23" t="s">
        <v>31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25" t="s">
        <v>32</v>
      </c>
      <c r="P25" s="26" t="s">
        <v>33</v>
      </c>
      <c r="Q25" s="4"/>
      <c r="R25" s="4"/>
      <c r="S25" s="4"/>
      <c r="T25" s="4"/>
      <c r="U25" s="54"/>
      <c r="V25" s="23" t="s">
        <v>31</v>
      </c>
      <c r="W25" s="55" t="s">
        <v>240</v>
      </c>
      <c r="X25" s="55" t="s">
        <v>241</v>
      </c>
      <c r="Y25" s="55" t="s">
        <v>242</v>
      </c>
      <c r="Z25" s="55" t="s">
        <v>243</v>
      </c>
      <c r="AA25" s="55" t="s">
        <v>244</v>
      </c>
      <c r="AB25" s="55" t="s">
        <v>245</v>
      </c>
      <c r="AC25" s="55" t="s">
        <v>246</v>
      </c>
      <c r="AD25" s="55" t="s">
        <v>247</v>
      </c>
      <c r="AE25" s="55" t="s">
        <v>248</v>
      </c>
      <c r="AF25" s="55" t="s">
        <v>249</v>
      </c>
      <c r="AG25" s="55" t="s">
        <v>250</v>
      </c>
      <c r="AH25" s="55" t="s">
        <v>251</v>
      </c>
      <c r="AI25" s="25" t="s">
        <v>32</v>
      </c>
      <c r="AJ25" s="26" t="s">
        <v>33</v>
      </c>
      <c r="AK25" s="4"/>
    </row>
    <row r="26" spans="2:37" ht="18.75" customHeight="1">
      <c r="B26" s="27" t="s">
        <v>34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8"/>
      <c r="O26" s="144" t="str">
        <f>IF(ISERROR(12*SUM(C26:N27)/COUNT(C26:N27)),"",12*SUM(C26:N27)/COUNT(C26:N27))</f>
        <v/>
      </c>
      <c r="P26" s="146" t="str">
        <f>IF(P29=0,"",IF(P31=1,"未入力欄を確認",IF(P29=1,"年度を選択",IF(AND(O26&gt;0,Q29=Q30,P29=4),計算!$J$3,"入力不足"))))</f>
        <v/>
      </c>
      <c r="Q26" s="4"/>
      <c r="R26" s="4"/>
      <c r="S26" s="4"/>
      <c r="T26" s="4"/>
      <c r="U26" s="54"/>
      <c r="V26" s="27" t="s">
        <v>34</v>
      </c>
      <c r="W26" s="159">
        <v>898</v>
      </c>
      <c r="X26" s="159">
        <v>997</v>
      </c>
      <c r="Y26" s="159">
        <v>1179</v>
      </c>
      <c r="Z26" s="159">
        <v>1257</v>
      </c>
      <c r="AA26" s="159">
        <v>1467</v>
      </c>
      <c r="AB26" s="159">
        <v>1770</v>
      </c>
      <c r="AC26" s="159">
        <v>1216</v>
      </c>
      <c r="AD26" s="159">
        <v>856</v>
      </c>
      <c r="AE26" s="159">
        <v>956</v>
      </c>
      <c r="AF26" s="159">
        <v>1032</v>
      </c>
      <c r="AG26" s="159">
        <v>1164</v>
      </c>
      <c r="AH26" s="159">
        <v>785</v>
      </c>
      <c r="AI26" s="144">
        <v>13577</v>
      </c>
      <c r="AJ26" s="146">
        <v>3.42</v>
      </c>
      <c r="AK26" s="4"/>
    </row>
    <row r="27" spans="2:37" ht="18.75" customHeight="1" thickBot="1">
      <c r="B27" s="68" t="s">
        <v>35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9"/>
      <c r="O27" s="145"/>
      <c r="P27" s="147"/>
      <c r="Q27" s="4"/>
      <c r="R27" s="4"/>
      <c r="S27" s="4"/>
      <c r="T27" s="4"/>
      <c r="U27" s="54"/>
      <c r="V27" s="68" t="s">
        <v>35</v>
      </c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45"/>
      <c r="AJ27" s="147"/>
      <c r="AK27" s="4"/>
    </row>
    <row r="28" spans="2:37" ht="38.25" hidden="1" customHeight="1" thickTop="1" thickBot="1">
      <c r="B28" s="63"/>
      <c r="C28" s="62"/>
      <c r="D28" s="64"/>
      <c r="E28" s="62"/>
      <c r="F28" s="62"/>
      <c r="G28" s="62"/>
      <c r="H28" s="62"/>
      <c r="I28" s="64"/>
      <c r="J28" s="62"/>
      <c r="K28" s="62"/>
      <c r="L28" s="62"/>
      <c r="M28" s="62"/>
      <c r="N28" s="62"/>
      <c r="O28" s="66"/>
      <c r="P28" s="67">
        <f>IF(AND(O26="",P31=0),0,IF(OR(B24="",B24="年度を選択"),1,4))</f>
        <v>0</v>
      </c>
      <c r="Q28" s="28"/>
      <c r="R28" s="4"/>
      <c r="S28" s="4"/>
      <c r="T28" s="4"/>
      <c r="U28" s="54"/>
      <c r="V28" s="68" t="s">
        <v>36</v>
      </c>
      <c r="W28" s="57">
        <v>27234</v>
      </c>
      <c r="X28" s="57">
        <v>29368</v>
      </c>
      <c r="Y28" s="57">
        <v>33026</v>
      </c>
      <c r="Z28" s="57">
        <v>33807</v>
      </c>
      <c r="AA28" s="57">
        <v>37411</v>
      </c>
      <c r="AB28" s="57">
        <v>42293</v>
      </c>
      <c r="AC28" s="57">
        <v>30582</v>
      </c>
      <c r="AD28" s="57">
        <v>25126</v>
      </c>
      <c r="AE28" s="57">
        <v>25741</v>
      </c>
      <c r="AF28" s="57">
        <v>25461</v>
      </c>
      <c r="AG28" s="57">
        <v>27085</v>
      </c>
      <c r="AH28" s="57">
        <v>21091</v>
      </c>
      <c r="AI28" s="69">
        <v>358225</v>
      </c>
      <c r="AJ28" s="65">
        <v>4</v>
      </c>
      <c r="AK28" s="28"/>
    </row>
    <row r="29" spans="2:37" ht="27.6" hidden="1" customHeight="1">
      <c r="B29" s="29" t="s">
        <v>37</v>
      </c>
      <c r="C29" s="30">
        <f t="shared" ref="C29:N29" si="0">IF(C25="",2,IF(C25&lt;&gt;"",0,1))</f>
        <v>2</v>
      </c>
      <c r="D29" s="30">
        <f t="shared" si="0"/>
        <v>2</v>
      </c>
      <c r="E29" s="30">
        <f t="shared" si="0"/>
        <v>2</v>
      </c>
      <c r="F29" s="30">
        <f t="shared" si="0"/>
        <v>2</v>
      </c>
      <c r="G29" s="30">
        <f t="shared" si="0"/>
        <v>2</v>
      </c>
      <c r="H29" s="30">
        <f t="shared" si="0"/>
        <v>2</v>
      </c>
      <c r="I29" s="30">
        <f t="shared" si="0"/>
        <v>2</v>
      </c>
      <c r="J29" s="30">
        <f t="shared" si="0"/>
        <v>2</v>
      </c>
      <c r="K29" s="30">
        <f t="shared" si="0"/>
        <v>2</v>
      </c>
      <c r="L29" s="30">
        <f t="shared" si="0"/>
        <v>2</v>
      </c>
      <c r="M29" s="30">
        <f t="shared" si="0"/>
        <v>2</v>
      </c>
      <c r="N29" s="30">
        <f t="shared" si="0"/>
        <v>2</v>
      </c>
      <c r="O29" s="30" t="str">
        <f>IF(R29&gt;1,"入力確認",IF(Q29=Q30,"入力済","未入力"))</f>
        <v>入力済</v>
      </c>
      <c r="P29" s="31">
        <f>P28</f>
        <v>0</v>
      </c>
      <c r="Q29" s="28">
        <f>COUNTIF($C29:$N29,0)</f>
        <v>0</v>
      </c>
      <c r="R29" s="28">
        <f>COUNTIF($C29:$N29,1)</f>
        <v>0</v>
      </c>
      <c r="S29" s="28">
        <f>COUNTIF($C29:$N29,2)</f>
        <v>12</v>
      </c>
      <c r="T29" s="28"/>
      <c r="U29" s="54"/>
      <c r="V29" s="29" t="s">
        <v>37</v>
      </c>
      <c r="W29" s="30">
        <f t="shared" ref="W29:AH29" si="1">IF(W25="",2,IF(W25&lt;&gt;"",0,1))</f>
        <v>0</v>
      </c>
      <c r="X29" s="30">
        <f t="shared" si="1"/>
        <v>0</v>
      </c>
      <c r="Y29" s="30">
        <f t="shared" si="1"/>
        <v>0</v>
      </c>
      <c r="Z29" s="30">
        <f t="shared" si="1"/>
        <v>0</v>
      </c>
      <c r="AA29" s="30">
        <f t="shared" si="1"/>
        <v>0</v>
      </c>
      <c r="AB29" s="30">
        <f t="shared" si="1"/>
        <v>0</v>
      </c>
      <c r="AC29" s="30">
        <f t="shared" si="1"/>
        <v>0</v>
      </c>
      <c r="AD29" s="30">
        <f t="shared" si="1"/>
        <v>0</v>
      </c>
      <c r="AE29" s="30">
        <f t="shared" si="1"/>
        <v>0</v>
      </c>
      <c r="AF29" s="30">
        <f t="shared" si="1"/>
        <v>0</v>
      </c>
      <c r="AG29" s="30">
        <f t="shared" si="1"/>
        <v>0</v>
      </c>
      <c r="AH29" s="30">
        <f t="shared" si="1"/>
        <v>0</v>
      </c>
      <c r="AI29" s="30" t="str">
        <f>IF(AL29&gt;1,"入力確認",IF(AK29=AK30,"入力済","未入力"))</f>
        <v>入力済</v>
      </c>
      <c r="AJ29" s="31">
        <f>AJ28</f>
        <v>4</v>
      </c>
      <c r="AK29" s="28">
        <f>COUNTIF($C29:$N29,0)</f>
        <v>0</v>
      </c>
    </row>
    <row r="30" spans="2:37" ht="26.4" hidden="1" customHeight="1">
      <c r="B30" s="29" t="s">
        <v>38</v>
      </c>
      <c r="C30" s="30">
        <f>IF(AND(C26=""),2,IF(AND(C26&lt;&gt;""),0,1))</f>
        <v>2</v>
      </c>
      <c r="D30" s="30">
        <f t="shared" ref="D30:N30" si="2">IF(AND(D26=""),2,IF(AND(D26&lt;&gt;""),0,1))</f>
        <v>2</v>
      </c>
      <c r="E30" s="30">
        <f t="shared" si="2"/>
        <v>2</v>
      </c>
      <c r="F30" s="30">
        <f t="shared" si="2"/>
        <v>2</v>
      </c>
      <c r="G30" s="30">
        <f t="shared" si="2"/>
        <v>2</v>
      </c>
      <c r="H30" s="30">
        <f t="shared" si="2"/>
        <v>2</v>
      </c>
      <c r="I30" s="30">
        <f t="shared" si="2"/>
        <v>2</v>
      </c>
      <c r="J30" s="30">
        <f t="shared" si="2"/>
        <v>2</v>
      </c>
      <c r="K30" s="30">
        <f t="shared" si="2"/>
        <v>2</v>
      </c>
      <c r="L30" s="30">
        <f t="shared" si="2"/>
        <v>2</v>
      </c>
      <c r="M30" s="30">
        <f t="shared" si="2"/>
        <v>2</v>
      </c>
      <c r="N30" s="30">
        <f t="shared" si="2"/>
        <v>2</v>
      </c>
      <c r="O30" s="30" t="str">
        <f>IF(R30&gt;1,"入力確認",IF(Q30+S30=12,"入力済","未入力"))</f>
        <v>入力済</v>
      </c>
      <c r="P30" s="31"/>
      <c r="Q30" s="28">
        <f>COUNTIF($C30:$N30,0)</f>
        <v>0</v>
      </c>
      <c r="R30" s="28">
        <f>COUNTIF($C30:$N30,1)</f>
        <v>0</v>
      </c>
      <c r="S30" s="28">
        <f>COUNTIF($C30:$N30,2)</f>
        <v>12</v>
      </c>
      <c r="T30" s="4"/>
      <c r="U30" s="54"/>
      <c r="V30" s="29" t="s">
        <v>38</v>
      </c>
      <c r="W30" s="30">
        <f t="shared" ref="W30:AH30" si="3">IF(AND(W26="",W28=""),2,IF(AND(W26&lt;&gt;"",W28&lt;&gt;""),0,1))</f>
        <v>0</v>
      </c>
      <c r="X30" s="30">
        <f t="shared" si="3"/>
        <v>0</v>
      </c>
      <c r="Y30" s="30">
        <f t="shared" si="3"/>
        <v>0</v>
      </c>
      <c r="Z30" s="30">
        <f t="shared" si="3"/>
        <v>0</v>
      </c>
      <c r="AA30" s="30">
        <f t="shared" si="3"/>
        <v>0</v>
      </c>
      <c r="AB30" s="30">
        <f t="shared" si="3"/>
        <v>0</v>
      </c>
      <c r="AC30" s="30">
        <f t="shared" si="3"/>
        <v>0</v>
      </c>
      <c r="AD30" s="30">
        <f t="shared" si="3"/>
        <v>0</v>
      </c>
      <c r="AE30" s="30">
        <f t="shared" si="3"/>
        <v>0</v>
      </c>
      <c r="AF30" s="30">
        <f t="shared" si="3"/>
        <v>0</v>
      </c>
      <c r="AG30" s="30">
        <f t="shared" si="3"/>
        <v>0</v>
      </c>
      <c r="AH30" s="30">
        <f t="shared" si="3"/>
        <v>0</v>
      </c>
      <c r="AI30" s="30" t="str">
        <f>IF(AL30&gt;1,"入力確認",IF(AK30+AM30=12,"入力済","未入力"))</f>
        <v>未入力</v>
      </c>
      <c r="AJ30" s="31"/>
      <c r="AK30" s="28">
        <f>COUNTIF($C30:$N30,0)</f>
        <v>0</v>
      </c>
    </row>
    <row r="31" spans="2:37" ht="35.4" hidden="1" customHeight="1">
      <c r="B31" s="29" t="s">
        <v>39</v>
      </c>
      <c r="C31" s="30">
        <f>IF(AND(C29=2,C30=2),2,IF(C29&lt;&gt;C30,1,IF(AND(C29=0,C30=0),0,4)))</f>
        <v>2</v>
      </c>
      <c r="D31" s="30">
        <f t="shared" ref="D31:N31" si="4">IF(AND(D29=2,D30=2),2,IF(D29&lt;&gt;D30,1,IF(AND(D29=0,D30=0),0,4)))</f>
        <v>2</v>
      </c>
      <c r="E31" s="30">
        <f t="shared" si="4"/>
        <v>2</v>
      </c>
      <c r="F31" s="30">
        <f t="shared" si="4"/>
        <v>2</v>
      </c>
      <c r="G31" s="30">
        <f t="shared" si="4"/>
        <v>2</v>
      </c>
      <c r="H31" s="30">
        <f t="shared" si="4"/>
        <v>2</v>
      </c>
      <c r="I31" s="30">
        <f t="shared" si="4"/>
        <v>2</v>
      </c>
      <c r="J31" s="30">
        <f t="shared" si="4"/>
        <v>2</v>
      </c>
      <c r="K31" s="30">
        <f t="shared" si="4"/>
        <v>2</v>
      </c>
      <c r="L31" s="30">
        <f t="shared" si="4"/>
        <v>2</v>
      </c>
      <c r="M31" s="30">
        <f t="shared" si="4"/>
        <v>2</v>
      </c>
      <c r="N31" s="30">
        <f t="shared" si="4"/>
        <v>2</v>
      </c>
      <c r="O31" s="30" t="str">
        <f>IF(R31&gt;1,"入力確認",IF(Q31+S31=12,"入力済","未入力"))</f>
        <v>入力済</v>
      </c>
      <c r="P31" s="31">
        <f>IF(O31="未入力",1,IF(O31="入力済",0,2))</f>
        <v>0</v>
      </c>
      <c r="Q31" s="28">
        <f>COUNTIF($C31:$N31,0)</f>
        <v>0</v>
      </c>
      <c r="R31" s="28">
        <f>COUNTIF($C31:$N31,1)</f>
        <v>0</v>
      </c>
      <c r="S31" s="28">
        <f>COUNTIF($C31:$N31,2)</f>
        <v>12</v>
      </c>
      <c r="T31" s="4"/>
      <c r="U31" s="54"/>
      <c r="V31" s="29" t="s">
        <v>39</v>
      </c>
      <c r="W31" s="30">
        <f>IF(AND(W29=2,W30=2),2,IF(W29&lt;&gt;W30,1,IF(AND(W29=0,W30=0),0,4)))</f>
        <v>0</v>
      </c>
      <c r="X31" s="30">
        <f t="shared" ref="X31:AH31" si="5">IF(AND(X29=2,X30=2),2,IF(X29&lt;&gt;X30,1,IF(AND(X29=0,X30=0),0,4)))</f>
        <v>0</v>
      </c>
      <c r="Y31" s="30">
        <f t="shared" si="5"/>
        <v>0</v>
      </c>
      <c r="Z31" s="30">
        <f t="shared" si="5"/>
        <v>0</v>
      </c>
      <c r="AA31" s="30">
        <f t="shared" si="5"/>
        <v>0</v>
      </c>
      <c r="AB31" s="30">
        <f t="shared" si="5"/>
        <v>0</v>
      </c>
      <c r="AC31" s="30">
        <f t="shared" si="5"/>
        <v>0</v>
      </c>
      <c r="AD31" s="30">
        <f t="shared" si="5"/>
        <v>0</v>
      </c>
      <c r="AE31" s="30">
        <f t="shared" si="5"/>
        <v>0</v>
      </c>
      <c r="AF31" s="30">
        <f t="shared" si="5"/>
        <v>0</v>
      </c>
      <c r="AG31" s="30">
        <f t="shared" si="5"/>
        <v>0</v>
      </c>
      <c r="AH31" s="30">
        <f t="shared" si="5"/>
        <v>0</v>
      </c>
      <c r="AI31" s="30" t="str">
        <f>IF(AL31&gt;1,"入力確認",IF(AK31+AM31=12,"入力済","未入力"))</f>
        <v>未入力</v>
      </c>
      <c r="AJ31" s="31">
        <f>IF(AI31="未入力",1,IF(AI31="入力済",0,2))</f>
        <v>1</v>
      </c>
      <c r="AK31" s="28">
        <f>COUNTIF($C31:$N31,0)</f>
        <v>0</v>
      </c>
    </row>
    <row r="32" spans="2:37">
      <c r="B32" s="32" t="s">
        <v>40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3"/>
      <c r="P32" s="4"/>
      <c r="Q32" s="4"/>
      <c r="R32" s="4"/>
      <c r="S32" s="4"/>
      <c r="T32" s="4"/>
      <c r="U32" s="54"/>
      <c r="V32" s="32" t="s">
        <v>40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33"/>
      <c r="AJ32" s="4"/>
      <c r="AK32" s="4"/>
    </row>
    <row r="33" spans="2:37"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</row>
    <row r="34" spans="2:37" ht="18.600000000000001" thickBot="1"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</row>
    <row r="35" spans="2:37" ht="19.2" thickTop="1" thickBot="1">
      <c r="B35" s="4" t="s">
        <v>41</v>
      </c>
      <c r="C35" s="4"/>
      <c r="D35" s="4"/>
      <c r="E35" s="53" t="s">
        <v>0</v>
      </c>
      <c r="F35" s="53" t="s">
        <v>42</v>
      </c>
      <c r="G35" s="34"/>
      <c r="H35" s="140" t="s">
        <v>17</v>
      </c>
      <c r="I35" s="140"/>
      <c r="J35" s="141"/>
      <c r="K35" s="141"/>
      <c r="L35" s="141"/>
      <c r="M35" s="4"/>
      <c r="N35" s="4"/>
      <c r="O35" s="4"/>
      <c r="P35" s="4"/>
      <c r="Q35" s="4"/>
      <c r="R35" s="4"/>
      <c r="S35" s="4"/>
      <c r="T35" s="4"/>
      <c r="U35" s="54"/>
      <c r="V35" s="4" t="s">
        <v>41</v>
      </c>
      <c r="W35" s="4"/>
      <c r="X35" s="4"/>
      <c r="Y35" s="59" t="s">
        <v>0</v>
      </c>
      <c r="Z35" s="60" t="s">
        <v>82</v>
      </c>
      <c r="AA35" s="34"/>
      <c r="AB35" s="140" t="s">
        <v>17</v>
      </c>
      <c r="AC35" s="140"/>
      <c r="AD35" s="158"/>
      <c r="AE35" s="158"/>
      <c r="AF35" s="158"/>
      <c r="AG35" s="4"/>
      <c r="AH35" s="4"/>
      <c r="AI35" s="4"/>
      <c r="AJ35" s="4"/>
      <c r="AK35" s="4"/>
    </row>
    <row r="36" spans="2:37" ht="19.5" customHeight="1" thickTop="1" thickBot="1">
      <c r="B36" s="17" t="s">
        <v>18</v>
      </c>
      <c r="C36" s="51" t="s">
        <v>19</v>
      </c>
      <c r="D36" s="19" t="s">
        <v>20</v>
      </c>
      <c r="E36" s="19" t="s">
        <v>21</v>
      </c>
      <c r="F36" s="19" t="s">
        <v>22</v>
      </c>
      <c r="G36" s="19" t="s">
        <v>23</v>
      </c>
      <c r="H36" s="19" t="s">
        <v>24</v>
      </c>
      <c r="I36" s="19" t="s">
        <v>25</v>
      </c>
      <c r="J36" s="19" t="s">
        <v>26</v>
      </c>
      <c r="K36" s="19" t="s">
        <v>27</v>
      </c>
      <c r="L36" s="18" t="s">
        <v>28</v>
      </c>
      <c r="M36" s="19" t="s">
        <v>29</v>
      </c>
      <c r="N36" s="20" t="s">
        <v>30</v>
      </c>
      <c r="O36" s="21"/>
      <c r="P36" s="22"/>
      <c r="Q36" s="4"/>
      <c r="R36" s="4"/>
      <c r="S36" s="4"/>
      <c r="T36" s="4"/>
      <c r="U36" s="54"/>
      <c r="V36" s="58" t="s">
        <v>252</v>
      </c>
      <c r="W36" s="51" t="s">
        <v>19</v>
      </c>
      <c r="X36" s="19" t="s">
        <v>20</v>
      </c>
      <c r="Y36" s="52" t="s">
        <v>21</v>
      </c>
      <c r="Z36" s="52" t="s">
        <v>22</v>
      </c>
      <c r="AA36" s="19" t="s">
        <v>23</v>
      </c>
      <c r="AB36" s="19" t="s">
        <v>24</v>
      </c>
      <c r="AC36" s="19" t="s">
        <v>25</v>
      </c>
      <c r="AD36" s="19" t="s">
        <v>26</v>
      </c>
      <c r="AE36" s="19" t="s">
        <v>27</v>
      </c>
      <c r="AF36" s="18" t="s">
        <v>28</v>
      </c>
      <c r="AG36" s="19" t="s">
        <v>29</v>
      </c>
      <c r="AH36" s="20" t="s">
        <v>30</v>
      </c>
      <c r="AI36" s="21"/>
      <c r="AJ36" s="22"/>
      <c r="AK36" s="4"/>
    </row>
    <row r="37" spans="2:37" ht="38.25" customHeight="1" thickTop="1">
      <c r="B37" s="23" t="s">
        <v>31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0"/>
      <c r="O37" s="25" t="s">
        <v>32</v>
      </c>
      <c r="P37" s="26" t="s">
        <v>33</v>
      </c>
      <c r="Q37" s="4"/>
      <c r="R37" s="4"/>
      <c r="S37" s="4"/>
      <c r="T37" s="4"/>
      <c r="U37" s="54"/>
      <c r="V37" s="23" t="s">
        <v>31</v>
      </c>
      <c r="W37" s="55" t="s">
        <v>253</v>
      </c>
      <c r="X37" s="55" t="s">
        <v>254</v>
      </c>
      <c r="Y37" s="55" t="s">
        <v>255</v>
      </c>
      <c r="Z37" s="55" t="s">
        <v>256</v>
      </c>
      <c r="AA37" s="55" t="s">
        <v>257</v>
      </c>
      <c r="AB37" s="55" t="s">
        <v>258</v>
      </c>
      <c r="AC37" s="55" t="s">
        <v>259</v>
      </c>
      <c r="AD37" s="55" t="s">
        <v>260</v>
      </c>
      <c r="AE37" s="55" t="s">
        <v>261</v>
      </c>
      <c r="AF37" s="55" t="s">
        <v>262</v>
      </c>
      <c r="AG37" s="55" t="s">
        <v>263</v>
      </c>
      <c r="AH37" s="56" t="s">
        <v>264</v>
      </c>
      <c r="AI37" s="25" t="s">
        <v>32</v>
      </c>
      <c r="AJ37" s="26" t="s">
        <v>33</v>
      </c>
      <c r="AK37" s="4"/>
    </row>
    <row r="38" spans="2:37" ht="19.5" customHeight="1">
      <c r="B38" s="27" t="s">
        <v>43</v>
      </c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8"/>
      <c r="O38" s="144" t="str">
        <f>IF(ISERROR(12*SUM(C38:N39)/COUNT(C38:N39)),"",12*SUM(C38:N39)/COUNT(C38:N39))</f>
        <v/>
      </c>
      <c r="P38" s="150" t="str">
        <f>IF(P41=0,"",IF(P43=1,"未入力欄を確認",IF(P41=1,"年度を選択",IF(P41=2,"種別を選択",IF(P41=3,"単位を選択",IF(AND($E$35="都市ガス",$F$35="［m3］"),計算!$J$6,IF(AND($E$35="LPG",$F$35="［m3］"),計算!$J$7,IF(AND($E$35="LPG",$F$35="［kg］"),計算!$L$7,IF($E$35="LNG",計算!$J$8,IF($E$35="水素ガス",計算!$J$9,IF($E$35="天然ガス",計算!$J$10,"")))))))))))</f>
        <v/>
      </c>
      <c r="Q38" s="4"/>
      <c r="R38" s="4"/>
      <c r="S38" s="4"/>
      <c r="T38" s="4"/>
      <c r="U38" s="54"/>
      <c r="V38" s="27" t="s">
        <v>43</v>
      </c>
      <c r="W38" s="159">
        <v>78</v>
      </c>
      <c r="X38" s="159">
        <v>78</v>
      </c>
      <c r="Y38" s="159">
        <v>114</v>
      </c>
      <c r="Z38" s="159">
        <v>103</v>
      </c>
      <c r="AA38" s="159">
        <v>85</v>
      </c>
      <c r="AB38" s="159">
        <v>102</v>
      </c>
      <c r="AC38" s="159">
        <v>109</v>
      </c>
      <c r="AD38" s="159">
        <v>123</v>
      </c>
      <c r="AE38" s="159">
        <v>102</v>
      </c>
      <c r="AF38" s="159">
        <v>99</v>
      </c>
      <c r="AG38" s="159">
        <v>110</v>
      </c>
      <c r="AH38" s="159">
        <v>119</v>
      </c>
      <c r="AI38" s="144">
        <v>1222</v>
      </c>
      <c r="AJ38" s="150">
        <v>3.32</v>
      </c>
      <c r="AK38" s="4"/>
    </row>
    <row r="39" spans="2:37" ht="19.5" customHeight="1" thickBot="1">
      <c r="B39" s="68" t="str">
        <f>IF(F35="","",F35)</f>
        <v>単位を選択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9"/>
      <c r="O39" s="145"/>
      <c r="P39" s="151"/>
      <c r="Q39" s="4"/>
      <c r="R39" s="4"/>
      <c r="S39" s="4"/>
      <c r="T39" s="4"/>
      <c r="U39" s="54"/>
      <c r="V39" s="68" t="str">
        <f>IF(Z35="","",Z35)</f>
        <v>［m3］</v>
      </c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45"/>
      <c r="AJ39" s="151"/>
      <c r="AK39" s="4"/>
    </row>
    <row r="40" spans="2:37" ht="37.799999999999997" hidden="1" customHeight="1" thickTop="1" thickBot="1">
      <c r="B40" s="63"/>
      <c r="C40" s="62"/>
      <c r="D40" s="62"/>
      <c r="E40" s="62"/>
      <c r="F40" s="62"/>
      <c r="G40" s="62"/>
      <c r="H40" s="62"/>
      <c r="I40" s="62"/>
      <c r="J40" s="62"/>
      <c r="K40" s="62"/>
      <c r="L40" s="70"/>
      <c r="M40" s="71"/>
      <c r="N40" s="64"/>
      <c r="O40" s="72"/>
      <c r="P40" s="67">
        <f>IF(AND(O38="",P43=0),0,IF(OR(B36="",B36="年度を選択"),1,IF(OR(E35="",E35="種別を選択"),2,IF(OR(F35="",F35="単位を選択"),3,4))))</f>
        <v>0</v>
      </c>
      <c r="Q40" s="28"/>
      <c r="R40" s="28"/>
      <c r="S40" s="4"/>
      <c r="T40" s="4"/>
      <c r="U40" s="54"/>
      <c r="V40" s="68" t="s">
        <v>36</v>
      </c>
      <c r="W40" s="57">
        <v>10377</v>
      </c>
      <c r="X40" s="57">
        <v>10467</v>
      </c>
      <c r="Y40" s="57">
        <v>14752</v>
      </c>
      <c r="Z40" s="57">
        <v>13285</v>
      </c>
      <c r="AA40" s="57">
        <v>11434</v>
      </c>
      <c r="AB40" s="57">
        <v>13841</v>
      </c>
      <c r="AC40" s="57">
        <v>15030</v>
      </c>
      <c r="AD40" s="57">
        <v>17138</v>
      </c>
      <c r="AE40" s="57">
        <v>14785</v>
      </c>
      <c r="AF40" s="57">
        <v>15258</v>
      </c>
      <c r="AG40" s="57">
        <v>17637</v>
      </c>
      <c r="AH40" s="57">
        <v>19312</v>
      </c>
      <c r="AI40" s="74">
        <v>173316</v>
      </c>
      <c r="AJ40" s="65">
        <v>4</v>
      </c>
      <c r="AK40" s="28"/>
    </row>
    <row r="41" spans="2:37" ht="26.4" hidden="1" customHeight="1">
      <c r="B41" s="29" t="s">
        <v>37</v>
      </c>
      <c r="C41" s="30">
        <f>IF(C37="",2,IF(C37&lt;&gt;"",0,1))</f>
        <v>2</v>
      </c>
      <c r="D41" s="30">
        <f t="shared" ref="D41:L41" si="6">IF(D37="",2,IF(D37&lt;&gt;"",0,1))</f>
        <v>2</v>
      </c>
      <c r="E41" s="30">
        <f t="shared" si="6"/>
        <v>2</v>
      </c>
      <c r="F41" s="30">
        <f t="shared" si="6"/>
        <v>2</v>
      </c>
      <c r="G41" s="30">
        <f t="shared" si="6"/>
        <v>2</v>
      </c>
      <c r="H41" s="30">
        <f t="shared" si="6"/>
        <v>2</v>
      </c>
      <c r="I41" s="30">
        <f t="shared" si="6"/>
        <v>2</v>
      </c>
      <c r="J41" s="30">
        <f t="shared" si="6"/>
        <v>2</v>
      </c>
      <c r="K41" s="30">
        <f t="shared" si="6"/>
        <v>2</v>
      </c>
      <c r="L41" s="30">
        <f t="shared" si="6"/>
        <v>2</v>
      </c>
      <c r="M41" s="30">
        <f>IF(M37="",2,IF(M37&lt;&gt;"",0,1))</f>
        <v>2</v>
      </c>
      <c r="N41" s="30">
        <f t="shared" ref="N41" si="7">IF(N37="",2,IF(N37&lt;&gt;"",0,1))</f>
        <v>2</v>
      </c>
      <c r="O41" s="30" t="str">
        <f>IF(R41&gt;1,"入力確認",IF(Q41=Q42,"入力済","未入力"))</f>
        <v>入力済</v>
      </c>
      <c r="P41" s="31">
        <f>P40</f>
        <v>0</v>
      </c>
      <c r="Q41" s="28">
        <f>COUNTIF($C41:$N41,0)</f>
        <v>0</v>
      </c>
      <c r="R41" s="28">
        <f>COUNTIF($C41:$N41,1)</f>
        <v>0</v>
      </c>
      <c r="S41" s="28">
        <f>COUNTIF($C41:$N41,2)</f>
        <v>12</v>
      </c>
      <c r="T41" s="28"/>
      <c r="U41" s="54"/>
      <c r="V41" s="29" t="s">
        <v>37</v>
      </c>
      <c r="W41" s="30">
        <f>IF(W37="",2,IF(W37&lt;&gt;"",0,1))</f>
        <v>0</v>
      </c>
      <c r="X41" s="30">
        <f t="shared" ref="X41:AF41" si="8">IF(X37="",2,IF(X37&lt;&gt;"",0,1))</f>
        <v>0</v>
      </c>
      <c r="Y41" s="30">
        <f t="shared" si="8"/>
        <v>0</v>
      </c>
      <c r="Z41" s="30">
        <f t="shared" si="8"/>
        <v>0</v>
      </c>
      <c r="AA41" s="30">
        <f t="shared" si="8"/>
        <v>0</v>
      </c>
      <c r="AB41" s="30">
        <f t="shared" si="8"/>
        <v>0</v>
      </c>
      <c r="AC41" s="30">
        <f t="shared" si="8"/>
        <v>0</v>
      </c>
      <c r="AD41" s="30">
        <f t="shared" si="8"/>
        <v>0</v>
      </c>
      <c r="AE41" s="30">
        <f t="shared" si="8"/>
        <v>0</v>
      </c>
      <c r="AF41" s="30">
        <f t="shared" si="8"/>
        <v>0</v>
      </c>
      <c r="AG41" s="30">
        <f>IF(AG37="",2,IF(AG37&lt;&gt;"",0,1))</f>
        <v>0</v>
      </c>
      <c r="AH41" s="30">
        <f t="shared" ref="AH41" si="9">IF(AH37="",2,IF(AH37&lt;&gt;"",0,1))</f>
        <v>0</v>
      </c>
      <c r="AI41" s="30" t="str">
        <f>IF(AL41&gt;1,"入力確認",IF(AK41=AK42,"入力済","未入力"))</f>
        <v>入力済</v>
      </c>
      <c r="AJ41" s="31">
        <f>AJ40</f>
        <v>4</v>
      </c>
      <c r="AK41" s="28">
        <f>COUNTIF($C41:$N41,0)</f>
        <v>0</v>
      </c>
    </row>
    <row r="42" spans="2:37" ht="50.4" hidden="1" customHeight="1">
      <c r="B42" s="29" t="s">
        <v>38</v>
      </c>
      <c r="C42" s="30">
        <f>IF(AND(C38=""),2,IF(AND(C38&lt;&gt;""),0,1))</f>
        <v>2</v>
      </c>
      <c r="D42" s="30">
        <f t="shared" ref="D42:N42" si="10">IF(AND(D38=""),2,IF(AND(D38&lt;&gt;""),0,1))</f>
        <v>2</v>
      </c>
      <c r="E42" s="30">
        <f t="shared" si="10"/>
        <v>2</v>
      </c>
      <c r="F42" s="30">
        <f t="shared" si="10"/>
        <v>2</v>
      </c>
      <c r="G42" s="30">
        <f t="shared" si="10"/>
        <v>2</v>
      </c>
      <c r="H42" s="30">
        <f t="shared" si="10"/>
        <v>2</v>
      </c>
      <c r="I42" s="30">
        <f t="shared" si="10"/>
        <v>2</v>
      </c>
      <c r="J42" s="30">
        <f t="shared" si="10"/>
        <v>2</v>
      </c>
      <c r="K42" s="30">
        <f t="shared" si="10"/>
        <v>2</v>
      </c>
      <c r="L42" s="30">
        <f t="shared" si="10"/>
        <v>2</v>
      </c>
      <c r="M42" s="30">
        <f t="shared" si="10"/>
        <v>2</v>
      </c>
      <c r="N42" s="30">
        <f t="shared" si="10"/>
        <v>2</v>
      </c>
      <c r="O42" s="30" t="str">
        <f>IF(R42&gt;1,"入力確認",IF(Q42+S42=12,"入力済","未入力"))</f>
        <v>入力済</v>
      </c>
      <c r="P42" s="31"/>
      <c r="Q42" s="28">
        <f>COUNTIF($C42:$N42,0)</f>
        <v>0</v>
      </c>
      <c r="R42" s="28">
        <f>COUNTIF($C42:$N42,1)</f>
        <v>0</v>
      </c>
      <c r="S42" s="28">
        <f>COUNTIF($C42:$N42,2)</f>
        <v>12</v>
      </c>
      <c r="T42" s="4"/>
      <c r="U42" s="54"/>
      <c r="V42" s="29" t="s">
        <v>38</v>
      </c>
      <c r="W42" s="30">
        <f>IF(AND(W38="",W40=""),2,IF(AND(W38&lt;&gt;"",W40&lt;&gt;""),0,1))</f>
        <v>0</v>
      </c>
      <c r="X42" s="30">
        <f t="shared" ref="X42:AH42" si="11">IF(AND(X38="",X40=""),2,IF(AND(X38&lt;&gt;"",X40&lt;&gt;""),0,1))</f>
        <v>0</v>
      </c>
      <c r="Y42" s="30">
        <f t="shared" si="11"/>
        <v>0</v>
      </c>
      <c r="Z42" s="30">
        <f t="shared" si="11"/>
        <v>0</v>
      </c>
      <c r="AA42" s="30">
        <f t="shared" si="11"/>
        <v>0</v>
      </c>
      <c r="AB42" s="30">
        <f t="shared" si="11"/>
        <v>0</v>
      </c>
      <c r="AC42" s="30">
        <f t="shared" si="11"/>
        <v>0</v>
      </c>
      <c r="AD42" s="30">
        <f t="shared" si="11"/>
        <v>0</v>
      </c>
      <c r="AE42" s="30">
        <f t="shared" si="11"/>
        <v>0</v>
      </c>
      <c r="AF42" s="30">
        <f t="shared" si="11"/>
        <v>0</v>
      </c>
      <c r="AG42" s="30">
        <f t="shared" si="11"/>
        <v>0</v>
      </c>
      <c r="AH42" s="30">
        <f t="shared" si="11"/>
        <v>0</v>
      </c>
      <c r="AI42" s="30" t="str">
        <f>IF(AL42&gt;1,"入力確認",IF(AK42+AM42=12,"入力済","未入力"))</f>
        <v>未入力</v>
      </c>
      <c r="AJ42" s="31"/>
      <c r="AK42" s="28">
        <f>COUNTIF($C42:$N42,0)</f>
        <v>0</v>
      </c>
    </row>
    <row r="43" spans="2:37" ht="41.4" hidden="1" customHeight="1">
      <c r="B43" s="29" t="s">
        <v>39</v>
      </c>
      <c r="C43" s="30">
        <f>IF(AND(C41=2,C42=2),2,IF(C41&lt;&gt;C42,1,IF(AND(C41=0,C42=0),0,4)))</f>
        <v>2</v>
      </c>
      <c r="D43" s="30">
        <f t="shared" ref="D43:N43" si="12">IF(AND(D41=2,D42=2),2,IF(D41&lt;&gt;D42,1,IF(AND(D41=0,D42=0),0,4)))</f>
        <v>2</v>
      </c>
      <c r="E43" s="30">
        <f t="shared" si="12"/>
        <v>2</v>
      </c>
      <c r="F43" s="30">
        <f t="shared" si="12"/>
        <v>2</v>
      </c>
      <c r="G43" s="30">
        <f t="shared" si="12"/>
        <v>2</v>
      </c>
      <c r="H43" s="30">
        <f t="shared" si="12"/>
        <v>2</v>
      </c>
      <c r="I43" s="30">
        <f t="shared" si="12"/>
        <v>2</v>
      </c>
      <c r="J43" s="30">
        <f t="shared" si="12"/>
        <v>2</v>
      </c>
      <c r="K43" s="30">
        <f t="shared" si="12"/>
        <v>2</v>
      </c>
      <c r="L43" s="30">
        <f t="shared" si="12"/>
        <v>2</v>
      </c>
      <c r="M43" s="30">
        <f t="shared" si="12"/>
        <v>2</v>
      </c>
      <c r="N43" s="30">
        <f t="shared" si="12"/>
        <v>2</v>
      </c>
      <c r="O43" s="30" t="str">
        <f>IF(R43&gt;1,"入力確認",IF(Q43+S43=12,"入力済","未入力"))</f>
        <v>入力済</v>
      </c>
      <c r="P43" s="31">
        <f>IF(O43="未入力",1,IF(O43="入力済",0,2))</f>
        <v>0</v>
      </c>
      <c r="Q43" s="28">
        <f>COUNTIF($C43:$N43,0)</f>
        <v>0</v>
      </c>
      <c r="R43" s="28">
        <f>COUNTIF($C43:$N43,1)</f>
        <v>0</v>
      </c>
      <c r="S43" s="28">
        <f>COUNTIF($C43:$N43,2)</f>
        <v>12</v>
      </c>
      <c r="T43" s="4"/>
      <c r="U43" s="54"/>
      <c r="V43" s="29" t="s">
        <v>39</v>
      </c>
      <c r="W43" s="30">
        <f>IF(AND(W41=2,W42=2),2,IF(W41&lt;&gt;W42,1,IF(AND(W41=0,W42=0),0,4)))</f>
        <v>0</v>
      </c>
      <c r="X43" s="30">
        <f t="shared" ref="X43:AH43" si="13">IF(AND(X41=2,X42=2),2,IF(X41&lt;&gt;X42,1,IF(AND(X41=0,X42=0),0,4)))</f>
        <v>0</v>
      </c>
      <c r="Y43" s="30">
        <f t="shared" si="13"/>
        <v>0</v>
      </c>
      <c r="Z43" s="30">
        <f t="shared" si="13"/>
        <v>0</v>
      </c>
      <c r="AA43" s="30">
        <f t="shared" si="13"/>
        <v>0</v>
      </c>
      <c r="AB43" s="30">
        <f t="shared" si="13"/>
        <v>0</v>
      </c>
      <c r="AC43" s="30">
        <f t="shared" si="13"/>
        <v>0</v>
      </c>
      <c r="AD43" s="30">
        <f t="shared" si="13"/>
        <v>0</v>
      </c>
      <c r="AE43" s="30">
        <f t="shared" si="13"/>
        <v>0</v>
      </c>
      <c r="AF43" s="30">
        <f t="shared" si="13"/>
        <v>0</v>
      </c>
      <c r="AG43" s="30">
        <f t="shared" si="13"/>
        <v>0</v>
      </c>
      <c r="AH43" s="30">
        <f t="shared" si="13"/>
        <v>0</v>
      </c>
      <c r="AI43" s="30" t="str">
        <f>IF(AL43&gt;1,"入力確認",IF(AK43+AM43=12,"入力済","未入力"))</f>
        <v>未入力</v>
      </c>
      <c r="AJ43" s="31">
        <f>IF(AI43="未入力",1,IF(AI43="入力済",0,2))</f>
        <v>1</v>
      </c>
      <c r="AK43" s="28">
        <f>COUNTIF($C43:$N43,0)</f>
        <v>0</v>
      </c>
    </row>
    <row r="44" spans="2:37">
      <c r="B44" s="32" t="s">
        <v>44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3"/>
      <c r="P44" s="4"/>
      <c r="Q44" s="4"/>
      <c r="R44" s="4"/>
      <c r="S44" s="4"/>
      <c r="T44" s="4"/>
      <c r="U44" s="54"/>
      <c r="V44" s="32" t="s">
        <v>44</v>
      </c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33"/>
      <c r="AJ44" s="4"/>
      <c r="AK44" s="4"/>
    </row>
    <row r="45" spans="2:37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3"/>
      <c r="P45" s="4"/>
      <c r="Q45" s="4"/>
      <c r="R45" s="4"/>
      <c r="S45" s="4"/>
      <c r="T45" s="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</row>
    <row r="46" spans="2:37" ht="20.25" customHeight="1" thickBot="1">
      <c r="B46" s="4" t="s">
        <v>45</v>
      </c>
      <c r="C46" s="4"/>
      <c r="D46" s="4"/>
      <c r="E46" s="152" t="s">
        <v>46</v>
      </c>
      <c r="F46" s="152"/>
      <c r="G46" s="34"/>
      <c r="H46" s="140" t="s">
        <v>17</v>
      </c>
      <c r="I46" s="140"/>
      <c r="J46" s="141"/>
      <c r="K46" s="141"/>
      <c r="L46" s="141"/>
      <c r="M46" s="4"/>
      <c r="N46" s="4"/>
      <c r="O46" s="4"/>
      <c r="P46" s="4"/>
      <c r="Q46" s="4"/>
      <c r="R46" s="4"/>
      <c r="S46" s="4"/>
      <c r="T46" s="4"/>
    </row>
    <row r="47" spans="2:37" ht="19.5" customHeight="1">
      <c r="B47" s="17" t="s">
        <v>18</v>
      </c>
      <c r="C47" s="18" t="s">
        <v>19</v>
      </c>
      <c r="D47" s="19" t="s">
        <v>20</v>
      </c>
      <c r="E47" s="19" t="s">
        <v>21</v>
      </c>
      <c r="F47" s="19" t="s">
        <v>22</v>
      </c>
      <c r="G47" s="19" t="s">
        <v>23</v>
      </c>
      <c r="H47" s="19" t="s">
        <v>24</v>
      </c>
      <c r="I47" s="19" t="s">
        <v>25</v>
      </c>
      <c r="J47" s="19" t="s">
        <v>26</v>
      </c>
      <c r="K47" s="19" t="s">
        <v>27</v>
      </c>
      <c r="L47" s="18" t="s">
        <v>28</v>
      </c>
      <c r="M47" s="19" t="s">
        <v>29</v>
      </c>
      <c r="N47" s="20" t="s">
        <v>30</v>
      </c>
      <c r="O47" s="21"/>
      <c r="P47" s="22"/>
      <c r="Q47" s="4"/>
      <c r="R47" s="4"/>
      <c r="S47" s="4"/>
      <c r="T47" s="4"/>
    </row>
    <row r="48" spans="2:37" ht="38.25" customHeight="1">
      <c r="B48" s="23" t="s">
        <v>31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35"/>
      <c r="O48" s="25" t="s">
        <v>32</v>
      </c>
      <c r="P48" s="26" t="s">
        <v>33</v>
      </c>
      <c r="Q48" s="4"/>
      <c r="R48" s="4"/>
      <c r="S48" s="4"/>
      <c r="T48" s="4"/>
    </row>
    <row r="49" spans="2:20" ht="19.5" customHeight="1">
      <c r="B49" s="27" t="s">
        <v>47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4" t="str">
        <f>IF(ISERROR(12*SUM(C49:N50)/COUNT(C49:N50)),"",12*SUM(C49:N50)/COUNT(C49:N50))</f>
        <v/>
      </c>
      <c r="P49" s="146" t="str">
        <f>IF(P52=0,"",IF(P54=1,"未入力欄を確認",IF(P52=1,"年度を選択",IF(P52=2,"エネルギー種別を選択",IF($E46="電気",計算!$J$17,IF($E46="都市ガス",計算!$J$18,IF($E46="温水・冷水",計算!$J$19,IF($E46="産業用蒸気",計算!$J$20,IF($E46="産業用以外の蒸気",計算!$J$21,IF($E46="灯油",計算!$J$22,IF($E46="軽油",計算!$J$23,IF($E46="A重油",計算!$J$24,IF($E46="B・Ｃ重油",計算!$J$25,"")))))))))))))</f>
        <v/>
      </c>
      <c r="Q49" s="4"/>
      <c r="R49" s="4"/>
      <c r="S49" s="4"/>
      <c r="T49" s="4"/>
    </row>
    <row r="50" spans="2:20" ht="19.5" customHeight="1" thickBot="1">
      <c r="B50" s="68" t="str">
        <f>IF(E46="電気","［kWh］",IF(E46="都市ガス","［m3］",IF(OR(E46="温水・冷水",E46="産業用蒸気",E46="産業用以外の蒸気"),"［MJ］","［L］")))</f>
        <v>［L］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5"/>
      <c r="P50" s="147"/>
      <c r="Q50" s="4"/>
      <c r="R50" s="4"/>
      <c r="S50" s="4"/>
      <c r="T50" s="4"/>
    </row>
    <row r="51" spans="2:20" ht="37.799999999999997" hidden="1" customHeight="1">
      <c r="B51" s="30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6"/>
      <c r="P51" s="73">
        <f>IF(AND(O49="",P54=0),0,IF(OR(B47="",B47="年度を選択"),1,IF(OR(E46="",E46="エネルギー種別を選択"),2,4)))</f>
        <v>0</v>
      </c>
      <c r="Q51" s="28"/>
      <c r="R51" s="4"/>
      <c r="S51" s="4"/>
      <c r="T51" s="4"/>
    </row>
    <row r="52" spans="2:20" ht="27.6" hidden="1" customHeight="1">
      <c r="B52" s="29" t="s">
        <v>37</v>
      </c>
      <c r="C52" s="30">
        <f>IF(C48="",2,IF(C48&lt;&gt;"",0,1))</f>
        <v>2</v>
      </c>
      <c r="D52" s="30">
        <f t="shared" ref="D52:L52" si="14">IF(D48="",2,IF(D48&lt;&gt;"",0,1))</f>
        <v>2</v>
      </c>
      <c r="E52" s="30">
        <f t="shared" si="14"/>
        <v>2</v>
      </c>
      <c r="F52" s="30">
        <f t="shared" si="14"/>
        <v>2</v>
      </c>
      <c r="G52" s="30">
        <f t="shared" si="14"/>
        <v>2</v>
      </c>
      <c r="H52" s="30">
        <f t="shared" si="14"/>
        <v>2</v>
      </c>
      <c r="I52" s="30">
        <f t="shared" si="14"/>
        <v>2</v>
      </c>
      <c r="J52" s="30">
        <f t="shared" si="14"/>
        <v>2</v>
      </c>
      <c r="K52" s="30">
        <f t="shared" si="14"/>
        <v>2</v>
      </c>
      <c r="L52" s="30">
        <f t="shared" si="14"/>
        <v>2</v>
      </c>
      <c r="M52" s="30">
        <f>IF(M48="",2,IF(M48&lt;&gt;"",0,1))</f>
        <v>2</v>
      </c>
      <c r="N52" s="30">
        <f t="shared" ref="N52" si="15">IF(N48="",2,IF(N48&lt;&gt;"",0,1))</f>
        <v>2</v>
      </c>
      <c r="O52" s="30" t="str">
        <f>IF(R52&gt;1,"入力確認",IF(Q52=Q53,"入力済","未入力"))</f>
        <v>入力済</v>
      </c>
      <c r="P52" s="31">
        <f>P51</f>
        <v>0</v>
      </c>
      <c r="Q52" s="28">
        <f>COUNTIF($C52:$N52,0)</f>
        <v>0</v>
      </c>
      <c r="R52" s="28">
        <f>COUNTIF($C52:$N52,1)</f>
        <v>0</v>
      </c>
      <c r="S52" s="28">
        <f>COUNTIF($C52:$N52,2)</f>
        <v>12</v>
      </c>
      <c r="T52" s="28"/>
    </row>
    <row r="53" spans="2:20" ht="26.4" hidden="1" customHeight="1">
      <c r="B53" s="29" t="s">
        <v>38</v>
      </c>
      <c r="C53" s="30">
        <f>IF(AND(C49=""),2,IF(AND(C49&lt;&gt;""),0,1))</f>
        <v>2</v>
      </c>
      <c r="D53" s="30">
        <f t="shared" ref="D53:N53" si="16">IF(AND(D49=""),2,IF(AND(D49&lt;&gt;""),0,1))</f>
        <v>2</v>
      </c>
      <c r="E53" s="30">
        <f t="shared" si="16"/>
        <v>2</v>
      </c>
      <c r="F53" s="30">
        <f t="shared" si="16"/>
        <v>2</v>
      </c>
      <c r="G53" s="30">
        <f t="shared" si="16"/>
        <v>2</v>
      </c>
      <c r="H53" s="30">
        <f t="shared" si="16"/>
        <v>2</v>
      </c>
      <c r="I53" s="30">
        <f t="shared" si="16"/>
        <v>2</v>
      </c>
      <c r="J53" s="30">
        <f t="shared" si="16"/>
        <v>2</v>
      </c>
      <c r="K53" s="30">
        <f t="shared" si="16"/>
        <v>2</v>
      </c>
      <c r="L53" s="30">
        <f t="shared" si="16"/>
        <v>2</v>
      </c>
      <c r="M53" s="30">
        <f t="shared" si="16"/>
        <v>2</v>
      </c>
      <c r="N53" s="30">
        <f t="shared" si="16"/>
        <v>2</v>
      </c>
      <c r="O53" s="30" t="str">
        <f>IF(R53&gt;1,"入力確認",IF(Q53+S53=12,"入力済","未入力"))</f>
        <v>入力済</v>
      </c>
      <c r="P53" s="31"/>
      <c r="Q53" s="28">
        <f>COUNTIF($C53:$N53,0)</f>
        <v>0</v>
      </c>
      <c r="R53" s="28">
        <f>COUNTIF($C53:$N53,1)</f>
        <v>0</v>
      </c>
      <c r="S53" s="28">
        <f>COUNTIF($C53:$N53,2)</f>
        <v>12</v>
      </c>
      <c r="T53" s="4"/>
    </row>
    <row r="54" spans="2:20" ht="22.8" hidden="1" customHeight="1">
      <c r="B54" s="29" t="s">
        <v>39</v>
      </c>
      <c r="C54" s="30">
        <f>IF(AND(C52=2,C53=2),2,IF(C52&lt;&gt;C53,1,IF(AND(C52=0,C53=0),0,4)))</f>
        <v>2</v>
      </c>
      <c r="D54" s="30">
        <f t="shared" ref="D54:N54" si="17">IF(AND(D52=2,D53=2),2,IF(D52&lt;&gt;D53,1,IF(AND(D52=0,D53=0),0,4)))</f>
        <v>2</v>
      </c>
      <c r="E54" s="30">
        <f t="shared" si="17"/>
        <v>2</v>
      </c>
      <c r="F54" s="30">
        <f t="shared" si="17"/>
        <v>2</v>
      </c>
      <c r="G54" s="30">
        <f t="shared" si="17"/>
        <v>2</v>
      </c>
      <c r="H54" s="30">
        <f t="shared" si="17"/>
        <v>2</v>
      </c>
      <c r="I54" s="30">
        <f t="shared" si="17"/>
        <v>2</v>
      </c>
      <c r="J54" s="30">
        <f t="shared" si="17"/>
        <v>2</v>
      </c>
      <c r="K54" s="30">
        <f t="shared" si="17"/>
        <v>2</v>
      </c>
      <c r="L54" s="30">
        <f t="shared" si="17"/>
        <v>2</v>
      </c>
      <c r="M54" s="30">
        <f t="shared" si="17"/>
        <v>2</v>
      </c>
      <c r="N54" s="30">
        <f t="shared" si="17"/>
        <v>2</v>
      </c>
      <c r="O54" s="30" t="str">
        <f>IF(R54&gt;1,"入力確認",IF(Q54+S54=12,"入力済","未入力"))</f>
        <v>入力済</v>
      </c>
      <c r="P54" s="31">
        <f>IF(O54="未入力",1,IF(O54="入力済",0,2))</f>
        <v>0</v>
      </c>
      <c r="Q54" s="28">
        <f>COUNTIF($C54:$N54,0)</f>
        <v>0</v>
      </c>
      <c r="R54" s="28">
        <f>COUNTIF($C54:$N54,1)</f>
        <v>0</v>
      </c>
      <c r="S54" s="28">
        <f>COUNTIF($C54:$N54,2)</f>
        <v>12</v>
      </c>
      <c r="T54" s="4"/>
    </row>
    <row r="55" spans="2:20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3"/>
      <c r="P55" s="4"/>
      <c r="Q55" s="4"/>
      <c r="R55" s="4"/>
      <c r="S55" s="4"/>
      <c r="T55" s="4"/>
    </row>
    <row r="56" spans="2:20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3"/>
      <c r="P56" s="4"/>
      <c r="Q56" s="4"/>
      <c r="R56" s="4"/>
      <c r="S56" s="4"/>
      <c r="T56" s="4"/>
    </row>
    <row r="57" spans="2:20" ht="20.25" customHeight="1" thickBot="1">
      <c r="B57" s="4" t="s">
        <v>48</v>
      </c>
      <c r="C57" s="4"/>
      <c r="D57" s="4"/>
      <c r="E57" s="152" t="s">
        <v>46</v>
      </c>
      <c r="F57" s="152"/>
      <c r="G57" s="34"/>
      <c r="H57" s="140" t="s">
        <v>17</v>
      </c>
      <c r="I57" s="140"/>
      <c r="J57" s="141"/>
      <c r="K57" s="141"/>
      <c r="L57" s="141"/>
      <c r="M57" s="4"/>
      <c r="N57" s="4"/>
      <c r="O57" s="4"/>
      <c r="P57" s="4"/>
      <c r="Q57" s="4"/>
      <c r="R57" s="4"/>
      <c r="S57" s="4"/>
      <c r="T57" s="4"/>
    </row>
    <row r="58" spans="2:20" ht="19.5" customHeight="1">
      <c r="B58" s="17" t="s">
        <v>18</v>
      </c>
      <c r="C58" s="18" t="s">
        <v>19</v>
      </c>
      <c r="D58" s="19" t="s">
        <v>20</v>
      </c>
      <c r="E58" s="19" t="s">
        <v>21</v>
      </c>
      <c r="F58" s="19" t="s">
        <v>22</v>
      </c>
      <c r="G58" s="19" t="s">
        <v>23</v>
      </c>
      <c r="H58" s="19" t="s">
        <v>24</v>
      </c>
      <c r="I58" s="19" t="s">
        <v>25</v>
      </c>
      <c r="J58" s="19" t="s">
        <v>26</v>
      </c>
      <c r="K58" s="19" t="s">
        <v>27</v>
      </c>
      <c r="L58" s="18" t="s">
        <v>28</v>
      </c>
      <c r="M58" s="19" t="s">
        <v>29</v>
      </c>
      <c r="N58" s="20" t="s">
        <v>30</v>
      </c>
      <c r="O58" s="21"/>
      <c r="P58" s="22"/>
      <c r="Q58" s="4"/>
      <c r="R58" s="4"/>
      <c r="S58" s="4"/>
      <c r="T58" s="4"/>
    </row>
    <row r="59" spans="2:20" ht="38.25" customHeight="1">
      <c r="B59" s="23" t="s">
        <v>31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35"/>
      <c r="O59" s="25" t="s">
        <v>32</v>
      </c>
      <c r="P59" s="26" t="s">
        <v>33</v>
      </c>
      <c r="Q59" s="4"/>
      <c r="R59" s="4"/>
      <c r="S59" s="4"/>
      <c r="T59" s="4"/>
    </row>
    <row r="60" spans="2:20" ht="19.5" customHeight="1">
      <c r="B60" s="27" t="s">
        <v>47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53"/>
      <c r="O60" s="144" t="str">
        <f>IF(ISERROR(12*SUM(C60:N61)/COUNT(C60:N61)),"",12*SUM(C60:N61)/COUNT(C60:N61))</f>
        <v/>
      </c>
      <c r="P60" s="146" t="str">
        <f>IF(P63=0,"",IF(P65=1,"未入力欄を確認",IF(P63=1,"年度を選択",IF(P63=2,"エネルギー種別を選択",IF($E57="電気",計算!$J$28,IF($E57="都市ガス",計算!$J$29,IF($E57="温水・冷水",計算!$J$30,IF($E57="産業用蒸気",計算!$J$31,IF($E57="産業用以外の蒸気",計算!$J$32,IF($E57="灯油",計算!$J$33,IF($E57="軽油",計算!$J$34,IF($E57="A重油",計算!$J$35,IF($E57="B・Ｃ重油",計算!$J$36,"")))))))))))))</f>
        <v/>
      </c>
      <c r="Q60" s="4"/>
      <c r="R60" s="4"/>
      <c r="S60" s="4"/>
      <c r="T60" s="4"/>
    </row>
    <row r="61" spans="2:20" ht="19.5" customHeight="1" thickBot="1">
      <c r="B61" s="68" t="str">
        <f>IF(E57="電気","［kWh］",IF(E57="都市ガス","［m3］",IF(OR(E57="温水・冷水",E57="産業用蒸気",E57="産業用以外の蒸気"),"［MJ］","［L］")))</f>
        <v>［L］</v>
      </c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54"/>
      <c r="O61" s="145"/>
      <c r="P61" s="147"/>
      <c r="Q61" s="4"/>
      <c r="R61" s="4"/>
      <c r="S61" s="4"/>
      <c r="T61" s="4"/>
    </row>
    <row r="62" spans="2:20" ht="37.799999999999997" hidden="1" customHeight="1">
      <c r="B62" s="63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75"/>
      <c r="P62" s="76">
        <f>IF(AND(O60="",P65=0),0,IF(OR(B58="",B58="年度を選択"),1,IF(OR(E57="",E57="エネルギー種別を選択"),2,4)))</f>
        <v>0</v>
      </c>
      <c r="Q62" s="28"/>
      <c r="R62" s="4"/>
      <c r="S62" s="4"/>
      <c r="T62" s="4"/>
    </row>
    <row r="63" spans="2:20" ht="33.6" hidden="1" customHeight="1">
      <c r="B63" s="29" t="s">
        <v>37</v>
      </c>
      <c r="C63" s="30">
        <f>IF(C59="",2,IF(C59&lt;&gt;"",0,1))</f>
        <v>2</v>
      </c>
      <c r="D63" s="30">
        <f t="shared" ref="D63:L63" si="18">IF(D59="",2,IF(D59&lt;&gt;"",0,1))</f>
        <v>2</v>
      </c>
      <c r="E63" s="30">
        <f t="shared" si="18"/>
        <v>2</v>
      </c>
      <c r="F63" s="30">
        <f t="shared" si="18"/>
        <v>2</v>
      </c>
      <c r="G63" s="30">
        <f t="shared" si="18"/>
        <v>2</v>
      </c>
      <c r="H63" s="30">
        <f t="shared" si="18"/>
        <v>2</v>
      </c>
      <c r="I63" s="30">
        <f t="shared" si="18"/>
        <v>2</v>
      </c>
      <c r="J63" s="30">
        <f t="shared" si="18"/>
        <v>2</v>
      </c>
      <c r="K63" s="30">
        <f t="shared" si="18"/>
        <v>2</v>
      </c>
      <c r="L63" s="30">
        <f t="shared" si="18"/>
        <v>2</v>
      </c>
      <c r="M63" s="30">
        <f>IF(M59="",2,IF(M59&lt;&gt;"",0,1))</f>
        <v>2</v>
      </c>
      <c r="N63" s="30">
        <f t="shared" ref="N63" si="19">IF(N59="",2,IF(N59&lt;&gt;"",0,1))</f>
        <v>2</v>
      </c>
      <c r="O63" s="30" t="str">
        <f>IF(R63&gt;1,"入力確認",IF(Q63=Q64,"入力済","未入力"))</f>
        <v>入力済</v>
      </c>
      <c r="P63" s="31">
        <f>P62</f>
        <v>0</v>
      </c>
      <c r="Q63" s="28">
        <f>COUNTIF($C63:$N63,0)</f>
        <v>0</v>
      </c>
      <c r="R63" s="28">
        <f>COUNTIF($C63:$N63,1)</f>
        <v>0</v>
      </c>
      <c r="S63" s="28">
        <f>COUNTIF($C63:$N63,2)</f>
        <v>12</v>
      </c>
      <c r="T63" s="28"/>
    </row>
    <row r="64" spans="2:20" ht="48.6" hidden="1" customHeight="1">
      <c r="B64" s="29" t="s">
        <v>38</v>
      </c>
      <c r="C64" s="30">
        <f>IF(AND(C60=""),2,IF(AND(C60&lt;&gt;""),0,1))</f>
        <v>2</v>
      </c>
      <c r="D64" s="30">
        <f t="shared" ref="D64:N64" si="20">IF(AND(D60=""),2,IF(AND(D60&lt;&gt;""),0,1))</f>
        <v>2</v>
      </c>
      <c r="E64" s="30">
        <f t="shared" si="20"/>
        <v>2</v>
      </c>
      <c r="F64" s="30">
        <f t="shared" si="20"/>
        <v>2</v>
      </c>
      <c r="G64" s="30">
        <f t="shared" si="20"/>
        <v>2</v>
      </c>
      <c r="H64" s="30">
        <f t="shared" si="20"/>
        <v>2</v>
      </c>
      <c r="I64" s="30">
        <f t="shared" si="20"/>
        <v>2</v>
      </c>
      <c r="J64" s="30">
        <f t="shared" si="20"/>
        <v>2</v>
      </c>
      <c r="K64" s="30">
        <f t="shared" si="20"/>
        <v>2</v>
      </c>
      <c r="L64" s="30">
        <f t="shared" si="20"/>
        <v>2</v>
      </c>
      <c r="M64" s="30">
        <f t="shared" si="20"/>
        <v>2</v>
      </c>
      <c r="N64" s="30">
        <f t="shared" si="20"/>
        <v>2</v>
      </c>
      <c r="O64" s="30" t="str">
        <f>IF(R64&gt;1,"入力確認",IF(Q64+S64=12,"入力済","未入力"))</f>
        <v>入力済</v>
      </c>
      <c r="P64" s="31"/>
      <c r="Q64" s="28">
        <f>COUNTIF($C64:$N64,0)</f>
        <v>0</v>
      </c>
      <c r="R64" s="28">
        <f>COUNTIF($C64:$N64,1)</f>
        <v>0</v>
      </c>
      <c r="S64" s="28">
        <f>COUNTIF($C64:$N64,2)</f>
        <v>12</v>
      </c>
      <c r="T64" s="4"/>
    </row>
    <row r="65" spans="2:20" ht="31.8" hidden="1" customHeight="1">
      <c r="B65" s="29" t="s">
        <v>39</v>
      </c>
      <c r="C65" s="30">
        <f>IF(AND(C63=2,C64=2),2,IF(C63&lt;&gt;C64,1,IF(AND(C63=0,C64=0),0,4)))</f>
        <v>2</v>
      </c>
      <c r="D65" s="30">
        <f t="shared" ref="D65:N65" si="21">IF(AND(D63=2,D64=2),2,IF(D63&lt;&gt;D64,1,IF(AND(D63=0,D64=0),0,4)))</f>
        <v>2</v>
      </c>
      <c r="E65" s="30">
        <f t="shared" si="21"/>
        <v>2</v>
      </c>
      <c r="F65" s="30">
        <f t="shared" si="21"/>
        <v>2</v>
      </c>
      <c r="G65" s="30">
        <f t="shared" si="21"/>
        <v>2</v>
      </c>
      <c r="H65" s="30">
        <f t="shared" si="21"/>
        <v>2</v>
      </c>
      <c r="I65" s="30">
        <f t="shared" si="21"/>
        <v>2</v>
      </c>
      <c r="J65" s="30">
        <f t="shared" si="21"/>
        <v>2</v>
      </c>
      <c r="K65" s="30">
        <f t="shared" si="21"/>
        <v>2</v>
      </c>
      <c r="L65" s="30">
        <f t="shared" si="21"/>
        <v>2</v>
      </c>
      <c r="M65" s="30">
        <f t="shared" si="21"/>
        <v>2</v>
      </c>
      <c r="N65" s="30">
        <f t="shared" si="21"/>
        <v>2</v>
      </c>
      <c r="O65" s="30" t="str">
        <f>IF(R65&gt;1,"入力確認",IF(Q65+S65=12,"入力済","未入力"))</f>
        <v>入力済</v>
      </c>
      <c r="P65" s="31">
        <f>IF(O65="未入力",1,IF(O65="入力済",0,2))</f>
        <v>0</v>
      </c>
      <c r="Q65" s="28">
        <f>COUNTIF($C65:$N65,0)</f>
        <v>0</v>
      </c>
      <c r="R65" s="28">
        <f>COUNTIF($C65:$N65,1)</f>
        <v>0</v>
      </c>
      <c r="S65" s="28">
        <f>COUNTIF($C65:$N65,2)</f>
        <v>12</v>
      </c>
      <c r="T65" s="4"/>
    </row>
    <row r="66" spans="2:20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3"/>
      <c r="P66" s="4"/>
      <c r="Q66" s="4"/>
      <c r="R66" s="4"/>
      <c r="S66" s="4"/>
      <c r="T66" s="4"/>
    </row>
    <row r="67" spans="2:20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33"/>
      <c r="P67" s="4"/>
      <c r="Q67" s="4"/>
      <c r="R67" s="4"/>
      <c r="S67" s="4"/>
      <c r="T67" s="4"/>
    </row>
    <row r="68" spans="2:20" ht="20.25" customHeight="1" thickBot="1">
      <c r="B68" s="4" t="s">
        <v>49</v>
      </c>
      <c r="C68" s="4"/>
      <c r="D68" s="4"/>
      <c r="E68" s="152" t="s">
        <v>46</v>
      </c>
      <c r="F68" s="152"/>
      <c r="G68" s="34"/>
      <c r="H68" s="140" t="s">
        <v>17</v>
      </c>
      <c r="I68" s="140"/>
      <c r="J68" s="141"/>
      <c r="K68" s="141"/>
      <c r="L68" s="141"/>
      <c r="M68" s="4"/>
      <c r="N68" s="4"/>
      <c r="O68" s="4"/>
      <c r="P68" s="4"/>
      <c r="Q68" s="4"/>
      <c r="R68" s="4"/>
      <c r="S68" s="4"/>
      <c r="T68" s="4"/>
    </row>
    <row r="69" spans="2:20" ht="19.5" customHeight="1">
      <c r="B69" s="17" t="s">
        <v>18</v>
      </c>
      <c r="C69" s="18" t="s">
        <v>19</v>
      </c>
      <c r="D69" s="19" t="s">
        <v>20</v>
      </c>
      <c r="E69" s="19" t="s">
        <v>21</v>
      </c>
      <c r="F69" s="19" t="s">
        <v>22</v>
      </c>
      <c r="G69" s="19" t="s">
        <v>23</v>
      </c>
      <c r="H69" s="19" t="s">
        <v>24</v>
      </c>
      <c r="I69" s="19" t="s">
        <v>25</v>
      </c>
      <c r="J69" s="19" t="s">
        <v>26</v>
      </c>
      <c r="K69" s="19" t="s">
        <v>27</v>
      </c>
      <c r="L69" s="18" t="s">
        <v>28</v>
      </c>
      <c r="M69" s="19" t="s">
        <v>29</v>
      </c>
      <c r="N69" s="20" t="s">
        <v>30</v>
      </c>
      <c r="O69" s="21"/>
      <c r="P69" s="22"/>
      <c r="Q69" s="4"/>
      <c r="R69" s="4"/>
      <c r="S69" s="4"/>
      <c r="T69" s="4"/>
    </row>
    <row r="70" spans="2:20" ht="38.25" customHeight="1">
      <c r="B70" s="23" t="s">
        <v>31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35"/>
      <c r="O70" s="25" t="s">
        <v>32</v>
      </c>
      <c r="P70" s="26" t="s">
        <v>33</v>
      </c>
      <c r="Q70" s="4"/>
      <c r="R70" s="4"/>
      <c r="S70" s="4"/>
      <c r="T70" s="4"/>
    </row>
    <row r="71" spans="2:20" ht="19.5" customHeight="1">
      <c r="B71" s="27" t="s">
        <v>47</v>
      </c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4" t="str">
        <f>IF(ISERROR(12*SUM(C71:N72)/COUNT(C71:N72)),"",12*SUM(C71:N72)/COUNT(C71:N72))</f>
        <v/>
      </c>
      <c r="P71" s="146" t="str">
        <f>IF(P74=0,"",IF(P76=1,"未入力欄を確認",IF(P74=1,"年度を選択",IF(P74=2,"エネルギー種別を選択",IF($E68="電気",計算!$J$39,IF($E68="都市ガス",計算!$J$40,IF($E68="温水・冷水",計算!$J$41,IF($E68="産業用蒸気",計算!$J$42,IF($E68="産業用以外の蒸気",計算!$J$43,IF($E68="灯油",計算!$J$44,IF($E68="軽油",計算!$J$45,IF($E68="A重油",計算!$J$46,IF($E68="B・Ｃ重油",計算!$J$47,"")))))))))))))</f>
        <v/>
      </c>
      <c r="Q71" s="4"/>
      <c r="R71" s="4"/>
      <c r="S71" s="4"/>
      <c r="T71" s="4"/>
    </row>
    <row r="72" spans="2:20" ht="19.5" customHeight="1" thickBot="1">
      <c r="B72" s="68" t="str">
        <f>IF(E68="電気","［kWh］",IF(E68="都市ガス","［m3］",IF(OR(E68="温水・冷水",E68="産業用蒸気",E68="産業用以外の蒸気"),"［MJ］","［L］")))</f>
        <v>［L］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5"/>
      <c r="P72" s="147"/>
      <c r="Q72" s="4"/>
      <c r="R72" s="4"/>
      <c r="S72" s="4"/>
      <c r="T72" s="4"/>
    </row>
    <row r="73" spans="2:20" ht="37.799999999999997" hidden="1" customHeight="1">
      <c r="B73" s="30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6" t="str">
        <f>IF(ISERROR(12*SUM(C73:N73)/COUNT(C73:N73)),"",12*SUM(C73:N73)/COUNT(C73:N73))</f>
        <v/>
      </c>
      <c r="P73" s="77">
        <f>IF(AND(O71="",P76=0),0,IF(OR(B69="",B69="年度を選択"),1,IF(OR(E68="",E68="エネルギー種別を選択"),2,4)))</f>
        <v>0</v>
      </c>
      <c r="Q73" s="28"/>
      <c r="R73" s="4"/>
      <c r="S73" s="4"/>
      <c r="T73" s="4"/>
    </row>
    <row r="74" spans="2:20" ht="52.8" hidden="1" customHeight="1">
      <c r="B74" s="29" t="s">
        <v>37</v>
      </c>
      <c r="C74" s="30">
        <f>IF(C70="",2,IF(C70&lt;&gt;"",0,1))</f>
        <v>2</v>
      </c>
      <c r="D74" s="30">
        <f t="shared" ref="D74:L74" si="22">IF(D70="",2,IF(D70&lt;&gt;"",0,1))</f>
        <v>2</v>
      </c>
      <c r="E74" s="30">
        <f t="shared" si="22"/>
        <v>2</v>
      </c>
      <c r="F74" s="30">
        <f t="shared" si="22"/>
        <v>2</v>
      </c>
      <c r="G74" s="30">
        <f t="shared" si="22"/>
        <v>2</v>
      </c>
      <c r="H74" s="30">
        <f t="shared" si="22"/>
        <v>2</v>
      </c>
      <c r="I74" s="30">
        <f t="shared" si="22"/>
        <v>2</v>
      </c>
      <c r="J74" s="30">
        <f t="shared" si="22"/>
        <v>2</v>
      </c>
      <c r="K74" s="30">
        <f t="shared" si="22"/>
        <v>2</v>
      </c>
      <c r="L74" s="30">
        <f t="shared" si="22"/>
        <v>2</v>
      </c>
      <c r="M74" s="30">
        <f>IF(M70="",2,IF(M70&lt;&gt;"",0,1))</f>
        <v>2</v>
      </c>
      <c r="N74" s="30">
        <f t="shared" ref="N74" si="23">IF(N70="",2,IF(N70&lt;&gt;"",0,1))</f>
        <v>2</v>
      </c>
      <c r="O74" s="30" t="str">
        <f>IF(R74&gt;1,"入力確認",IF(Q74=Q75,"入力済","未入力"))</f>
        <v>入力済</v>
      </c>
      <c r="P74" s="31">
        <f>P73</f>
        <v>0</v>
      </c>
      <c r="Q74" s="28">
        <f>COUNTIF($C74:$N74,0)</f>
        <v>0</v>
      </c>
      <c r="R74" s="28">
        <f>COUNTIF($C74:$N74,1)</f>
        <v>0</v>
      </c>
      <c r="S74" s="28">
        <f>COUNTIF($C74:$N74,2)</f>
        <v>12</v>
      </c>
      <c r="T74" s="28"/>
    </row>
    <row r="75" spans="2:20" ht="39.6" hidden="1" customHeight="1">
      <c r="B75" s="29" t="s">
        <v>38</v>
      </c>
      <c r="C75" s="30">
        <f>IF(AND(C71=""),2,IF(AND(C71&lt;&gt;""),0,1))</f>
        <v>2</v>
      </c>
      <c r="D75" s="30">
        <f>IF(AND(D71=""),2,IF(AND(D71&lt;&gt;""),0,1))</f>
        <v>2</v>
      </c>
      <c r="E75" s="30">
        <f t="shared" ref="E75:N75" si="24">IF(AND(E71=""),2,IF(AND(E71&lt;&gt;""),0,1))</f>
        <v>2</v>
      </c>
      <c r="F75" s="30">
        <f t="shared" si="24"/>
        <v>2</v>
      </c>
      <c r="G75" s="30">
        <f t="shared" si="24"/>
        <v>2</v>
      </c>
      <c r="H75" s="30">
        <f t="shared" si="24"/>
        <v>2</v>
      </c>
      <c r="I75" s="30">
        <f t="shared" si="24"/>
        <v>2</v>
      </c>
      <c r="J75" s="30">
        <f t="shared" si="24"/>
        <v>2</v>
      </c>
      <c r="K75" s="30">
        <f t="shared" si="24"/>
        <v>2</v>
      </c>
      <c r="L75" s="30">
        <f t="shared" si="24"/>
        <v>2</v>
      </c>
      <c r="M75" s="30">
        <f t="shared" si="24"/>
        <v>2</v>
      </c>
      <c r="N75" s="30">
        <f t="shared" si="24"/>
        <v>2</v>
      </c>
      <c r="O75" s="30" t="str">
        <f>IF(R75&gt;1,"入力確認",IF(Q75+S75=12,"入力済","未入力"))</f>
        <v>入力済</v>
      </c>
      <c r="P75" s="31"/>
      <c r="Q75" s="28">
        <f>COUNTIF($C75:$N75,0)</f>
        <v>0</v>
      </c>
      <c r="R75" s="28">
        <f>COUNTIF($C75:$N75,1)</f>
        <v>0</v>
      </c>
      <c r="S75" s="28">
        <f>COUNTIF($C75:$N75,2)</f>
        <v>12</v>
      </c>
      <c r="T75" s="4"/>
    </row>
    <row r="76" spans="2:20" ht="60" hidden="1" customHeight="1">
      <c r="B76" s="29" t="s">
        <v>39</v>
      </c>
      <c r="C76" s="30">
        <f>IF(AND(C74=2,C75=2),2,IF(C74&lt;&gt;C75,1,IF(AND(C74=0,C75=0),0,4)))</f>
        <v>2</v>
      </c>
      <c r="D76" s="30">
        <f t="shared" ref="D76:N76" si="25">IF(AND(D74=2,D75=2),2,IF(D74&lt;&gt;D75,1,IF(AND(D74=0,D75=0),0,4)))</f>
        <v>2</v>
      </c>
      <c r="E76" s="30">
        <f t="shared" si="25"/>
        <v>2</v>
      </c>
      <c r="F76" s="30">
        <f t="shared" si="25"/>
        <v>2</v>
      </c>
      <c r="G76" s="30">
        <f t="shared" si="25"/>
        <v>2</v>
      </c>
      <c r="H76" s="30">
        <f t="shared" si="25"/>
        <v>2</v>
      </c>
      <c r="I76" s="30">
        <f t="shared" si="25"/>
        <v>2</v>
      </c>
      <c r="J76" s="30">
        <f t="shared" si="25"/>
        <v>2</v>
      </c>
      <c r="K76" s="30">
        <f t="shared" si="25"/>
        <v>2</v>
      </c>
      <c r="L76" s="30">
        <f t="shared" si="25"/>
        <v>2</v>
      </c>
      <c r="M76" s="30">
        <f t="shared" si="25"/>
        <v>2</v>
      </c>
      <c r="N76" s="30">
        <f t="shared" si="25"/>
        <v>2</v>
      </c>
      <c r="O76" s="30" t="str">
        <f>IF(R76&gt;1,"入力確認",IF(Q76+S76=12,"入力済","未入力"))</f>
        <v>入力済</v>
      </c>
      <c r="P76" s="31">
        <f>IF(O76="未入力",1,IF(O76="入力済",0,2))</f>
        <v>0</v>
      </c>
      <c r="Q76" s="28">
        <f>COUNTIF($C76:$N76,0)</f>
        <v>0</v>
      </c>
      <c r="R76" s="28">
        <f>COUNTIF($C76:$N76,1)</f>
        <v>0</v>
      </c>
      <c r="S76" s="28">
        <f>COUNTIF($C76:$N76,2)</f>
        <v>12</v>
      </c>
      <c r="T76" s="4"/>
    </row>
    <row r="77" spans="2:20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33"/>
      <c r="P77" s="4"/>
      <c r="Q77" s="4"/>
      <c r="R77" s="4"/>
      <c r="S77" s="4"/>
      <c r="T77" s="4"/>
    </row>
    <row r="78" spans="2:20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33"/>
      <c r="P78" s="4"/>
      <c r="Q78" s="4"/>
      <c r="R78" s="4"/>
      <c r="S78" s="4"/>
      <c r="T78" s="4"/>
    </row>
    <row r="79" spans="2:20" ht="20.25" customHeight="1" thickBot="1">
      <c r="B79" s="4" t="s">
        <v>50</v>
      </c>
      <c r="C79" s="4"/>
      <c r="D79" s="4"/>
      <c r="E79" s="152" t="s">
        <v>46</v>
      </c>
      <c r="F79" s="152"/>
      <c r="G79" s="34"/>
      <c r="H79" s="140" t="s">
        <v>17</v>
      </c>
      <c r="I79" s="140"/>
      <c r="J79" s="141"/>
      <c r="K79" s="141"/>
      <c r="L79" s="141"/>
      <c r="M79" s="4"/>
      <c r="N79" s="4"/>
      <c r="O79" s="4"/>
      <c r="P79" s="4"/>
      <c r="Q79" s="4"/>
      <c r="R79" s="4"/>
      <c r="S79" s="4"/>
      <c r="T79" s="4"/>
    </row>
    <row r="80" spans="2:20" ht="19.5" customHeight="1">
      <c r="B80" s="17" t="s">
        <v>18</v>
      </c>
      <c r="C80" s="18" t="s">
        <v>19</v>
      </c>
      <c r="D80" s="19" t="s">
        <v>20</v>
      </c>
      <c r="E80" s="19" t="s">
        <v>21</v>
      </c>
      <c r="F80" s="19" t="s">
        <v>22</v>
      </c>
      <c r="G80" s="19" t="s">
        <v>23</v>
      </c>
      <c r="H80" s="19" t="s">
        <v>24</v>
      </c>
      <c r="I80" s="19" t="s">
        <v>25</v>
      </c>
      <c r="J80" s="19" t="s">
        <v>26</v>
      </c>
      <c r="K80" s="19" t="s">
        <v>27</v>
      </c>
      <c r="L80" s="18" t="s">
        <v>28</v>
      </c>
      <c r="M80" s="19" t="s">
        <v>29</v>
      </c>
      <c r="N80" s="20" t="s">
        <v>30</v>
      </c>
      <c r="O80" s="21"/>
      <c r="P80" s="22"/>
      <c r="Q80" s="4"/>
      <c r="R80" s="4"/>
      <c r="S80" s="4"/>
      <c r="T80" s="4"/>
    </row>
    <row r="81" spans="2:20" ht="38.25" customHeight="1">
      <c r="B81" s="23" t="s">
        <v>31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35"/>
      <c r="O81" s="25" t="s">
        <v>32</v>
      </c>
      <c r="P81" s="26" t="s">
        <v>33</v>
      </c>
      <c r="Q81" s="4"/>
      <c r="R81" s="4"/>
      <c r="S81" s="4"/>
      <c r="T81" s="4"/>
    </row>
    <row r="82" spans="2:20" ht="19.5" customHeight="1">
      <c r="B82" s="27" t="s">
        <v>47</v>
      </c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4" t="str">
        <f>IF(ISERROR(12*SUM(C82:N83)/COUNT(C82:N83)),"",12*SUM(C82:N83)/COUNT(C82:N83))</f>
        <v/>
      </c>
      <c r="P82" s="146" t="str">
        <f>IF(P85=0,"",IF(P87=1,"未入力欄を確認",IF(P85=1,"年度を選択",IF(P85=2,"エネルギー種別を選択",IF($E79="電気",計算!$J$50,IF($E79="都市ガス",計算!$J$51,IF($E79="温水・冷水",計算!$J$52,IF($E79="産業用蒸気",計算!$J$53,IF($E79="産業用以外の蒸気",計算!$J$54,IF($E79="灯油",計算!$J$55,IF($E79="軽油",計算!$J$56,IF($E79="A重油",計算!$J$57,IF($E79="B・Ｃ重油",計算!J58,"")))))))))))))</f>
        <v/>
      </c>
      <c r="Q82" s="4"/>
      <c r="R82" s="4"/>
      <c r="S82" s="4"/>
      <c r="T82" s="4"/>
    </row>
    <row r="83" spans="2:20" ht="19.5" customHeight="1" thickBot="1">
      <c r="B83" s="68" t="str">
        <f>IF(E79="電気","［kWh］",IF(E79="都市ガス","［m3］",IF(OR(E79="温水・冷水",E79="産業用蒸気",E79="産業用以外の蒸気"),"［MJ］","［L］")))</f>
        <v>［L］</v>
      </c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5"/>
      <c r="P83" s="147"/>
      <c r="Q83" s="4"/>
      <c r="R83" s="4"/>
      <c r="S83" s="4"/>
      <c r="T83" s="4"/>
    </row>
    <row r="84" spans="2:20" ht="38.25" hidden="1" customHeight="1">
      <c r="B84" s="63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4"/>
      <c r="N84" s="62"/>
      <c r="O84" s="75" t="str">
        <f>IF(ISERROR(12*SUM(C84:N84)/COUNT(C84:N84)),"",12*SUM(C84:N84)/COUNT(C84:N84))</f>
        <v/>
      </c>
      <c r="P84" s="76">
        <f>IF(AND(O82="",P87=0),0,IF(OR(B80="",B80="年度を選択"),1,IF(OR(E79="",E79="エネルギー種別を選択"),2,4)))</f>
        <v>0</v>
      </c>
      <c r="Q84" s="28"/>
      <c r="R84" s="4"/>
      <c r="S84" s="4"/>
      <c r="T84" s="4"/>
    </row>
    <row r="85" spans="2:20" ht="22.8" hidden="1" customHeight="1">
      <c r="B85" s="29" t="s">
        <v>37</v>
      </c>
      <c r="C85" s="30">
        <f>IF(C81="",2,IF(C81&lt;&gt;"",0,1))</f>
        <v>2</v>
      </c>
      <c r="D85" s="30">
        <f t="shared" ref="D85:L85" si="26">IF(D81="",2,IF(D81&lt;&gt;"",0,1))</f>
        <v>2</v>
      </c>
      <c r="E85" s="30">
        <f t="shared" si="26"/>
        <v>2</v>
      </c>
      <c r="F85" s="30">
        <f t="shared" si="26"/>
        <v>2</v>
      </c>
      <c r="G85" s="30">
        <f t="shared" si="26"/>
        <v>2</v>
      </c>
      <c r="H85" s="30">
        <f t="shared" si="26"/>
        <v>2</v>
      </c>
      <c r="I85" s="30">
        <f t="shared" si="26"/>
        <v>2</v>
      </c>
      <c r="J85" s="30">
        <f t="shared" si="26"/>
        <v>2</v>
      </c>
      <c r="K85" s="30">
        <f t="shared" si="26"/>
        <v>2</v>
      </c>
      <c r="L85" s="30">
        <f t="shared" si="26"/>
        <v>2</v>
      </c>
      <c r="M85" s="30">
        <f>IF(M81="",2,IF(M81&lt;&gt;"",0,1))</f>
        <v>2</v>
      </c>
      <c r="N85" s="30">
        <f t="shared" ref="N85" si="27">IF(N81="",2,IF(N81&lt;&gt;"",0,1))</f>
        <v>2</v>
      </c>
      <c r="O85" s="30" t="str">
        <f>IF(R85&gt;1,"入力確認",IF(Q85=Q86,"入力済","未入力"))</f>
        <v>入力済</v>
      </c>
      <c r="P85" s="31">
        <f>P84</f>
        <v>0</v>
      </c>
      <c r="Q85" s="28">
        <f>COUNTIF($C85:$N85,0)</f>
        <v>0</v>
      </c>
      <c r="R85" s="28">
        <f>COUNTIF($C85:$N85,1)</f>
        <v>0</v>
      </c>
      <c r="S85" s="28">
        <f>COUNTIF($C85:$N85,2)</f>
        <v>12</v>
      </c>
      <c r="T85" s="28"/>
    </row>
    <row r="86" spans="2:20" ht="24" hidden="1" customHeight="1">
      <c r="B86" s="29" t="s">
        <v>38</v>
      </c>
      <c r="C86" s="30">
        <f>IF(AND(C82=""),2,IF(AND(C82&lt;&gt;""),0,1))</f>
        <v>2</v>
      </c>
      <c r="D86" s="30">
        <f t="shared" ref="D86:M86" si="28">IF(AND(D82=""),2,IF(AND(D82&lt;&gt;""),0,1))</f>
        <v>2</v>
      </c>
      <c r="E86" s="30">
        <f t="shared" si="28"/>
        <v>2</v>
      </c>
      <c r="F86" s="30">
        <f t="shared" si="28"/>
        <v>2</v>
      </c>
      <c r="G86" s="30">
        <f t="shared" si="28"/>
        <v>2</v>
      </c>
      <c r="H86" s="30">
        <f t="shared" si="28"/>
        <v>2</v>
      </c>
      <c r="I86" s="30">
        <f t="shared" si="28"/>
        <v>2</v>
      </c>
      <c r="J86" s="30">
        <f t="shared" si="28"/>
        <v>2</v>
      </c>
      <c r="K86" s="30">
        <f t="shared" si="28"/>
        <v>2</v>
      </c>
      <c r="L86" s="30">
        <f t="shared" si="28"/>
        <v>2</v>
      </c>
      <c r="M86" s="30">
        <f t="shared" si="28"/>
        <v>2</v>
      </c>
      <c r="N86" s="30">
        <f>IF(AND(N82=""),2,IF(AND(N82&lt;&gt;""),0,1))</f>
        <v>2</v>
      </c>
      <c r="O86" s="30" t="str">
        <f>IF(R86&gt;1,"入力確認",IF(Q86+S86=12,"入力済","未入力"))</f>
        <v>入力済</v>
      </c>
      <c r="P86" s="31"/>
      <c r="Q86" s="28">
        <f>COUNTIF($C86:$N86,0)</f>
        <v>0</v>
      </c>
      <c r="R86" s="28">
        <f>COUNTIF($C86:$N86,1)</f>
        <v>0</v>
      </c>
      <c r="S86" s="28">
        <f>COUNTIF($C86:$N86,2)</f>
        <v>12</v>
      </c>
      <c r="T86" s="4"/>
    </row>
    <row r="87" spans="2:20" ht="27.6" hidden="1" customHeight="1">
      <c r="B87" s="29" t="s">
        <v>39</v>
      </c>
      <c r="C87" s="30">
        <f>IF(AND(C85=2,C86=2),2,IF(C85&lt;&gt;C86,1,IF(AND(C85=0,C86=0),0,4)))</f>
        <v>2</v>
      </c>
      <c r="D87" s="30">
        <f t="shared" ref="D87:N87" si="29">IF(AND(D85=2,D86=2),2,IF(D85&lt;&gt;D86,1,IF(AND(D85=0,D86=0),0,4)))</f>
        <v>2</v>
      </c>
      <c r="E87" s="30">
        <f t="shared" si="29"/>
        <v>2</v>
      </c>
      <c r="F87" s="30">
        <f t="shared" si="29"/>
        <v>2</v>
      </c>
      <c r="G87" s="30">
        <f t="shared" si="29"/>
        <v>2</v>
      </c>
      <c r="H87" s="30">
        <f t="shared" si="29"/>
        <v>2</v>
      </c>
      <c r="I87" s="30">
        <f t="shared" si="29"/>
        <v>2</v>
      </c>
      <c r="J87" s="30">
        <f t="shared" si="29"/>
        <v>2</v>
      </c>
      <c r="K87" s="30">
        <f t="shared" si="29"/>
        <v>2</v>
      </c>
      <c r="L87" s="30">
        <f t="shared" si="29"/>
        <v>2</v>
      </c>
      <c r="M87" s="30">
        <f t="shared" si="29"/>
        <v>2</v>
      </c>
      <c r="N87" s="30">
        <f t="shared" si="29"/>
        <v>2</v>
      </c>
      <c r="O87" s="30" t="str">
        <f>IF(R87&gt;1,"入力確認",IF(Q87+S87=12,"入力済","未入力"))</f>
        <v>入力済</v>
      </c>
      <c r="P87" s="31">
        <f>IF(O87="未入力",1,IF(O87="入力済",0,2))</f>
        <v>0</v>
      </c>
      <c r="Q87" s="28">
        <f>COUNTIF($C87:$N87,0)</f>
        <v>0</v>
      </c>
      <c r="R87" s="28">
        <f>COUNTIF($C87:$N87,1)</f>
        <v>0</v>
      </c>
      <c r="S87" s="28">
        <f>COUNTIF($C87:$N87,2)</f>
        <v>12</v>
      </c>
      <c r="T87" s="4"/>
    </row>
    <row r="88" spans="2:20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</sheetData>
  <sheetProtection algorithmName="SHA-512" hashValue="ycUcwdl8NL10r+eIGlD5aLjP/N/jA6K+b4S2QTOjCuXnEhLqoiedfW7U0ZBy8ZcqNWJ/79dp7zg0jW/ne4iknA==" saltValue="86nZKVnMH7RsQwaYp18ouw==" spinCount="100000" sheet="1"/>
  <protectedRanges>
    <protectedRange sqref="C25:N27 C37:N39 C48:M50 C59:N61 C70:N72 C81:N83" name="範囲1"/>
  </protectedRanges>
  <mergeCells count="144">
    <mergeCell ref="AG26:AG27"/>
    <mergeCell ref="AH26:AH27"/>
    <mergeCell ref="AI26:AI27"/>
    <mergeCell ref="AJ26:AJ27"/>
    <mergeCell ref="AB35:AC35"/>
    <mergeCell ref="AD35:AF35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AE38:AE39"/>
    <mergeCell ref="AF38:AF39"/>
    <mergeCell ref="AG38:AG39"/>
    <mergeCell ref="AH38:AH39"/>
    <mergeCell ref="AI38:AI39"/>
    <mergeCell ref="AJ38:AJ39"/>
    <mergeCell ref="AB23:AC23"/>
    <mergeCell ref="AD23:AF23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E26:AE27"/>
    <mergeCell ref="AF26:AF27"/>
    <mergeCell ref="O82:O83"/>
    <mergeCell ref="P82:P83"/>
    <mergeCell ref="I82:I83"/>
    <mergeCell ref="J82:J83"/>
    <mergeCell ref="K82:K83"/>
    <mergeCell ref="L82:L83"/>
    <mergeCell ref="M82:M83"/>
    <mergeCell ref="N82:N83"/>
    <mergeCell ref="C82:C83"/>
    <mergeCell ref="D82:D83"/>
    <mergeCell ref="E82:E83"/>
    <mergeCell ref="F82:F83"/>
    <mergeCell ref="G82:G83"/>
    <mergeCell ref="H82:H83"/>
    <mergeCell ref="P71:P72"/>
    <mergeCell ref="E79:F79"/>
    <mergeCell ref="H79:I79"/>
    <mergeCell ref="J79:L79"/>
    <mergeCell ref="H71:H72"/>
    <mergeCell ref="I71:I72"/>
    <mergeCell ref="J71:J72"/>
    <mergeCell ref="K71:K72"/>
    <mergeCell ref="L71:L72"/>
    <mergeCell ref="M71:M72"/>
    <mergeCell ref="O60:O61"/>
    <mergeCell ref="P60:P61"/>
    <mergeCell ref="E68:F68"/>
    <mergeCell ref="H68:I68"/>
    <mergeCell ref="J68:L68"/>
    <mergeCell ref="C71:C72"/>
    <mergeCell ref="D71:D72"/>
    <mergeCell ref="E71:E72"/>
    <mergeCell ref="F71:F72"/>
    <mergeCell ref="G71:G72"/>
    <mergeCell ref="I60:I61"/>
    <mergeCell ref="J60:J61"/>
    <mergeCell ref="K60:K61"/>
    <mergeCell ref="L60:L61"/>
    <mergeCell ref="M60:M61"/>
    <mergeCell ref="N60:N61"/>
    <mergeCell ref="C60:C61"/>
    <mergeCell ref="D60:D61"/>
    <mergeCell ref="E60:E61"/>
    <mergeCell ref="F60:F61"/>
    <mergeCell ref="G60:G61"/>
    <mergeCell ref="H60:H61"/>
    <mergeCell ref="N71:N72"/>
    <mergeCell ref="O71:O72"/>
    <mergeCell ref="N49:N50"/>
    <mergeCell ref="O49:O50"/>
    <mergeCell ref="P49:P50"/>
    <mergeCell ref="E57:F57"/>
    <mergeCell ref="H57:I57"/>
    <mergeCell ref="J57:L57"/>
    <mergeCell ref="H49:H50"/>
    <mergeCell ref="I49:I50"/>
    <mergeCell ref="J49:J50"/>
    <mergeCell ref="K49:K50"/>
    <mergeCell ref="L49:L50"/>
    <mergeCell ref="M49:M50"/>
    <mergeCell ref="E46:F46"/>
    <mergeCell ref="H46:I46"/>
    <mergeCell ref="J46:L46"/>
    <mergeCell ref="C49:C50"/>
    <mergeCell ref="D49:D50"/>
    <mergeCell ref="E49:E50"/>
    <mergeCell ref="F49:F50"/>
    <mergeCell ref="G49:G50"/>
    <mergeCell ref="I38:I39"/>
    <mergeCell ref="J38:J39"/>
    <mergeCell ref="K38:K39"/>
    <mergeCell ref="L38:L39"/>
    <mergeCell ref="P26:P27"/>
    <mergeCell ref="H35:I35"/>
    <mergeCell ref="J35:L35"/>
    <mergeCell ref="C38:C39"/>
    <mergeCell ref="D38:D39"/>
    <mergeCell ref="E38:E39"/>
    <mergeCell ref="F38:F39"/>
    <mergeCell ref="G38:G39"/>
    <mergeCell ref="H38:H39"/>
    <mergeCell ref="I26:I27"/>
    <mergeCell ref="J26:J27"/>
    <mergeCell ref="K26:K27"/>
    <mergeCell ref="L26:L27"/>
    <mergeCell ref="M26:M27"/>
    <mergeCell ref="N26:N27"/>
    <mergeCell ref="O38:O39"/>
    <mergeCell ref="P38:P39"/>
    <mergeCell ref="M38:M39"/>
    <mergeCell ref="N38:N39"/>
    <mergeCell ref="H23:I23"/>
    <mergeCell ref="J23:L23"/>
    <mergeCell ref="C26:C27"/>
    <mergeCell ref="D26:D27"/>
    <mergeCell ref="E26:E27"/>
    <mergeCell ref="F26:F27"/>
    <mergeCell ref="G26:G27"/>
    <mergeCell ref="H26:H27"/>
    <mergeCell ref="O26:O27"/>
    <mergeCell ref="Y18:AH19"/>
    <mergeCell ref="E18:N19"/>
    <mergeCell ref="V21:W21"/>
    <mergeCell ref="B18:C19"/>
    <mergeCell ref="D18:D19"/>
    <mergeCell ref="V18:W19"/>
    <mergeCell ref="B21:C21"/>
    <mergeCell ref="X18:X19"/>
    <mergeCell ref="E21:F21"/>
    <mergeCell ref="G21:N21"/>
    <mergeCell ref="Y21:Z21"/>
    <mergeCell ref="AA21:AH21"/>
  </mergeCells>
  <phoneticPr fontId="4"/>
  <conditionalFormatting sqref="B24 P26 AJ26">
    <cfRule type="expression" dxfId="34" priority="25">
      <formula>$P$29=1</formula>
    </cfRule>
  </conditionalFormatting>
  <conditionalFormatting sqref="B36 P38 AJ38">
    <cfRule type="expression" dxfId="33" priority="23">
      <formula>$P$41=1</formula>
    </cfRule>
  </conditionalFormatting>
  <conditionalFormatting sqref="B47 P49">
    <cfRule type="expression" dxfId="32" priority="20">
      <formula>$P$52=1</formula>
    </cfRule>
  </conditionalFormatting>
  <conditionalFormatting sqref="B58 P60">
    <cfRule type="expression" dxfId="31" priority="18">
      <formula>$P$63=1</formula>
    </cfRule>
  </conditionalFormatting>
  <conditionalFormatting sqref="B69 P71">
    <cfRule type="expression" dxfId="30" priority="16">
      <formula>$P$74=1</formula>
    </cfRule>
  </conditionalFormatting>
  <conditionalFormatting sqref="B80 P82">
    <cfRule type="expression" dxfId="29" priority="14">
      <formula>$P$85=1</formula>
    </cfRule>
  </conditionalFormatting>
  <conditionalFormatting sqref="C24:N24">
    <cfRule type="expression" dxfId="28" priority="31">
      <formula>C31=1</formula>
    </cfRule>
  </conditionalFormatting>
  <conditionalFormatting sqref="C36:N36">
    <cfRule type="expression" dxfId="27" priority="30">
      <formula>C43=1</formula>
    </cfRule>
  </conditionalFormatting>
  <conditionalFormatting sqref="C47:N47">
    <cfRule type="expression" dxfId="26" priority="29">
      <formula>C54=1</formula>
    </cfRule>
  </conditionalFormatting>
  <conditionalFormatting sqref="C58:N58">
    <cfRule type="expression" dxfId="25" priority="28">
      <formula>C65=1</formula>
    </cfRule>
  </conditionalFormatting>
  <conditionalFormatting sqref="C69:N69">
    <cfRule type="expression" dxfId="24" priority="27">
      <formula>C76=1</formula>
    </cfRule>
  </conditionalFormatting>
  <conditionalFormatting sqref="C80:N80">
    <cfRule type="expression" dxfId="23" priority="26">
      <formula>C87=1</formula>
    </cfRule>
  </conditionalFormatting>
  <conditionalFormatting sqref="E35 P38 AJ38">
    <cfRule type="expression" dxfId="22" priority="22">
      <formula>$P$41=2</formula>
    </cfRule>
  </conditionalFormatting>
  <conditionalFormatting sqref="E46 P49">
    <cfRule type="expression" dxfId="21" priority="19">
      <formula>$P$52=2</formula>
    </cfRule>
  </conditionalFormatting>
  <conditionalFormatting sqref="E57 P60">
    <cfRule type="expression" dxfId="20" priority="17">
      <formula>$P$63=2</formula>
    </cfRule>
  </conditionalFormatting>
  <conditionalFormatting sqref="E68 P71">
    <cfRule type="expression" dxfId="19" priority="15">
      <formula>$P$74=2</formula>
    </cfRule>
  </conditionalFormatting>
  <conditionalFormatting sqref="E79 P82">
    <cfRule type="expression" dxfId="18" priority="13">
      <formula>$P$85=2</formula>
    </cfRule>
  </conditionalFormatting>
  <conditionalFormatting sqref="F35 P38 AJ38">
    <cfRule type="expression" dxfId="17" priority="21">
      <formula>$P$41=3</formula>
    </cfRule>
  </conditionalFormatting>
  <conditionalFormatting sqref="G21">
    <cfRule type="expression" dxfId="16" priority="32">
      <formula>OR($G$21="エネルギー種別・単位を選択してください。",$G$21="エネルギーの使用年度を選択してください。",$G$21="未入力欄が有ります。確認してください。",$G$21="中小規模事業所の要件を満たしていないため、申請できません。")</formula>
    </cfRule>
  </conditionalFormatting>
  <conditionalFormatting sqref="G21:N21">
    <cfRule type="expression" dxfId="15" priority="12">
      <formula>$G$21="事業所のエネルギー使用について入力してください。"</formula>
    </cfRule>
  </conditionalFormatting>
  <conditionalFormatting sqref="J23 J35 J46 J57 J68 J79">
    <cfRule type="expression" dxfId="14" priority="11">
      <formula>J23=""</formula>
    </cfRule>
  </conditionalFormatting>
  <conditionalFormatting sqref="P26">
    <cfRule type="expression" dxfId="13" priority="24">
      <formula>$P$31=1</formula>
    </cfRule>
  </conditionalFormatting>
  <conditionalFormatting sqref="V24">
    <cfRule type="expression" dxfId="12" priority="7">
      <formula>$P$29=1</formula>
    </cfRule>
  </conditionalFormatting>
  <conditionalFormatting sqref="V36">
    <cfRule type="expression" dxfId="11" priority="5">
      <formula>$P$41=1</formula>
    </cfRule>
  </conditionalFormatting>
  <conditionalFormatting sqref="W24:AH24">
    <cfRule type="expression" dxfId="10" priority="9">
      <formula>W31=1</formula>
    </cfRule>
  </conditionalFormatting>
  <conditionalFormatting sqref="W36:AH36">
    <cfRule type="expression" dxfId="9" priority="8">
      <formula>W43=1</formula>
    </cfRule>
  </conditionalFormatting>
  <conditionalFormatting sqref="Y35">
    <cfRule type="expression" dxfId="8" priority="4">
      <formula>$P$41=2</formula>
    </cfRule>
  </conditionalFormatting>
  <conditionalFormatting sqref="Z35">
    <cfRule type="expression" dxfId="7" priority="3">
      <formula>$P$41=3</formula>
    </cfRule>
  </conditionalFormatting>
  <conditionalFormatting sqref="AD23 AD35">
    <cfRule type="expression" dxfId="6" priority="1">
      <formula>AD23=""</formula>
    </cfRule>
  </conditionalFormatting>
  <conditionalFormatting sqref="AJ26">
    <cfRule type="expression" dxfId="5" priority="6">
      <formula>$P$31=1</formula>
    </cfRule>
  </conditionalFormatting>
  <dataValidations count="6">
    <dataValidation type="decimal" operator="greaterThanOrEqual" allowBlank="1" showErrorMessage="1" error="＜0＞以上の数値を入力してください。" sqref="C82:N83 C71:N72 C49:N50 C60:N61" xr:uid="{00000000-0002-0000-0100-000000000000}">
      <formula1>0</formula1>
    </dataValidation>
    <dataValidation type="whole" operator="greaterThanOrEqual" allowBlank="1" showErrorMessage="1" error="＜0＞以上の整数を入力してください。" sqref="C84:N84 C73:N73 C51:N51 C62:N62" xr:uid="{00000000-0002-0000-0100-000001000000}">
      <formula1>0</formula1>
    </dataValidation>
    <dataValidation type="list" allowBlank="1" showInputMessage="1" showErrorMessage="1" sqref="F35 Z35" xr:uid="{00000000-0002-0000-0100-000002000000}">
      <formula1>INDIRECT($E$35)</formula1>
    </dataValidation>
    <dataValidation allowBlank="1" sqref="C12:C13 W12:W13" xr:uid="{00000000-0002-0000-0100-000003000000}"/>
    <dataValidation type="list" allowBlank="1" showInputMessage="1" sqref="B69 B24 B36 B47 B58 B80 V24 V36" xr:uid="{00000000-0002-0000-0100-000004000000}">
      <formula1>"年度を選択,令和4年度,令和5年度"</formula1>
    </dataValidation>
    <dataValidation allowBlank="1" showInputMessage="1" sqref="B25 B59 B70 B37 B48 B81 V25 V37" xr:uid="{00000000-0002-0000-0100-000005000000}"/>
  </dataValidations>
  <printOptions horizontalCentered="1"/>
  <pageMargins left="0.6692913385826772" right="0.31496062992125984" top="0.56000000000000005" bottom="0.37" header="0.24" footer="0.15748031496062992"/>
  <pageSetup paperSize="9" scale="61" fitToHeight="0" orientation="landscape" r:id="rId1"/>
  <rowBreaks count="1" manualBreakCount="1">
    <brk id="66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計算!$Q$3:$Q$12</xm:f>
          </x14:formula1>
          <xm:sqref>E46:F46 E79:F79 E68:F68 E57:F57</xm:sqref>
        </x14:dataValidation>
        <x14:dataValidation type="list" allowBlank="1" showInputMessage="1" showErrorMessage="1" xr:uid="{00000000-0002-0000-0100-000007000000}">
          <x14:formula1>
            <xm:f>計算!$N$3:$N$5</xm:f>
          </x14:formula1>
          <xm:sqref>E35 Y35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2:Y27"/>
  <sheetViews>
    <sheetView showGridLines="0" view="pageBreakPreview" zoomScale="85" zoomScaleNormal="70" zoomScaleSheetLayoutView="85" workbookViewId="0"/>
  </sheetViews>
  <sheetFormatPr defaultColWidth="11" defaultRowHeight="17.399999999999999"/>
  <cols>
    <col min="1" max="1" width="2.8984375" style="4" customWidth="1"/>
    <col min="2" max="3" width="7.3984375" style="4" customWidth="1"/>
    <col min="4" max="4" width="6" style="4" customWidth="1"/>
    <col min="5" max="5" width="16.09765625" style="4" customWidth="1"/>
    <col min="6" max="10" width="11.5" style="4" customWidth="1"/>
    <col min="11" max="11" width="2.8984375" style="4" customWidth="1"/>
    <col min="12" max="13" width="13" style="4" customWidth="1"/>
    <col min="14" max="14" width="10.59765625" style="4" customWidth="1"/>
    <col min="15" max="15" width="2.8984375" style="4" customWidth="1"/>
    <col min="16" max="17" width="7.3984375" style="4" customWidth="1"/>
    <col min="18" max="18" width="6" style="4" customWidth="1"/>
    <col min="19" max="19" width="15.69921875" style="4" customWidth="1"/>
    <col min="20" max="24" width="11.5" style="4" customWidth="1"/>
    <col min="25" max="25" width="2.8984375" style="4" customWidth="1"/>
    <col min="26" max="26" width="12" style="4" bestFit="1" customWidth="1"/>
    <col min="27" max="27" width="10.59765625" style="4" customWidth="1"/>
    <col min="28" max="28" width="11.59765625" style="4" customWidth="1"/>
    <col min="29" max="29" width="11.59765625" style="4" bestFit="1" customWidth="1"/>
    <col min="30" max="16384" width="11" style="4"/>
  </cols>
  <sheetData>
    <row r="2" spans="2:25" s="2" customFormat="1" ht="19.2">
      <c r="B2" s="1" t="s">
        <v>5</v>
      </c>
      <c r="C2" s="1"/>
      <c r="P2" s="1" t="s">
        <v>5</v>
      </c>
      <c r="Q2" s="1"/>
    </row>
    <row r="3" spans="2:25" ht="19.2">
      <c r="B3" s="3" t="s">
        <v>51</v>
      </c>
      <c r="K3" s="2"/>
      <c r="P3" s="3" t="s">
        <v>51</v>
      </c>
      <c r="Y3" s="2"/>
    </row>
    <row r="4" spans="2:25" ht="19.2">
      <c r="B4" s="3"/>
      <c r="C4" s="3"/>
      <c r="D4" s="14"/>
      <c r="E4" s="14"/>
      <c r="F4" s="14"/>
      <c r="G4" s="14"/>
      <c r="H4" s="14"/>
      <c r="I4" s="14"/>
      <c r="J4" s="14"/>
      <c r="K4" s="14"/>
      <c r="L4" s="61"/>
      <c r="M4" s="61"/>
      <c r="P4" s="5"/>
      <c r="Q4" s="5"/>
    </row>
    <row r="5" spans="2:25" s="2" customFormat="1" ht="19.2">
      <c r="B5" s="162" t="s">
        <v>11</v>
      </c>
      <c r="C5" s="163"/>
      <c r="D5" s="7"/>
      <c r="E5" s="8" t="s">
        <v>12</v>
      </c>
      <c r="P5" s="162" t="s">
        <v>11</v>
      </c>
      <c r="Q5" s="163"/>
      <c r="R5" s="7"/>
      <c r="S5" s="8" t="s">
        <v>12</v>
      </c>
    </row>
    <row r="6" spans="2:25" s="2" customFormat="1" ht="19.2">
      <c r="D6" s="10"/>
      <c r="E6" s="8" t="s">
        <v>52</v>
      </c>
      <c r="R6" s="10"/>
      <c r="S6" s="8" t="s">
        <v>52</v>
      </c>
    </row>
    <row r="7" spans="2:25" s="2" customFormat="1" ht="19.2">
      <c r="D7" s="11"/>
      <c r="E7" s="8" t="s">
        <v>14</v>
      </c>
      <c r="R7" s="11"/>
      <c r="S7" s="8" t="s">
        <v>14</v>
      </c>
    </row>
    <row r="8" spans="2:25" s="2" customFormat="1" ht="19.2">
      <c r="D8" s="102"/>
      <c r="E8" s="8" t="s">
        <v>280</v>
      </c>
      <c r="R8" s="102"/>
      <c r="S8" s="8" t="s">
        <v>280</v>
      </c>
    </row>
    <row r="9" spans="2:25" s="2" customFormat="1" ht="7.8" customHeight="1">
      <c r="E9" s="8"/>
      <c r="S9" s="8"/>
    </row>
    <row r="10" spans="2:25" s="2" customFormat="1" ht="19.2">
      <c r="E10" s="12"/>
      <c r="S10" s="12"/>
    </row>
    <row r="11" spans="2:25" s="2" customFormat="1" ht="19.2">
      <c r="B11" s="161" t="s">
        <v>276</v>
      </c>
      <c r="C11" s="161"/>
      <c r="D11" s="161"/>
      <c r="E11" s="161"/>
      <c r="F11" s="124"/>
      <c r="G11" s="125"/>
      <c r="H11" s="125"/>
      <c r="I11" s="125"/>
      <c r="J11" s="126"/>
      <c r="P11" s="161" t="s">
        <v>277</v>
      </c>
      <c r="Q11" s="161"/>
      <c r="R11" s="161"/>
      <c r="S11" s="161"/>
      <c r="T11" s="118" t="s">
        <v>278</v>
      </c>
      <c r="U11" s="119"/>
      <c r="V11" s="119"/>
      <c r="W11" s="119"/>
      <c r="X11" s="120"/>
    </row>
    <row r="12" spans="2:25" s="2" customFormat="1" ht="19.2">
      <c r="B12" s="161"/>
      <c r="C12" s="161"/>
      <c r="D12" s="161"/>
      <c r="E12" s="161"/>
      <c r="F12" s="127"/>
      <c r="G12" s="128"/>
      <c r="H12" s="128"/>
      <c r="I12" s="128"/>
      <c r="J12" s="129"/>
      <c r="P12" s="161"/>
      <c r="Q12" s="161"/>
      <c r="R12" s="161"/>
      <c r="S12" s="161"/>
      <c r="T12" s="121"/>
      <c r="U12" s="122"/>
      <c r="V12" s="122"/>
      <c r="W12" s="122"/>
      <c r="X12" s="123"/>
    </row>
    <row r="13" spans="2:25" s="2" customFormat="1" ht="19.5" customHeight="1">
      <c r="B13" s="13"/>
      <c r="C13" s="13"/>
      <c r="D13" s="13"/>
      <c r="K13" s="15"/>
      <c r="P13" s="13"/>
      <c r="Q13" s="13"/>
      <c r="R13" s="13"/>
      <c r="Y13" s="15"/>
    </row>
    <row r="14" spans="2:25" ht="43.5" customHeight="1">
      <c r="B14" s="130" t="s">
        <v>228</v>
      </c>
      <c r="C14" s="130"/>
      <c r="D14" s="130"/>
      <c r="E14" s="130"/>
      <c r="G14" s="135" t="s">
        <v>53</v>
      </c>
      <c r="H14" s="135"/>
      <c r="I14" s="164" t="str">
        <f>IF(OR(F20&lt;=0,F20=""),"未入力",IF(F20&lt;1500,"該当","非該当"))</f>
        <v>未入力</v>
      </c>
      <c r="J14" s="164"/>
      <c r="L14" s="2"/>
      <c r="M14" s="2"/>
      <c r="P14" s="130" t="s">
        <v>228</v>
      </c>
      <c r="Q14" s="130"/>
      <c r="R14" s="130"/>
      <c r="S14" s="130"/>
      <c r="U14" s="135" t="s">
        <v>53</v>
      </c>
      <c r="V14" s="135"/>
      <c r="W14" s="164" t="s">
        <v>265</v>
      </c>
      <c r="X14" s="164"/>
    </row>
    <row r="15" spans="2:25" ht="19.5" customHeight="1"/>
    <row r="16" spans="2:25" ht="40.5" customHeight="1">
      <c r="C16" s="165" t="s">
        <v>54</v>
      </c>
      <c r="D16" s="165"/>
      <c r="E16" s="165"/>
      <c r="F16" s="174" t="s">
        <v>55</v>
      </c>
      <c r="G16" s="174"/>
      <c r="H16" s="36"/>
      <c r="Q16" s="165" t="s">
        <v>54</v>
      </c>
      <c r="R16" s="165"/>
      <c r="S16" s="165"/>
      <c r="T16" s="168" t="s">
        <v>158</v>
      </c>
      <c r="U16" s="168"/>
      <c r="V16" s="36"/>
    </row>
    <row r="17" spans="3:22" ht="40.5" customHeight="1">
      <c r="C17" s="165" t="s">
        <v>56</v>
      </c>
      <c r="D17" s="165"/>
      <c r="E17" s="165"/>
      <c r="F17" s="175"/>
      <c r="G17" s="176"/>
      <c r="H17" s="36" t="s">
        <v>57</v>
      </c>
      <c r="Q17" s="165" t="s">
        <v>56</v>
      </c>
      <c r="R17" s="165"/>
      <c r="S17" s="165"/>
      <c r="T17" s="169">
        <v>2560</v>
      </c>
      <c r="U17" s="170"/>
      <c r="V17" s="36" t="s">
        <v>57</v>
      </c>
    </row>
    <row r="18" spans="3:22" ht="40.5" customHeight="1">
      <c r="C18" s="171" t="s">
        <v>58</v>
      </c>
      <c r="D18" s="165"/>
      <c r="E18" s="165"/>
      <c r="F18" s="177"/>
      <c r="G18" s="178"/>
      <c r="H18" s="36" t="s">
        <v>59</v>
      </c>
      <c r="Q18" s="171" t="s">
        <v>58</v>
      </c>
      <c r="R18" s="165"/>
      <c r="S18" s="165"/>
      <c r="T18" s="172">
        <v>3000</v>
      </c>
      <c r="U18" s="173"/>
      <c r="V18" s="36" t="s">
        <v>59</v>
      </c>
    </row>
    <row r="19" spans="3:22" ht="40.5" customHeight="1">
      <c r="C19" s="165" t="s">
        <v>60</v>
      </c>
      <c r="D19" s="165"/>
      <c r="E19" s="165"/>
      <c r="F19" s="166" t="str">
        <f>IF(F17="","",IF(ISERROR(F17*F18*VLOOKUP($F$16,計算!$AB$4:$AC$8,2,FALSE)/1000),"事業所等の区分を選択",(F17*F18*VLOOKUP($F$16,計算!$AB$4:$AC$8,2,FALSE)/1000)))</f>
        <v/>
      </c>
      <c r="G19" s="167"/>
      <c r="H19" s="36" t="s">
        <v>61</v>
      </c>
      <c r="Q19" s="165" t="s">
        <v>60</v>
      </c>
      <c r="R19" s="165"/>
      <c r="S19" s="165"/>
      <c r="T19" s="166">
        <v>6912</v>
      </c>
      <c r="U19" s="167"/>
      <c r="V19" s="36" t="s">
        <v>61</v>
      </c>
    </row>
    <row r="20" spans="3:22" ht="40.5" customHeight="1">
      <c r="C20" s="165" t="s">
        <v>62</v>
      </c>
      <c r="D20" s="165"/>
      <c r="E20" s="165"/>
      <c r="F20" s="166" t="str">
        <f>IF(ISERROR(F19*計算!$C$7),"",F19*計算!$C$7)</f>
        <v/>
      </c>
      <c r="G20" s="167"/>
      <c r="H20" s="36" t="s">
        <v>63</v>
      </c>
      <c r="Q20" s="165" t="s">
        <v>62</v>
      </c>
      <c r="R20" s="165"/>
      <c r="S20" s="165"/>
      <c r="T20" s="166">
        <v>178.3296</v>
      </c>
      <c r="U20" s="167"/>
      <c r="V20" s="36" t="s">
        <v>63</v>
      </c>
    </row>
    <row r="22" spans="3:22">
      <c r="C22" s="32" t="s">
        <v>64</v>
      </c>
      <c r="Q22" s="32" t="s">
        <v>64</v>
      </c>
    </row>
    <row r="23" spans="3:22">
      <c r="C23" s="37" t="s">
        <v>65</v>
      </c>
      <c r="D23" s="4" t="s">
        <v>66</v>
      </c>
      <c r="Q23" s="37" t="s">
        <v>65</v>
      </c>
      <c r="R23" s="4" t="s">
        <v>66</v>
      </c>
    </row>
    <row r="24" spans="3:22" ht="19.2">
      <c r="C24" s="37" t="s">
        <v>67</v>
      </c>
      <c r="D24" s="4" t="s">
        <v>68</v>
      </c>
      <c r="Q24" s="37" t="s">
        <v>67</v>
      </c>
      <c r="R24" s="4" t="s">
        <v>68</v>
      </c>
    </row>
    <row r="25" spans="3:22" ht="19.2">
      <c r="C25" s="37" t="s">
        <v>69</v>
      </c>
      <c r="D25" s="4" t="s">
        <v>70</v>
      </c>
      <c r="Q25" s="37" t="s">
        <v>69</v>
      </c>
      <c r="R25" s="4" t="s">
        <v>70</v>
      </c>
    </row>
    <row r="26" spans="3:22">
      <c r="C26" s="37" t="s">
        <v>71</v>
      </c>
      <c r="D26" s="4" t="s">
        <v>72</v>
      </c>
      <c r="Q26" s="37" t="s">
        <v>71</v>
      </c>
      <c r="R26" s="4" t="s">
        <v>72</v>
      </c>
    </row>
    <row r="27" spans="3:22">
      <c r="C27" s="37" t="s">
        <v>73</v>
      </c>
      <c r="D27" s="4" t="s">
        <v>74</v>
      </c>
      <c r="Q27" s="37" t="s">
        <v>73</v>
      </c>
      <c r="R27" s="4" t="s">
        <v>74</v>
      </c>
    </row>
  </sheetData>
  <sheetProtection algorithmName="SHA-512" hashValue="hfWsjNPv4gqUIVS1REX4gsjUJGnDA6Q54xKZWiGaDFhrMqMkmgETr1hrfthxmKURAfJMK44AOY7vutB3Dy8bYg==" saltValue="uqWpbdCDCWoXufsFmmAgOw==" spinCount="100000" sheet="1"/>
  <protectedRanges>
    <protectedRange sqref="F16:G20" name="範囲1"/>
  </protectedRanges>
  <mergeCells count="32">
    <mergeCell ref="Q20:S20"/>
    <mergeCell ref="T20:U20"/>
    <mergeCell ref="C20:E20"/>
    <mergeCell ref="F20:G20"/>
    <mergeCell ref="C16:E16"/>
    <mergeCell ref="F16:G16"/>
    <mergeCell ref="C17:E17"/>
    <mergeCell ref="F17:G17"/>
    <mergeCell ref="C18:E18"/>
    <mergeCell ref="F18:G18"/>
    <mergeCell ref="B5:C5"/>
    <mergeCell ref="G14:H14"/>
    <mergeCell ref="I14:J14"/>
    <mergeCell ref="W14:X14"/>
    <mergeCell ref="C19:E19"/>
    <mergeCell ref="F19:G19"/>
    <mergeCell ref="Q16:S16"/>
    <mergeCell ref="T16:U16"/>
    <mergeCell ref="Q17:S17"/>
    <mergeCell ref="T17:U17"/>
    <mergeCell ref="P5:Q5"/>
    <mergeCell ref="U14:V14"/>
    <mergeCell ref="Q18:S18"/>
    <mergeCell ref="T18:U18"/>
    <mergeCell ref="Q19:S19"/>
    <mergeCell ref="T19:U19"/>
    <mergeCell ref="P11:S12"/>
    <mergeCell ref="F11:J12"/>
    <mergeCell ref="T11:X12"/>
    <mergeCell ref="B11:E12"/>
    <mergeCell ref="B14:E14"/>
    <mergeCell ref="P14:S14"/>
  </mergeCells>
  <phoneticPr fontId="4"/>
  <conditionalFormatting sqref="F16:G20">
    <cfRule type="expression" dxfId="4" priority="5">
      <formula>#REF!="サーバーの設置を確認"</formula>
    </cfRule>
    <cfRule type="expression" dxfId="3" priority="7">
      <formula>#REF!="はい"</formula>
    </cfRule>
  </conditionalFormatting>
  <conditionalFormatting sqref="I14:J14">
    <cfRule type="expression" dxfId="2" priority="8">
      <formula>I14="未入力"</formula>
    </cfRule>
  </conditionalFormatting>
  <conditionalFormatting sqref="T16:U20">
    <cfRule type="expression" dxfId="1" priority="3">
      <formula>#REF!="はい"</formula>
    </cfRule>
  </conditionalFormatting>
  <conditionalFormatting sqref="W14:X14">
    <cfRule type="expression" dxfId="0" priority="4">
      <formula>W14="未入力"</formula>
    </cfRule>
  </conditionalFormatting>
  <dataValidations count="2">
    <dataValidation type="decimal" operator="greaterThan" allowBlank="1" showInputMessage="1" showErrorMessage="1" error="＜０＞以上の数値を入力してください。" sqref="F17:G17 T17:U17" xr:uid="{00000000-0002-0000-0200-000001000000}">
      <formula1>0</formula1>
    </dataValidation>
    <dataValidation allowBlank="1" sqref="D5:D6 R5:R6" xr:uid="{00000000-0002-0000-0200-000004000000}"/>
  </dataValidations>
  <pageMargins left="0.6692913385826772" right="0.31496062992125984" top="0.82677165354330717" bottom="0.15748031496062992" header="0.39370078740157483" footer="0.15748031496062992"/>
  <pageSetup paperSize="9" scale="8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事務所等の区分を選択してください。" xr:uid="{00000000-0002-0000-0200-000005000000}">
          <x14:formula1>
            <xm:f>計算!$AB$3:$AB$8</xm:f>
          </x14:formula1>
          <xm:sqref>F16:G16 T16:U16</xm:sqref>
        </x14:dataValidation>
        <x14:dataValidation type="decimal" allowBlank="1" showErrorMessage="1" error="＜1＞以上＜8760＞以下の数値を入力してください。" xr:uid="{00000000-0002-0000-0200-00000A000000}">
          <x14:formula1>
            <xm:f>計算!AE4</xm:f>
          </x14:formula1>
          <x14:formula2>
            <xm:f>計算!AE5</xm:f>
          </x14:formula2>
          <xm:sqref>T18:U18 F18:G18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AE76"/>
  <sheetViews>
    <sheetView zoomScale="85" zoomScaleNormal="85" workbookViewId="0">
      <selection activeCell="G11" sqref="G11"/>
    </sheetView>
  </sheetViews>
  <sheetFormatPr defaultColWidth="11" defaultRowHeight="17.399999999999999"/>
  <cols>
    <col min="1" max="1" width="11" style="78"/>
    <col min="2" max="2" width="27.69921875" style="78" customWidth="1"/>
    <col min="3" max="3" width="12.8984375" style="78" customWidth="1"/>
    <col min="4" max="4" width="10.69921875" style="78" bestFit="1" customWidth="1"/>
    <col min="5" max="5" width="13.09765625" style="79" bestFit="1" customWidth="1"/>
    <col min="6" max="6" width="14.19921875" style="78" bestFit="1" customWidth="1"/>
    <col min="7" max="7" width="8.69921875" style="78" customWidth="1"/>
    <col min="8" max="9" width="6.59765625" style="78" customWidth="1"/>
    <col min="10" max="10" width="9.8984375" style="78" customWidth="1"/>
    <col min="11" max="11" width="11.69921875" style="78" bestFit="1" customWidth="1"/>
    <col min="12" max="13" width="11" style="78"/>
    <col min="14" max="14" width="17.3984375" style="78" customWidth="1"/>
    <col min="15" max="15" width="14.8984375" style="78" customWidth="1"/>
    <col min="16" max="16" width="23.8984375" style="78" customWidth="1"/>
    <col min="17" max="17" width="20.09765625" style="78" customWidth="1"/>
    <col min="18" max="19" width="24.19921875" style="78" customWidth="1"/>
    <col min="20" max="20" width="17.8984375" style="78" customWidth="1"/>
    <col min="21" max="21" width="28.69921875" style="78" customWidth="1"/>
    <col min="22" max="22" width="14" style="78" customWidth="1"/>
    <col min="23" max="23" width="11" style="78"/>
    <col min="24" max="24" width="17.19921875" style="78" customWidth="1"/>
    <col min="25" max="25" width="19" style="78" customWidth="1"/>
    <col min="26" max="26" width="21.09765625" style="78" customWidth="1"/>
    <col min="27" max="27" width="15.19921875" style="78" customWidth="1"/>
    <col min="28" max="28" width="15.3984375" style="78" customWidth="1"/>
    <col min="29" max="30" width="11" style="78"/>
    <col min="31" max="31" width="14.09765625" style="78" bestFit="1" customWidth="1"/>
    <col min="32" max="16384" width="11" style="78"/>
  </cols>
  <sheetData>
    <row r="1" spans="1:31" ht="18" thickBot="1">
      <c r="J1" s="179" t="s">
        <v>91</v>
      </c>
      <c r="K1" s="179"/>
    </row>
    <row r="2" spans="1:31">
      <c r="B2" s="78" t="s">
        <v>113</v>
      </c>
      <c r="C2" s="78" t="s">
        <v>114</v>
      </c>
      <c r="I2" s="80" t="s">
        <v>92</v>
      </c>
      <c r="J2" s="81" t="s">
        <v>93</v>
      </c>
      <c r="K2" s="82" t="s">
        <v>94</v>
      </c>
      <c r="N2" s="78" t="s">
        <v>115</v>
      </c>
      <c r="Q2" s="83" t="s">
        <v>116</v>
      </c>
      <c r="Y2" s="84" t="s">
        <v>117</v>
      </c>
      <c r="Z2" s="78" t="s">
        <v>118</v>
      </c>
    </row>
    <row r="3" spans="1:31">
      <c r="B3" s="78" t="s">
        <v>119</v>
      </c>
      <c r="C3" s="85">
        <v>9.76</v>
      </c>
      <c r="D3" s="78" t="s">
        <v>120</v>
      </c>
      <c r="E3" s="78">
        <v>0.48899999999999999</v>
      </c>
      <c r="F3" s="78" t="s">
        <v>121</v>
      </c>
      <c r="I3" s="80" t="s">
        <v>95</v>
      </c>
      <c r="J3" s="86" t="str">
        <f>IF(ISERROR(エネルギー使用量!$O$26/1000*$C$3*$C$7),"",ROUND(エネルギー使用量!$O$26/1000*$C$3*$C$7,2))</f>
        <v/>
      </c>
      <c r="K3" s="87" t="str">
        <f>IF(ISERROR(エネルギー使用量!$O$26/1000*$E$3),"",ROUND(エネルギー使用量!$O$26/1000*$E$3,2))</f>
        <v/>
      </c>
      <c r="N3" s="78" t="s">
        <v>75</v>
      </c>
      <c r="O3" s="78" t="s">
        <v>42</v>
      </c>
      <c r="Q3" s="78" t="s">
        <v>46</v>
      </c>
      <c r="R3" s="78" t="s">
        <v>122</v>
      </c>
      <c r="S3" s="78" t="s">
        <v>122</v>
      </c>
      <c r="T3" s="78" t="s">
        <v>55</v>
      </c>
      <c r="U3" s="4" t="s">
        <v>122</v>
      </c>
      <c r="V3" s="4" t="s">
        <v>123</v>
      </c>
      <c r="X3" s="78" t="s">
        <v>124</v>
      </c>
      <c r="Y3" s="84" t="s">
        <v>125</v>
      </c>
      <c r="Z3" s="78" t="s">
        <v>125</v>
      </c>
      <c r="AA3" s="78" t="s">
        <v>75</v>
      </c>
      <c r="AB3" s="78" t="s">
        <v>55</v>
      </c>
      <c r="AC3" s="78" t="s">
        <v>126</v>
      </c>
      <c r="AE3" s="78" t="s">
        <v>127</v>
      </c>
    </row>
    <row r="4" spans="1:31" ht="22.2" thickBot="1">
      <c r="A4" s="88" t="s">
        <v>128</v>
      </c>
      <c r="B4" s="78" t="s">
        <v>129</v>
      </c>
      <c r="C4" s="85">
        <v>1.36</v>
      </c>
      <c r="D4" s="78" t="s">
        <v>130</v>
      </c>
      <c r="E4" s="78">
        <v>5.7000000000000002E-2</v>
      </c>
      <c r="F4" s="78" t="s">
        <v>131</v>
      </c>
      <c r="N4" s="78" t="s">
        <v>76</v>
      </c>
      <c r="O4" s="78" t="s">
        <v>132</v>
      </c>
      <c r="Q4" s="78" t="s">
        <v>95</v>
      </c>
      <c r="R4" s="78" t="s">
        <v>133</v>
      </c>
      <c r="S4" s="78" t="s">
        <v>133</v>
      </c>
      <c r="T4" s="78" t="s">
        <v>134</v>
      </c>
      <c r="U4" s="4" t="s">
        <v>135</v>
      </c>
      <c r="V4" s="78" t="s">
        <v>136</v>
      </c>
      <c r="X4" s="78" t="s">
        <v>137</v>
      </c>
      <c r="Y4" s="84" t="s">
        <v>138</v>
      </c>
      <c r="Z4" s="78" t="s">
        <v>138</v>
      </c>
      <c r="AA4" s="78" t="s">
        <v>95</v>
      </c>
      <c r="AB4" s="78" t="s">
        <v>139</v>
      </c>
      <c r="AC4" s="89">
        <v>0.9</v>
      </c>
      <c r="AE4" s="90">
        <v>1</v>
      </c>
    </row>
    <row r="5" spans="1:31" ht="21.6">
      <c r="B5" s="78" t="s">
        <v>140</v>
      </c>
      <c r="C5" s="85">
        <v>1.02</v>
      </c>
      <c r="D5" s="78" t="s">
        <v>4</v>
      </c>
      <c r="E5" s="78">
        <v>0.06</v>
      </c>
      <c r="F5" s="78" t="s">
        <v>141</v>
      </c>
      <c r="I5" s="80" t="s">
        <v>96</v>
      </c>
      <c r="J5" s="81" t="s">
        <v>93</v>
      </c>
      <c r="K5" s="82" t="s">
        <v>94</v>
      </c>
      <c r="N5" s="78" t="s">
        <v>77</v>
      </c>
      <c r="O5" s="78" t="s">
        <v>142</v>
      </c>
      <c r="Q5" s="78" t="s">
        <v>81</v>
      </c>
      <c r="R5" s="78" t="s">
        <v>143</v>
      </c>
      <c r="T5" s="78" t="s">
        <v>144</v>
      </c>
      <c r="U5" s="4" t="s">
        <v>145</v>
      </c>
      <c r="V5" s="78" t="s">
        <v>146</v>
      </c>
      <c r="X5" s="78" t="s">
        <v>147</v>
      </c>
      <c r="Y5" s="84" t="s">
        <v>148</v>
      </c>
      <c r="Z5" s="78" t="s">
        <v>148</v>
      </c>
      <c r="AA5" s="78" t="s">
        <v>76</v>
      </c>
      <c r="AB5" s="78" t="s">
        <v>149</v>
      </c>
      <c r="AC5" s="89">
        <v>2.6</v>
      </c>
      <c r="AE5" s="91">
        <f>365*24</f>
        <v>8760</v>
      </c>
    </row>
    <row r="6" spans="1:31" ht="21.6">
      <c r="B6" s="78" t="s">
        <v>150</v>
      </c>
      <c r="C6" s="85">
        <v>1.36</v>
      </c>
      <c r="D6" s="78" t="s">
        <v>4</v>
      </c>
      <c r="E6" s="78">
        <v>5.7000000000000002E-2</v>
      </c>
      <c r="F6" s="78" t="s">
        <v>141</v>
      </c>
      <c r="I6" s="80" t="s">
        <v>97</v>
      </c>
      <c r="J6" s="92" t="str">
        <f>IF(ISERROR(エネルギー使用量!$O$38/1000*$C$10*$C$7*$C$15),"",ROUND(エネルギー使用量!$O$38/1000*$C$10*$C$7*$C$15,2))</f>
        <v/>
      </c>
      <c r="K6" s="87" t="str">
        <f>IF(ISERROR(エネルギー使用量!$O$38/1000*$C$10*$E$10*$E$7),"",ROUND(エネルギー使用量!$O$38/1000*$C$10*$E$10*$E$7,2))</f>
        <v/>
      </c>
      <c r="L6" s="78" t="s">
        <v>151</v>
      </c>
      <c r="N6" s="78" t="s">
        <v>78</v>
      </c>
      <c r="O6" s="93" t="s">
        <v>81</v>
      </c>
      <c r="Q6" s="78" t="s">
        <v>84</v>
      </c>
      <c r="R6" s="78" t="s">
        <v>152</v>
      </c>
      <c r="S6" s="78" t="s">
        <v>152</v>
      </c>
      <c r="T6" s="78" t="s">
        <v>153</v>
      </c>
      <c r="U6" s="4" t="s">
        <v>154</v>
      </c>
      <c r="V6" s="78" t="s">
        <v>155</v>
      </c>
      <c r="X6" s="78" t="s">
        <v>156</v>
      </c>
      <c r="Y6" s="84" t="s">
        <v>157</v>
      </c>
      <c r="Z6" s="78" t="s">
        <v>157</v>
      </c>
      <c r="AA6" s="78" t="s">
        <v>77</v>
      </c>
      <c r="AB6" s="78" t="s">
        <v>158</v>
      </c>
      <c r="AC6" s="89">
        <v>1.5</v>
      </c>
    </row>
    <row r="7" spans="1:31" ht="21.6">
      <c r="B7" s="78" t="s">
        <v>159</v>
      </c>
      <c r="C7" s="79">
        <v>2.58E-2</v>
      </c>
      <c r="D7" s="78" t="s">
        <v>3</v>
      </c>
      <c r="E7" s="78">
        <f>44/12</f>
        <v>3.6666666666666665</v>
      </c>
      <c r="F7" s="78" t="s">
        <v>160</v>
      </c>
      <c r="I7" s="80" t="s">
        <v>98</v>
      </c>
      <c r="J7" s="92" t="str">
        <f>IF(ISERROR(エネルギー使用量!$O$38/$G$11*$C$11*$C$7),"",ROUND(エネルギー使用量!$O$38/$G$11*$C$11*$C$7,2))</f>
        <v/>
      </c>
      <c r="K7" s="87" t="str">
        <f>IF(ISERROR(エネルギー使用量!$O$38/$G$11*$C$11*$E$11*$E$7),"",ROUND(エネルギー使用量!$O$38/$G$11*$C$11*$E$11*$E$7,2))</f>
        <v/>
      </c>
      <c r="L7" s="94" t="str">
        <f>IF(ISERROR(エネルギー使用量!$O$38/1000*$C$11*$C$7),"",エネルギー使用量!$O$38/1000*$C$11*$C$7)</f>
        <v/>
      </c>
      <c r="M7" s="78" t="s">
        <v>161</v>
      </c>
      <c r="N7" s="78" t="s">
        <v>79</v>
      </c>
      <c r="O7" s="78" t="s">
        <v>42</v>
      </c>
      <c r="Q7" s="78" t="s">
        <v>85</v>
      </c>
      <c r="R7" s="78" t="s">
        <v>162</v>
      </c>
      <c r="S7" s="78" t="s">
        <v>162</v>
      </c>
      <c r="T7" s="4" t="s">
        <v>163</v>
      </c>
      <c r="Y7" s="84" t="s">
        <v>164</v>
      </c>
      <c r="Z7" s="78" t="s">
        <v>164</v>
      </c>
      <c r="AA7" s="78" t="s">
        <v>78</v>
      </c>
      <c r="AB7" s="78" t="s">
        <v>165</v>
      </c>
      <c r="AC7" s="89">
        <v>1</v>
      </c>
    </row>
    <row r="8" spans="1:31" ht="21.6">
      <c r="I8" s="80" t="s">
        <v>99</v>
      </c>
      <c r="J8" s="92" t="str">
        <f>IF(ISERROR(エネルギー使用量!$O$38*$C$28*$C$12*$C$7),"",ROUND(エネルギー使用量!$O$38*$C$28*$C$12*$C$7,2))</f>
        <v/>
      </c>
      <c r="K8" s="87" t="str">
        <f>IF(ISERROR(エネルギー使用量!$O$38*$C$28*$C$12*$E$12*$E$7),"",ROUND(エネルギー使用量!$O$38*$C$28*$C$12*$E$12*$E$7,2))</f>
        <v/>
      </c>
      <c r="N8" s="78" t="s">
        <v>80</v>
      </c>
      <c r="O8" s="78" t="s">
        <v>82</v>
      </c>
      <c r="Q8" s="78" t="s">
        <v>86</v>
      </c>
      <c r="R8" s="78" t="s">
        <v>166</v>
      </c>
      <c r="S8" s="78" t="s">
        <v>166</v>
      </c>
      <c r="Y8" s="84" t="s">
        <v>167</v>
      </c>
      <c r="Z8" s="78" t="s">
        <v>168</v>
      </c>
      <c r="AA8" s="78" t="s">
        <v>79</v>
      </c>
      <c r="AB8" s="78" t="s">
        <v>169</v>
      </c>
      <c r="AC8" s="89">
        <v>1.2</v>
      </c>
    </row>
    <row r="9" spans="1:31">
      <c r="C9" s="78" t="s">
        <v>170</v>
      </c>
      <c r="I9" s="80" t="s">
        <v>100</v>
      </c>
      <c r="J9" s="92" t="str">
        <f>IF(ISERROR(エネルギー使用量!$O$38/1000*$C$13*$C$7),"",ROUND(エネルギー使用量!$O$38/1000*$C$13*$C$7,2))</f>
        <v/>
      </c>
      <c r="K9" s="87" t="str">
        <f>IF(ISERROR(エネルギー使用量!$O$38/1000*$C$12*$E$12*$E$7),"",ROUND(エネルギー使用量!$O$38/1000*$C$12*$E$12*$E$7,2))</f>
        <v/>
      </c>
      <c r="O9" s="95" t="s">
        <v>0</v>
      </c>
      <c r="Q9" s="78" t="s">
        <v>87</v>
      </c>
      <c r="Y9" s="84" t="s">
        <v>171</v>
      </c>
      <c r="Z9" s="78" t="s">
        <v>172</v>
      </c>
      <c r="AA9" s="78" t="s">
        <v>80</v>
      </c>
    </row>
    <row r="10" spans="1:31" ht="18" thickBot="1">
      <c r="B10" s="78" t="s">
        <v>173</v>
      </c>
      <c r="C10" s="90">
        <v>45</v>
      </c>
      <c r="D10" s="78" t="s">
        <v>2</v>
      </c>
      <c r="E10" s="79">
        <v>1.3599999999999999E-2</v>
      </c>
      <c r="F10" s="78" t="s">
        <v>174</v>
      </c>
      <c r="I10" s="80" t="s">
        <v>101</v>
      </c>
      <c r="J10" s="96" t="str">
        <f>IF(ISERROR(エネルギー使用量!$O$38/1000*$C$14*$C$7),"",ROUND(エネルギー使用量!$O$38/1000*$C$14*$C$7,2))</f>
        <v/>
      </c>
      <c r="K10" s="97" t="str">
        <f>IF(ISERROR(エネルギー使用量!$O$38/1000*$C$14*$E$14*$E$7),"",ROUND(エネルギー使用量!$O$38/1000*$C$14*$E$14*$E$7,2))</f>
        <v/>
      </c>
      <c r="O10" s="78" t="s">
        <v>42</v>
      </c>
      <c r="Q10" s="78" t="s">
        <v>88</v>
      </c>
      <c r="Y10" s="84" t="s">
        <v>175</v>
      </c>
      <c r="Z10" s="78" t="s">
        <v>171</v>
      </c>
    </row>
    <row r="11" spans="1:31">
      <c r="B11" s="78" t="s">
        <v>176</v>
      </c>
      <c r="C11" s="90">
        <v>50.8</v>
      </c>
      <c r="D11" s="78" t="s">
        <v>177</v>
      </c>
      <c r="E11" s="79">
        <v>1.61E-2</v>
      </c>
      <c r="F11" s="78" t="s">
        <v>174</v>
      </c>
      <c r="G11" s="91">
        <v>482</v>
      </c>
      <c r="H11" s="78" t="s">
        <v>178</v>
      </c>
      <c r="O11" s="78" t="s">
        <v>82</v>
      </c>
      <c r="Q11" s="78" t="s">
        <v>89</v>
      </c>
      <c r="Y11" s="84" t="s">
        <v>179</v>
      </c>
      <c r="Z11" s="78" t="s">
        <v>175</v>
      </c>
    </row>
    <row r="12" spans="1:31">
      <c r="B12" s="78" t="s">
        <v>180</v>
      </c>
      <c r="C12" s="90">
        <v>54.6</v>
      </c>
      <c r="D12" s="78" t="s">
        <v>177</v>
      </c>
      <c r="E12" s="79">
        <v>1.35E-2</v>
      </c>
      <c r="F12" s="78" t="s">
        <v>174</v>
      </c>
      <c r="G12" s="78">
        <f>1000/G11</f>
        <v>2.0746887966804981</v>
      </c>
      <c r="O12" s="78" t="s">
        <v>83</v>
      </c>
      <c r="Q12" s="78" t="s">
        <v>90</v>
      </c>
      <c r="Z12" s="78" t="s">
        <v>181</v>
      </c>
    </row>
    <row r="13" spans="1:31" ht="19.2">
      <c r="B13" s="78" t="s">
        <v>182</v>
      </c>
      <c r="C13" s="90">
        <v>44.9</v>
      </c>
      <c r="D13" s="78" t="s">
        <v>2</v>
      </c>
      <c r="E13" s="79">
        <v>1.4200000000000001E-2</v>
      </c>
      <c r="F13" s="78" t="s">
        <v>174</v>
      </c>
      <c r="G13" s="38" t="s">
        <v>183</v>
      </c>
      <c r="N13" s="4" t="s">
        <v>184</v>
      </c>
      <c r="O13" s="4"/>
      <c r="P13" s="4"/>
      <c r="Z13" s="78" t="s">
        <v>185</v>
      </c>
    </row>
    <row r="14" spans="1:31" ht="19.2">
      <c r="B14" s="78" t="s">
        <v>186</v>
      </c>
      <c r="C14" s="90">
        <v>43.5</v>
      </c>
      <c r="D14" s="78" t="s">
        <v>2</v>
      </c>
      <c r="E14" s="79">
        <v>1.3899999999999999E-2</v>
      </c>
      <c r="F14" s="78" t="s">
        <v>174</v>
      </c>
      <c r="G14" s="38" t="s">
        <v>187</v>
      </c>
      <c r="N14" s="36" t="s">
        <v>188</v>
      </c>
      <c r="O14" s="36"/>
      <c r="P14" s="36"/>
      <c r="Z14" s="78" t="s">
        <v>179</v>
      </c>
    </row>
    <row r="15" spans="1:31" ht="19.8" thickBot="1">
      <c r="B15" s="78" t="s">
        <v>189</v>
      </c>
      <c r="C15" s="78">
        <v>0.9666547347078589</v>
      </c>
      <c r="J15" s="85"/>
      <c r="K15" s="85"/>
      <c r="N15" s="36"/>
      <c r="O15" s="36" t="s">
        <v>190</v>
      </c>
      <c r="P15" s="36" t="s">
        <v>191</v>
      </c>
      <c r="Q15" s="4"/>
      <c r="R15" s="39" t="s">
        <v>192</v>
      </c>
      <c r="U15" s="39" t="s">
        <v>55</v>
      </c>
    </row>
    <row r="16" spans="1:31" ht="19.2">
      <c r="I16" s="80" t="s">
        <v>102</v>
      </c>
      <c r="J16" s="98" t="s">
        <v>93</v>
      </c>
      <c r="K16" s="99" t="s">
        <v>94</v>
      </c>
      <c r="N16" s="36" t="s">
        <v>138</v>
      </c>
      <c r="O16" s="36">
        <v>800</v>
      </c>
      <c r="P16" s="36">
        <v>400</v>
      </c>
      <c r="Q16" s="4"/>
      <c r="U16" s="39" t="s">
        <v>134</v>
      </c>
    </row>
    <row r="17" spans="2:30" ht="19.2">
      <c r="B17" s="78" t="s">
        <v>193</v>
      </c>
      <c r="C17" s="90">
        <v>38.200000000000003</v>
      </c>
      <c r="D17" s="78" t="s">
        <v>194</v>
      </c>
      <c r="E17" s="79">
        <v>1.8700000000000001E-2</v>
      </c>
      <c r="F17" s="78" t="s">
        <v>174</v>
      </c>
      <c r="I17" s="80" t="s">
        <v>95</v>
      </c>
      <c r="J17" s="86" t="str">
        <f>IF(ISERROR(エネルギー使用量!$O$49/1000*$C$3*$C$7),"",ROUND(エネルギー使用量!$O$49/1000*$C$3*$C$7,2))</f>
        <v/>
      </c>
      <c r="K17" s="87" t="str">
        <f>IF(ISERROR(エネルギー使用量!$O$26/1000*$E$3),"",ROUND(エネルギー使用量!$O$26/1000*$E$3,2))</f>
        <v/>
      </c>
      <c r="N17" s="36" t="s">
        <v>148</v>
      </c>
      <c r="O17" s="36">
        <v>900</v>
      </c>
      <c r="P17" s="36">
        <v>400</v>
      </c>
      <c r="Q17" s="4"/>
      <c r="R17" s="39" t="s">
        <v>195</v>
      </c>
      <c r="S17" s="39"/>
      <c r="T17" s="39" t="s">
        <v>196</v>
      </c>
      <c r="U17" s="39" t="s">
        <v>144</v>
      </c>
    </row>
    <row r="18" spans="2:30" ht="19.2">
      <c r="B18" s="78" t="s">
        <v>197</v>
      </c>
      <c r="C18" s="90">
        <v>36.700000000000003</v>
      </c>
      <c r="D18" s="78" t="s">
        <v>1</v>
      </c>
      <c r="E18" s="79">
        <v>1.8499999999999999E-2</v>
      </c>
      <c r="F18" s="78" t="s">
        <v>198</v>
      </c>
      <c r="I18" s="80" t="s">
        <v>97</v>
      </c>
      <c r="J18" s="92" t="str">
        <f>IF(ISERROR(エネルギー使用量!$O$49/1000*$C$10*$C$7*$C$15),"",ROUND(エネルギー使用量!$O$49/1000*$C$10*$C$7*$C$15,2))</f>
        <v/>
      </c>
      <c r="K18" s="87" t="str">
        <f>IF(ISERROR(エネルギー使用量!$O$38/1000*$C$10*$E$10*$E$7),"",ROUND(エネルギー使用量!$O$38/1000*$C$10*$E$10*$E$7,2))</f>
        <v/>
      </c>
      <c r="L18" s="78" t="s">
        <v>151</v>
      </c>
      <c r="N18" s="36" t="s">
        <v>157</v>
      </c>
      <c r="O18" s="36">
        <v>1000</v>
      </c>
      <c r="P18" s="36">
        <v>500</v>
      </c>
      <c r="Q18" s="4"/>
      <c r="R18" s="39" t="s">
        <v>199</v>
      </c>
      <c r="S18" s="39"/>
      <c r="T18" s="39" t="s">
        <v>200</v>
      </c>
      <c r="U18" s="39" t="s">
        <v>153</v>
      </c>
    </row>
    <row r="19" spans="2:30" ht="19.2">
      <c r="B19" s="78" t="s">
        <v>201</v>
      </c>
      <c r="C19" s="90">
        <v>37.700000000000003</v>
      </c>
      <c r="D19" s="78" t="s">
        <v>1</v>
      </c>
      <c r="E19" s="79">
        <v>1.8700000000000001E-2</v>
      </c>
      <c r="F19" s="78" t="s">
        <v>198</v>
      </c>
      <c r="I19" s="80" t="s">
        <v>103</v>
      </c>
      <c r="J19" s="86" t="str">
        <f>IF(ISERROR(エネルギー使用量!$O$49/1000*$C$4*$C$7),"",ROUND(エネルギー使用量!$O$49/1000*$C$4*$C$7,2))</f>
        <v/>
      </c>
      <c r="K19" s="87" t="str">
        <f>IF(ISERROR(エネルギー使用量!$O$49/1000*$C$4*$E$4),"",ROUND(エネルギー使用量!$O$49/1000*$C$4*$E$4,2))</f>
        <v/>
      </c>
      <c r="L19" s="80"/>
      <c r="N19" s="36" t="s">
        <v>164</v>
      </c>
      <c r="O19" s="36">
        <v>1000</v>
      </c>
      <c r="P19" s="36">
        <v>1200</v>
      </c>
      <c r="Q19" s="4"/>
      <c r="R19" s="39" t="s">
        <v>202</v>
      </c>
      <c r="S19" s="39"/>
      <c r="T19" s="39"/>
      <c r="U19" s="39" t="s">
        <v>163</v>
      </c>
    </row>
    <row r="20" spans="2:30" ht="19.2">
      <c r="B20" s="78" t="s">
        <v>203</v>
      </c>
      <c r="C20" s="90">
        <v>39.1</v>
      </c>
      <c r="D20" s="78" t="s">
        <v>1</v>
      </c>
      <c r="E20" s="79">
        <v>1.89E-2</v>
      </c>
      <c r="F20" s="78" t="s">
        <v>198</v>
      </c>
      <c r="I20" s="80" t="s">
        <v>104</v>
      </c>
      <c r="J20" s="86" t="str">
        <f>IF(ISERROR(エネルギー使用量!$O$49/1000*$C$5*$C$7),"",ROUND(エネルギー使用量!$O$49/1000*$C$5*$C$7,2))</f>
        <v/>
      </c>
      <c r="K20" s="87" t="str">
        <f>IF(ISERROR(エネルギー使用量!$O$49/1000*$C$5*$E$5),"",ROUND(エネルギー使用量!$O$49/1000*$C$5*$E$5,2))</f>
        <v/>
      </c>
      <c r="N20" s="36" t="s">
        <v>168</v>
      </c>
      <c r="O20" s="36">
        <v>400</v>
      </c>
      <c r="P20" s="36">
        <v>500</v>
      </c>
      <c r="Q20" s="4"/>
      <c r="R20" s="39" t="s">
        <v>204</v>
      </c>
      <c r="S20" s="39"/>
      <c r="T20" s="39" t="s">
        <v>205</v>
      </c>
      <c r="U20" s="39" t="s">
        <v>206</v>
      </c>
    </row>
    <row r="21" spans="2:30" ht="19.2">
      <c r="B21" s="78" t="s">
        <v>207</v>
      </c>
      <c r="C21" s="90">
        <v>41.9</v>
      </c>
      <c r="D21" s="78" t="s">
        <v>1</v>
      </c>
      <c r="E21" s="79">
        <v>1.95E-2</v>
      </c>
      <c r="F21" s="78" t="s">
        <v>198</v>
      </c>
      <c r="I21" s="80" t="s">
        <v>105</v>
      </c>
      <c r="J21" s="86" t="str">
        <f>IF(ISERROR(エネルギー使用量!$O$49/1000*$C$6*$C$7),"",ROUND(エネルギー使用量!$O$49/1000*$C$6*$C$7,2))</f>
        <v/>
      </c>
      <c r="K21" s="87" t="str">
        <f>IF(ISERROR(エネルギー使用量!$O$49/1000*$C$6*$E$6),"",エネルギー使用量!$O$49/1000*$C$6*$E$6)</f>
        <v/>
      </c>
      <c r="N21" s="36" t="s">
        <v>172</v>
      </c>
      <c r="O21" s="36">
        <v>400</v>
      </c>
      <c r="P21" s="36">
        <v>500</v>
      </c>
      <c r="Q21" s="4"/>
      <c r="R21" s="39" t="s">
        <v>208</v>
      </c>
      <c r="S21" s="39"/>
      <c r="T21" s="39" t="s">
        <v>209</v>
      </c>
      <c r="U21" s="39"/>
    </row>
    <row r="22" spans="2:30" ht="19.2">
      <c r="I22" s="80" t="s">
        <v>106</v>
      </c>
      <c r="J22" s="92" t="str">
        <f>IF(ISERROR(エネルギー使用量!$O$49/1000*$C$18*$C$7),"",ROUND(エネルギー使用量!$O$49/1000*$C$18*$C$7,2))</f>
        <v/>
      </c>
      <c r="K22" s="87" t="str">
        <f>IF(ISERROR(エネルギー使用量!$O$49/1000*$C$18*$E$18*$E$7),"",ROUND(エネルギー使用量!$O$49/1000*$C$18*$E$18*$E$7,2))</f>
        <v/>
      </c>
      <c r="N22" s="36" t="s">
        <v>171</v>
      </c>
      <c r="O22" s="36">
        <v>1000</v>
      </c>
      <c r="P22" s="36">
        <v>900</v>
      </c>
      <c r="Q22" s="4"/>
      <c r="R22" s="39" t="s">
        <v>210</v>
      </c>
      <c r="S22" s="39"/>
      <c r="T22" s="39" t="s">
        <v>211</v>
      </c>
      <c r="U22" s="39"/>
    </row>
    <row r="23" spans="2:30" ht="19.2">
      <c r="B23" s="78" t="s">
        <v>212</v>
      </c>
      <c r="C23" s="78" t="s">
        <v>213</v>
      </c>
      <c r="I23" s="80" t="s">
        <v>107</v>
      </c>
      <c r="J23" s="92" t="str">
        <f>IF(ISERROR(エネルギー使用量!$O$49/1000*$C$19*$C$7),"",ROUND(エネルギー使用量!$O$49/1000*$C$19*$C$7,2))</f>
        <v/>
      </c>
      <c r="K23" s="87" t="str">
        <f>IF(ISERROR(エネルギー使用量!$O$49/1000*$C$19*$E$19*$E$7),"",ROUND(エネルギー使用量!$O$49/1000*$C$19*$E$19*$E$7,2))</f>
        <v/>
      </c>
      <c r="N23" s="36" t="s">
        <v>175</v>
      </c>
      <c r="O23" s="36">
        <v>1000</v>
      </c>
      <c r="P23" s="36">
        <v>500</v>
      </c>
      <c r="Q23" s="4"/>
      <c r="R23" s="39" t="s">
        <v>214</v>
      </c>
      <c r="S23" s="39"/>
      <c r="T23" s="39" t="s">
        <v>215</v>
      </c>
    </row>
    <row r="24" spans="2:30" ht="19.2">
      <c r="B24" s="78" t="s">
        <v>216</v>
      </c>
      <c r="C24" s="100">
        <f>1/502</f>
        <v>1.9920318725099601E-3</v>
      </c>
      <c r="D24" s="78" t="s">
        <v>217</v>
      </c>
      <c r="I24" s="80" t="s">
        <v>108</v>
      </c>
      <c r="J24" s="92" t="str">
        <f>IF(ISERROR(エネルギー使用量!$O$49/1000*$C$20*$C$7),"",ROUND(エネルギー使用量!$O$49/1000*$C$20*$C$7,2))</f>
        <v/>
      </c>
      <c r="K24" s="87" t="str">
        <f>IF(ISERROR(エネルギー使用量!$O$49/1000*$C$20*$E$20*$E$7),"",ROUND(エネルギー使用量!$O$49/1000*$C$20*$E$20*$E$7,2))</f>
        <v/>
      </c>
      <c r="N24" s="36" t="s">
        <v>218</v>
      </c>
      <c r="O24" s="36">
        <v>800</v>
      </c>
      <c r="P24" s="36">
        <v>400</v>
      </c>
      <c r="Q24" s="4"/>
      <c r="R24" s="39" t="s">
        <v>219</v>
      </c>
      <c r="S24" s="39"/>
      <c r="T24" s="39" t="s">
        <v>220</v>
      </c>
    </row>
    <row r="25" spans="2:30" ht="18" thickBot="1">
      <c r="B25" s="78" t="s">
        <v>221</v>
      </c>
      <c r="C25" s="100">
        <f>1/355</f>
        <v>2.8169014084507044E-3</v>
      </c>
      <c r="D25" s="78" t="s">
        <v>217</v>
      </c>
      <c r="I25" s="80" t="s">
        <v>109</v>
      </c>
      <c r="J25" s="96" t="str">
        <f>IF(ISERROR(エネルギー使用量!$O$49/1000*$C$21*$C$7),"",ROUND(エネルギー使用量!$O$49/1000*$C$21*$C$7,2))</f>
        <v/>
      </c>
      <c r="K25" s="97" t="str">
        <f>IF(ISERROR(エネルギー使用量!$O$49/1000*$C$21*$E$21*$E$7),"",ROUND(エネルギー使用量!$O$49/1000*$C$21*$E$21*$E$7,2))</f>
        <v/>
      </c>
      <c r="N25" s="36" t="s">
        <v>185</v>
      </c>
      <c r="O25" s="36">
        <v>800</v>
      </c>
      <c r="P25" s="36">
        <v>400</v>
      </c>
      <c r="Q25" s="4"/>
      <c r="R25" s="4"/>
    </row>
    <row r="26" spans="2:30" ht="19.8" thickBot="1">
      <c r="B26" s="78" t="s">
        <v>222</v>
      </c>
      <c r="C26" s="100">
        <f>1/458</f>
        <v>2.1834061135371178E-3</v>
      </c>
      <c r="D26" s="78" t="s">
        <v>217</v>
      </c>
      <c r="N26" s="36" t="s">
        <v>179</v>
      </c>
      <c r="O26" s="36">
        <v>800</v>
      </c>
      <c r="P26" s="36">
        <v>400</v>
      </c>
      <c r="Q26" s="4"/>
      <c r="T26" s="39" t="s">
        <v>223</v>
      </c>
    </row>
    <row r="27" spans="2:30">
      <c r="B27" s="78" t="s">
        <v>80</v>
      </c>
      <c r="C27" s="100">
        <f>1/1220</f>
        <v>8.1967213114754098E-4</v>
      </c>
      <c r="D27" s="78" t="s">
        <v>217</v>
      </c>
      <c r="E27" s="85">
        <f>C33/C32</f>
        <v>1208.955223880597</v>
      </c>
      <c r="F27" s="78" t="s">
        <v>224</v>
      </c>
      <c r="I27" s="80" t="s">
        <v>110</v>
      </c>
      <c r="J27" s="98" t="s">
        <v>93</v>
      </c>
      <c r="K27" s="99" t="s">
        <v>94</v>
      </c>
      <c r="N27" s="4"/>
      <c r="O27" s="4"/>
      <c r="P27" s="4"/>
      <c r="Q27" s="4"/>
    </row>
    <row r="28" spans="2:30" ht="19.2">
      <c r="B28" s="78" t="s">
        <v>78</v>
      </c>
      <c r="C28" s="100">
        <f>1/E28</f>
        <v>4.557823129251701E-4</v>
      </c>
      <c r="D28" s="78" t="s">
        <v>217</v>
      </c>
      <c r="E28" s="85">
        <f>C31/C32*1000</f>
        <v>2194.0298507462685</v>
      </c>
      <c r="F28" s="78" t="s">
        <v>224</v>
      </c>
      <c r="I28" s="80" t="s">
        <v>95</v>
      </c>
      <c r="J28" s="86" t="str">
        <f>IF(ISERROR(エネルギー使用量!$O$60/1000*$C$3*$C$7),"",ROUND(エネルギー使用量!$O$60/1000*$C$3*$C$7,2))</f>
        <v/>
      </c>
      <c r="K28" s="87" t="str">
        <f>IF(ISERROR(エネルギー使用量!$O$26/1000*$E$3),"",ROUND(エネルギー使用量!$O$26/1000*$E$3,2))</f>
        <v/>
      </c>
      <c r="N28" s="2"/>
      <c r="O28" s="2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</row>
    <row r="29" spans="2:30" ht="19.2">
      <c r="I29" s="80" t="s">
        <v>97</v>
      </c>
      <c r="J29" s="92" t="str">
        <f>IF(ISERROR(エネルギー使用量!$O$60/1000*$C$10*$C$7*$C$15),"",ROUND(エネルギー使用量!$O$60/1000*$C$10*$C$7*$C$15,2))</f>
        <v/>
      </c>
      <c r="K29" s="87" t="str">
        <f>IF(ISERROR(エネルギー使用量!$O$38/1000*$C$10*$E$10*$E$7),"",ROUND(エネルギー使用量!$O$38/1000*$C$10*$E$10*$E$7,2))</f>
        <v/>
      </c>
      <c r="L29" s="78" t="s">
        <v>151</v>
      </c>
      <c r="N29" s="2"/>
      <c r="O29" s="2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</row>
    <row r="30" spans="2:30" ht="19.2">
      <c r="B30" s="78" t="s">
        <v>225</v>
      </c>
      <c r="I30" s="80" t="s">
        <v>103</v>
      </c>
      <c r="J30" s="86" t="str">
        <f>IF(ISERROR(エネルギー使用量!$O$60/1000*$C$4*$C$7),"",ROUND(エネルギー使用量!$O$60/1000*$C$4*$C$7,2))</f>
        <v/>
      </c>
      <c r="K30" s="87" t="str">
        <f>IF(ISERROR(エネルギー使用量!$O$60/1000*$C$4*$E$4),"",ROUND(エネルギー使用量!$O$60/1000*$C$4*$E$4,2))</f>
        <v/>
      </c>
      <c r="N30" s="2"/>
      <c r="O30" s="2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2:30" ht="18">
      <c r="C31" s="91">
        <f>147000</f>
        <v>147000</v>
      </c>
      <c r="D31" s="78" t="s">
        <v>224</v>
      </c>
      <c r="I31" s="80" t="s">
        <v>104</v>
      </c>
      <c r="J31" s="86" t="str">
        <f>IF(ISERROR(エネルギー使用量!$O$60/1000*$C$5*$C$7),"",ROUND(エネルギー使用量!$O$60/1000*$C$5*$C$7,2))</f>
        <v/>
      </c>
      <c r="K31" s="87" t="str">
        <f>IF(ISERROR(エネルギー使用量!$O$60/1000*$C$5*$E$5),"",ROUND(エネルギー使用量!$O$60/1000*$C$5*$E$5,2))</f>
        <v/>
      </c>
      <c r="N31" s="41"/>
      <c r="O31" s="42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spans="2:30" ht="18">
      <c r="C32" s="91">
        <f>67000</f>
        <v>67000</v>
      </c>
      <c r="D32" s="78" t="s">
        <v>217</v>
      </c>
      <c r="I32" s="80" t="s">
        <v>105</v>
      </c>
      <c r="J32" s="86" t="str">
        <f>IF(ISERROR(エネルギー使用量!$O$60/1000*$C$6*$C$7),"",ROUND(エネルギー使用量!$O$60/1000*$C$6*$C$7,2))</f>
        <v/>
      </c>
      <c r="K32" s="87" t="str">
        <f>IF(ISERROR(エネルギー使用量!$O$60/1000*$C$6*$E$6),"",ROUND(エネルギー使用量!$O$60/1000*$C$6*$E$6,2))</f>
        <v/>
      </c>
      <c r="N32" s="41"/>
      <c r="O32" s="42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 spans="3:30" ht="18">
      <c r="C33" s="91">
        <f>81000000</f>
        <v>81000000</v>
      </c>
      <c r="D33" s="78" t="s">
        <v>224</v>
      </c>
      <c r="E33" s="85">
        <f>C33/C31</f>
        <v>551.0204081632653</v>
      </c>
      <c r="F33" s="78" t="s">
        <v>226</v>
      </c>
      <c r="I33" s="80" t="s">
        <v>106</v>
      </c>
      <c r="J33" s="92" t="str">
        <f>IF(ISERROR(エネルギー使用量!$O$60/1000*$C$18*$C$7),"",ROUND(エネルギー使用量!$O$60/1000*$C$18*$C$7,2))</f>
        <v/>
      </c>
      <c r="K33" s="87" t="str">
        <f>IF(ISERROR(エネルギー使用量!$O$60/1000*$C$18*$E$18*$E$7),"",ROUND(エネルギー使用量!$O$60/1000*$C$18*$E$18*$E$7,2))</f>
        <v/>
      </c>
      <c r="N33" s="41"/>
      <c r="O33" s="42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spans="3:30" ht="18">
      <c r="I34" s="80" t="s">
        <v>107</v>
      </c>
      <c r="J34" s="92" t="str">
        <f>IF(ISERROR(エネルギー使用量!$O$60/1000*$C$19*$C$7),"",ROUND(エネルギー使用量!$O$60/1000*$C$19*$C$7,2))</f>
        <v/>
      </c>
      <c r="K34" s="87" t="str">
        <f>IF(ISERROR(エネルギー使用量!$O$60/1000*$C$19*$E$19*$E$7),"",ROUND(エネルギー使用量!$O$60/1000*$C$19*$E$19*$E$7,2))</f>
        <v/>
      </c>
      <c r="N34" s="41"/>
      <c r="O34" s="42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 spans="3:30" ht="18">
      <c r="I35" s="80" t="s">
        <v>108</v>
      </c>
      <c r="J35" s="92" t="str">
        <f>IF(ISERROR(エネルギー使用量!$O$60/1000*$C$20*$C$7),"",ROUND(エネルギー使用量!$O$60/1000*$C$20*$C$7,2))</f>
        <v/>
      </c>
      <c r="K35" s="87" t="str">
        <f>IF(ISERROR(エネルギー使用量!$O$60/1000*$C$20*$E$20*$E$7),"",ROUND(エネルギー使用量!$O$60/1000*$C$20*$E$20*$E$7,2))</f>
        <v/>
      </c>
      <c r="N35" s="41"/>
      <c r="O35" s="42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 spans="3:30" ht="18.600000000000001" thickBot="1">
      <c r="I36" s="80" t="s">
        <v>109</v>
      </c>
      <c r="J36" s="96" t="str">
        <f>IF(ISERROR(エネルギー使用量!$O$60/1000*$C$21*$C$7),"",ROUND(エネルギー使用量!$O$60/1000*$C$21*$C$7,2))</f>
        <v/>
      </c>
      <c r="K36" s="97" t="str">
        <f>IF(ISERROR(エネルギー使用量!$O$60/1000*$C$21*$E$21*$E$7),"",ROUND(エネルギー使用量!$O$60/1000*$C$21*$E$21*$E$7,2))</f>
        <v/>
      </c>
      <c r="N36" s="41"/>
      <c r="O36" s="42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 spans="3:30" ht="18.600000000000001" thickBot="1">
      <c r="F37" s="91"/>
      <c r="N37" s="41"/>
      <c r="O37" s="42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 spans="3:30" ht="18">
      <c r="F38" s="91"/>
      <c r="I38" s="80" t="s">
        <v>111</v>
      </c>
      <c r="J38" s="98" t="s">
        <v>93</v>
      </c>
      <c r="K38" s="99" t="s">
        <v>94</v>
      </c>
      <c r="N38" s="41"/>
      <c r="O38" s="42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spans="3:30" ht="18">
      <c r="F39" s="91"/>
      <c r="I39" s="80" t="s">
        <v>95</v>
      </c>
      <c r="J39" s="86" t="str">
        <f>IF(ISERROR(エネルギー使用量!$O$71/1000*$C$3*$C$7),"",ROUND(エネルギー使用量!$O$71/1000*$C$3*$C$7,2))</f>
        <v/>
      </c>
      <c r="K39" s="87" t="str">
        <f>IF(ISERROR(エネルギー使用量!$O$26/1000*$E$3),"",ROUND(エネルギー使用量!$O$26/1000*$E$3,2))</f>
        <v/>
      </c>
      <c r="N39" s="41"/>
      <c r="O39" s="42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spans="3:30" ht="18">
      <c r="F40" s="91"/>
      <c r="I40" s="80" t="s">
        <v>97</v>
      </c>
      <c r="J40" s="92" t="str">
        <f>IF(ISERROR(エネルギー使用量!$O$71/1000*$C$10*$C$7*$C$15),"",ROUND(エネルギー使用量!$O$71/1000*$C$10*$C$7*$C$15,2))</f>
        <v/>
      </c>
      <c r="K40" s="87" t="str">
        <f>IF(ISERROR(エネルギー使用量!$O$38/1000*$C$10*$E$10*$E$7),"",ROUND(エネルギー使用量!$O$38/1000*$C$10*$E$10*$E$7,2))</f>
        <v/>
      </c>
      <c r="L40" s="78" t="s">
        <v>151</v>
      </c>
      <c r="N40" s="41"/>
      <c r="O40" s="42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 spans="3:30" ht="18">
      <c r="F41" s="91"/>
      <c r="I41" s="80" t="s">
        <v>103</v>
      </c>
      <c r="J41" s="86" t="str">
        <f>IF(ISERROR(エネルギー使用量!$O$71/1000*$C$4*$C$7),"",ROUND(エネルギー使用量!$O$71/1000*$C$4*$C$7,2))</f>
        <v/>
      </c>
      <c r="K41" s="87" t="str">
        <f>IF(ISERROR(エネルギー使用量!$O$71/1000*$C$4*$E$4),"",ROUND(エネルギー使用量!$O$71/1000*$C$4*$E$4,2))</f>
        <v/>
      </c>
      <c r="N41" s="41"/>
      <c r="O41" s="42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 spans="3:30" ht="18">
      <c r="F42" s="91"/>
      <c r="I42" s="80" t="s">
        <v>104</v>
      </c>
      <c r="J42" s="86" t="str">
        <f>IF(ISERROR(エネルギー使用量!$O$71/1000*$C$5*$C$7),"",ROUND(エネルギー使用量!$O$71/1000*$C$5*$C$7,2))</f>
        <v/>
      </c>
      <c r="K42" s="87" t="str">
        <f>IF(ISERROR(エネルギー使用量!$O$71/1000*$C$5*$E$5),"",ROUND(エネルギー使用量!$O$71/1000*$C$5*$E$5,2))</f>
        <v/>
      </c>
      <c r="N42" s="41"/>
      <c r="O42" s="42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</row>
    <row r="43" spans="3:30" ht="18">
      <c r="F43" s="91"/>
      <c r="I43" s="80" t="s">
        <v>105</v>
      </c>
      <c r="J43" s="86" t="str">
        <f>IF(ISERROR(エネルギー使用量!$O$71/1000*$C$6*$C$7),"",ROUND(エネルギー使用量!$O$71/1000*$C$6*$C$7,2))</f>
        <v/>
      </c>
      <c r="K43" s="87" t="str">
        <f>IF(ISERROR(エネルギー使用量!$O$71/1000*$C$6*$E$6),"",ROUND(エネルギー使用量!$O$71/1000*$C$6*$E$6,2))</f>
        <v/>
      </c>
      <c r="N43" s="41"/>
      <c r="O43" s="42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</row>
    <row r="44" spans="3:30" ht="18">
      <c r="F44" s="91"/>
      <c r="I44" s="80" t="s">
        <v>106</v>
      </c>
      <c r="J44" s="92" t="str">
        <f>IF(ISERROR(エネルギー使用量!$O$71/1000*$C$18*$C$7),"",ROUND(エネルギー使用量!$O$71/1000*$C$18*$C$7,2))</f>
        <v/>
      </c>
      <c r="K44" s="87" t="str">
        <f>IF(ISERROR(エネルギー使用量!$O$71/1000*$C$18*$E$18*$E$7),"",ROUND(エネルギー使用量!$O$71/1000*$C$18*$E$18*$E$7,2))</f>
        <v/>
      </c>
      <c r="N44" s="41"/>
      <c r="O44" s="42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</row>
    <row r="45" spans="3:30" ht="18">
      <c r="F45" s="91"/>
      <c r="I45" s="80" t="s">
        <v>107</v>
      </c>
      <c r="J45" s="92" t="str">
        <f>IF(ISERROR(エネルギー使用量!$O$71/1000*$C$19*$C$7),"",ROUND(エネルギー使用量!$O$71/1000*$C$19*$C$7,2))</f>
        <v/>
      </c>
      <c r="K45" s="87" t="str">
        <f>IF(ISERROR(エネルギー使用量!$O$71/1000*$C$19*$E$19*$E$7),"",ROUND(エネルギー使用量!$O$71/1000*$C$19*$E$19*$E$7,2))</f>
        <v/>
      </c>
      <c r="N45" s="41"/>
      <c r="O45" s="42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 spans="3:30" ht="18">
      <c r="F46" s="91"/>
      <c r="I46" s="80" t="s">
        <v>108</v>
      </c>
      <c r="J46" s="92" t="str">
        <f>IF(ISERROR(エネルギー使用量!$O$71/1000*$C$20*$C$7),"",ROUND(エネルギー使用量!$O$71/1000*$C$20*$C$7,2))</f>
        <v/>
      </c>
      <c r="K46" s="87" t="str">
        <f>IF(ISERROR(エネルギー使用量!$O$71/1000*$C$20*$E$20*$E$7),"",ROUND(エネルギー使用量!$O$71/1000*$C$20*$E$20*$E$7,2))</f>
        <v/>
      </c>
      <c r="N46" s="41"/>
      <c r="O46" s="42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</row>
    <row r="47" spans="3:30" ht="18.600000000000001" thickBot="1">
      <c r="F47" s="91"/>
      <c r="I47" s="80" t="s">
        <v>109</v>
      </c>
      <c r="J47" s="96" t="str">
        <f>IF(ISERROR(エネルギー使用量!$O$71/1000*$C$21*$C$7),"",ROUND(エネルギー使用量!$O$71/1000*$C$21*$C$7,2))</f>
        <v/>
      </c>
      <c r="K47" s="97" t="str">
        <f>IF(ISERROR(エネルギー使用量!$O$71/1000*$C$21*$E$21*$E$7),"",ROUND(エネルギー使用量!$O$71/1000*$C$21*$E$21*$E$7,2))</f>
        <v/>
      </c>
      <c r="N47" s="41"/>
      <c r="O47" s="42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 spans="3:30" ht="18.600000000000001" thickBot="1">
      <c r="F48" s="91"/>
      <c r="I48" s="80"/>
      <c r="J48" s="85"/>
      <c r="K48" s="85"/>
      <c r="N48" s="41"/>
      <c r="O48" s="42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</row>
    <row r="49" spans="6:30" ht="18">
      <c r="F49" s="91"/>
      <c r="I49" s="80" t="s">
        <v>112</v>
      </c>
      <c r="J49" s="98" t="s">
        <v>93</v>
      </c>
      <c r="K49" s="99" t="s">
        <v>94</v>
      </c>
      <c r="N49" s="41"/>
      <c r="O49" s="42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</row>
    <row r="50" spans="6:30" ht="18">
      <c r="F50" s="91"/>
      <c r="I50" s="80" t="s">
        <v>95</v>
      </c>
      <c r="J50" s="86" t="str">
        <f>IF(ISERROR(エネルギー使用量!$O$82/1000*$C$3*$C$7),"",ROUND(エネルギー使用量!$O$82/1000*$C$3*$C$7,2))</f>
        <v/>
      </c>
      <c r="K50" s="87" t="str">
        <f>IF(ISERROR(エネルギー使用量!$O$26/1000*$E$3),"",ROUND(エネルギー使用量!$O$26/1000*$E$3,2))</f>
        <v/>
      </c>
      <c r="N50" s="41"/>
      <c r="O50" s="42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</row>
    <row r="51" spans="6:30" ht="18">
      <c r="F51" s="91"/>
      <c r="I51" s="80" t="s">
        <v>97</v>
      </c>
      <c r="J51" s="92" t="str">
        <f>IF(ISERROR(エネルギー使用量!$O$82/1000*$C$10*$C$7*$C$15),"",ROUND(エネルギー使用量!$O$82/1000*$C$10*$C$7*$C$15,2))</f>
        <v/>
      </c>
      <c r="K51" s="87" t="str">
        <f>IF(ISERROR(エネルギー使用量!$O$38/1000*$C$10*$E$10*$E$7),"",ROUND(エネルギー使用量!$O$38/1000*$C$10*$E$10*$E$7,2))</f>
        <v/>
      </c>
      <c r="L51" s="78" t="s">
        <v>151</v>
      </c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spans="6:30">
      <c r="I52" s="80" t="s">
        <v>103</v>
      </c>
      <c r="J52" s="86" t="str">
        <f>IF(ISERROR(エネルギー使用量!$O$82/1000*$C$4*$C$7),"",ROUND(エネルギー使用量!$O$82/1000*$C$4*$C$7,2))</f>
        <v/>
      </c>
      <c r="K52" s="87" t="str">
        <f>IF(ISERROR(エネルギー使用量!$O$82/1000*$C$4*$E$4),"",ROUND(エネルギー使用量!$O$82/1000*$C$4*$E$4,2))</f>
        <v/>
      </c>
    </row>
    <row r="53" spans="6:30" ht="18">
      <c r="I53" s="80" t="s">
        <v>104</v>
      </c>
      <c r="J53" s="86" t="str">
        <f>IF(ISERROR(エネルギー使用量!$O$82/1000*$C$5*$C$7),"",ROUND(エネルギー使用量!$O$82/1000*$C$5*$C$7,2))</f>
        <v/>
      </c>
      <c r="K53" s="87" t="str">
        <f>IF(ISERROR(エネルギー使用量!$O$82/1000*$C$5*$E$5),"",ROUND(エネルギー使用量!$O$82/1000*$C$5*$E$5,2))</f>
        <v/>
      </c>
      <c r="N53" s="44"/>
      <c r="O53" s="42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</row>
    <row r="54" spans="6:30" ht="18">
      <c r="I54" s="80" t="s">
        <v>105</v>
      </c>
      <c r="J54" s="86" t="str">
        <f>IF(ISERROR(エネルギー使用量!$O$82/1000*$C$6*$C$7),"",ROUND(エネルギー使用量!$O$82/1000*$C$6*$C$7,2))</f>
        <v/>
      </c>
      <c r="K54" s="87" t="str">
        <f>IF(ISERROR(エネルギー使用量!$O$82/1000*$C$6*$E$6),"",ROUND(エネルギー使用量!$O$82/1000*$C$6*$E$6,2))</f>
        <v/>
      </c>
      <c r="N54" s="44"/>
      <c r="O54" s="42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</row>
    <row r="55" spans="6:30" ht="18">
      <c r="I55" s="80" t="s">
        <v>106</v>
      </c>
      <c r="J55" s="92" t="str">
        <f>IF(ISERROR(エネルギー使用量!$O$82/1000*$C$18*$C$7),"",ROUND(エネルギー使用量!$O$82/1000*$C$18*$C$7,2))</f>
        <v/>
      </c>
      <c r="K55" s="87" t="str">
        <f>IF(ISERROR(エネルギー使用量!$O$82/1000*$C$18*$E$18*$E$7),"",ROUND(エネルギー使用量!$O$82/1000*$C$18*$E$18*$E$7,2))</f>
        <v/>
      </c>
      <c r="N55" s="44"/>
      <c r="O55" s="42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6:30" ht="18">
      <c r="I56" s="80" t="s">
        <v>107</v>
      </c>
      <c r="J56" s="92" t="str">
        <f>IF(ISERROR(エネルギー使用量!$O$82/1000*$C$19*$C$7),"",ROUND(エネルギー使用量!$O$82/1000*$C$19*$C$7,2))</f>
        <v/>
      </c>
      <c r="K56" s="87" t="str">
        <f>IF(ISERROR(エネルギー使用量!$O$82/1000*$C$19*$E$19*$E$7),"",ROUND(エネルギー使用量!$O$82/1000*$C$19*$E$19*$E$7,2))</f>
        <v/>
      </c>
      <c r="N56" s="41"/>
      <c r="O56" s="42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</row>
    <row r="57" spans="6:30" ht="18">
      <c r="I57" s="80" t="s">
        <v>108</v>
      </c>
      <c r="J57" s="92" t="str">
        <f>IF(ISERROR(エネルギー使用量!$O$82/1000*$C$20*$C$7),"",ROUND(エネルギー使用量!$O$82/1000*$C$20*$C$7,2))</f>
        <v/>
      </c>
      <c r="K57" s="87" t="str">
        <f>IF(ISERROR(エネルギー使用量!$O$82/1000*$C$20*$E$20*$E$7),"",ROUND(エネルギー使用量!$O$82/1000*$C$20*$E$20*$E$7,2))</f>
        <v/>
      </c>
      <c r="N57" s="41"/>
      <c r="O57" s="42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</row>
    <row r="58" spans="6:30" ht="18.600000000000001" thickBot="1">
      <c r="I58" s="80" t="s">
        <v>109</v>
      </c>
      <c r="J58" s="96" t="str">
        <f>IF(ISERROR(エネルギー使用量!$O$82/1000*$C$21*$C$7),"",ROUND(エネルギー使用量!$O$82/1000*$C$21*$C$7,2))</f>
        <v/>
      </c>
      <c r="K58" s="97" t="str">
        <f>IF(ISERROR(エネルギー使用量!$O$82/1000*$C$21*$E$21*$E$7),"",ROUND(エネルギー使用量!$O$82/1000*$C$21*$E$21*$E$7,2))</f>
        <v/>
      </c>
      <c r="N58" s="41"/>
      <c r="O58" s="42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</row>
    <row r="59" spans="6:30" ht="18">
      <c r="I59" s="80"/>
      <c r="J59" s="85"/>
      <c r="K59" s="85"/>
      <c r="N59" s="41"/>
      <c r="O59" s="42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</row>
    <row r="60" spans="6:30" ht="18">
      <c r="N60" s="41"/>
      <c r="O60" s="42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</row>
    <row r="61" spans="6:30" ht="18">
      <c r="N61" s="41"/>
      <c r="O61" s="42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</row>
    <row r="62" spans="6:30" ht="18">
      <c r="N62" s="41"/>
      <c r="O62" s="42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</row>
    <row r="63" spans="6:30" ht="18">
      <c r="N63" s="41"/>
      <c r="O63" s="42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</row>
    <row r="64" spans="6:30" ht="18">
      <c r="N64" s="41"/>
      <c r="O64" s="42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</row>
    <row r="65" spans="14:30" ht="18">
      <c r="N65" s="41"/>
      <c r="O65" s="42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</row>
    <row r="66" spans="14:30" ht="18">
      <c r="N66" s="41"/>
      <c r="O66" s="42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</row>
    <row r="67" spans="14:30" ht="18">
      <c r="N67" s="41"/>
      <c r="O67" s="42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</row>
    <row r="68" spans="14:30" ht="18">
      <c r="N68" s="41"/>
      <c r="O68" s="42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</row>
    <row r="69" spans="14:30" ht="18">
      <c r="N69" s="41"/>
      <c r="O69" s="42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</row>
    <row r="70" spans="14:30" ht="18">
      <c r="N70" s="41"/>
      <c r="O70" s="42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</row>
    <row r="71" spans="14:30" ht="18">
      <c r="N71" s="41"/>
      <c r="O71" s="42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</row>
    <row r="72" spans="14:30" ht="18">
      <c r="N72" s="41"/>
      <c r="O72" s="42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</row>
    <row r="73" spans="14:30" ht="18">
      <c r="N73" s="41"/>
      <c r="O73" s="42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</row>
    <row r="74" spans="14:30" ht="18">
      <c r="N74" s="41"/>
      <c r="O74" s="42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</row>
    <row r="75" spans="14:30" ht="18">
      <c r="N75" s="41"/>
      <c r="O75" s="42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</row>
    <row r="76" spans="14:30" ht="18"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</row>
  </sheetData>
  <mergeCells count="13">
    <mergeCell ref="P53:AD53"/>
    <mergeCell ref="P54:R54"/>
    <mergeCell ref="S54:U54"/>
    <mergeCell ref="V54:X54"/>
    <mergeCell ref="Y54:AA54"/>
    <mergeCell ref="AB54:AD54"/>
    <mergeCell ref="J1:K1"/>
    <mergeCell ref="P28:AD28"/>
    <mergeCell ref="P29:R29"/>
    <mergeCell ref="S29:U29"/>
    <mergeCell ref="V29:X29"/>
    <mergeCell ref="Y29:AA29"/>
    <mergeCell ref="AB29:AD29"/>
  </mergeCells>
  <phoneticPr fontId="4"/>
  <pageMargins left="0.7" right="0.7" top="0.75" bottom="0.75" header="0.3" footer="0.3"/>
  <pageSetup paperSize="9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【必ずお読みください】計算シートの作成方法について</vt:lpstr>
      <vt:lpstr>エネルギー使用量</vt:lpstr>
      <vt:lpstr>年間エネルギー使用量（概算）</vt:lpstr>
      <vt:lpstr>計算</vt:lpstr>
      <vt:lpstr>LPG</vt:lpstr>
      <vt:lpstr>【必ずお読みください】計算シートの作成方法について!Print_Area</vt:lpstr>
      <vt:lpstr>エネルギー使用量!Print_Area</vt:lpstr>
      <vt:lpstr>'年間エネルギー使用量（概算）'!Print_Area</vt:lpstr>
      <vt:lpstr>エネルギー使用量!Print_Titles</vt:lpstr>
      <vt:lpstr>'年間エネルギー使用量（概算）'!Print_Titles</vt:lpstr>
      <vt:lpstr>都市ガス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2024-04-30T08:18:25Z</dcterms:created>
  <dcterms:modified xsi:type="dcterms:W3CDTF">2024-05-16T01:16:38Z</dcterms:modified>
</cp:coreProperties>
</file>