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108" yWindow="-108" windowWidth="19416" windowHeight="11496" tabRatio="855"/>
  </bookViews>
  <sheets>
    <sheet name="共通様式_助成対象事業経費内訳（全体）" sheetId="65" r:id="rId1"/>
    <sheet name="共通様式_助成対象事業経費内訳（太陽光）" sheetId="66" r:id="rId2"/>
    <sheet name="共通様式_助成対象事業経費内訳（太陽光を除く）" sheetId="67" r:id="rId3"/>
    <sheet name="共通様式_助成対象事業経費内訳（蓄電池）" sheetId="68" r:id="rId4"/>
  </sheets>
  <externalReferences>
    <externalReference r:id="rId5"/>
    <externalReference r:id="rId6"/>
    <externalReference r:id="rId7"/>
  </externalReferences>
  <definedNames>
    <definedName name="_xlnm.Print_Area" localSheetId="0">'共通様式_助成対象事業経費内訳（全体）'!$A$1:$G$28</definedName>
    <definedName name="_xlnm.Print_Area" localSheetId="1">'共通様式_助成対象事業経費内訳（太陽光）'!$B$2:$K$44</definedName>
    <definedName name="_xlnm.Print_Area" localSheetId="2">'共通様式_助成対象事業経費内訳（太陽光を除く）'!$B$1:$K$46</definedName>
    <definedName name="_xlnm.Print_Area" localSheetId="3">'共通様式_助成対象事業経費内訳（蓄電池）'!$B$2:$K$49</definedName>
    <definedName name="設備">[1]データ参照シート!$B$2</definedName>
    <definedName name="大分類">#REF!</definedName>
    <definedName name="別1その2">[2]対策!$K$2:$K$9</definedName>
  </definedNames>
  <calcPr calcId="162913"/>
</workbook>
</file>

<file path=xl/calcChain.xml><?xml version="1.0" encoding="utf-8"?>
<calcChain xmlns="http://schemas.openxmlformats.org/spreadsheetml/2006/main">
  <c r="E7" i="68" l="1"/>
  <c r="G4" i="65" l="1"/>
  <c r="H17" i="68" l="1"/>
  <c r="I17" i="68" l="1"/>
  <c r="T14" i="66"/>
  <c r="F2" i="66"/>
  <c r="I10" i="66" s="1"/>
  <c r="I10" i="67" l="1"/>
  <c r="I15" i="68" s="1"/>
  <c r="F7" i="68"/>
  <c r="B5" i="65"/>
  <c r="E11" i="68"/>
  <c r="O16" i="67"/>
  <c r="E45" i="67" s="1"/>
  <c r="O31" i="67"/>
  <c r="P31" i="67"/>
  <c r="W19" i="66"/>
  <c r="W17" i="66"/>
  <c r="Q14" i="66"/>
  <c r="O18" i="66" s="1"/>
  <c r="N14" i="66"/>
  <c r="S14" i="66"/>
  <c r="R14" i="66"/>
  <c r="O10" i="66"/>
  <c r="O12" i="66"/>
  <c r="D5" i="65"/>
  <c r="L13" i="65" s="1"/>
  <c r="H28" i="67" l="1"/>
  <c r="H14" i="67"/>
  <c r="H16" i="67"/>
  <c r="H24" i="67"/>
  <c r="H22" i="67"/>
  <c r="H20" i="67"/>
  <c r="H18" i="67"/>
  <c r="H27" i="67"/>
  <c r="H36" i="67"/>
  <c r="H34" i="67"/>
  <c r="H32" i="67"/>
  <c r="H30" i="67"/>
  <c r="H12" i="67"/>
  <c r="I12" i="67" s="1"/>
  <c r="H13" i="67"/>
  <c r="H25" i="67"/>
  <c r="H23" i="67"/>
  <c r="H21" i="67"/>
  <c r="H19" i="67"/>
  <c r="H17" i="67"/>
  <c r="H37" i="67"/>
  <c r="H35" i="67"/>
  <c r="H33" i="67"/>
  <c r="H31" i="67"/>
  <c r="H29" i="67"/>
  <c r="H12" i="66"/>
  <c r="H28" i="66"/>
  <c r="H29" i="66"/>
  <c r="H13" i="66"/>
  <c r="H25" i="66"/>
  <c r="H23" i="66"/>
  <c r="H21" i="66"/>
  <c r="H19" i="66"/>
  <c r="H17" i="66"/>
  <c r="H37" i="66"/>
  <c r="H35" i="66"/>
  <c r="H33" i="66"/>
  <c r="H31" i="66"/>
  <c r="H14" i="66"/>
  <c r="H16" i="66"/>
  <c r="H24" i="66"/>
  <c r="H22" i="66"/>
  <c r="H20" i="66"/>
  <c r="H18" i="66"/>
  <c r="H27" i="66"/>
  <c r="H36" i="66"/>
  <c r="H34" i="66"/>
  <c r="H32" i="66"/>
  <c r="H30" i="66"/>
  <c r="I9" i="68"/>
  <c r="H38" i="66" l="1"/>
  <c r="I10" i="68"/>
  <c r="G43" i="68" l="1"/>
  <c r="F43" i="68"/>
  <c r="E43" i="68"/>
  <c r="H42" i="68"/>
  <c r="H41" i="68"/>
  <c r="H40" i="68"/>
  <c r="H39" i="68"/>
  <c r="H38" i="68"/>
  <c r="H37" i="68"/>
  <c r="H36" i="68"/>
  <c r="H35" i="68"/>
  <c r="H34" i="68"/>
  <c r="H33" i="68"/>
  <c r="H32" i="68"/>
  <c r="G31" i="68"/>
  <c r="F31" i="68"/>
  <c r="E31" i="68"/>
  <c r="H30" i="68"/>
  <c r="H29" i="68"/>
  <c r="H28" i="68"/>
  <c r="H27" i="68"/>
  <c r="H26" i="68"/>
  <c r="H25" i="68"/>
  <c r="H24" i="68"/>
  <c r="H23" i="68"/>
  <c r="H22" i="68"/>
  <c r="H21" i="68"/>
  <c r="G20" i="68"/>
  <c r="F20" i="68"/>
  <c r="E20" i="68"/>
  <c r="E45" i="68" s="1"/>
  <c r="H19" i="68"/>
  <c r="N18" i="68"/>
  <c r="H18" i="68"/>
  <c r="G43" i="67"/>
  <c r="G38" i="67"/>
  <c r="F38" i="67"/>
  <c r="E38" i="67"/>
  <c r="G26" i="67"/>
  <c r="F26" i="67"/>
  <c r="E26" i="67"/>
  <c r="V17" i="67"/>
  <c r="W15" i="67"/>
  <c r="V15" i="67"/>
  <c r="R15" i="67"/>
  <c r="G15" i="67"/>
  <c r="F15" i="67"/>
  <c r="E15" i="67"/>
  <c r="R14" i="67"/>
  <c r="Q15" i="67"/>
  <c r="F2" i="67"/>
  <c r="G38" i="66"/>
  <c r="F38" i="66"/>
  <c r="E38" i="66"/>
  <c r="G26" i="66"/>
  <c r="F26" i="66"/>
  <c r="E26" i="66"/>
  <c r="G15" i="66"/>
  <c r="F15" i="66"/>
  <c r="E15" i="66"/>
  <c r="O14" i="66"/>
  <c r="O2" i="66"/>
  <c r="C5" i="65"/>
  <c r="A10" i="65"/>
  <c r="F45" i="68" l="1"/>
  <c r="F46" i="68" s="1"/>
  <c r="F44" i="68" s="1"/>
  <c r="P18" i="68"/>
  <c r="Q18" i="68"/>
  <c r="O22" i="68" s="1"/>
  <c r="H31" i="68"/>
  <c r="R21" i="68"/>
  <c r="G45" i="68"/>
  <c r="R20" i="68" s="1"/>
  <c r="H43" i="68"/>
  <c r="F40" i="67"/>
  <c r="F41" i="67" s="1"/>
  <c r="F39" i="67" s="1"/>
  <c r="G43" i="66"/>
  <c r="G45" i="67" s="1"/>
  <c r="G48" i="68" s="1"/>
  <c r="G40" i="67"/>
  <c r="C8" i="65" s="1"/>
  <c r="E40" i="67"/>
  <c r="E41" i="67" s="1"/>
  <c r="E39" i="67" s="1"/>
  <c r="G40" i="66"/>
  <c r="R16" i="66" s="1"/>
  <c r="E40" i="66"/>
  <c r="E41" i="66" s="1"/>
  <c r="E39" i="66" s="1"/>
  <c r="F40" i="66"/>
  <c r="O18" i="68"/>
  <c r="D6" i="65"/>
  <c r="E46" i="68"/>
  <c r="E44" i="68" s="1"/>
  <c r="O3" i="67"/>
  <c r="U15" i="67"/>
  <c r="Y15" i="67" s="1"/>
  <c r="I29" i="67"/>
  <c r="I33" i="68"/>
  <c r="R22" i="68" l="1"/>
  <c r="O21" i="68" s="1"/>
  <c r="E48" i="68" s="1"/>
  <c r="D7" i="65"/>
  <c r="F41" i="66"/>
  <c r="F39" i="66" s="1"/>
  <c r="R17" i="66"/>
  <c r="R18" i="66" s="1"/>
  <c r="O17" i="66" s="1"/>
  <c r="I12" i="66"/>
  <c r="C7" i="65"/>
  <c r="G46" i="68"/>
  <c r="G44" i="68" s="1"/>
  <c r="I30" i="66"/>
  <c r="I25" i="66"/>
  <c r="I24" i="66"/>
  <c r="I17" i="66"/>
  <c r="I18" i="66"/>
  <c r="I19" i="66"/>
  <c r="I31" i="66"/>
  <c r="I32" i="66"/>
  <c r="I13" i="66"/>
  <c r="I34" i="66"/>
  <c r="I20" i="66"/>
  <c r="I37" i="66"/>
  <c r="I22" i="66"/>
  <c r="I23" i="66"/>
  <c r="I35" i="66"/>
  <c r="I36" i="66"/>
  <c r="I21" i="66"/>
  <c r="I28" i="66"/>
  <c r="I29" i="66"/>
  <c r="I33" i="66"/>
  <c r="I14" i="66"/>
  <c r="D8" i="65"/>
  <c r="B8" i="65"/>
  <c r="G41" i="67"/>
  <c r="G39" i="67" s="1"/>
  <c r="I33" i="67"/>
  <c r="I35" i="67"/>
  <c r="I22" i="67"/>
  <c r="I37" i="67"/>
  <c r="I30" i="67"/>
  <c r="I31" i="67"/>
  <c r="I28" i="67"/>
  <c r="I21" i="67"/>
  <c r="I25" i="67"/>
  <c r="I18" i="67"/>
  <c r="I34" i="67"/>
  <c r="I19" i="67"/>
  <c r="I17" i="67"/>
  <c r="I32" i="67"/>
  <c r="I20" i="67"/>
  <c r="I14" i="67"/>
  <c r="I23" i="67"/>
  <c r="I13" i="67"/>
  <c r="I36" i="67"/>
  <c r="I24" i="67"/>
  <c r="B6" i="65"/>
  <c r="I30" i="68"/>
  <c r="C6" i="65"/>
  <c r="G41" i="66"/>
  <c r="G39" i="66" s="1"/>
  <c r="B7" i="65"/>
  <c r="I28" i="68"/>
  <c r="I24" i="68"/>
  <c r="I40" i="68"/>
  <c r="I22" i="68"/>
  <c r="I38" i="68"/>
  <c r="I37" i="68"/>
  <c r="I25" i="68"/>
  <c r="I19" i="68"/>
  <c r="I21" i="68"/>
  <c r="I41" i="68"/>
  <c r="I18" i="68"/>
  <c r="I23" i="68"/>
  <c r="I27" i="68"/>
  <c r="I42" i="68"/>
  <c r="I39" i="68"/>
  <c r="I26" i="68"/>
  <c r="I32" i="68"/>
  <c r="I35" i="68"/>
  <c r="I29" i="68"/>
  <c r="O4" i="68"/>
  <c r="I34" i="68"/>
  <c r="I36" i="68"/>
  <c r="E43" i="66" l="1"/>
  <c r="U18" i="66"/>
  <c r="E7" i="65"/>
  <c r="I16" i="66"/>
  <c r="H26" i="66"/>
  <c r="E8" i="65"/>
  <c r="H20" i="68"/>
  <c r="H45" i="68" s="1"/>
  <c r="I20" i="68"/>
  <c r="I27" i="66"/>
  <c r="I38" i="66" s="1"/>
  <c r="I15" i="66"/>
  <c r="H15" i="66"/>
  <c r="E6" i="65"/>
  <c r="I27" i="67"/>
  <c r="I38" i="67" s="1"/>
  <c r="H38" i="67"/>
  <c r="I15" i="67"/>
  <c r="H15" i="67"/>
  <c r="I16" i="67"/>
  <c r="I26" i="67" s="1"/>
  <c r="H26" i="67"/>
  <c r="I43" i="68"/>
  <c r="I31" i="68"/>
  <c r="H40" i="66" l="1"/>
  <c r="D9" i="65"/>
  <c r="H46" i="68"/>
  <c r="H44" i="68" s="1"/>
  <c r="I44" i="68" s="1"/>
  <c r="H40" i="67"/>
  <c r="I40" i="67"/>
  <c r="O17" i="67" s="1"/>
  <c r="I45" i="68"/>
  <c r="C9" i="65" l="1"/>
  <c r="H41" i="67"/>
  <c r="H39" i="67" s="1"/>
  <c r="I39" i="67" s="1"/>
  <c r="I41" i="67" s="1"/>
  <c r="Q14" i="67"/>
  <c r="Q16" i="67" s="1"/>
  <c r="Q17" i="67" s="1"/>
  <c r="Q2" i="67"/>
  <c r="O23" i="68"/>
  <c r="O24" i="68" s="1"/>
  <c r="I48" i="68" s="1"/>
  <c r="I46" i="68"/>
  <c r="D10" i="65" l="1"/>
  <c r="O19" i="67"/>
  <c r="X15" i="67"/>
  <c r="I45" i="67" l="1"/>
  <c r="C10" i="65" s="1"/>
  <c r="I26" i="66"/>
  <c r="I40" i="66" s="1"/>
  <c r="O19" i="66" l="1"/>
  <c r="O20" i="66" s="1"/>
  <c r="I43" i="66" s="1"/>
  <c r="U17" i="66"/>
  <c r="U19" i="66" s="1"/>
  <c r="H41" i="66"/>
  <c r="H39" i="66" s="1"/>
  <c r="I39" i="66" s="1"/>
  <c r="I41" i="66" s="1"/>
  <c r="B9" i="65"/>
  <c r="E9" i="65" s="1"/>
  <c r="F10" i="65" s="1"/>
  <c r="B10" i="65" l="1"/>
  <c r="E10" i="65" l="1"/>
  <c r="G10" i="65" s="1"/>
</calcChain>
</file>

<file path=xl/comments1.xml><?xml version="1.0" encoding="utf-8"?>
<comments xmlns="http://schemas.openxmlformats.org/spreadsheetml/2006/main">
  <authors>
    <author>作成者</author>
  </authors>
  <commentList>
    <comment ref="D7" authorId="0" shapeId="0">
      <text>
        <r>
          <rPr>
            <b/>
            <sz val="9"/>
            <color indexed="81"/>
            <rFont val="MS P ゴシック"/>
            <family val="3"/>
            <charset val="128"/>
          </rPr>
          <t>第３号様式２．（１）のシステム出力値(kW)を記入してください。</t>
        </r>
        <r>
          <rPr>
            <sz val="9"/>
            <color indexed="81"/>
            <rFont val="MS P ゴシック"/>
            <family val="3"/>
            <charset val="128"/>
          </rPr>
          <t xml:space="preserve">
</t>
        </r>
      </text>
    </commen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2.xml><?xml version="1.0" encoding="utf-8"?>
<comments xmlns="http://schemas.openxmlformats.org/spreadsheetml/2006/main">
  <authors>
    <author>作成者</author>
  </authors>
  <commentList>
    <comment ref="D6" authorId="0" shapeId="0">
      <text>
        <r>
          <rPr>
            <b/>
            <sz val="9"/>
            <color indexed="81"/>
            <rFont val="MS P ゴシック"/>
            <family val="3"/>
            <charset val="128"/>
          </rPr>
          <t>発電種別に応じ、第３号様式２．（１）の発電総出力値(kW)を記入してください。</t>
        </r>
        <r>
          <rPr>
            <sz val="9"/>
            <color indexed="81"/>
            <rFont val="MS P ゴシック"/>
            <family val="3"/>
            <charset val="128"/>
          </rPr>
          <t xml:space="preserve">
</t>
        </r>
      </text>
    </commen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3.xml><?xml version="1.0" encoding="utf-8"?>
<comments xmlns="http://schemas.openxmlformats.org/spreadsheetml/2006/main">
  <authors>
    <author>作成者</author>
  </authors>
  <commentList>
    <comment ref="D7" authorId="0" shapeId="0">
      <text>
        <r>
          <rPr>
            <b/>
            <sz val="9"/>
            <color indexed="81"/>
            <rFont val="MS P ゴシック"/>
            <family val="3"/>
            <charset val="128"/>
          </rPr>
          <t>第３号様式２．の蓄電池総容量値(kWh)を記入してください。</t>
        </r>
        <r>
          <rPr>
            <sz val="9"/>
            <color indexed="81"/>
            <rFont val="MS P ゴシック"/>
            <family val="3"/>
            <charset val="128"/>
          </rPr>
          <t xml:space="preserve">
</t>
        </r>
      </text>
    </comment>
    <comment ref="E9" authorId="0" shapeId="0">
      <text>
        <r>
          <rPr>
            <b/>
            <sz val="9"/>
            <color indexed="81"/>
            <rFont val="MS P ゴシック"/>
            <family val="3"/>
            <charset val="128"/>
          </rPr>
          <t>第３号様式２．の助成容量値(kWh)を記入してください。</t>
        </r>
        <r>
          <rPr>
            <sz val="9"/>
            <color indexed="81"/>
            <rFont val="MS P ゴシック"/>
            <family val="3"/>
            <charset val="128"/>
          </rPr>
          <t xml:space="preserve">
</t>
        </r>
      </text>
    </comment>
    <comment ref="E10" authorId="0" shapeId="0">
      <text>
        <r>
          <rPr>
            <b/>
            <sz val="9"/>
            <color indexed="81"/>
            <rFont val="MS P ゴシック"/>
            <family val="3"/>
            <charset val="128"/>
          </rPr>
          <t>総容量値に対し上記セルの容量値を引いた残りの容量値を記入してください。</t>
        </r>
      </text>
    </comment>
    <comment ref="F15" authorId="0" shapeId="0">
      <text>
        <r>
          <rPr>
            <b/>
            <sz val="9"/>
            <color indexed="81"/>
            <rFont val="MS P ゴシック"/>
            <family val="3"/>
            <charset val="128"/>
          </rPr>
          <t>都助成対象経費と重複して交付される国等補助金の額を記載してください。</t>
        </r>
      </text>
    </comment>
    <comment ref="F45" authorId="0" shapeId="0">
      <text>
        <r>
          <rPr>
            <sz val="9"/>
            <color indexed="81"/>
            <rFont val="MS P ゴシック"/>
            <family val="3"/>
            <charset val="128"/>
          </rPr>
          <t>国等補助金の交付決定通知書の額と乖離がある場合は、別紙説明資料を添付してください。</t>
        </r>
      </text>
    </comment>
  </commentList>
</comments>
</file>

<file path=xl/sharedStrings.xml><?xml version="1.0" encoding="utf-8"?>
<sst xmlns="http://schemas.openxmlformats.org/spreadsheetml/2006/main" count="419" uniqueCount="136">
  <si>
    <t>合計</t>
    <rPh sb="0" eb="2">
      <t>ゴウケイ</t>
    </rPh>
    <phoneticPr fontId="17"/>
  </si>
  <si>
    <t>設備の種類</t>
    <rPh sb="0" eb="2">
      <t>セツビ</t>
    </rPh>
    <rPh sb="3" eb="5">
      <t>シュルイ</t>
    </rPh>
    <phoneticPr fontId="17"/>
  </si>
  <si>
    <t>交付申請</t>
    <rPh sb="0" eb="2">
      <t>コウフ</t>
    </rPh>
    <rPh sb="2" eb="4">
      <t>シンセイ</t>
    </rPh>
    <phoneticPr fontId="17"/>
  </si>
  <si>
    <t>2/3</t>
    <phoneticPr fontId="17"/>
  </si>
  <si>
    <t>実績報告</t>
    <rPh sb="0" eb="2">
      <t>ジッセキ</t>
    </rPh>
    <rPh sb="2" eb="4">
      <t>ホウコク</t>
    </rPh>
    <phoneticPr fontId="17"/>
  </si>
  <si>
    <t>1/2</t>
    <phoneticPr fontId="17"/>
  </si>
  <si>
    <t>kWh</t>
    <phoneticPr fontId="17"/>
  </si>
  <si>
    <t>申請者区分</t>
    <rPh sb="0" eb="3">
      <t>シンセイシャ</t>
    </rPh>
    <rPh sb="3" eb="5">
      <t>クブン</t>
    </rPh>
    <phoneticPr fontId="16"/>
  </si>
  <si>
    <t>都助成率</t>
    <phoneticPr fontId="17"/>
  </si>
  <si>
    <t>国補助併用</t>
    <rPh sb="0" eb="1">
      <t>クニ</t>
    </rPh>
    <rPh sb="1" eb="3">
      <t>ホジョ</t>
    </rPh>
    <rPh sb="3" eb="5">
      <t>ヘイヨウ</t>
    </rPh>
    <phoneticPr fontId="17"/>
  </si>
  <si>
    <t>上限額</t>
    <rPh sb="0" eb="2">
      <t>ジョウゲン</t>
    </rPh>
    <rPh sb="2" eb="3">
      <t>ガク</t>
    </rPh>
    <phoneticPr fontId="17"/>
  </si>
  <si>
    <t>発電容量（kW）</t>
    <rPh sb="0" eb="2">
      <t>ハツデン</t>
    </rPh>
    <rPh sb="2" eb="4">
      <t>ヨウリョウ</t>
    </rPh>
    <phoneticPr fontId="17"/>
  </si>
  <si>
    <t>都助成率・上限額</t>
    <rPh sb="0" eb="1">
      <t>ト</t>
    </rPh>
    <rPh sb="1" eb="3">
      <t>ジョセイ</t>
    </rPh>
    <rPh sb="3" eb="4">
      <t>リツ</t>
    </rPh>
    <rPh sb="5" eb="8">
      <t>ジョウゲンガク</t>
    </rPh>
    <phoneticPr fontId="17"/>
  </si>
  <si>
    <t>国等補助金
の併用</t>
    <rPh sb="0" eb="1">
      <t>クニ</t>
    </rPh>
    <rPh sb="1" eb="2">
      <t>トウ</t>
    </rPh>
    <rPh sb="2" eb="5">
      <t>ホジョキン</t>
    </rPh>
    <rPh sb="7" eb="9">
      <t>ヘイヨウ</t>
    </rPh>
    <phoneticPr fontId="17"/>
  </si>
  <si>
    <t>選択してください</t>
    <rPh sb="0" eb="2">
      <t>センタク</t>
    </rPh>
    <phoneticPr fontId="17"/>
  </si>
  <si>
    <t>200,000円/kW</t>
    <rPh sb="7" eb="8">
      <t>エン</t>
    </rPh>
    <phoneticPr fontId="17"/>
  </si>
  <si>
    <t>併用あり</t>
    <rPh sb="0" eb="2">
      <t>ヘイヨウ</t>
    </rPh>
    <phoneticPr fontId="17"/>
  </si>
  <si>
    <t>150,000円/kW</t>
    <rPh sb="7" eb="8">
      <t>エン</t>
    </rPh>
    <phoneticPr fontId="17"/>
  </si>
  <si>
    <t>併用なし</t>
    <rPh sb="0" eb="2">
      <t>ヘイヨウ</t>
    </rPh>
    <phoneticPr fontId="17"/>
  </si>
  <si>
    <t>総事業費</t>
    <rPh sb="0" eb="4">
      <t>ソウジギョウヒ</t>
    </rPh>
    <phoneticPr fontId="17"/>
  </si>
  <si>
    <t>国等補助</t>
    <rPh sb="0" eb="1">
      <t>クニ</t>
    </rPh>
    <rPh sb="1" eb="2">
      <t>トウ</t>
    </rPh>
    <rPh sb="2" eb="4">
      <t>ホジョ</t>
    </rPh>
    <phoneticPr fontId="17"/>
  </si>
  <si>
    <t>都助成</t>
    <rPh sb="0" eb="1">
      <t>ト</t>
    </rPh>
    <rPh sb="1" eb="3">
      <t>ジョセイ</t>
    </rPh>
    <phoneticPr fontId="17"/>
  </si>
  <si>
    <t>備考</t>
    <rPh sb="0" eb="2">
      <t>ビコウ</t>
    </rPh>
    <phoneticPr fontId="17"/>
  </si>
  <si>
    <t>経費の内容</t>
    <rPh sb="0" eb="2">
      <t>ケイヒ</t>
    </rPh>
    <rPh sb="3" eb="5">
      <t>ナイヨウ</t>
    </rPh>
    <phoneticPr fontId="17"/>
  </si>
  <si>
    <t>助成事業に要する経費</t>
    <rPh sb="0" eb="2">
      <t>ジョセイ</t>
    </rPh>
    <rPh sb="2" eb="4">
      <t>ジギョウ</t>
    </rPh>
    <rPh sb="5" eb="6">
      <t>ヨウ</t>
    </rPh>
    <rPh sb="8" eb="10">
      <t>ケイヒ</t>
    </rPh>
    <phoneticPr fontId="17"/>
  </si>
  <si>
    <t>都の助成対象となる国等補助</t>
    <rPh sb="0" eb="1">
      <t>ト</t>
    </rPh>
    <rPh sb="2" eb="4">
      <t>ジョセイ</t>
    </rPh>
    <rPh sb="4" eb="6">
      <t>タイショウ</t>
    </rPh>
    <rPh sb="9" eb="10">
      <t>クニ</t>
    </rPh>
    <rPh sb="10" eb="11">
      <t>トウ</t>
    </rPh>
    <rPh sb="11" eb="13">
      <t>ホジョ</t>
    </rPh>
    <phoneticPr fontId="17"/>
  </si>
  <si>
    <t>国等補助控除無し都助成対象経費</t>
    <rPh sb="0" eb="1">
      <t>クニ</t>
    </rPh>
    <rPh sb="1" eb="2">
      <t>トウ</t>
    </rPh>
    <rPh sb="2" eb="4">
      <t>ホジョ</t>
    </rPh>
    <rPh sb="4" eb="6">
      <t>コウジョ</t>
    </rPh>
    <rPh sb="6" eb="7">
      <t>ナ</t>
    </rPh>
    <rPh sb="8" eb="9">
      <t>ト</t>
    </rPh>
    <rPh sb="9" eb="11">
      <t>ジョセイ</t>
    </rPh>
    <rPh sb="11" eb="13">
      <t>タイショウ</t>
    </rPh>
    <rPh sb="13" eb="15">
      <t>ケイヒ</t>
    </rPh>
    <phoneticPr fontId="17"/>
  </si>
  <si>
    <t>国等補助控除後の都助成対象</t>
    <rPh sb="0" eb="1">
      <t>クニ</t>
    </rPh>
    <rPh sb="1" eb="2">
      <t>トウ</t>
    </rPh>
    <rPh sb="2" eb="4">
      <t>ホジョ</t>
    </rPh>
    <rPh sb="4" eb="6">
      <t>コウジョ</t>
    </rPh>
    <rPh sb="6" eb="7">
      <t>ゴ</t>
    </rPh>
    <rPh sb="8" eb="9">
      <t>ト</t>
    </rPh>
    <rPh sb="9" eb="11">
      <t>ジョセイ</t>
    </rPh>
    <rPh sb="11" eb="13">
      <t>タイショウ</t>
    </rPh>
    <phoneticPr fontId="17"/>
  </si>
  <si>
    <t>3</t>
    <phoneticPr fontId="17"/>
  </si>
  <si>
    <t>2</t>
    <phoneticPr fontId="17"/>
  </si>
  <si>
    <t>区分</t>
    <rPh sb="0" eb="2">
      <t>クブン</t>
    </rPh>
    <phoneticPr fontId="17"/>
  </si>
  <si>
    <t>内訳</t>
    <rPh sb="0" eb="2">
      <t>ウチワケ</t>
    </rPh>
    <phoneticPr fontId="17"/>
  </si>
  <si>
    <t>明細番号</t>
    <rPh sb="0" eb="2">
      <t>メイサイ</t>
    </rPh>
    <rPh sb="2" eb="4">
      <t>バンゴウ</t>
    </rPh>
    <phoneticPr fontId="17"/>
  </si>
  <si>
    <t>金額</t>
    <rPh sb="0" eb="2">
      <t>キンガク</t>
    </rPh>
    <phoneticPr fontId="17"/>
  </si>
  <si>
    <t>1</t>
    <phoneticPr fontId="17"/>
  </si>
  <si>
    <t>設計費</t>
    <rPh sb="0" eb="2">
      <t>セッケイ</t>
    </rPh>
    <rPh sb="2" eb="3">
      <t>ヒ</t>
    </rPh>
    <phoneticPr fontId="17"/>
  </si>
  <si>
    <t>←触らない</t>
    <rPh sb="1" eb="2">
      <t>サワ</t>
    </rPh>
    <phoneticPr fontId="17"/>
  </si>
  <si>
    <t>小計</t>
    <rPh sb="0" eb="2">
      <t>ショウケイ</t>
    </rPh>
    <phoneticPr fontId="17"/>
  </si>
  <si>
    <t>設備費</t>
    <rPh sb="0" eb="3">
      <t>セツビヒ</t>
    </rPh>
    <phoneticPr fontId="17"/>
  </si>
  <si>
    <t>上限計算</t>
    <rPh sb="0" eb="2">
      <t>ジョウゲン</t>
    </rPh>
    <rPh sb="2" eb="4">
      <t>ケイサン</t>
    </rPh>
    <phoneticPr fontId="17"/>
  </si>
  <si>
    <t>国補助控除前</t>
    <rPh sb="0" eb="1">
      <t>クニ</t>
    </rPh>
    <rPh sb="1" eb="3">
      <t>ホジョ</t>
    </rPh>
    <rPh sb="3" eb="5">
      <t>コウジョ</t>
    </rPh>
    <rPh sb="5" eb="6">
      <t>マエ</t>
    </rPh>
    <phoneticPr fontId="17"/>
  </si>
  <si>
    <t>kw単価</t>
    <rPh sb="2" eb="4">
      <t>タンカ</t>
    </rPh>
    <phoneticPr fontId="17"/>
  </si>
  <si>
    <t>国補助控除後</t>
    <rPh sb="0" eb="1">
      <t>クニ</t>
    </rPh>
    <rPh sb="1" eb="3">
      <t>ホジョ</t>
    </rPh>
    <rPh sb="3" eb="5">
      <t>コウジョ</t>
    </rPh>
    <rPh sb="5" eb="6">
      <t>ゴ</t>
    </rPh>
    <phoneticPr fontId="17"/>
  </si>
  <si>
    <t>事業上限</t>
    <rPh sb="0" eb="2">
      <t>ジギョウ</t>
    </rPh>
    <rPh sb="2" eb="4">
      <t>ジョウゲン</t>
    </rPh>
    <phoneticPr fontId="17"/>
  </si>
  <si>
    <t>割合</t>
    <rPh sb="0" eb="2">
      <t>ワリアイ</t>
    </rPh>
    <phoneticPr fontId="17"/>
  </si>
  <si>
    <t>本申請助成申請額</t>
    <rPh sb="0" eb="1">
      <t>ホン</t>
    </rPh>
    <rPh sb="1" eb="3">
      <t>シンセイ</t>
    </rPh>
    <rPh sb="3" eb="5">
      <t>ジョセイ</t>
    </rPh>
    <rPh sb="5" eb="8">
      <t>シンセイガク</t>
    </rPh>
    <phoneticPr fontId="17"/>
  </si>
  <si>
    <t>交付申請額</t>
    <rPh sb="0" eb="2">
      <t>コウフ</t>
    </rPh>
    <rPh sb="2" eb="4">
      <t>シンセイ</t>
    </rPh>
    <rPh sb="4" eb="5">
      <t>ガク</t>
    </rPh>
    <phoneticPr fontId="17"/>
  </si>
  <si>
    <t>申請区分</t>
    <rPh sb="0" eb="2">
      <t>シンセイ</t>
    </rPh>
    <rPh sb="2" eb="4">
      <t>クブン</t>
    </rPh>
    <phoneticPr fontId="17"/>
  </si>
  <si>
    <t>申請区分を選択してください</t>
    <rPh sb="0" eb="2">
      <t>シンセイ</t>
    </rPh>
    <rPh sb="2" eb="4">
      <t>クブン</t>
    </rPh>
    <rPh sb="5" eb="7">
      <t>センタク</t>
    </rPh>
    <phoneticPr fontId="17"/>
  </si>
  <si>
    <t>開始届</t>
    <rPh sb="0" eb="2">
      <t>カイシ</t>
    </rPh>
    <rPh sb="2" eb="3">
      <t>トドケ</t>
    </rPh>
    <phoneticPr fontId="17"/>
  </si>
  <si>
    <t>計画変更</t>
    <rPh sb="0" eb="2">
      <t>ケイカク</t>
    </rPh>
    <rPh sb="2" eb="4">
      <t>ヘンコウ</t>
    </rPh>
    <phoneticPr fontId="17"/>
  </si>
  <si>
    <t>工事費</t>
    <rPh sb="0" eb="3">
      <t>コウジヒ</t>
    </rPh>
    <phoneticPr fontId="17"/>
  </si>
  <si>
    <t>都の助成対象となる国等補助交付額</t>
    <rPh sb="0" eb="1">
      <t>ト</t>
    </rPh>
    <rPh sb="2" eb="4">
      <t>ジョセイ</t>
    </rPh>
    <rPh sb="4" eb="6">
      <t>タイショウ</t>
    </rPh>
    <rPh sb="9" eb="10">
      <t>クニ</t>
    </rPh>
    <rPh sb="10" eb="11">
      <t>トウ</t>
    </rPh>
    <rPh sb="11" eb="13">
      <t>ホジョ</t>
    </rPh>
    <rPh sb="13" eb="16">
      <t>コウフガク</t>
    </rPh>
    <phoneticPr fontId="17"/>
  </si>
  <si>
    <t>都仮算定
助成金額</t>
    <rPh sb="0" eb="1">
      <t>ト</t>
    </rPh>
    <rPh sb="1" eb="2">
      <t>カリ</t>
    </rPh>
    <rPh sb="2" eb="4">
      <t>サンテイ</t>
    </rPh>
    <rPh sb="5" eb="7">
      <t>ジョセイ</t>
    </rPh>
    <rPh sb="7" eb="9">
      <t>キンガク</t>
    </rPh>
    <phoneticPr fontId="17"/>
  </si>
  <si>
    <t>都の助成対象となる国等補助交付額</t>
    <phoneticPr fontId="17"/>
  </si>
  <si>
    <t>国等補助控除無し都助成対象経費</t>
    <phoneticPr fontId="17"/>
  </si>
  <si>
    <t>国等補助控除後の都助成対象</t>
    <phoneticPr fontId="17"/>
  </si>
  <si>
    <t>都助成
交付申請額</t>
    <rPh sb="0" eb="1">
      <t>ト</t>
    </rPh>
    <rPh sb="4" eb="6">
      <t>コウフ</t>
    </rPh>
    <rPh sb="6" eb="8">
      <t>シンセイ</t>
    </rPh>
    <rPh sb="8" eb="9">
      <t>ガク</t>
    </rPh>
    <phoneticPr fontId="1"/>
  </si>
  <si>
    <t>都助成
実績報告額</t>
    <phoneticPr fontId="1"/>
  </si>
  <si>
    <t>実績報告額</t>
    <rPh sb="0" eb="2">
      <t>ジッセキ</t>
    </rPh>
    <rPh sb="2" eb="4">
      <t>ホウコク</t>
    </rPh>
    <rPh sb="4" eb="5">
      <t>ガク</t>
    </rPh>
    <phoneticPr fontId="17"/>
  </si>
  <si>
    <t>交付申請（実施要綱第５条一項サ）</t>
    <rPh sb="0" eb="2">
      <t>コウフ</t>
    </rPh>
    <rPh sb="2" eb="4">
      <t>シンセイ</t>
    </rPh>
    <rPh sb="5" eb="7">
      <t>ジッシ</t>
    </rPh>
    <rPh sb="7" eb="9">
      <t>ヨウコウ</t>
    </rPh>
    <rPh sb="9" eb="10">
      <t>ダイ</t>
    </rPh>
    <rPh sb="11" eb="12">
      <t>ジョウ</t>
    </rPh>
    <rPh sb="12" eb="13">
      <t>１</t>
    </rPh>
    <rPh sb="13" eb="14">
      <t>コウ</t>
    </rPh>
    <phoneticPr fontId="17"/>
  </si>
  <si>
    <t>開始届（実施要綱第５条一項サ）</t>
    <rPh sb="0" eb="2">
      <t>カイシ</t>
    </rPh>
    <rPh sb="2" eb="3">
      <t>トドケ</t>
    </rPh>
    <phoneticPr fontId="17"/>
  </si>
  <si>
    <t>計画変更（実施要綱第５条一項サ）</t>
    <rPh sb="0" eb="2">
      <t>ケイカク</t>
    </rPh>
    <rPh sb="2" eb="4">
      <t>ヘンコウ</t>
    </rPh>
    <phoneticPr fontId="17"/>
  </si>
  <si>
    <t>実績報告（実施要綱第５条一項サ）</t>
    <rPh sb="0" eb="2">
      <t>ジッセキ</t>
    </rPh>
    <rPh sb="2" eb="4">
      <t>ホウコク</t>
    </rPh>
    <phoneticPr fontId="17"/>
  </si>
  <si>
    <t>消費税</t>
    <rPh sb="0" eb="3">
      <t>ショウヒゼイ</t>
    </rPh>
    <phoneticPr fontId="17"/>
  </si>
  <si>
    <t>合計(税抜）</t>
    <rPh sb="0" eb="2">
      <t>ゴウケイ</t>
    </rPh>
    <rPh sb="3" eb="5">
      <t>ゼイヌキ</t>
    </rPh>
    <phoneticPr fontId="17"/>
  </si>
  <si>
    <t>合計（税込）</t>
    <rPh sb="0" eb="2">
      <t>ゴウケイ</t>
    </rPh>
    <rPh sb="3" eb="5">
      <t>ゼイコ</t>
    </rPh>
    <phoneticPr fontId="17"/>
  </si>
  <si>
    <t>算定上限額</t>
    <rPh sb="0" eb="2">
      <t>サンテイ</t>
    </rPh>
    <rPh sb="2" eb="4">
      <t>ジョウゲン</t>
    </rPh>
    <rPh sb="4" eb="5">
      <t>ガク</t>
    </rPh>
    <phoneticPr fontId="17"/>
  </si>
  <si>
    <t>耐用年数 or　投資回収年数から算出される上限額</t>
    <rPh sb="0" eb="2">
      <t>タイヨウ</t>
    </rPh>
    <rPh sb="2" eb="4">
      <t>ネンスウ</t>
    </rPh>
    <rPh sb="8" eb="10">
      <t>トウシ</t>
    </rPh>
    <rPh sb="10" eb="12">
      <t>カイシュウ</t>
    </rPh>
    <rPh sb="12" eb="14">
      <t>ネンスウ</t>
    </rPh>
    <rPh sb="16" eb="18">
      <t>サンシュツ</t>
    </rPh>
    <rPh sb="21" eb="24">
      <t>ジョウゲンガク</t>
    </rPh>
    <phoneticPr fontId="17"/>
  </si>
  <si>
    <t>←触らない(</t>
    <rPh sb="1" eb="2">
      <t>サワ</t>
    </rPh>
    <phoneticPr fontId="17"/>
  </si>
  <si>
    <t>助成率</t>
    <rPh sb="0" eb="2">
      <t>ジョセイ</t>
    </rPh>
    <rPh sb="2" eb="3">
      <t>リツ</t>
    </rPh>
    <phoneticPr fontId="17"/>
  </si>
  <si>
    <t>年間削減電力料金</t>
    <rPh sb="0" eb="2">
      <t>ネンカン</t>
    </rPh>
    <rPh sb="2" eb="4">
      <t>サクゲン</t>
    </rPh>
    <rPh sb="4" eb="6">
      <t>デンリョク</t>
    </rPh>
    <rPh sb="6" eb="8">
      <t>リョウキン</t>
    </rPh>
    <phoneticPr fontId="17"/>
  </si>
  <si>
    <t>維持管理費</t>
    <rPh sb="0" eb="2">
      <t>イジ</t>
    </rPh>
    <rPh sb="2" eb="5">
      <t>カンリヒ</t>
    </rPh>
    <phoneticPr fontId="17"/>
  </si>
  <si>
    <t>法定耐用年数</t>
    <rPh sb="0" eb="2">
      <t>ホウテイ</t>
    </rPh>
    <rPh sb="2" eb="4">
      <t>タイヨウ</t>
    </rPh>
    <rPh sb="4" eb="6">
      <t>ネンスウ</t>
    </rPh>
    <phoneticPr fontId="17"/>
  </si>
  <si>
    <t>1or2</t>
    <phoneticPr fontId="17"/>
  </si>
  <si>
    <t>助成金額</t>
    <rPh sb="0" eb="4">
      <t>ジョセイキンガク</t>
    </rPh>
    <phoneticPr fontId="17"/>
  </si>
  <si>
    <t>助成率で算出される額</t>
    <rPh sb="0" eb="2">
      <t>ジョセイ</t>
    </rPh>
    <rPh sb="2" eb="3">
      <t>リツ</t>
    </rPh>
    <rPh sb="4" eb="6">
      <t>サンシュツ</t>
    </rPh>
    <rPh sb="9" eb="10">
      <t>ガク</t>
    </rPh>
    <phoneticPr fontId="17"/>
  </si>
  <si>
    <t>年間削減金額</t>
    <rPh sb="0" eb="2">
      <t>ネンカン</t>
    </rPh>
    <rPh sb="2" eb="4">
      <t>サクゲン</t>
    </rPh>
    <rPh sb="4" eb="6">
      <t>キンガク</t>
    </rPh>
    <phoneticPr fontId="17"/>
  </si>
  <si>
    <t>耐用年数から算出</t>
    <rPh sb="0" eb="2">
      <t>タイヨウ</t>
    </rPh>
    <rPh sb="2" eb="4">
      <t>ネンスウ</t>
    </rPh>
    <rPh sb="6" eb="8">
      <t>サンシュツ</t>
    </rPh>
    <phoneticPr fontId="17"/>
  </si>
  <si>
    <t>合計（税抜）</t>
    <rPh sb="0" eb="2">
      <t>ゴウケイ</t>
    </rPh>
    <rPh sb="3" eb="5">
      <t>ゼイヌキ</t>
    </rPh>
    <phoneticPr fontId="17"/>
  </si>
  <si>
    <t>助成対象となる蓄電池容量</t>
    <rPh sb="0" eb="2">
      <t>ジョセイ</t>
    </rPh>
    <rPh sb="2" eb="4">
      <t>タイショウ</t>
    </rPh>
    <rPh sb="7" eb="10">
      <t>チクデンチ</t>
    </rPh>
    <rPh sb="10" eb="12">
      <t>ヨウリョウ</t>
    </rPh>
    <phoneticPr fontId="17"/>
  </si>
  <si>
    <t>都助成対象比率</t>
    <rPh sb="0" eb="1">
      <t>ト</t>
    </rPh>
    <rPh sb="1" eb="3">
      <t>ジョセイ</t>
    </rPh>
    <rPh sb="3" eb="5">
      <t>タイショウ</t>
    </rPh>
    <rPh sb="5" eb="7">
      <t>ヒリツ</t>
    </rPh>
    <phoneticPr fontId="17"/>
  </si>
  <si>
    <t>kwh単価</t>
    <rPh sb="3" eb="5">
      <t>タンカ</t>
    </rPh>
    <phoneticPr fontId="17"/>
  </si>
  <si>
    <t>全体の事業費及び助成金申請額</t>
    <rPh sb="0" eb="2">
      <t>ゼンタイ</t>
    </rPh>
    <rPh sb="3" eb="5">
      <t>ジギョウ</t>
    </rPh>
    <rPh sb="5" eb="6">
      <t>ヒ</t>
    </rPh>
    <rPh sb="6" eb="7">
      <t>オヨ</t>
    </rPh>
    <rPh sb="8" eb="11">
      <t>ジョセイキン</t>
    </rPh>
    <rPh sb="11" eb="13">
      <t>シンセイ</t>
    </rPh>
    <rPh sb="13" eb="14">
      <t>ガク</t>
    </rPh>
    <phoneticPr fontId="17"/>
  </si>
  <si>
    <t>合算上限額</t>
    <rPh sb="0" eb="2">
      <t>ガッサン</t>
    </rPh>
    <rPh sb="2" eb="5">
      <t>ジョウゲンガク</t>
    </rPh>
    <phoneticPr fontId="17"/>
  </si>
  <si>
    <t>備考欄</t>
    <rPh sb="0" eb="2">
      <t>ビコウ</t>
    </rPh>
    <rPh sb="2" eb="3">
      <t>ラン</t>
    </rPh>
    <phoneticPr fontId="17"/>
  </si>
  <si>
    <t>２億円</t>
    <rPh sb="1" eb="3">
      <t>オクエン</t>
    </rPh>
    <phoneticPr fontId="17"/>
  </si>
  <si>
    <t>都助成上限額</t>
    <rPh sb="0" eb="1">
      <t>ト</t>
    </rPh>
    <rPh sb="1" eb="3">
      <t>ジョセイ</t>
    </rPh>
    <rPh sb="3" eb="6">
      <t>ジョウゲンガク</t>
    </rPh>
    <phoneticPr fontId="17"/>
  </si>
  <si>
    <t>太陽光発電</t>
    <rPh sb="0" eb="3">
      <t>タイヨウコウ</t>
    </rPh>
    <rPh sb="3" eb="5">
      <t>ハツデン</t>
    </rPh>
    <phoneticPr fontId="16"/>
  </si>
  <si>
    <t>風力発電</t>
    <rPh sb="0" eb="2">
      <t>フウリョク</t>
    </rPh>
    <rPh sb="2" eb="4">
      <t>ハツデン</t>
    </rPh>
    <phoneticPr fontId="16"/>
  </si>
  <si>
    <t>水力発電</t>
    <rPh sb="0" eb="2">
      <t>スイリョク</t>
    </rPh>
    <rPh sb="2" eb="4">
      <t>ハツデン</t>
    </rPh>
    <phoneticPr fontId="16"/>
  </si>
  <si>
    <t>地熱発電</t>
    <rPh sb="0" eb="2">
      <t>チネツ</t>
    </rPh>
    <rPh sb="2" eb="4">
      <t>ハツデン</t>
    </rPh>
    <phoneticPr fontId="16"/>
  </si>
  <si>
    <t>バイオマス発電</t>
    <rPh sb="5" eb="7">
      <t>ハツデン</t>
    </rPh>
    <phoneticPr fontId="16"/>
  </si>
  <si>
    <t>太陽光発電+風力発電</t>
    <rPh sb="0" eb="3">
      <t>タイヨウコウ</t>
    </rPh>
    <rPh sb="3" eb="5">
      <t>ハツデン</t>
    </rPh>
    <rPh sb="6" eb="8">
      <t>フウリョク</t>
    </rPh>
    <rPh sb="8" eb="10">
      <t>ハツデン</t>
    </rPh>
    <phoneticPr fontId="16"/>
  </si>
  <si>
    <t>太陽光発電+水力発電</t>
    <rPh sb="0" eb="3">
      <t>タイヨウコウ</t>
    </rPh>
    <rPh sb="3" eb="5">
      <t>ハツデン</t>
    </rPh>
    <rPh sb="6" eb="8">
      <t>スイリョク</t>
    </rPh>
    <rPh sb="8" eb="10">
      <t>ハツデン</t>
    </rPh>
    <phoneticPr fontId="16"/>
  </si>
  <si>
    <t>太陽光発電+地熱発電</t>
    <rPh sb="0" eb="3">
      <t>タイヨウコウ</t>
    </rPh>
    <rPh sb="3" eb="5">
      <t>ハツデン</t>
    </rPh>
    <rPh sb="6" eb="8">
      <t>チネツ</t>
    </rPh>
    <rPh sb="8" eb="10">
      <t>ハツデン</t>
    </rPh>
    <phoneticPr fontId="16"/>
  </si>
  <si>
    <t>太陽光発電+バイオマス発電</t>
    <rPh sb="0" eb="3">
      <t>タイヨウコウ</t>
    </rPh>
    <rPh sb="3" eb="5">
      <t>ハツデン</t>
    </rPh>
    <rPh sb="11" eb="13">
      <t>ハツデン</t>
    </rPh>
    <phoneticPr fontId="16"/>
  </si>
  <si>
    <t>風力発電+水力発電</t>
    <rPh sb="0" eb="2">
      <t>フウリョク</t>
    </rPh>
    <rPh sb="2" eb="4">
      <t>ハツデン</t>
    </rPh>
    <rPh sb="5" eb="7">
      <t>スイリョク</t>
    </rPh>
    <rPh sb="7" eb="9">
      <t>ハツデン</t>
    </rPh>
    <phoneticPr fontId="16"/>
  </si>
  <si>
    <t>風力発電+地熱発電</t>
    <rPh sb="0" eb="2">
      <t>フウリョク</t>
    </rPh>
    <rPh sb="2" eb="4">
      <t>ハツデン</t>
    </rPh>
    <rPh sb="5" eb="7">
      <t>チネツ</t>
    </rPh>
    <rPh sb="7" eb="9">
      <t>ハツデン</t>
    </rPh>
    <phoneticPr fontId="16"/>
  </si>
  <si>
    <t>風力発電+バイオマス発電</t>
    <rPh sb="0" eb="2">
      <t>フウリョク</t>
    </rPh>
    <rPh sb="2" eb="4">
      <t>ハツデン</t>
    </rPh>
    <rPh sb="10" eb="12">
      <t>ハツデン</t>
    </rPh>
    <phoneticPr fontId="16"/>
  </si>
  <si>
    <t>水力発電+地熱発電</t>
    <rPh sb="0" eb="2">
      <t>スイリョク</t>
    </rPh>
    <rPh sb="2" eb="4">
      <t>ハツデン</t>
    </rPh>
    <rPh sb="5" eb="7">
      <t>チネツ</t>
    </rPh>
    <rPh sb="7" eb="9">
      <t>ハツデン</t>
    </rPh>
    <phoneticPr fontId="16"/>
  </si>
  <si>
    <t>水力発電+バイオマス発電</t>
    <rPh sb="0" eb="2">
      <t>スイリョク</t>
    </rPh>
    <rPh sb="2" eb="4">
      <t>ハツデン</t>
    </rPh>
    <rPh sb="10" eb="12">
      <t>ハツデン</t>
    </rPh>
    <phoneticPr fontId="16"/>
  </si>
  <si>
    <t>地熱発電+バイオマス発電</t>
    <rPh sb="0" eb="2">
      <t>チネツ</t>
    </rPh>
    <rPh sb="2" eb="4">
      <t>ハツデン</t>
    </rPh>
    <rPh sb="10" eb="12">
      <t>ハツデン</t>
    </rPh>
    <phoneticPr fontId="16"/>
  </si>
  <si>
    <t>蓄電池総容量</t>
    <rPh sb="0" eb="3">
      <t>チクデンチ</t>
    </rPh>
    <rPh sb="3" eb="4">
      <t>ソウ</t>
    </rPh>
    <rPh sb="4" eb="6">
      <t>ヨウリョウ</t>
    </rPh>
    <phoneticPr fontId="16"/>
  </si>
  <si>
    <t>上記以外の助成対象外となる蓄電池容量</t>
    <rPh sb="5" eb="7">
      <t>ジョセイ</t>
    </rPh>
    <rPh sb="7" eb="9">
      <t>タイショウ</t>
    </rPh>
    <rPh sb="9" eb="10">
      <t>ガイ</t>
    </rPh>
    <rPh sb="13" eb="16">
      <t>チクデンチ</t>
    </rPh>
    <rPh sb="16" eb="18">
      <t>ヨウリョウ</t>
    </rPh>
    <phoneticPr fontId="17"/>
  </si>
  <si>
    <t>蓄電池上限</t>
    <rPh sb="0" eb="3">
      <t>チクデンチ</t>
    </rPh>
    <rPh sb="3" eb="5">
      <t>ジョウゲン</t>
    </rPh>
    <phoneticPr fontId="16"/>
  </si>
  <si>
    <t>発電設備上限</t>
    <rPh sb="0" eb="2">
      <t>ハツデン</t>
    </rPh>
    <rPh sb="2" eb="4">
      <t>セツビ</t>
    </rPh>
    <rPh sb="4" eb="6">
      <t>ジョウゲン</t>
    </rPh>
    <phoneticPr fontId="16"/>
  </si>
  <si>
    <t>蓄電池容量（kWh）</t>
    <rPh sb="0" eb="3">
      <t>チクデンチ</t>
    </rPh>
    <rPh sb="3" eb="5">
      <t>ヨウリョウ</t>
    </rPh>
    <phoneticPr fontId="17"/>
  </si>
  <si>
    <t>3億円</t>
    <rPh sb="1" eb="3">
      <t>オクエン</t>
    </rPh>
    <phoneticPr fontId="17"/>
  </si>
  <si>
    <t>2億円</t>
    <rPh sb="1" eb="3">
      <t>オクエン</t>
    </rPh>
    <phoneticPr fontId="17"/>
  </si>
  <si>
    <t>太陽光発電</t>
    <rPh sb="0" eb="5">
      <t>タイヨウコウハツデン</t>
    </rPh>
    <phoneticPr fontId="16"/>
  </si>
  <si>
    <t>100,000円/kW</t>
    <rPh sb="7" eb="8">
      <t>エン</t>
    </rPh>
    <phoneticPr fontId="17"/>
  </si>
  <si>
    <t>1/3</t>
    <phoneticPr fontId="16"/>
  </si>
  <si>
    <t>３億円</t>
    <rPh sb="1" eb="3">
      <t>オクエン</t>
    </rPh>
    <phoneticPr fontId="17"/>
  </si>
  <si>
    <t>3</t>
    <phoneticPr fontId="16"/>
  </si>
  <si>
    <t>1</t>
    <phoneticPr fontId="16"/>
  </si>
  <si>
    <t>200000</t>
    <phoneticPr fontId="17"/>
  </si>
  <si>
    <t>蓄電池総計と比較</t>
    <rPh sb="0" eb="5">
      <t>チクデンチソウケイ</t>
    </rPh>
    <rPh sb="6" eb="8">
      <t>ヒカク</t>
    </rPh>
    <phoneticPr fontId="16"/>
  </si>
  <si>
    <t>太陽光分合計（税抜き）</t>
    <rPh sb="0" eb="4">
      <t>タイヨウコウブン</t>
    </rPh>
    <rPh sb="4" eb="6">
      <t>ゴウケイ</t>
    </rPh>
    <phoneticPr fontId="16"/>
  </si>
  <si>
    <t>蓄電池分総計（税抜き）</t>
    <rPh sb="0" eb="6">
      <t>チクデンチブンソウケイ</t>
    </rPh>
    <phoneticPr fontId="16"/>
  </si>
  <si>
    <t>ｋW上限（太陽光）</t>
    <rPh sb="2" eb="4">
      <t>ジョウゲン</t>
    </rPh>
    <rPh sb="5" eb="8">
      <t>タイヨウコウ</t>
    </rPh>
    <phoneticPr fontId="16"/>
  </si>
  <si>
    <t>ｋW上限（蓄電池）</t>
    <rPh sb="2" eb="4">
      <t>ジョウゲン</t>
    </rPh>
    <rPh sb="5" eb="8">
      <t>チクデンチ</t>
    </rPh>
    <phoneticPr fontId="16"/>
  </si>
  <si>
    <t>計</t>
    <rPh sb="0" eb="1">
      <t>ケイ</t>
    </rPh>
    <phoneticPr fontId="16"/>
  </si>
  <si>
    <t>風力発電</t>
    <rPh sb="0" eb="4">
      <t>フウリョクハツデン</t>
    </rPh>
    <phoneticPr fontId="16"/>
  </si>
  <si>
    <t>水力発電</t>
    <rPh sb="0" eb="4">
      <t>スイリョクハツデン</t>
    </rPh>
    <phoneticPr fontId="16"/>
  </si>
  <si>
    <t>地熱発電</t>
    <rPh sb="0" eb="4">
      <t>チネツハツデン</t>
    </rPh>
    <phoneticPr fontId="16"/>
  </si>
  <si>
    <t>選択してください</t>
    <rPh sb="0" eb="2">
      <t>センタク</t>
    </rPh>
    <phoneticPr fontId="16"/>
  </si>
  <si>
    <t>１億円</t>
    <rPh sb="1" eb="2">
      <t>オク</t>
    </rPh>
    <rPh sb="2" eb="3">
      <t>エン</t>
    </rPh>
    <phoneticPr fontId="17"/>
  </si>
  <si>
    <t>バイオマス発電（燃料製造含む）</t>
    <rPh sb="5" eb="7">
      <t>ハツデン</t>
    </rPh>
    <rPh sb="8" eb="12">
      <t>ネンリョウセイゾウ</t>
    </rPh>
    <rPh sb="12" eb="13">
      <t>フク</t>
    </rPh>
    <phoneticPr fontId="16"/>
  </si>
  <si>
    <t>蓄電池</t>
    <rPh sb="0" eb="3">
      <t>チクデンチ</t>
    </rPh>
    <phoneticPr fontId="16"/>
  </si>
  <si>
    <t>130,000円/kWh</t>
    <rPh sb="7" eb="8">
      <t>エン</t>
    </rPh>
    <phoneticPr fontId="17"/>
  </si>
  <si>
    <t>共通様式　助成対象事業経費内訳</t>
  </si>
  <si>
    <t>共通様式　助成対象事業経費内訳</t>
    <rPh sb="5" eb="7">
      <t>ジョセイ</t>
    </rPh>
    <rPh sb="7" eb="9">
      <t>タイショウ</t>
    </rPh>
    <rPh sb="9" eb="11">
      <t>ジギョウ</t>
    </rPh>
    <rPh sb="11" eb="13">
      <t>ケイヒ</t>
    </rPh>
    <rPh sb="13" eb="15">
      <t>ウチワケ</t>
    </rPh>
    <phoneticPr fontId="17"/>
  </si>
  <si>
    <t>１．再生可能エネルギー発電に関する事業（太陽光発電※蓄電池を除く）</t>
    <rPh sb="2" eb="6">
      <t>サイセイカノウ</t>
    </rPh>
    <rPh sb="11" eb="13">
      <t>ハツデン</t>
    </rPh>
    <rPh sb="14" eb="15">
      <t>カン</t>
    </rPh>
    <rPh sb="17" eb="19">
      <t>ジギョウ</t>
    </rPh>
    <rPh sb="20" eb="23">
      <t>タイヨウコウ</t>
    </rPh>
    <rPh sb="23" eb="25">
      <t>ハツデン</t>
    </rPh>
    <rPh sb="26" eb="29">
      <t>チクデンチ</t>
    </rPh>
    <rPh sb="30" eb="31">
      <t>ノゾ</t>
    </rPh>
    <phoneticPr fontId="17"/>
  </si>
  <si>
    <t>２．太陽光発電以外の再生可能エネルギー発電に関する事業（※蓄電池を除く）</t>
    <rPh sb="2" eb="5">
      <t>タイヨウコウ</t>
    </rPh>
    <rPh sb="5" eb="7">
      <t>ハツデン</t>
    </rPh>
    <rPh sb="7" eb="9">
      <t>イガイ</t>
    </rPh>
    <rPh sb="10" eb="12">
      <t>サイセイ</t>
    </rPh>
    <rPh sb="12" eb="14">
      <t>カノウ</t>
    </rPh>
    <rPh sb="19" eb="21">
      <t>ハツデン</t>
    </rPh>
    <rPh sb="22" eb="23">
      <t>カン</t>
    </rPh>
    <rPh sb="25" eb="27">
      <t>ジギョウ</t>
    </rPh>
    <rPh sb="29" eb="32">
      <t>チクデンチ</t>
    </rPh>
    <rPh sb="33" eb="34">
      <t>ノゾ</t>
    </rPh>
    <phoneticPr fontId="17"/>
  </si>
  <si>
    <t>３．蓄電池に関する事業</t>
    <rPh sb="2" eb="5">
      <t>チクデンチ</t>
    </rPh>
    <rPh sb="6" eb="7">
      <t>カン</t>
    </rPh>
    <rPh sb="9" eb="11">
      <t>ジギョウ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</si>
</sst>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_ ;[Red]\-#,##0\ "/>
    <numFmt numFmtId="178" formatCode="0_);[Red]\(0\)"/>
    <numFmt numFmtId="179" formatCode="#,##0.000000000;[Red]\-#,##0.000000000"/>
    <numFmt numFmtId="180" formatCode="0.00000"/>
    <numFmt numFmtId="181" formatCode="0_ "/>
    <numFmt numFmtId="182" formatCode="0.00_);[Red]\(0.00\)"/>
    <numFmt numFmtId="183" formatCode="#,##0.0;[Red]\-#,##0.0"/>
  </numFmts>
  <fonts count="3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Arial Unicode MS"/>
      <family val="3"/>
      <charset val="128"/>
    </font>
    <font>
      <sz val="11"/>
      <color theme="1"/>
      <name val="ＭＳ Ｐゴシック"/>
      <family val="3"/>
      <charset val="128"/>
      <scheme val="minor"/>
    </font>
    <font>
      <sz val="16"/>
      <color theme="1"/>
      <name val="ＭＳ 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9"/>
      <color theme="1"/>
      <name val="ＭＳ Ｐ明朝"/>
      <family val="1"/>
      <charset val="128"/>
    </font>
    <font>
      <sz val="10"/>
      <color theme="1"/>
      <name val="ＭＳ Ｐ明朝"/>
      <family val="1"/>
      <charset val="128"/>
    </font>
    <font>
      <sz val="6"/>
      <name val="ＭＳ Ｐゴシック"/>
      <family val="3"/>
      <charset val="128"/>
      <scheme val="minor"/>
    </font>
    <font>
      <sz val="6"/>
      <name val="ＭＳ Ｐゴシック"/>
      <family val="2"/>
      <charset val="128"/>
      <scheme val="minor"/>
    </font>
    <font>
      <b/>
      <sz val="9"/>
      <color theme="1"/>
      <name val="ＭＳ Ｐ明朝"/>
      <family val="1"/>
      <charset val="128"/>
    </font>
    <font>
      <b/>
      <sz val="10"/>
      <color theme="1"/>
      <name val="ＭＳ Ｐ明朝"/>
      <family val="1"/>
      <charset val="128"/>
    </font>
    <font>
      <b/>
      <sz val="6"/>
      <color theme="1"/>
      <name val="ＭＳ Ｐ明朝"/>
      <family val="1"/>
      <charset val="128"/>
    </font>
    <font>
      <b/>
      <sz val="14"/>
      <color theme="1"/>
      <name val="ＭＳ Ｐ明朝"/>
      <family val="1"/>
      <charset val="128"/>
    </font>
    <font>
      <sz val="16"/>
      <color theme="1"/>
      <name val="ＭＳ Ｐ明朝"/>
      <family val="1"/>
      <charset val="128"/>
    </font>
    <font>
      <b/>
      <sz val="9"/>
      <color indexed="81"/>
      <name val="MS P ゴシック"/>
      <family val="3"/>
      <charset val="128"/>
    </font>
    <font>
      <sz val="9"/>
      <color indexed="81"/>
      <name val="MS P ゴシック"/>
      <family val="3"/>
      <charset val="128"/>
    </font>
    <font>
      <b/>
      <sz val="9"/>
      <color rgb="FFFF0000"/>
      <name val="ＭＳ Ｐ明朝"/>
      <family val="1"/>
      <charset val="128"/>
    </font>
    <font>
      <b/>
      <sz val="8"/>
      <color theme="1"/>
      <name val="ＭＳ Ｐ明朝"/>
      <family val="1"/>
      <charset val="128"/>
    </font>
    <font>
      <sz val="9"/>
      <name val="ＭＳ Ｐ明朝"/>
      <family val="1"/>
      <charset val="128"/>
    </font>
    <font>
      <b/>
      <sz val="11"/>
      <name val="ＭＳ Ｐ明朝"/>
      <family val="1"/>
      <charset val="128"/>
    </font>
    <font>
      <sz val="11"/>
      <name val="ＭＳ Ｐゴシック"/>
      <family val="3"/>
      <charset val="128"/>
      <scheme val="minor"/>
    </font>
  </fonts>
  <fills count="8">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s>
  <borders count="59">
    <border>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diagonalUp="1">
      <left style="medium">
        <color indexed="64"/>
      </left>
      <right style="medium">
        <color indexed="64"/>
      </right>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thin">
        <color indexed="64"/>
      </top>
      <bottom/>
      <diagonal/>
    </border>
    <border diagonalUp="1">
      <left style="thin">
        <color indexed="64"/>
      </left>
      <right/>
      <top style="thin">
        <color indexed="64"/>
      </top>
      <bottom/>
      <diagonal style="thin">
        <color indexed="64"/>
      </diagonal>
    </border>
    <border diagonalUp="1">
      <left style="medium">
        <color indexed="64"/>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1">
    <xf numFmtId="0" fontId="0" fillId="0" borderId="0">
      <alignment vertical="center"/>
    </xf>
    <xf numFmtId="38" fontId="9"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8" fillId="0" borderId="0"/>
    <xf numFmtId="0" fontId="10" fillId="0" borderId="0">
      <alignment vertical="center"/>
    </xf>
    <xf numFmtId="0" fontId="9"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7"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230">
    <xf numFmtId="0" fontId="0" fillId="0" borderId="0" xfId="0">
      <alignment vertical="center"/>
    </xf>
    <xf numFmtId="0" fontId="14" fillId="0" borderId="0" xfId="19" applyFont="1">
      <alignment vertical="center"/>
    </xf>
    <xf numFmtId="49" fontId="14" fillId="0" borderId="0" xfId="19" applyNumberFormat="1" applyFont="1">
      <alignment vertical="center"/>
    </xf>
    <xf numFmtId="0" fontId="11" fillId="0" borderId="0" xfId="19" applyFont="1">
      <alignment vertical="center"/>
    </xf>
    <xf numFmtId="49" fontId="14" fillId="0" borderId="37" xfId="19" applyNumberFormat="1" applyFont="1" applyBorder="1">
      <alignment vertical="center"/>
    </xf>
    <xf numFmtId="0" fontId="14" fillId="0" borderId="38" xfId="19" applyFont="1" applyBorder="1" applyAlignment="1">
      <alignment vertical="center" shrinkToFit="1"/>
    </xf>
    <xf numFmtId="49" fontId="14" fillId="0" borderId="13" xfId="19" applyNumberFormat="1" applyFont="1" applyBorder="1">
      <alignment vertical="center"/>
    </xf>
    <xf numFmtId="0" fontId="14" fillId="0" borderId="13" xfId="19" applyFont="1" applyBorder="1" applyAlignment="1">
      <alignment horizontal="center" vertical="center"/>
    </xf>
    <xf numFmtId="0" fontId="14" fillId="0" borderId="13" xfId="19" applyFont="1" applyBorder="1" applyAlignment="1">
      <alignment horizontal="center" vertical="center" wrapText="1"/>
    </xf>
    <xf numFmtId="0" fontId="14" fillId="0" borderId="0" xfId="19" applyFont="1" applyAlignment="1">
      <alignment horizontal="center" vertical="center"/>
    </xf>
    <xf numFmtId="38" fontId="14" fillId="0" borderId="13" xfId="20" applyFont="1" applyBorder="1" applyProtection="1">
      <alignment vertical="center"/>
    </xf>
    <xf numFmtId="0" fontId="18" fillId="0" borderId="3" xfId="19" applyFont="1" applyBorder="1" applyAlignment="1">
      <alignment horizontal="centerContinuous" vertical="center"/>
    </xf>
    <xf numFmtId="0" fontId="18" fillId="0" borderId="2" xfId="19" applyFont="1" applyBorder="1" applyAlignment="1">
      <alignment horizontal="centerContinuous" vertical="center"/>
    </xf>
    <xf numFmtId="0" fontId="18" fillId="0" borderId="5" xfId="19" applyFont="1" applyBorder="1" applyAlignment="1">
      <alignment horizontal="centerContinuous" vertical="center"/>
    </xf>
    <xf numFmtId="0" fontId="18" fillId="0" borderId="13" xfId="19" applyFont="1" applyBorder="1" applyAlignment="1">
      <alignment horizontal="center" vertical="center"/>
    </xf>
    <xf numFmtId="0" fontId="18" fillId="0" borderId="13" xfId="19" applyFont="1" applyBorder="1" applyAlignment="1">
      <alignment horizontal="centerContinuous" vertical="center"/>
    </xf>
    <xf numFmtId="0" fontId="18" fillId="0" borderId="13" xfId="19" applyFont="1" applyBorder="1" applyAlignment="1">
      <alignment vertical="center" wrapText="1"/>
    </xf>
    <xf numFmtId="0" fontId="18" fillId="0" borderId="13" xfId="19" applyFont="1" applyBorder="1" applyAlignment="1">
      <alignment horizontal="centerContinuous" vertical="center" wrapText="1"/>
    </xf>
    <xf numFmtId="0" fontId="18" fillId="0" borderId="3" xfId="19" applyFont="1" applyBorder="1" applyAlignment="1">
      <alignment horizontal="centerContinuous" vertical="center" wrapText="1"/>
    </xf>
    <xf numFmtId="0" fontId="14" fillId="0" borderId="13" xfId="19" applyFont="1" applyBorder="1">
      <alignment vertical="center"/>
    </xf>
    <xf numFmtId="179" fontId="14" fillId="0" borderId="13" xfId="20" applyNumberFormat="1" applyFont="1" applyBorder="1" applyProtection="1">
      <alignment vertical="center"/>
    </xf>
    <xf numFmtId="0" fontId="18" fillId="0" borderId="13" xfId="19" applyFont="1" applyBorder="1" applyAlignment="1">
      <alignment horizontal="center" vertical="center" shrinkToFit="1"/>
    </xf>
    <xf numFmtId="0" fontId="18" fillId="0" borderId="3" xfId="19" applyFont="1" applyBorder="1" applyAlignment="1">
      <alignment horizontal="center" vertical="center"/>
    </xf>
    <xf numFmtId="40" fontId="14" fillId="0" borderId="13" xfId="20" applyNumberFormat="1" applyFont="1" applyBorder="1" applyProtection="1">
      <alignment vertical="center"/>
    </xf>
    <xf numFmtId="38" fontId="15" fillId="0" borderId="3" xfId="20" applyFont="1" applyBorder="1" applyProtection="1">
      <alignment vertical="center"/>
    </xf>
    <xf numFmtId="49" fontId="14" fillId="0" borderId="15" xfId="19" applyNumberFormat="1" applyFont="1" applyBorder="1">
      <alignment vertical="center"/>
    </xf>
    <xf numFmtId="40" fontId="14" fillId="0" borderId="15" xfId="20" applyNumberFormat="1" applyFont="1" applyBorder="1" applyProtection="1">
      <alignment vertical="center"/>
    </xf>
    <xf numFmtId="38" fontId="14" fillId="0" borderId="15" xfId="20" applyFont="1" applyBorder="1" applyProtection="1">
      <alignment vertical="center"/>
    </xf>
    <xf numFmtId="0" fontId="14" fillId="0" borderId="37" xfId="19" applyFont="1" applyBorder="1">
      <alignment vertical="center"/>
    </xf>
    <xf numFmtId="0" fontId="14" fillId="0" borderId="39" xfId="19" applyFont="1" applyBorder="1">
      <alignment vertical="center"/>
    </xf>
    <xf numFmtId="38" fontId="14" fillId="0" borderId="39" xfId="20" applyFont="1" applyBorder="1" applyProtection="1">
      <alignment vertical="center"/>
    </xf>
    <xf numFmtId="38" fontId="14" fillId="0" borderId="38" xfId="20" applyFont="1" applyBorder="1" applyProtection="1">
      <alignment vertical="center"/>
    </xf>
    <xf numFmtId="38" fontId="19" fillId="3" borderId="39" xfId="20" applyFont="1" applyFill="1" applyBorder="1" applyProtection="1">
      <alignment vertical="center"/>
    </xf>
    <xf numFmtId="38" fontId="15" fillId="0" borderId="4" xfId="20" applyFont="1" applyBorder="1" applyProtection="1">
      <alignment vertical="center"/>
    </xf>
    <xf numFmtId="0" fontId="14" fillId="0" borderId="41" xfId="19" applyFont="1" applyBorder="1" applyAlignment="1">
      <alignment horizontal="centerContinuous" vertical="center"/>
    </xf>
    <xf numFmtId="0" fontId="14" fillId="0" borderId="42" xfId="19" applyFont="1" applyBorder="1" applyAlignment="1">
      <alignment horizontal="centerContinuous" vertical="center"/>
    </xf>
    <xf numFmtId="38" fontId="14" fillId="0" borderId="13" xfId="19" applyNumberFormat="1" applyFont="1" applyBorder="1">
      <alignment vertical="center"/>
    </xf>
    <xf numFmtId="0" fontId="14" fillId="0" borderId="43" xfId="19" applyFont="1" applyBorder="1">
      <alignment vertical="center"/>
    </xf>
    <xf numFmtId="38" fontId="14" fillId="0" borderId="44" xfId="20" applyFont="1" applyBorder="1" applyProtection="1">
      <alignment vertical="center"/>
    </xf>
    <xf numFmtId="38" fontId="14" fillId="0" borderId="44" xfId="19" applyNumberFormat="1" applyFont="1" applyBorder="1">
      <alignment vertical="center"/>
    </xf>
    <xf numFmtId="0" fontId="14" fillId="0" borderId="45" xfId="19" applyFont="1" applyBorder="1">
      <alignment vertical="center"/>
    </xf>
    <xf numFmtId="38" fontId="14" fillId="0" borderId="46" xfId="20" applyFont="1" applyBorder="1" applyProtection="1">
      <alignment vertical="center"/>
    </xf>
    <xf numFmtId="0" fontId="14" fillId="0" borderId="47" xfId="19" applyFont="1" applyBorder="1">
      <alignment vertical="center"/>
    </xf>
    <xf numFmtId="38" fontId="14" fillId="0" borderId="48" xfId="19" applyNumberFormat="1" applyFont="1" applyBorder="1">
      <alignment vertical="center"/>
    </xf>
    <xf numFmtId="40" fontId="14" fillId="0" borderId="0" xfId="19" applyNumberFormat="1" applyFont="1">
      <alignment vertical="center"/>
    </xf>
    <xf numFmtId="40" fontId="14" fillId="0" borderId="0" xfId="20" applyNumberFormat="1" applyFont="1" applyProtection="1">
      <alignment vertical="center"/>
    </xf>
    <xf numFmtId="38" fontId="14" fillId="0" borderId="0" xfId="19" applyNumberFormat="1" applyFont="1">
      <alignment vertical="center"/>
    </xf>
    <xf numFmtId="0" fontId="20" fillId="0" borderId="13" xfId="19" applyFont="1" applyBorder="1" applyAlignment="1">
      <alignment vertical="center" wrapText="1"/>
    </xf>
    <xf numFmtId="0" fontId="20" fillId="0" borderId="13" xfId="19" applyFont="1" applyBorder="1" applyAlignment="1">
      <alignment horizontal="center" vertical="center" wrapText="1"/>
    </xf>
    <xf numFmtId="0" fontId="20" fillId="0" borderId="3" xfId="19" applyFont="1" applyBorder="1" applyAlignment="1">
      <alignment horizontal="center" vertical="center" wrapText="1"/>
    </xf>
    <xf numFmtId="0" fontId="14" fillId="0" borderId="13" xfId="19" applyFont="1" applyBorder="1" applyAlignment="1">
      <alignment vertical="center" shrinkToFit="1"/>
    </xf>
    <xf numFmtId="0" fontId="14" fillId="0" borderId="13" xfId="19" applyFont="1" applyBorder="1" applyAlignment="1">
      <alignment vertical="center" wrapText="1" shrinkToFit="1"/>
    </xf>
    <xf numFmtId="0" fontId="22" fillId="0" borderId="0" xfId="19" applyFont="1">
      <alignment vertical="center"/>
    </xf>
    <xf numFmtId="180" fontId="14" fillId="0" borderId="0" xfId="19" applyNumberFormat="1" applyFont="1">
      <alignment vertical="center"/>
    </xf>
    <xf numFmtId="0" fontId="14" fillId="6" borderId="13" xfId="19" applyFont="1" applyFill="1" applyBorder="1">
      <alignment vertical="center"/>
    </xf>
    <xf numFmtId="0" fontId="26" fillId="0" borderId="13" xfId="19" applyFont="1" applyBorder="1" applyAlignment="1">
      <alignment horizontal="centerContinuous" vertical="center" wrapText="1"/>
    </xf>
    <xf numFmtId="0" fontId="19" fillId="0" borderId="13" xfId="19" applyFont="1" applyBorder="1" applyAlignment="1">
      <alignment horizontal="center" vertical="center"/>
    </xf>
    <xf numFmtId="0" fontId="19" fillId="0" borderId="13" xfId="19" applyFont="1" applyBorder="1" applyAlignment="1">
      <alignment horizontal="center" vertical="center" shrinkToFit="1"/>
    </xf>
    <xf numFmtId="0" fontId="19" fillId="0" borderId="3" xfId="19" applyFont="1" applyBorder="1" applyAlignment="1">
      <alignment horizontal="center" vertical="center"/>
    </xf>
    <xf numFmtId="0" fontId="14" fillId="0" borderId="27" xfId="19" applyFont="1" applyBorder="1" applyAlignment="1">
      <alignment horizontal="centerContinuous" vertical="center"/>
    </xf>
    <xf numFmtId="0" fontId="14" fillId="0" borderId="28" xfId="19" applyFont="1" applyBorder="1" applyAlignment="1">
      <alignment horizontal="centerContinuous" vertical="center"/>
    </xf>
    <xf numFmtId="182" fontId="14" fillId="0" borderId="13" xfId="19" applyNumberFormat="1" applyFont="1" applyBorder="1" applyAlignment="1">
      <alignment horizontal="center" vertical="center" shrinkToFit="1"/>
    </xf>
    <xf numFmtId="2" fontId="14" fillId="0" borderId="13" xfId="19" applyNumberFormat="1" applyFont="1" applyBorder="1" applyAlignment="1">
      <alignment horizontal="center" vertical="center" shrinkToFit="1"/>
    </xf>
    <xf numFmtId="0" fontId="14" fillId="0" borderId="24" xfId="19" applyFont="1" applyBorder="1" applyAlignment="1">
      <alignment vertical="center" shrinkToFit="1"/>
    </xf>
    <xf numFmtId="38" fontId="14" fillId="0" borderId="25" xfId="20" applyFont="1" applyBorder="1" applyProtection="1">
      <alignment vertical="center"/>
    </xf>
    <xf numFmtId="178" fontId="14" fillId="0" borderId="13" xfId="19" applyNumberFormat="1" applyFont="1" applyBorder="1" applyAlignment="1">
      <alignment horizontal="center" vertical="center" shrinkToFit="1"/>
    </xf>
    <xf numFmtId="176" fontId="14" fillId="0" borderId="13" xfId="19" applyNumberFormat="1" applyFont="1" applyBorder="1">
      <alignment vertical="center"/>
    </xf>
    <xf numFmtId="181" fontId="14" fillId="0" borderId="13" xfId="19" applyNumberFormat="1" applyFont="1" applyBorder="1">
      <alignment vertical="center"/>
    </xf>
    <xf numFmtId="38" fontId="14" fillId="0" borderId="25" xfId="19" applyNumberFormat="1" applyFont="1" applyBorder="1">
      <alignment vertical="center"/>
    </xf>
    <xf numFmtId="0" fontId="14" fillId="0" borderId="36" xfId="19" applyFont="1" applyBorder="1" applyAlignment="1">
      <alignment vertical="center" shrinkToFit="1"/>
    </xf>
    <xf numFmtId="38" fontId="14" fillId="0" borderId="30" xfId="20" applyFont="1" applyBorder="1" applyProtection="1">
      <alignment vertical="center"/>
    </xf>
    <xf numFmtId="0" fontId="14" fillId="0" borderId="51" xfId="19" applyFont="1" applyBorder="1" applyAlignment="1">
      <alignment vertical="center" shrinkToFit="1"/>
    </xf>
    <xf numFmtId="38" fontId="14" fillId="0" borderId="30" xfId="19" applyNumberFormat="1" applyFont="1" applyBorder="1">
      <alignment vertical="center"/>
    </xf>
    <xf numFmtId="0" fontId="14" fillId="0" borderId="34" xfId="19" applyFont="1" applyBorder="1" applyAlignment="1">
      <alignment vertical="center" shrinkToFit="1"/>
    </xf>
    <xf numFmtId="38" fontId="14" fillId="0" borderId="26" xfId="19" applyNumberFormat="1" applyFont="1" applyBorder="1">
      <alignment vertical="center"/>
    </xf>
    <xf numFmtId="0" fontId="14" fillId="0" borderId="13" xfId="19" applyFont="1" applyBorder="1" applyAlignment="1">
      <alignment horizontal="center" vertical="center" shrinkToFit="1"/>
    </xf>
    <xf numFmtId="0" fontId="12" fillId="0" borderId="0" xfId="19" applyFont="1" applyAlignment="1">
      <alignment horizontal="center" vertical="center"/>
    </xf>
    <xf numFmtId="183" fontId="14" fillId="0" borderId="0" xfId="20" applyNumberFormat="1" applyFont="1" applyFill="1" applyBorder="1" applyAlignment="1" applyProtection="1">
      <alignment horizontal="center" vertical="center"/>
    </xf>
    <xf numFmtId="0" fontId="14" fillId="0" borderId="0" xfId="19" applyFont="1" applyAlignment="1" applyProtection="1">
      <alignment horizontal="center" vertical="center" shrinkToFit="1"/>
      <protection locked="0"/>
    </xf>
    <xf numFmtId="38" fontId="14" fillId="0" borderId="0" xfId="20" applyFont="1" applyFill="1" applyBorder="1" applyAlignment="1" applyProtection="1">
      <alignment horizontal="center" vertical="center"/>
    </xf>
    <xf numFmtId="0" fontId="14" fillId="0" borderId="0" xfId="19" applyFont="1" applyAlignment="1" applyProtection="1">
      <alignment horizontal="center" vertical="center"/>
      <protection locked="0"/>
    </xf>
    <xf numFmtId="2" fontId="14" fillId="7" borderId="13" xfId="19" applyNumberFormat="1" applyFont="1" applyFill="1" applyBorder="1" applyAlignment="1" applyProtection="1">
      <alignment horizontal="center" vertical="center" shrinkToFit="1"/>
      <protection locked="0"/>
    </xf>
    <xf numFmtId="38" fontId="14" fillId="0" borderId="0" xfId="20" applyFont="1" applyFill="1" applyBorder="1" applyAlignment="1" applyProtection="1">
      <alignment horizontal="left" vertical="center"/>
    </xf>
    <xf numFmtId="2" fontId="14" fillId="3" borderId="13" xfId="19" applyNumberFormat="1" applyFont="1" applyFill="1" applyBorder="1" applyAlignment="1">
      <alignment horizontal="center" vertical="center"/>
    </xf>
    <xf numFmtId="0" fontId="14" fillId="0" borderId="0" xfId="19" applyFont="1" applyAlignment="1">
      <alignment horizontal="left" vertical="center"/>
    </xf>
    <xf numFmtId="38" fontId="14" fillId="0" borderId="0" xfId="20" applyFont="1" applyBorder="1" applyProtection="1">
      <alignment vertical="center"/>
    </xf>
    <xf numFmtId="9" fontId="14" fillId="3" borderId="13" xfId="19" applyNumberFormat="1" applyFont="1" applyFill="1" applyBorder="1" applyAlignment="1">
      <alignment horizontal="center" vertical="center"/>
    </xf>
    <xf numFmtId="49" fontId="14" fillId="0" borderId="0" xfId="20" applyNumberFormat="1" applyFont="1" applyBorder="1" applyProtection="1">
      <alignment vertical="center"/>
    </xf>
    <xf numFmtId="0" fontId="13" fillId="0" borderId="0" xfId="19" applyFont="1">
      <alignment vertical="center"/>
    </xf>
    <xf numFmtId="0" fontId="14" fillId="0" borderId="13" xfId="19" applyFont="1" applyBorder="1" applyAlignment="1">
      <alignment vertical="center" wrapText="1"/>
    </xf>
    <xf numFmtId="0" fontId="14" fillId="0" borderId="0" xfId="19" applyFont="1" applyAlignment="1">
      <alignment vertical="center" wrapText="1"/>
    </xf>
    <xf numFmtId="38" fontId="14" fillId="0" borderId="13" xfId="19" applyNumberFormat="1" applyFont="1" applyBorder="1" applyAlignment="1">
      <alignment vertical="center" shrinkToFit="1"/>
    </xf>
    <xf numFmtId="38" fontId="14" fillId="3" borderId="13" xfId="19" applyNumberFormat="1" applyFont="1" applyFill="1" applyBorder="1" applyAlignment="1">
      <alignment vertical="center" shrinkToFit="1"/>
    </xf>
    <xf numFmtId="38" fontId="14" fillId="7" borderId="13" xfId="20" applyFont="1" applyFill="1" applyBorder="1" applyAlignment="1" applyProtection="1">
      <alignment horizontal="center" vertical="center"/>
      <protection locked="0"/>
    </xf>
    <xf numFmtId="0" fontId="14" fillId="5" borderId="0" xfId="19" applyFont="1" applyFill="1" applyAlignment="1">
      <alignment horizontal="center" vertical="center"/>
    </xf>
    <xf numFmtId="181" fontId="14" fillId="5" borderId="0" xfId="19" applyNumberFormat="1" applyFont="1" applyFill="1" applyAlignment="1">
      <alignment horizontal="center" vertical="center"/>
    </xf>
    <xf numFmtId="38" fontId="14" fillId="7" borderId="13" xfId="1" applyFont="1" applyFill="1" applyBorder="1" applyProtection="1">
      <alignment vertical="center"/>
      <protection locked="0"/>
    </xf>
    <xf numFmtId="40" fontId="14" fillId="7" borderId="13" xfId="20" applyNumberFormat="1" applyFont="1" applyFill="1" applyBorder="1" applyAlignment="1" applyProtection="1">
      <alignment horizontal="center" vertical="center"/>
      <protection locked="0"/>
    </xf>
    <xf numFmtId="0" fontId="14" fillId="4" borderId="13" xfId="19" applyFont="1" applyFill="1" applyBorder="1" applyAlignment="1" applyProtection="1">
      <alignment horizontal="center" vertical="center"/>
      <protection locked="0"/>
    </xf>
    <xf numFmtId="177" fontId="14" fillId="5" borderId="6" xfId="20" applyNumberFormat="1" applyFont="1" applyFill="1" applyBorder="1" applyAlignment="1" applyProtection="1">
      <alignment horizontal="center" vertical="center"/>
      <protection locked="0"/>
    </xf>
    <xf numFmtId="176" fontId="14" fillId="5" borderId="6" xfId="19" applyNumberFormat="1" applyFont="1" applyFill="1" applyBorder="1" applyAlignment="1">
      <alignment horizontal="center" vertical="center"/>
    </xf>
    <xf numFmtId="0" fontId="14" fillId="3" borderId="13" xfId="19" applyFont="1" applyFill="1" applyBorder="1" applyAlignment="1">
      <alignment horizontal="center" vertical="center" shrinkToFit="1"/>
    </xf>
    <xf numFmtId="38" fontId="14" fillId="3" borderId="13" xfId="20" applyFont="1" applyFill="1" applyBorder="1" applyAlignment="1" applyProtection="1">
      <alignment horizontal="center" vertical="center"/>
    </xf>
    <xf numFmtId="38" fontId="14" fillId="0" borderId="33" xfId="19" applyNumberFormat="1" applyFont="1" applyBorder="1" applyAlignment="1">
      <alignment vertical="center" shrinkToFit="1"/>
    </xf>
    <xf numFmtId="0" fontId="27" fillId="0" borderId="13" xfId="19" applyFont="1" applyBorder="1">
      <alignment vertical="center"/>
    </xf>
    <xf numFmtId="0" fontId="15" fillId="7" borderId="13" xfId="19" applyFont="1" applyFill="1" applyBorder="1" applyAlignment="1" applyProtection="1">
      <alignment vertical="center" shrinkToFit="1"/>
      <protection locked="0"/>
    </xf>
    <xf numFmtId="38" fontId="15" fillId="7" borderId="13" xfId="20" applyFont="1" applyFill="1" applyBorder="1" applyAlignment="1" applyProtection="1">
      <alignment vertical="center" shrinkToFit="1"/>
      <protection locked="0"/>
    </xf>
    <xf numFmtId="38" fontId="15" fillId="0" borderId="3" xfId="20" applyFont="1" applyBorder="1" applyAlignment="1" applyProtection="1">
      <alignment vertical="center" shrinkToFit="1"/>
    </xf>
    <xf numFmtId="0" fontId="15" fillId="7" borderId="15" xfId="19" applyFont="1" applyFill="1" applyBorder="1" applyAlignment="1" applyProtection="1">
      <alignment vertical="center" shrinkToFit="1"/>
      <protection locked="0"/>
    </xf>
    <xf numFmtId="38" fontId="15" fillId="7" borderId="15" xfId="20" applyFont="1" applyFill="1" applyBorder="1" applyAlignment="1" applyProtection="1">
      <alignment vertical="center" shrinkToFit="1"/>
      <protection locked="0"/>
    </xf>
    <xf numFmtId="38" fontId="15" fillId="0" borderId="1" xfId="20" applyFont="1" applyBorder="1" applyAlignment="1" applyProtection="1">
      <alignment vertical="center" shrinkToFit="1"/>
    </xf>
    <xf numFmtId="0" fontId="15" fillId="7" borderId="12" xfId="19" applyFont="1" applyFill="1" applyBorder="1" applyAlignment="1" applyProtection="1">
      <alignment vertical="center" shrinkToFit="1"/>
      <protection locked="0"/>
    </xf>
    <xf numFmtId="38" fontId="15" fillId="7" borderId="12" xfId="20" applyFont="1" applyFill="1" applyBorder="1" applyAlignment="1" applyProtection="1">
      <alignment vertical="center" shrinkToFit="1"/>
      <protection locked="0"/>
    </xf>
    <xf numFmtId="38" fontId="15" fillId="0" borderId="4" xfId="20" applyFont="1" applyBorder="1" applyAlignment="1" applyProtection="1">
      <alignment vertical="center" shrinkToFit="1"/>
    </xf>
    <xf numFmtId="2" fontId="14" fillId="3" borderId="13" xfId="19" applyNumberFormat="1" applyFont="1" applyFill="1" applyBorder="1" applyAlignment="1">
      <alignment horizontal="center" vertical="center" shrinkToFit="1"/>
    </xf>
    <xf numFmtId="40" fontId="14" fillId="5" borderId="6" xfId="20" applyNumberFormat="1" applyFont="1" applyFill="1" applyBorder="1" applyAlignment="1" applyProtection="1">
      <alignment horizontal="center" vertical="center" shrinkToFit="1"/>
      <protection locked="0"/>
    </xf>
    <xf numFmtId="38" fontId="14" fillId="0" borderId="0" xfId="1" applyFont="1" applyProtection="1">
      <alignment vertical="center"/>
    </xf>
    <xf numFmtId="38" fontId="14" fillId="0" borderId="13" xfId="1" applyFont="1" applyBorder="1">
      <alignment vertical="center"/>
    </xf>
    <xf numFmtId="38" fontId="14" fillId="0" borderId="0" xfId="1" applyFont="1">
      <alignment vertical="center"/>
    </xf>
    <xf numFmtId="38" fontId="14" fillId="3" borderId="3" xfId="19" applyNumberFormat="1" applyFont="1" applyFill="1" applyBorder="1" applyAlignment="1">
      <alignment vertical="center" shrinkToFit="1"/>
    </xf>
    <xf numFmtId="0" fontId="14" fillId="0" borderId="57" xfId="19" applyFont="1" applyBorder="1">
      <alignment vertical="center"/>
    </xf>
    <xf numFmtId="38" fontId="14" fillId="0" borderId="58" xfId="20" applyFont="1" applyBorder="1" applyProtection="1">
      <alignment vertical="center"/>
    </xf>
    <xf numFmtId="38" fontId="14" fillId="0" borderId="0" xfId="1" applyFont="1" applyAlignment="1">
      <alignment horizontal="right" vertical="center"/>
    </xf>
    <xf numFmtId="0" fontId="27" fillId="0" borderId="13" xfId="19" applyFont="1" applyBorder="1" applyAlignment="1">
      <alignment vertical="center" shrinkToFit="1"/>
    </xf>
    <xf numFmtId="38" fontId="19" fillId="3" borderId="39" xfId="20" applyFont="1" applyFill="1" applyBorder="1" applyAlignment="1" applyProtection="1">
      <alignment vertical="center" shrinkToFit="1"/>
    </xf>
    <xf numFmtId="38" fontId="18" fillId="3" borderId="39" xfId="20" applyFont="1" applyFill="1" applyBorder="1" applyAlignment="1" applyProtection="1">
      <alignment vertical="center" shrinkToFit="1"/>
    </xf>
    <xf numFmtId="0" fontId="19" fillId="3" borderId="39" xfId="19" applyFont="1" applyFill="1" applyBorder="1" applyAlignment="1">
      <alignment vertical="center" shrinkToFit="1"/>
    </xf>
    <xf numFmtId="38" fontId="19" fillId="3" borderId="40" xfId="20" applyFont="1" applyFill="1" applyBorder="1" applyAlignment="1" applyProtection="1">
      <alignment vertical="center" shrinkToFit="1"/>
    </xf>
    <xf numFmtId="0" fontId="12" fillId="0" borderId="13" xfId="19" applyFont="1" applyBorder="1" applyAlignment="1">
      <alignment horizontal="center" vertical="center" wrapText="1"/>
    </xf>
    <xf numFmtId="0" fontId="14" fillId="2" borderId="1" xfId="19" applyFont="1" applyFill="1"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28" fillId="4" borderId="18" xfId="19" applyFont="1" applyFill="1" applyBorder="1" applyAlignment="1" applyProtection="1">
      <alignment horizontal="center" vertical="center" shrinkToFit="1"/>
      <protection locked="0"/>
    </xf>
    <xf numFmtId="0" fontId="28" fillId="4" borderId="22" xfId="19" applyFont="1" applyFill="1" applyBorder="1" applyAlignment="1" applyProtection="1">
      <alignment horizontal="center" vertical="center" shrinkToFit="1"/>
      <protection locked="0"/>
    </xf>
    <xf numFmtId="0" fontId="14" fillId="0" borderId="13" xfId="19" applyFont="1" applyBorder="1" applyAlignment="1">
      <alignment horizontal="center" vertical="center"/>
    </xf>
    <xf numFmtId="0" fontId="11" fillId="0" borderId="13" xfId="19" applyFont="1" applyBorder="1" applyAlignment="1">
      <alignment horizontal="center" vertical="center"/>
    </xf>
    <xf numFmtId="0" fontId="14" fillId="0" borderId="3" xfId="19" applyFont="1" applyBorder="1" applyAlignment="1">
      <alignment horizontal="center" vertical="center"/>
    </xf>
    <xf numFmtId="0" fontId="11" fillId="0" borderId="3" xfId="19" applyFont="1" applyBorder="1" applyAlignment="1">
      <alignment horizontal="center" vertical="center"/>
    </xf>
    <xf numFmtId="0" fontId="14" fillId="0" borderId="32" xfId="19" applyFont="1" applyBorder="1" applyAlignment="1">
      <alignment horizontal="center" vertical="center" wrapText="1"/>
    </xf>
    <xf numFmtId="0" fontId="11" fillId="0" borderId="29" xfId="19" applyFont="1" applyBorder="1" applyAlignment="1">
      <alignment horizontal="center" vertical="center" wrapText="1"/>
    </xf>
    <xf numFmtId="0" fontId="14" fillId="0" borderId="52" xfId="19" applyFont="1" applyBorder="1" applyAlignment="1">
      <alignment vertical="center" shrinkToFit="1"/>
    </xf>
    <xf numFmtId="0" fontId="11" fillId="0" borderId="54" xfId="19" applyFont="1" applyBorder="1" applyAlignment="1">
      <alignment vertical="center" shrinkToFit="1"/>
    </xf>
    <xf numFmtId="0" fontId="11" fillId="0" borderId="55" xfId="19" applyFont="1" applyBorder="1" applyAlignment="1">
      <alignment vertical="center" shrinkToFit="1"/>
    </xf>
    <xf numFmtId="0" fontId="14" fillId="0" borderId="53" xfId="19" applyFont="1" applyBorder="1" applyAlignment="1">
      <alignment vertical="center" shrinkToFit="1"/>
    </xf>
    <xf numFmtId="0" fontId="11" fillId="0" borderId="31" xfId="19" applyFont="1" applyBorder="1" applyAlignment="1">
      <alignment vertical="center" shrinkToFit="1"/>
    </xf>
    <xf numFmtId="0" fontId="11" fillId="0" borderId="56" xfId="19" applyFont="1" applyBorder="1" applyAlignment="1">
      <alignment vertical="center" shrinkToFit="1"/>
    </xf>
    <xf numFmtId="0" fontId="14" fillId="0" borderId="35" xfId="19" applyFont="1" applyBorder="1" applyAlignment="1">
      <alignment horizontal="center" vertical="center"/>
    </xf>
    <xf numFmtId="0" fontId="11" fillId="0" borderId="35" xfId="19" applyFont="1" applyBorder="1" applyAlignment="1">
      <alignment horizontal="center" vertical="center"/>
    </xf>
    <xf numFmtId="0" fontId="19" fillId="0" borderId="19" xfId="19" applyFont="1" applyBorder="1" applyAlignment="1">
      <alignment horizontal="center" vertical="center"/>
    </xf>
    <xf numFmtId="0" fontId="19" fillId="0" borderId="35" xfId="19" applyFont="1" applyBorder="1">
      <alignment vertical="center"/>
    </xf>
    <xf numFmtId="0" fontId="19" fillId="0" borderId="49" xfId="19" applyFont="1" applyBorder="1">
      <alignment vertical="center"/>
    </xf>
    <xf numFmtId="0" fontId="19" fillId="0" borderId="20" xfId="19" applyFont="1" applyBorder="1">
      <alignment vertical="center"/>
    </xf>
    <xf numFmtId="0" fontId="19" fillId="0" borderId="14" xfId="19" applyFont="1" applyBorder="1">
      <alignment vertical="center"/>
    </xf>
    <xf numFmtId="0" fontId="19" fillId="0" borderId="50" xfId="19" applyFont="1" applyBorder="1">
      <alignment vertical="center"/>
    </xf>
    <xf numFmtId="38" fontId="21" fillId="3" borderId="35" xfId="19" applyNumberFormat="1" applyFont="1" applyFill="1" applyBorder="1" applyAlignment="1">
      <alignment horizontal="center" vertical="center"/>
    </xf>
    <xf numFmtId="0" fontId="21" fillId="3" borderId="21" xfId="19" applyFont="1" applyFill="1" applyBorder="1" applyAlignment="1">
      <alignment horizontal="center" vertical="center"/>
    </xf>
    <xf numFmtId="0" fontId="21" fillId="3" borderId="14" xfId="19" applyFont="1" applyFill="1" applyBorder="1" applyAlignment="1">
      <alignment horizontal="center" vertical="center"/>
    </xf>
    <xf numFmtId="0" fontId="21" fillId="3" borderId="16" xfId="19" applyFont="1" applyFill="1" applyBorder="1" applyAlignment="1">
      <alignment horizontal="center" vertical="center"/>
    </xf>
    <xf numFmtId="0" fontId="19" fillId="0" borderId="19" xfId="19" applyFont="1" applyBorder="1" applyAlignment="1">
      <alignment horizontal="center" vertical="center" shrinkToFit="1"/>
    </xf>
    <xf numFmtId="0" fontId="19" fillId="0" borderId="49" xfId="19" applyFont="1" applyBorder="1" applyAlignment="1">
      <alignment vertical="center" shrinkToFit="1"/>
    </xf>
    <xf numFmtId="0" fontId="19" fillId="0" borderId="20" xfId="19" applyFont="1" applyBorder="1" applyAlignment="1">
      <alignment vertical="center" shrinkToFit="1"/>
    </xf>
    <xf numFmtId="0" fontId="19" fillId="0" borderId="50" xfId="19" applyFont="1" applyBorder="1" applyAlignment="1">
      <alignment vertical="center" shrinkToFit="1"/>
    </xf>
    <xf numFmtId="0" fontId="21" fillId="3" borderId="35" xfId="19" applyFont="1" applyFill="1" applyBorder="1" applyAlignment="1">
      <alignment horizontal="center" vertical="center"/>
    </xf>
    <xf numFmtId="0" fontId="19" fillId="0" borderId="37" xfId="19" applyFont="1" applyBorder="1" applyAlignment="1">
      <alignment horizontal="center" vertical="center"/>
    </xf>
    <xf numFmtId="0" fontId="19" fillId="0" borderId="39" xfId="19" applyFont="1" applyBorder="1" applyAlignment="1">
      <alignment horizontal="center" vertical="center"/>
    </xf>
    <xf numFmtId="0" fontId="15" fillId="0" borderId="40" xfId="19" applyFont="1" applyBorder="1" applyProtection="1">
      <alignment vertical="center"/>
      <protection locked="0"/>
    </xf>
    <xf numFmtId="0" fontId="15" fillId="0" borderId="23" xfId="19" applyFont="1" applyBorder="1" applyProtection="1">
      <alignment vertical="center"/>
      <protection locked="0"/>
    </xf>
    <xf numFmtId="0" fontId="15" fillId="0" borderId="3" xfId="19" applyFont="1" applyBorder="1" applyAlignment="1" applyProtection="1">
      <alignment vertical="center" shrinkToFit="1"/>
      <protection locked="0"/>
    </xf>
    <xf numFmtId="0" fontId="15" fillId="0" borderId="5" xfId="19" applyFont="1" applyBorder="1" applyAlignment="1" applyProtection="1">
      <alignment vertical="center" shrinkToFit="1"/>
      <protection locked="0"/>
    </xf>
    <xf numFmtId="0" fontId="19" fillId="0" borderId="17" xfId="19" applyFont="1" applyBorder="1" applyAlignment="1">
      <alignment vertical="center" textRotation="255"/>
    </xf>
    <xf numFmtId="0" fontId="15" fillId="0" borderId="4" xfId="19" applyFont="1" applyBorder="1" applyAlignment="1" applyProtection="1">
      <alignment vertical="center" shrinkToFit="1"/>
      <protection locked="0"/>
    </xf>
    <xf numFmtId="0" fontId="15" fillId="0" borderId="11" xfId="19" applyFont="1" applyBorder="1" applyAlignment="1" applyProtection="1">
      <alignment vertical="center" shrinkToFit="1"/>
      <protection locked="0"/>
    </xf>
    <xf numFmtId="0" fontId="14" fillId="0" borderId="3" xfId="19" applyFont="1" applyBorder="1" applyProtection="1">
      <alignment vertical="center"/>
      <protection locked="0"/>
    </xf>
    <xf numFmtId="0" fontId="11" fillId="0" borderId="5" xfId="19" applyFont="1" applyBorder="1" applyProtection="1">
      <alignment vertical="center"/>
      <protection locked="0"/>
    </xf>
    <xf numFmtId="0" fontId="19" fillId="0" borderId="15" xfId="19" applyFont="1" applyBorder="1" applyAlignment="1">
      <alignment vertical="center" textRotation="255"/>
    </xf>
    <xf numFmtId="0" fontId="15" fillId="0" borderId="1" xfId="19" applyFont="1" applyBorder="1" applyAlignment="1" applyProtection="1">
      <alignment vertical="center" shrinkToFit="1"/>
      <protection locked="0"/>
    </xf>
    <xf numFmtId="0" fontId="15" fillId="0" borderId="7" xfId="19" applyFont="1" applyBorder="1" applyAlignment="1" applyProtection="1">
      <alignment vertical="center" shrinkToFit="1"/>
      <protection locked="0"/>
    </xf>
    <xf numFmtId="0" fontId="18" fillId="0" borderId="1" xfId="19" applyFont="1" applyBorder="1" applyAlignment="1">
      <alignment horizontal="center" vertical="center"/>
    </xf>
    <xf numFmtId="0" fontId="13" fillId="0" borderId="7" xfId="19" applyFont="1" applyBorder="1" applyAlignment="1">
      <alignment horizontal="center" vertical="center"/>
    </xf>
    <xf numFmtId="0" fontId="11" fillId="0" borderId="4" xfId="19" applyFont="1" applyBorder="1" applyAlignment="1">
      <alignment horizontal="center" vertical="center"/>
    </xf>
    <xf numFmtId="0" fontId="11" fillId="0" borderId="11" xfId="19" applyFont="1" applyBorder="1" applyAlignment="1">
      <alignment horizontal="center" vertical="center"/>
    </xf>
    <xf numFmtId="0" fontId="13" fillId="3" borderId="18" xfId="19" applyFont="1" applyFill="1" applyBorder="1" applyAlignment="1">
      <alignment horizontal="center" vertical="center" shrinkToFit="1"/>
    </xf>
    <xf numFmtId="0" fontId="13" fillId="3" borderId="23" xfId="19" applyFont="1" applyFill="1" applyBorder="1" applyAlignment="1">
      <alignment horizontal="center" vertical="center" shrinkToFit="1"/>
    </xf>
    <xf numFmtId="49" fontId="14" fillId="0" borderId="13" xfId="19" applyNumberFormat="1" applyFont="1" applyBorder="1">
      <alignment vertical="center"/>
    </xf>
    <xf numFmtId="0" fontId="11" fillId="0" borderId="13" xfId="19" applyFont="1" applyBorder="1">
      <alignment vertical="center"/>
    </xf>
    <xf numFmtId="0" fontId="11" fillId="0" borderId="2" xfId="19" applyFont="1" applyBorder="1" applyAlignment="1">
      <alignment horizontal="center" vertical="center"/>
    </xf>
    <xf numFmtId="0" fontId="11" fillId="0" borderId="5" xfId="19" applyFont="1" applyBorder="1" applyAlignment="1">
      <alignment horizontal="center" vertical="center"/>
    </xf>
    <xf numFmtId="38" fontId="13" fillId="3" borderId="35" xfId="19" applyNumberFormat="1" applyFont="1" applyFill="1" applyBorder="1" applyAlignment="1">
      <alignment horizontal="center" vertical="center"/>
    </xf>
    <xf numFmtId="0" fontId="13" fillId="3" borderId="21" xfId="19" applyFont="1" applyFill="1" applyBorder="1" applyAlignment="1">
      <alignment horizontal="center" vertical="center"/>
    </xf>
    <xf numFmtId="0" fontId="13" fillId="3" borderId="14" xfId="19" applyFont="1" applyFill="1" applyBorder="1" applyAlignment="1">
      <alignment horizontal="center" vertical="center"/>
    </xf>
    <xf numFmtId="0" fontId="13" fillId="3" borderId="16" xfId="19" applyFont="1" applyFill="1" applyBorder="1" applyAlignment="1">
      <alignment horizontal="center" vertical="center"/>
    </xf>
    <xf numFmtId="0" fontId="13" fillId="3" borderId="35" xfId="19" applyFont="1" applyFill="1" applyBorder="1" applyAlignment="1">
      <alignment horizontal="center" vertical="center"/>
    </xf>
    <xf numFmtId="0" fontId="15" fillId="0" borderId="3" xfId="19" applyFont="1" applyBorder="1" applyProtection="1">
      <alignment vertical="center"/>
      <protection locked="0"/>
    </xf>
    <xf numFmtId="0" fontId="15" fillId="0" borderId="5" xfId="19" applyFont="1" applyBorder="1" applyProtection="1">
      <alignment vertical="center"/>
      <protection locked="0"/>
    </xf>
    <xf numFmtId="0" fontId="19" fillId="0" borderId="0" xfId="19" applyFont="1">
      <alignment vertical="center"/>
    </xf>
    <xf numFmtId="38" fontId="13" fillId="5" borderId="0" xfId="20" applyFont="1" applyFill="1" applyBorder="1" applyAlignment="1" applyProtection="1">
      <alignment horizontal="center" vertical="center"/>
    </xf>
    <xf numFmtId="38" fontId="13" fillId="5" borderId="0" xfId="20" applyFont="1" applyFill="1" applyBorder="1" applyAlignment="1">
      <alignment horizontal="center" vertical="center"/>
    </xf>
    <xf numFmtId="38" fontId="13" fillId="5" borderId="14" xfId="20" applyFont="1" applyFill="1" applyBorder="1" applyAlignment="1">
      <alignment horizontal="center" vertical="center"/>
    </xf>
    <xf numFmtId="0" fontId="25" fillId="0" borderId="0" xfId="19" applyFont="1" applyAlignment="1">
      <alignment horizontal="center" vertical="center"/>
    </xf>
    <xf numFmtId="0" fontId="25" fillId="0" borderId="14" xfId="19" applyFont="1" applyBorder="1" applyAlignment="1">
      <alignment horizontal="center" vertical="center"/>
    </xf>
    <xf numFmtId="0" fontId="18" fillId="3" borderId="18" xfId="19" applyFont="1" applyFill="1" applyBorder="1" applyAlignment="1">
      <alignment horizontal="center" vertical="center" shrinkToFit="1"/>
    </xf>
    <xf numFmtId="0" fontId="18" fillId="3" borderId="23" xfId="19" applyFont="1" applyFill="1" applyBorder="1" applyAlignment="1">
      <alignment horizontal="center" vertical="center" shrinkToFit="1"/>
    </xf>
    <xf numFmtId="0" fontId="14" fillId="0" borderId="5" xfId="19" applyFont="1" applyBorder="1">
      <alignment vertical="center"/>
    </xf>
    <xf numFmtId="0" fontId="18" fillId="4" borderId="13" xfId="19" applyFont="1" applyFill="1" applyBorder="1" applyAlignment="1" applyProtection="1">
      <alignment horizontal="center" vertical="center" shrinkToFit="1"/>
      <protection locked="0"/>
    </xf>
    <xf numFmtId="0" fontId="18" fillId="4" borderId="13" xfId="19" applyFont="1" applyFill="1" applyBorder="1" applyAlignment="1" applyProtection="1">
      <alignment vertical="center" shrinkToFit="1"/>
      <protection locked="0"/>
    </xf>
    <xf numFmtId="0" fontId="14" fillId="0" borderId="13" xfId="19" applyFont="1" applyBorder="1">
      <alignment vertical="center"/>
    </xf>
    <xf numFmtId="0" fontId="14" fillId="0" borderId="2" xfId="19" applyFont="1" applyBorder="1" applyAlignment="1">
      <alignment horizontal="center" vertical="center"/>
    </xf>
    <xf numFmtId="0" fontId="25" fillId="0" borderId="0" xfId="19" applyFont="1" applyAlignment="1">
      <alignment horizontal="center" vertical="center" wrapText="1"/>
    </xf>
    <xf numFmtId="0" fontId="18" fillId="0" borderId="7" xfId="19" applyFont="1" applyBorder="1" applyAlignment="1">
      <alignment horizontal="center" vertical="center"/>
    </xf>
    <xf numFmtId="0" fontId="14" fillId="0" borderId="4" xfId="19" applyFont="1" applyBorder="1" applyAlignment="1">
      <alignment horizontal="center" vertical="center"/>
    </xf>
    <xf numFmtId="0" fontId="14" fillId="0" borderId="11" xfId="19" applyFont="1" applyBorder="1" applyAlignment="1">
      <alignment horizontal="center" vertical="center"/>
    </xf>
    <xf numFmtId="0" fontId="15" fillId="0" borderId="4" xfId="19" applyFont="1" applyBorder="1" applyProtection="1">
      <alignment vertical="center"/>
      <protection locked="0"/>
    </xf>
    <xf numFmtId="0" fontId="15" fillId="0" borderId="11" xfId="19" applyFont="1" applyBorder="1" applyProtection="1">
      <alignment vertical="center"/>
      <protection locked="0"/>
    </xf>
    <xf numFmtId="0" fontId="13" fillId="0" borderId="0" xfId="19" applyFont="1" applyAlignment="1">
      <alignment horizontal="center" vertical="center" shrinkToFit="1"/>
    </xf>
    <xf numFmtId="0" fontId="14" fillId="3" borderId="13" xfId="19" applyFont="1" applyFill="1" applyBorder="1" applyAlignment="1">
      <alignment horizontal="center" vertical="center"/>
    </xf>
    <xf numFmtId="0" fontId="11" fillId="3" borderId="13" xfId="19" applyFont="1" applyFill="1" applyBorder="1">
      <alignment vertical="center"/>
    </xf>
    <xf numFmtId="0" fontId="14" fillId="0" borderId="3" xfId="19" applyFont="1" applyBorder="1">
      <alignment vertical="center"/>
    </xf>
    <xf numFmtId="0" fontId="14" fillId="0" borderId="2" xfId="19" applyFont="1" applyBorder="1">
      <alignment vertical="center"/>
    </xf>
    <xf numFmtId="0" fontId="14" fillId="0" borderId="13" xfId="19" applyFont="1" applyBorder="1" applyAlignment="1" applyProtection="1">
      <alignment horizontal="left" vertical="center"/>
      <protection locked="0"/>
    </xf>
    <xf numFmtId="0" fontId="14" fillId="0" borderId="6" xfId="19" applyFont="1" applyBorder="1">
      <alignment vertical="center"/>
    </xf>
    <xf numFmtId="0" fontId="11" fillId="0" borderId="6" xfId="19" applyFont="1" applyBorder="1">
      <alignment vertical="center"/>
    </xf>
    <xf numFmtId="0" fontId="29" fillId="0" borderId="23" xfId="0" applyFont="1" applyBorder="1" applyAlignment="1" applyProtection="1">
      <alignment vertical="center" shrinkToFit="1"/>
      <protection locked="0"/>
    </xf>
    <xf numFmtId="38" fontId="14" fillId="4" borderId="13" xfId="20" applyFont="1" applyFill="1" applyBorder="1" applyAlignment="1" applyProtection="1">
      <alignment horizontal="center" vertical="center"/>
      <protection locked="0"/>
    </xf>
    <xf numFmtId="0" fontId="14" fillId="4" borderId="13" xfId="19" applyFont="1" applyFill="1" applyBorder="1" applyAlignment="1" applyProtection="1">
      <alignment horizontal="center" vertical="center" shrinkToFit="1"/>
      <protection locked="0"/>
    </xf>
  </cellXfs>
  <cellStyles count="21">
    <cellStyle name="桁区切り" xfId="1" builtinId="6"/>
    <cellStyle name="桁区切り 2" xfId="9"/>
    <cellStyle name="桁区切り 2 10" xfId="2"/>
    <cellStyle name="桁区切り 2 2" xfId="20"/>
    <cellStyle name="桁区切り 3" xfId="11"/>
    <cellStyle name="桁区切り 4" xfId="13"/>
    <cellStyle name="桁区切り 5" xfId="15"/>
    <cellStyle name="標準" xfId="0" builtinId="0"/>
    <cellStyle name="標準 2" xfId="3"/>
    <cellStyle name="標準 2 2" xfId="6"/>
    <cellStyle name="標準 2 3" xfId="4"/>
    <cellStyle name="標準 2 4" xfId="17"/>
    <cellStyle name="標準 3" xfId="7"/>
    <cellStyle name="標準 3 2" xfId="16"/>
    <cellStyle name="標準 4" xfId="5"/>
    <cellStyle name="標準 4 3" xfId="18"/>
    <cellStyle name="標準 5" xfId="8"/>
    <cellStyle name="標準 5 2" xfId="19"/>
    <cellStyle name="標準 6" xfId="10"/>
    <cellStyle name="標準 7" xfId="12"/>
    <cellStyle name="標準 8" xfId="14"/>
  </cellStyles>
  <dxfs count="0"/>
  <tableStyles count="0" defaultTableStyle="TableStyleMedium2" defaultPivotStyle="PivotStyleLight16"/>
  <colors>
    <mruColors>
      <color rgb="FFFFFF99"/>
      <color rgb="FFFFFF66"/>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6481;&#20140;&#37117;&#22320;&#29699;&#28201;&#26262;&#21270;&#38450;&#27490;&#27963;&#21205;&#25512;&#36914;&#12475;&#12531;&#12479;&#12540;/&#21109;&#12456;&#12493;&#25903;&#25588;&#12481;&#12540;&#12512;/&#65330;&#65300;/&#22320;&#29987;&#22320;&#28040;&#20877;&#12456;&#12493;&#22679;&#24375;&#12503;&#12525;&#12472;&#12455;&#12463;&#12488;R4/02_&#20132;&#20184;&#35201;&#32177;&#12539;&#27096;&#24335;FMT/03_&#27096;&#24335;&#12539;FMT/03_&#20108;&#23450;&#35036;&#27491;&#65288;&#37117;&#22806;&#65289;/01_&#30906;&#23450;&#27096;&#24335;/&#12304;&#24120;&#12395;&#26368;&#26032;&#12305;_&#30906;&#23450;&#27096;&#24335;_&#37117;&#22806;_&#20108;&#23450;&#35036;&#27491;_&#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提出方法"/>
      <sheetName val="記載要領"/>
      <sheetName val="日本標準産業中分類"/>
      <sheetName val="会社規模判断資料"/>
      <sheetName val="基本情報"/>
      <sheetName val="第１号"/>
      <sheetName val="第１号_第二面"/>
      <sheetName val="第２号 (助成対象事業者用)"/>
      <sheetName val="第２号 (共同申請者用) "/>
      <sheetName val="第２号 (手続き代行者用)"/>
      <sheetName val="第3号"/>
      <sheetName val="第４号(太陽光）"/>
      <sheetName val="第４号（風力)"/>
      <sheetName val="第４号（水力)"/>
      <sheetName val="第４号（地熱)"/>
      <sheetName val="第４号（ﾊﾞｲｵﾏｽ発電)"/>
      <sheetName val="第４号（共通_環境価値）"/>
      <sheetName val="別紙１"/>
      <sheetName val="別紙２"/>
      <sheetName val="別紙３"/>
      <sheetName val="別紙３ (2)"/>
      <sheetName val="共通様式_助成対象事業経費内訳（全体）"/>
      <sheetName val="共通様式_助成対象事業経費内訳（太陽光）"/>
      <sheetName val="共通様式_助成対象事業経費内訳（太陽光を除く）"/>
      <sheetName val="共通様式_蓄電池"/>
      <sheetName val="補助資料（機器按分）"/>
      <sheetName val="第7号様式"/>
      <sheetName val="第8号様式"/>
      <sheetName val="第9号様式"/>
      <sheetName val="第11号様式"/>
      <sheetName val="第13号様式"/>
      <sheetName val="第14号様式"/>
      <sheetName val="第15号様式"/>
      <sheetName val="第17の1号様式"/>
      <sheetName val="第17の2号様式"/>
      <sheetName val="第17の3号様式"/>
      <sheetName val="第21号様式"/>
      <sheetName val="第22号様式"/>
      <sheetName val="第24号様式"/>
    </sheetNames>
    <sheetDataSet>
      <sheetData sheetId="0"/>
      <sheetData sheetId="1"/>
      <sheetData sheetId="2"/>
      <sheetData sheetId="3"/>
      <sheetData sheetId="4"/>
      <sheetData sheetId="5">
        <row r="2">
          <cell r="E2"/>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29"/>
  <sheetViews>
    <sheetView showZeros="0" tabSelected="1" view="pageBreakPreview" zoomScale="85" zoomScaleNormal="85" zoomScaleSheetLayoutView="85" workbookViewId="0">
      <selection activeCell="B6" sqref="B6"/>
    </sheetView>
  </sheetViews>
  <sheetFormatPr defaultColWidth="8.88671875" defaultRowHeight="10.8"/>
  <cols>
    <col min="1" max="1" width="14.21875" style="1" customWidth="1"/>
    <col min="2" max="7" width="11.5546875" style="1" customWidth="1"/>
    <col min="8" max="9" width="8.88671875" style="1"/>
    <col min="10" max="10" width="0" style="1" hidden="1" customWidth="1"/>
    <col min="11" max="11" width="8.88671875" style="1" hidden="1" customWidth="1"/>
    <col min="12" max="12" width="12.6640625" style="1" hidden="1" customWidth="1"/>
    <col min="13" max="19" width="8.88671875" style="1" hidden="1" customWidth="1"/>
    <col min="20" max="20" width="0" style="1" hidden="1" customWidth="1"/>
    <col min="21" max="16384" width="8.88671875" style="1"/>
  </cols>
  <sheetData>
    <row r="1" spans="1:18" ht="13.8" thickBot="1">
      <c r="A1" s="3" t="s">
        <v>131</v>
      </c>
    </row>
    <row r="2" spans="1:18" ht="18" customHeight="1" thickBot="1">
      <c r="A2" s="88" t="s">
        <v>83</v>
      </c>
      <c r="D2" s="138" t="s">
        <v>48</v>
      </c>
      <c r="E2" s="139"/>
      <c r="F2" s="227"/>
    </row>
    <row r="3" spans="1:18" ht="11.4" thickBot="1"/>
    <row r="4" spans="1:18" ht="25.2">
      <c r="A4" s="89" t="s">
        <v>30</v>
      </c>
      <c r="B4" s="104">
        <v>1</v>
      </c>
      <c r="C4" s="104">
        <v>2</v>
      </c>
      <c r="D4" s="104">
        <v>3</v>
      </c>
      <c r="E4" s="140" t="s">
        <v>0</v>
      </c>
      <c r="F4" s="142" t="s">
        <v>84</v>
      </c>
      <c r="G4" s="144" t="str">
        <f>IFERROR((VLOOKUP(D2,L4:Q6,6,FALSE)),"")</f>
        <v>申請区分を選択してください</v>
      </c>
      <c r="L4" s="1" t="s">
        <v>48</v>
      </c>
      <c r="M4" s="47" t="s">
        <v>52</v>
      </c>
      <c r="N4" s="48" t="s">
        <v>26</v>
      </c>
      <c r="O4" s="49" t="s">
        <v>27</v>
      </c>
      <c r="P4" s="48" t="s">
        <v>53</v>
      </c>
      <c r="Q4" s="1" t="s">
        <v>48</v>
      </c>
      <c r="R4" s="2"/>
    </row>
    <row r="5" spans="1:18" ht="26.4" customHeight="1">
      <c r="A5" s="89" t="s">
        <v>1</v>
      </c>
      <c r="B5" s="104" t="str">
        <f>IF('共通様式_助成対象事業経費内訳（太陽光）'!D7="","",'共通様式_助成対象事業経費内訳（太陽光）'!B7)</f>
        <v/>
      </c>
      <c r="C5" s="123" t="str">
        <f>IF('共通様式_助成対象事業経費内訳（太陽光を除く）'!B6="選択してください","",'共通様式_助成対象事業経費内訳（太陽光を除く）'!B6)</f>
        <v/>
      </c>
      <c r="D5" s="104" t="str">
        <f>IF('共通様式_助成対象事業経費内訳（蓄電池）'!E9="","","蓄電池")</f>
        <v/>
      </c>
      <c r="E5" s="141"/>
      <c r="F5" s="143"/>
      <c r="G5" s="145"/>
      <c r="L5" s="19" t="s">
        <v>2</v>
      </c>
      <c r="M5" s="50" t="s">
        <v>54</v>
      </c>
      <c r="N5" s="50" t="s">
        <v>55</v>
      </c>
      <c r="O5" s="50" t="s">
        <v>56</v>
      </c>
      <c r="P5" s="50" t="s">
        <v>57</v>
      </c>
      <c r="Q5" s="1" t="s">
        <v>46</v>
      </c>
      <c r="R5" s="2"/>
    </row>
    <row r="6" spans="1:18" ht="26.4" customHeight="1">
      <c r="A6" s="89" t="s">
        <v>24</v>
      </c>
      <c r="B6" s="92">
        <f>'共通様式_助成対象事業経費内訳（太陽光）'!E40</f>
        <v>0</v>
      </c>
      <c r="C6" s="92">
        <f>'共通様式_助成対象事業経費内訳（太陽光を除く）'!E40</f>
        <v>0</v>
      </c>
      <c r="D6" s="92">
        <f>'共通様式_助成対象事業経費内訳（蓄電池）'!E45</f>
        <v>0</v>
      </c>
      <c r="E6" s="92">
        <f>SUM(B6:D6)</f>
        <v>0</v>
      </c>
      <c r="F6" s="146"/>
      <c r="G6" s="149"/>
      <c r="L6" s="19" t="s">
        <v>4</v>
      </c>
      <c r="M6" s="50" t="s">
        <v>54</v>
      </c>
      <c r="N6" s="50" t="s">
        <v>55</v>
      </c>
      <c r="O6" s="50" t="s">
        <v>56</v>
      </c>
      <c r="P6" s="51" t="s">
        <v>58</v>
      </c>
      <c r="Q6" s="1" t="s">
        <v>59</v>
      </c>
      <c r="R6" s="2"/>
    </row>
    <row r="7" spans="1:18" ht="31.8" customHeight="1">
      <c r="A7" s="89" t="s">
        <v>25</v>
      </c>
      <c r="B7" s="92">
        <f>'共通様式_助成対象事業経費内訳（太陽光）'!F40</f>
        <v>0</v>
      </c>
      <c r="C7" s="92">
        <f>'共通様式_助成対象事業経費内訳（太陽光を除く）'!F40</f>
        <v>0</v>
      </c>
      <c r="D7" s="92">
        <f>'共通様式_助成対象事業経費内訳（蓄電池）'!F45</f>
        <v>0</v>
      </c>
      <c r="E7" s="92">
        <f t="shared" ref="E7:E9" si="0">SUM(B7:D7)</f>
        <v>0</v>
      </c>
      <c r="F7" s="147"/>
      <c r="G7" s="150"/>
      <c r="L7" s="19" t="s">
        <v>50</v>
      </c>
      <c r="M7" s="50" t="s">
        <v>54</v>
      </c>
      <c r="N7" s="50" t="s">
        <v>55</v>
      </c>
      <c r="O7" s="50" t="s">
        <v>56</v>
      </c>
      <c r="P7" s="50" t="s">
        <v>57</v>
      </c>
      <c r="Q7" s="1" t="s">
        <v>46</v>
      </c>
      <c r="R7" s="2"/>
    </row>
    <row r="8" spans="1:18" ht="31.8" customHeight="1">
      <c r="A8" s="89" t="s">
        <v>26</v>
      </c>
      <c r="B8" s="92">
        <f>'共通様式_助成対象事業経費内訳（太陽光）'!G40</f>
        <v>0</v>
      </c>
      <c r="C8" s="92">
        <f>'共通様式_助成対象事業経費内訳（太陽光を除く）'!G40</f>
        <v>0</v>
      </c>
      <c r="D8" s="92">
        <f>'共通様式_助成対象事業経費内訳（蓄電池）'!G45</f>
        <v>0</v>
      </c>
      <c r="E8" s="92">
        <f t="shared" si="0"/>
        <v>0</v>
      </c>
      <c r="F8" s="147"/>
      <c r="G8" s="150"/>
      <c r="L8" s="19" t="s">
        <v>60</v>
      </c>
      <c r="M8" s="50" t="s">
        <v>54</v>
      </c>
      <c r="N8" s="50" t="s">
        <v>55</v>
      </c>
      <c r="O8" s="50" t="s">
        <v>56</v>
      </c>
      <c r="P8" s="50" t="s">
        <v>57</v>
      </c>
      <c r="Q8" s="1" t="s">
        <v>46</v>
      </c>
      <c r="R8" s="2"/>
    </row>
    <row r="9" spans="1:18" ht="31.8" customHeight="1">
      <c r="A9" s="89" t="s">
        <v>27</v>
      </c>
      <c r="B9" s="92">
        <f>'共通様式_助成対象事業経費内訳（太陽光）'!H40</f>
        <v>0</v>
      </c>
      <c r="C9" s="92">
        <f>'共通様式_助成対象事業経費内訳（太陽光を除く）'!H40</f>
        <v>0</v>
      </c>
      <c r="D9" s="92">
        <f>'共通様式_助成対象事業経費内訳（蓄電池）'!H45</f>
        <v>0</v>
      </c>
      <c r="E9" s="92">
        <f t="shared" si="0"/>
        <v>0</v>
      </c>
      <c r="F9" s="148"/>
      <c r="G9" s="151"/>
      <c r="L9" s="19" t="s">
        <v>61</v>
      </c>
      <c r="M9" s="50" t="s">
        <v>54</v>
      </c>
      <c r="N9" s="50" t="s">
        <v>55</v>
      </c>
      <c r="O9" s="50" t="s">
        <v>56</v>
      </c>
      <c r="P9" s="50" t="s">
        <v>57</v>
      </c>
      <c r="Q9" s="1" t="s">
        <v>46</v>
      </c>
    </row>
    <row r="10" spans="1:18" ht="31.8" customHeight="1" thickBot="1">
      <c r="A10" s="89" t="str">
        <f>G4</f>
        <v>申請区分を選択してください</v>
      </c>
      <c r="B10" s="92" t="str">
        <f>'共通様式_助成対象事業経費内訳（太陽光）'!I43</f>
        <v/>
      </c>
      <c r="C10" s="92" t="str">
        <f>'共通様式_助成対象事業経費内訳（太陽光を除く）'!I45</f>
        <v/>
      </c>
      <c r="D10" s="92">
        <f>'共通様式_助成対象事業経費内訳（蓄電池）'!I48</f>
        <v>0</v>
      </c>
      <c r="E10" s="92">
        <f>SUM(B10:D10)</f>
        <v>0</v>
      </c>
      <c r="F10" s="119" t="str">
        <f>IF(E9=0,"",IF(AND('共通様式_助成対象事業経費内訳（太陽光）'!D7="",'共通様式_助成対象事業経費内訳（太陽光を除く）'!D6=""),L14,IF('共通様式_助成対象事業経費内訳（蓄電池）'!D7="",L15,'共通様式_助成対象事業経費内訳（全体）'!L16)))</f>
        <v/>
      </c>
      <c r="G10" s="103">
        <f>MIN(E10:F10)</f>
        <v>0</v>
      </c>
      <c r="L10" s="19" t="s">
        <v>62</v>
      </c>
      <c r="M10" s="50" t="s">
        <v>54</v>
      </c>
      <c r="N10" s="50" t="s">
        <v>55</v>
      </c>
      <c r="O10" s="50" t="s">
        <v>56</v>
      </c>
      <c r="P10" s="50" t="s">
        <v>57</v>
      </c>
      <c r="Q10" s="1" t="s">
        <v>46</v>
      </c>
    </row>
    <row r="11" spans="1:18" ht="18" customHeight="1">
      <c r="L11" s="19" t="s">
        <v>63</v>
      </c>
      <c r="M11" s="50" t="s">
        <v>54</v>
      </c>
      <c r="N11" s="50" t="s">
        <v>55</v>
      </c>
      <c r="O11" s="50" t="s">
        <v>56</v>
      </c>
      <c r="P11" s="51" t="s">
        <v>58</v>
      </c>
      <c r="Q11" s="1" t="s">
        <v>59</v>
      </c>
    </row>
    <row r="12" spans="1:18" ht="18" customHeight="1"/>
    <row r="13" spans="1:18" ht="18" customHeight="1">
      <c r="A13" s="1" t="s">
        <v>85</v>
      </c>
      <c r="L13" s="116">
        <f>IF(D5="蓄電池",100000000,0)</f>
        <v>0</v>
      </c>
    </row>
    <row r="14" spans="1:18" ht="18" customHeight="1">
      <c r="A14" s="129"/>
      <c r="B14" s="130"/>
      <c r="C14" s="130"/>
      <c r="D14" s="130"/>
      <c r="E14" s="130"/>
      <c r="F14" s="130"/>
      <c r="G14" s="131"/>
      <c r="H14" s="90"/>
      <c r="I14" s="90"/>
      <c r="K14" s="1" t="s">
        <v>105</v>
      </c>
      <c r="L14" s="116">
        <v>100000000</v>
      </c>
    </row>
    <row r="15" spans="1:18" ht="18" customHeight="1">
      <c r="A15" s="132"/>
      <c r="B15" s="133"/>
      <c r="C15" s="133"/>
      <c r="D15" s="133"/>
      <c r="E15" s="133"/>
      <c r="F15" s="133"/>
      <c r="G15" s="134"/>
      <c r="K15" s="1" t="s">
        <v>106</v>
      </c>
      <c r="L15" s="116">
        <v>200000000</v>
      </c>
    </row>
    <row r="16" spans="1:18" ht="18" customHeight="1">
      <c r="A16" s="132"/>
      <c r="B16" s="133"/>
      <c r="C16" s="133"/>
      <c r="D16" s="133"/>
      <c r="E16" s="133"/>
      <c r="F16" s="133"/>
      <c r="G16" s="134"/>
      <c r="K16" s="46" t="s">
        <v>106</v>
      </c>
      <c r="L16" s="118">
        <v>300000000</v>
      </c>
    </row>
    <row r="17" spans="1:7" ht="18" customHeight="1">
      <c r="A17" s="132"/>
      <c r="B17" s="133"/>
      <c r="C17" s="133"/>
      <c r="D17" s="133"/>
      <c r="E17" s="133"/>
      <c r="F17" s="133"/>
      <c r="G17" s="134"/>
    </row>
    <row r="18" spans="1:7" ht="18" customHeight="1">
      <c r="A18" s="132"/>
      <c r="B18" s="133"/>
      <c r="C18" s="133"/>
      <c r="D18" s="133"/>
      <c r="E18" s="133"/>
      <c r="F18" s="133"/>
      <c r="G18" s="134"/>
    </row>
    <row r="19" spans="1:7" ht="18" customHeight="1">
      <c r="A19" s="132"/>
      <c r="B19" s="133"/>
      <c r="C19" s="133"/>
      <c r="D19" s="133"/>
      <c r="E19" s="133"/>
      <c r="F19" s="133"/>
      <c r="G19" s="134"/>
    </row>
    <row r="20" spans="1:7" ht="18" customHeight="1">
      <c r="A20" s="132"/>
      <c r="B20" s="133"/>
      <c r="C20" s="133"/>
      <c r="D20" s="133"/>
      <c r="E20" s="133"/>
      <c r="F20" s="133"/>
      <c r="G20" s="134"/>
    </row>
    <row r="21" spans="1:7" ht="18" customHeight="1">
      <c r="A21" s="132"/>
      <c r="B21" s="133"/>
      <c r="C21" s="133"/>
      <c r="D21" s="133"/>
      <c r="E21" s="133"/>
      <c r="F21" s="133"/>
      <c r="G21" s="134"/>
    </row>
    <row r="22" spans="1:7" ht="18" customHeight="1">
      <c r="A22" s="132"/>
      <c r="B22" s="133"/>
      <c r="C22" s="133"/>
      <c r="D22" s="133"/>
      <c r="E22" s="133"/>
      <c r="F22" s="133"/>
      <c r="G22" s="134"/>
    </row>
    <row r="23" spans="1:7" ht="18" customHeight="1">
      <c r="A23" s="132"/>
      <c r="B23" s="133"/>
      <c r="C23" s="133"/>
      <c r="D23" s="133"/>
      <c r="E23" s="133"/>
      <c r="F23" s="133"/>
      <c r="G23" s="134"/>
    </row>
    <row r="24" spans="1:7" ht="18" customHeight="1">
      <c r="A24" s="132"/>
      <c r="B24" s="133"/>
      <c r="C24" s="133"/>
      <c r="D24" s="133"/>
      <c r="E24" s="133"/>
      <c r="F24" s="133"/>
      <c r="G24" s="134"/>
    </row>
    <row r="25" spans="1:7" ht="18" customHeight="1">
      <c r="A25" s="132"/>
      <c r="B25" s="133"/>
      <c r="C25" s="133"/>
      <c r="D25" s="133"/>
      <c r="E25" s="133"/>
      <c r="F25" s="133"/>
      <c r="G25" s="134"/>
    </row>
    <row r="26" spans="1:7" ht="18" customHeight="1">
      <c r="A26" s="132"/>
      <c r="B26" s="133"/>
      <c r="C26" s="133"/>
      <c r="D26" s="133"/>
      <c r="E26" s="133"/>
      <c r="F26" s="133"/>
      <c r="G26" s="134"/>
    </row>
    <row r="27" spans="1:7" ht="18" customHeight="1">
      <c r="A27" s="135"/>
      <c r="B27" s="136"/>
      <c r="C27" s="136"/>
      <c r="D27" s="136"/>
      <c r="E27" s="136"/>
      <c r="F27" s="136"/>
      <c r="G27" s="137"/>
    </row>
    <row r="28" spans="1:7" ht="18" customHeight="1"/>
    <row r="29" spans="1:7" ht="18" customHeight="1"/>
  </sheetData>
  <sheetProtection algorithmName="SHA-512" hashValue="KALzO1i4aZSYiOXmzPSbZNVO/gFgDOkC/xY5uybL/z8u/4jzYrZfNV2f3Wx+51GCf4QQXlfhyeWUz/ezrrWnqw==" saltValue="CUjFK/TiFabpRRlGelE5jQ==" spinCount="100000" sheet="1" objects="1" scenarios="1"/>
  <mergeCells count="7">
    <mergeCell ref="A14:G27"/>
    <mergeCell ref="D2:F2"/>
    <mergeCell ref="E4:E5"/>
    <mergeCell ref="F4:F5"/>
    <mergeCell ref="G4:G5"/>
    <mergeCell ref="F6:F9"/>
    <mergeCell ref="G6:G9"/>
  </mergeCells>
  <phoneticPr fontId="16"/>
  <dataValidations count="1">
    <dataValidation type="list" allowBlank="1" showInputMessage="1" showErrorMessage="1" sqref="D2:F2">
      <formula1>$L$4:$L$6</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5"/>
  <sheetViews>
    <sheetView showZeros="0" view="pageBreakPreview" topLeftCell="A2" zoomScale="85" zoomScaleNormal="70" zoomScaleSheetLayoutView="85" workbookViewId="0">
      <selection activeCell="G13" sqref="G13"/>
    </sheetView>
  </sheetViews>
  <sheetFormatPr defaultColWidth="8.88671875" defaultRowHeight="10.8"/>
  <cols>
    <col min="1" max="1" width="2.109375" style="1" customWidth="1"/>
    <col min="2" max="2" width="4.44140625" style="1" customWidth="1"/>
    <col min="3" max="3" width="13.21875" style="1" customWidth="1"/>
    <col min="4" max="4" width="11.5546875" style="1" customWidth="1"/>
    <col min="5" max="5" width="12.88671875" style="1" customWidth="1"/>
    <col min="6" max="6" width="10.44140625" style="1" customWidth="1"/>
    <col min="7" max="7" width="14.21875" style="1" customWidth="1"/>
    <col min="8" max="9" width="13.21875" style="1" customWidth="1"/>
    <col min="10" max="10" width="6.6640625" style="1" customWidth="1"/>
    <col min="11" max="11" width="1.44140625" style="1" customWidth="1"/>
    <col min="12" max="12" width="24.21875" style="1" customWidth="1"/>
    <col min="13" max="13" width="24.21875" style="1" hidden="1" customWidth="1"/>
    <col min="14" max="24" width="24.21875" style="2" hidden="1" customWidth="1"/>
    <col min="25" max="27" width="8.88671875" style="2"/>
    <col min="28" max="16384" width="8.88671875" style="1"/>
  </cols>
  <sheetData>
    <row r="1" spans="2:21" ht="10.199999999999999" hidden="1" customHeight="1" thickBot="1"/>
    <row r="2" spans="2:21" ht="12.45" customHeight="1" thickBot="1">
      <c r="C2" s="3" t="s">
        <v>132</v>
      </c>
      <c r="D2" s="3"/>
      <c r="F2" s="187" t="str">
        <f>'共通様式_助成対象事業経費内訳（全体）'!D2</f>
        <v>申請区分を選択してください</v>
      </c>
      <c r="G2" s="188"/>
      <c r="N2" s="4" t="s">
        <v>7</v>
      </c>
      <c r="O2" s="5">
        <f>[3]基本情報!E2</f>
        <v>0</v>
      </c>
    </row>
    <row r="3" spans="2:21" ht="9" hidden="1" customHeight="1"/>
    <row r="4" spans="2:21" ht="13.2">
      <c r="C4" s="3" t="s">
        <v>133</v>
      </c>
    </row>
    <row r="5" spans="2:21" ht="13.2" hidden="1">
      <c r="N5" s="189" t="s">
        <v>8</v>
      </c>
      <c r="O5" s="190"/>
      <c r="P5" s="6" t="s">
        <v>9</v>
      </c>
      <c r="Q5" s="6" t="s">
        <v>10</v>
      </c>
    </row>
    <row r="6" spans="2:21" ht="26.4" customHeight="1">
      <c r="B6" s="140" t="s">
        <v>1</v>
      </c>
      <c r="C6" s="190"/>
      <c r="D6" s="7" t="s">
        <v>11</v>
      </c>
      <c r="E6" s="142" t="s">
        <v>12</v>
      </c>
      <c r="F6" s="191"/>
      <c r="G6" s="192"/>
      <c r="H6" s="8" t="s">
        <v>13</v>
      </c>
      <c r="I6" s="9"/>
      <c r="J6" s="9"/>
      <c r="N6" s="6"/>
      <c r="O6" s="6" t="s">
        <v>14</v>
      </c>
      <c r="P6" s="6" t="s">
        <v>14</v>
      </c>
      <c r="Q6" s="6" t="s">
        <v>14</v>
      </c>
    </row>
    <row r="7" spans="2:21" ht="13.2">
      <c r="B7" s="140" t="s">
        <v>110</v>
      </c>
      <c r="C7" s="190"/>
      <c r="D7" s="93"/>
      <c r="E7" s="228" t="s">
        <v>14</v>
      </c>
      <c r="F7" s="229" t="s">
        <v>14</v>
      </c>
      <c r="G7" s="228" t="s">
        <v>14</v>
      </c>
      <c r="H7" s="98" t="s">
        <v>14</v>
      </c>
      <c r="I7" s="9"/>
      <c r="J7" s="9"/>
      <c r="N7" s="10" t="s">
        <v>15</v>
      </c>
      <c r="O7" s="117" t="s">
        <v>116</v>
      </c>
      <c r="P7" s="6" t="s">
        <v>16</v>
      </c>
      <c r="Q7" s="10" t="s">
        <v>109</v>
      </c>
    </row>
    <row r="8" spans="2:21">
      <c r="C8" s="9"/>
      <c r="D8" s="9"/>
      <c r="E8" s="9"/>
      <c r="F8" s="9"/>
      <c r="G8" s="9"/>
      <c r="H8" s="9"/>
      <c r="I8" s="9"/>
      <c r="J8" s="9"/>
      <c r="N8" s="10" t="s">
        <v>17</v>
      </c>
      <c r="O8" s="6" t="s">
        <v>5</v>
      </c>
      <c r="P8" s="6" t="s">
        <v>18</v>
      </c>
      <c r="Q8" s="10" t="s">
        <v>108</v>
      </c>
    </row>
    <row r="9" spans="2:21">
      <c r="B9" s="11" t="s">
        <v>19</v>
      </c>
      <c r="C9" s="12"/>
      <c r="D9" s="12"/>
      <c r="E9" s="13"/>
      <c r="F9" s="14" t="s">
        <v>20</v>
      </c>
      <c r="G9" s="11" t="s">
        <v>21</v>
      </c>
      <c r="H9" s="12"/>
      <c r="I9" s="11"/>
      <c r="J9" s="183" t="s">
        <v>22</v>
      </c>
      <c r="K9" s="184"/>
      <c r="N9" s="10" t="s">
        <v>14</v>
      </c>
      <c r="O9" s="2" t="s">
        <v>112</v>
      </c>
      <c r="P9" s="10" t="s">
        <v>14</v>
      </c>
    </row>
    <row r="10" spans="2:21" ht="30" customHeight="1">
      <c r="B10" s="15" t="s">
        <v>23</v>
      </c>
      <c r="C10" s="15"/>
      <c r="D10" s="15" t="s">
        <v>24</v>
      </c>
      <c r="E10" s="15"/>
      <c r="F10" s="16" t="s">
        <v>25</v>
      </c>
      <c r="G10" s="17" t="s">
        <v>26</v>
      </c>
      <c r="H10" s="18" t="s">
        <v>87</v>
      </c>
      <c r="I10" s="18" t="str">
        <f>VLOOKUP(F2,N28:S31,5,FALSE)</f>
        <v>都仮算定
助成金額</v>
      </c>
      <c r="J10" s="185"/>
      <c r="K10" s="186"/>
      <c r="M10" s="19" t="s">
        <v>18</v>
      </c>
      <c r="N10" s="6" t="s">
        <v>3</v>
      </c>
      <c r="O10" s="20">
        <f>2/3</f>
        <v>0.66666666666666663</v>
      </c>
      <c r="P10" s="10" t="s">
        <v>15</v>
      </c>
      <c r="Q10" s="10">
        <v>200000000</v>
      </c>
      <c r="R10" s="6" t="s">
        <v>28</v>
      </c>
      <c r="S10" s="6" t="s">
        <v>29</v>
      </c>
      <c r="T10" s="10">
        <v>200000</v>
      </c>
    </row>
    <row r="11" spans="2:21" ht="22.05" customHeight="1">
      <c r="B11" s="14" t="s">
        <v>30</v>
      </c>
      <c r="C11" s="14" t="s">
        <v>31</v>
      </c>
      <c r="D11" s="21" t="s">
        <v>32</v>
      </c>
      <c r="E11" s="14" t="s">
        <v>33</v>
      </c>
      <c r="F11" s="14" t="s">
        <v>33</v>
      </c>
      <c r="G11" s="14" t="s">
        <v>33</v>
      </c>
      <c r="H11" s="22" t="s">
        <v>33</v>
      </c>
      <c r="I11" s="22" t="s">
        <v>33</v>
      </c>
      <c r="J11" s="178"/>
      <c r="K11" s="179"/>
      <c r="M11" s="19" t="s">
        <v>18</v>
      </c>
      <c r="N11" s="6" t="s">
        <v>5</v>
      </c>
      <c r="O11" s="23">
        <v>0.5</v>
      </c>
      <c r="P11" s="10" t="s">
        <v>17</v>
      </c>
      <c r="Q11" s="10">
        <v>300000000</v>
      </c>
      <c r="R11" s="6" t="s">
        <v>29</v>
      </c>
      <c r="S11" s="6" t="s">
        <v>34</v>
      </c>
      <c r="T11" s="10">
        <v>150000</v>
      </c>
    </row>
    <row r="12" spans="2:21" ht="22.05" customHeight="1">
      <c r="B12" s="180" t="s">
        <v>35</v>
      </c>
      <c r="C12" s="105"/>
      <c r="D12" s="105"/>
      <c r="E12" s="106"/>
      <c r="F12" s="106"/>
      <c r="G12" s="106"/>
      <c r="H12" s="107">
        <f>IFERROR((G12*$S$14)/$R$14,0)</f>
        <v>0</v>
      </c>
      <c r="I12" s="107">
        <f>H12-F12</f>
        <v>0</v>
      </c>
      <c r="J12" s="173"/>
      <c r="K12" s="174"/>
      <c r="M12" s="19"/>
      <c r="N12" s="6" t="s">
        <v>112</v>
      </c>
      <c r="O12" s="20">
        <f>1/3</f>
        <v>0.33333333333333331</v>
      </c>
      <c r="P12" s="10" t="s">
        <v>111</v>
      </c>
      <c r="Q12" s="10"/>
      <c r="R12" s="6" t="s">
        <v>114</v>
      </c>
      <c r="S12" s="6" t="s">
        <v>115</v>
      </c>
      <c r="T12" s="10">
        <v>100000</v>
      </c>
    </row>
    <row r="13" spans="2:21" ht="22.05" customHeight="1" thickBot="1">
      <c r="B13" s="175"/>
      <c r="C13" s="105"/>
      <c r="D13" s="105"/>
      <c r="E13" s="106"/>
      <c r="F13" s="106"/>
      <c r="G13" s="106"/>
      <c r="H13" s="107">
        <f t="shared" ref="H13:H14" si="0">IFERROR((G13*$S$14)/$R$14,0)</f>
        <v>0</v>
      </c>
      <c r="I13" s="107">
        <f>H13-F13</f>
        <v>0</v>
      </c>
      <c r="J13" s="173"/>
      <c r="K13" s="174"/>
      <c r="M13" s="19"/>
      <c r="N13" s="25"/>
      <c r="O13" s="26"/>
      <c r="P13" s="27"/>
      <c r="Q13" s="27"/>
      <c r="R13" s="25"/>
      <c r="S13" s="25"/>
      <c r="T13" s="25"/>
    </row>
    <row r="14" spans="2:21" ht="22.05" customHeight="1" thickBot="1">
      <c r="B14" s="175"/>
      <c r="C14" s="108"/>
      <c r="D14" s="108"/>
      <c r="E14" s="109"/>
      <c r="F14" s="109"/>
      <c r="G14" s="109"/>
      <c r="H14" s="110">
        <f t="shared" si="0"/>
        <v>0</v>
      </c>
      <c r="I14" s="107">
        <f>H14-F14</f>
        <v>0</v>
      </c>
      <c r="J14" s="181"/>
      <c r="K14" s="182"/>
      <c r="N14" s="28" t="str">
        <f>F7</f>
        <v>選択してください</v>
      </c>
      <c r="O14" s="29">
        <f>IF($N$14="2/3",O10,O11)</f>
        <v>0.5</v>
      </c>
      <c r="P14" s="30"/>
      <c r="Q14" s="31">
        <f>IF(G7="2億円",Q10,Q11)</f>
        <v>300000000</v>
      </c>
      <c r="R14" s="31" t="e">
        <f>IF(E7="",0,VLOOKUP(E7,N10:R12,5,FALSE))</f>
        <v>#N/A</v>
      </c>
      <c r="S14" s="31" t="e">
        <f>IF(E7="",1,VLOOKUP(E7,N10:S12,6,FALSE))</f>
        <v>#N/A</v>
      </c>
      <c r="T14" s="31" t="e">
        <f>IF(F7="",0,VLOOKUP(F7,P10:T12,5,FALSE))</f>
        <v>#N/A</v>
      </c>
      <c r="U14" s="1" t="s">
        <v>36</v>
      </c>
    </row>
    <row r="15" spans="2:21" ht="22.05" customHeight="1" thickBot="1">
      <c r="B15" s="169" t="s">
        <v>37</v>
      </c>
      <c r="C15" s="170"/>
      <c r="D15" s="126"/>
      <c r="E15" s="124">
        <f>SUM(E12:E14)</f>
        <v>0</v>
      </c>
      <c r="F15" s="125">
        <f t="shared" ref="F15" si="1">SUM(F12:F14)</f>
        <v>0</v>
      </c>
      <c r="G15" s="124">
        <f>SUM(G12:G14)</f>
        <v>0</v>
      </c>
      <c r="H15" s="124">
        <f>SUM(H12:H14)</f>
        <v>0</v>
      </c>
      <c r="I15" s="127">
        <f>SUM(I12:I14)</f>
        <v>0</v>
      </c>
      <c r="J15" s="171"/>
      <c r="K15" s="172"/>
    </row>
    <row r="16" spans="2:21" ht="22.05" customHeight="1" thickTop="1">
      <c r="B16" s="175" t="s">
        <v>38</v>
      </c>
      <c r="C16" s="111"/>
      <c r="D16" s="111"/>
      <c r="E16" s="112"/>
      <c r="F16" s="112"/>
      <c r="G16" s="112"/>
      <c r="H16" s="107">
        <f>IFERROR((G16*$S$14)/$R$14,0)</f>
        <v>0</v>
      </c>
      <c r="I16" s="113">
        <f>H16-F16</f>
        <v>0</v>
      </c>
      <c r="J16" s="176"/>
      <c r="K16" s="177"/>
      <c r="N16" s="34" t="s">
        <v>39</v>
      </c>
      <c r="O16" s="35"/>
      <c r="P16" s="1"/>
      <c r="Q16" s="19" t="s">
        <v>40</v>
      </c>
      <c r="R16" s="91">
        <f>G40</f>
        <v>0</v>
      </c>
      <c r="T16" s="1" t="s">
        <v>117</v>
      </c>
    </row>
    <row r="17" spans="2:23" ht="22.05" customHeight="1">
      <c r="B17" s="175"/>
      <c r="C17" s="105"/>
      <c r="D17" s="105"/>
      <c r="E17" s="106"/>
      <c r="F17" s="106"/>
      <c r="G17" s="106"/>
      <c r="H17" s="107">
        <f t="shared" ref="H17:H37" si="2">IFERROR((G17*$S$14)/$R$14,0)</f>
        <v>0</v>
      </c>
      <c r="I17" s="107">
        <f>H17-F17</f>
        <v>0</v>
      </c>
      <c r="J17" s="173"/>
      <c r="K17" s="174"/>
      <c r="N17" s="37" t="s">
        <v>41</v>
      </c>
      <c r="O17" s="38" t="e">
        <f>IF(R18&lt;1,D7*T14-F40,D7*T14)</f>
        <v>#DIV/0!</v>
      </c>
      <c r="P17" s="1" t="s">
        <v>36</v>
      </c>
      <c r="Q17" s="19" t="s">
        <v>42</v>
      </c>
      <c r="R17" s="91">
        <f>F40</f>
        <v>0</v>
      </c>
      <c r="S17" s="1"/>
      <c r="T17" s="37" t="s">
        <v>118</v>
      </c>
      <c r="U17" s="38">
        <f>ROUNDDOWN(I40,-3)</f>
        <v>0</v>
      </c>
      <c r="V17" s="37" t="s">
        <v>119</v>
      </c>
      <c r="W17" s="39">
        <f>W14</f>
        <v>0</v>
      </c>
    </row>
    <row r="18" spans="2:23" ht="22.05" customHeight="1">
      <c r="B18" s="175"/>
      <c r="C18" s="105"/>
      <c r="D18" s="105"/>
      <c r="E18" s="106"/>
      <c r="F18" s="106"/>
      <c r="G18" s="106"/>
      <c r="H18" s="107">
        <f t="shared" si="2"/>
        <v>0</v>
      </c>
      <c r="I18" s="107">
        <f t="shared" ref="I18:I24" si="3">H18-F18</f>
        <v>0</v>
      </c>
      <c r="J18" s="173"/>
      <c r="K18" s="174"/>
      <c r="N18" s="37" t="s">
        <v>43</v>
      </c>
      <c r="O18" s="39">
        <f>Q14</f>
        <v>300000000</v>
      </c>
      <c r="P18" s="1" t="s">
        <v>36</v>
      </c>
      <c r="Q18" s="19" t="s">
        <v>44</v>
      </c>
      <c r="R18" s="19" t="e">
        <f>(R16-R17)/R16</f>
        <v>#DIV/0!</v>
      </c>
      <c r="S18" s="1"/>
      <c r="T18" s="37" t="s">
        <v>120</v>
      </c>
      <c r="U18" s="41" t="e">
        <f>IF(D7&lt;1,ROUNDDOWN(D7,1)*T14*R18,ROUNDDOWN(D7,0)*T14*R18)</f>
        <v>#N/A</v>
      </c>
      <c r="V18" s="37" t="s">
        <v>121</v>
      </c>
      <c r="W18" s="41"/>
    </row>
    <row r="19" spans="2:23" ht="22.05" customHeight="1">
      <c r="B19" s="175"/>
      <c r="C19" s="105"/>
      <c r="D19" s="105"/>
      <c r="E19" s="106"/>
      <c r="F19" s="106"/>
      <c r="G19" s="106"/>
      <c r="H19" s="107">
        <f t="shared" si="2"/>
        <v>0</v>
      </c>
      <c r="I19" s="107">
        <f t="shared" si="3"/>
        <v>0</v>
      </c>
      <c r="J19" s="173"/>
      <c r="K19" s="174"/>
      <c r="N19" s="40" t="s">
        <v>45</v>
      </c>
      <c r="O19" s="41">
        <f>I40</f>
        <v>0</v>
      </c>
      <c r="P19" s="1" t="s">
        <v>36</v>
      </c>
      <c r="Q19" s="1"/>
      <c r="R19" s="1"/>
      <c r="S19" s="1"/>
      <c r="T19" s="37" t="s">
        <v>122</v>
      </c>
      <c r="U19" s="39" t="e">
        <f>MIN(U17:U18)</f>
        <v>#N/A</v>
      </c>
      <c r="V19" s="37" t="s">
        <v>122</v>
      </c>
      <c r="W19" s="39">
        <f>W15</f>
        <v>0</v>
      </c>
    </row>
    <row r="20" spans="2:23" ht="22.05" customHeight="1" thickBot="1">
      <c r="B20" s="175"/>
      <c r="C20" s="105"/>
      <c r="D20" s="105"/>
      <c r="E20" s="106"/>
      <c r="F20" s="106"/>
      <c r="G20" s="106"/>
      <c r="H20" s="107">
        <f t="shared" si="2"/>
        <v>0</v>
      </c>
      <c r="I20" s="107">
        <f t="shared" si="3"/>
        <v>0</v>
      </c>
      <c r="J20" s="173"/>
      <c r="K20" s="174"/>
      <c r="N20" s="42" t="s">
        <v>46</v>
      </c>
      <c r="O20" s="43" t="str">
        <f>IFERROR((ROUNDDOWN(MIN(O17:O19),-3)),"")</f>
        <v/>
      </c>
      <c r="P20" s="1" t="s">
        <v>36</v>
      </c>
      <c r="Q20" s="44"/>
      <c r="R20" s="1"/>
      <c r="S20" s="1"/>
    </row>
    <row r="21" spans="2:23" ht="22.05" customHeight="1" thickTop="1">
      <c r="B21" s="175"/>
      <c r="C21" s="105"/>
      <c r="D21" s="105"/>
      <c r="E21" s="106"/>
      <c r="F21" s="106"/>
      <c r="G21" s="106"/>
      <c r="H21" s="107">
        <f t="shared" si="2"/>
        <v>0</v>
      </c>
      <c r="I21" s="107">
        <f t="shared" si="3"/>
        <v>0</v>
      </c>
      <c r="J21" s="173"/>
      <c r="K21" s="174"/>
      <c r="N21" s="1"/>
      <c r="O21" s="1"/>
      <c r="P21" s="1"/>
      <c r="Q21" s="45"/>
      <c r="R21" s="1"/>
      <c r="S21" s="1"/>
    </row>
    <row r="22" spans="2:23" ht="22.05" customHeight="1">
      <c r="B22" s="175"/>
      <c r="C22" s="105"/>
      <c r="D22" s="105"/>
      <c r="E22" s="106"/>
      <c r="F22" s="106"/>
      <c r="G22" s="106"/>
      <c r="H22" s="107">
        <f t="shared" si="2"/>
        <v>0</v>
      </c>
      <c r="I22" s="107">
        <f t="shared" si="3"/>
        <v>0</v>
      </c>
      <c r="J22" s="173"/>
      <c r="K22" s="174"/>
      <c r="N22" s="1" t="s">
        <v>47</v>
      </c>
      <c r="O22" s="46"/>
      <c r="P22" s="1"/>
      <c r="Q22" s="1"/>
      <c r="R22" s="1"/>
      <c r="S22" s="1"/>
    </row>
    <row r="23" spans="2:23" ht="22.05" customHeight="1">
      <c r="B23" s="175"/>
      <c r="C23" s="105"/>
      <c r="D23" s="105"/>
      <c r="E23" s="106"/>
      <c r="F23" s="106"/>
      <c r="G23" s="106"/>
      <c r="H23" s="107">
        <f t="shared" si="2"/>
        <v>0</v>
      </c>
      <c r="I23" s="107">
        <f t="shared" si="3"/>
        <v>0</v>
      </c>
      <c r="J23" s="173"/>
      <c r="K23" s="174"/>
      <c r="N23" s="1" t="s">
        <v>48</v>
      </c>
      <c r="O23" s="1"/>
      <c r="P23" s="1"/>
      <c r="Q23" s="1"/>
      <c r="R23" s="1"/>
      <c r="S23" s="1"/>
    </row>
    <row r="24" spans="2:23" ht="22.05" customHeight="1">
      <c r="B24" s="175"/>
      <c r="C24" s="105"/>
      <c r="D24" s="105"/>
      <c r="E24" s="106"/>
      <c r="F24" s="106"/>
      <c r="G24" s="106"/>
      <c r="H24" s="107">
        <f t="shared" si="2"/>
        <v>0</v>
      </c>
      <c r="I24" s="107">
        <f t="shared" si="3"/>
        <v>0</v>
      </c>
      <c r="J24" s="173"/>
      <c r="K24" s="174"/>
      <c r="N24" s="19" t="s">
        <v>2</v>
      </c>
      <c r="O24" s="19"/>
      <c r="P24" s="19"/>
      <c r="Q24" s="19"/>
      <c r="R24" s="1"/>
      <c r="S24" s="1"/>
    </row>
    <row r="25" spans="2:23" ht="22.05" customHeight="1" thickBot="1">
      <c r="B25" s="175"/>
      <c r="C25" s="108"/>
      <c r="D25" s="108"/>
      <c r="E25" s="109"/>
      <c r="F25" s="109"/>
      <c r="G25" s="109"/>
      <c r="H25" s="107">
        <f t="shared" si="2"/>
        <v>0</v>
      </c>
      <c r="I25" s="107">
        <f>H25-F25</f>
        <v>0</v>
      </c>
      <c r="J25" s="173"/>
      <c r="K25" s="174"/>
      <c r="N25" s="19" t="s">
        <v>50</v>
      </c>
      <c r="O25" s="19"/>
      <c r="P25" s="19"/>
      <c r="Q25" s="19"/>
      <c r="R25" s="1"/>
      <c r="S25" s="1"/>
    </row>
    <row r="26" spans="2:23" ht="22.05" customHeight="1" thickBot="1">
      <c r="B26" s="169" t="s">
        <v>37</v>
      </c>
      <c r="C26" s="170"/>
      <c r="D26" s="126"/>
      <c r="E26" s="124">
        <f>SUM(E16:E25)</f>
        <v>0</v>
      </c>
      <c r="F26" s="124">
        <f t="shared" ref="F26:I26" si="4">SUM(F16:F25)</f>
        <v>0</v>
      </c>
      <c r="G26" s="124">
        <f t="shared" si="4"/>
        <v>0</v>
      </c>
      <c r="H26" s="124">
        <f>SUM(H16:H25)</f>
        <v>0</v>
      </c>
      <c r="I26" s="124">
        <f t="shared" si="4"/>
        <v>0</v>
      </c>
      <c r="J26" s="171"/>
      <c r="K26" s="172"/>
      <c r="N26" s="19" t="s">
        <v>4</v>
      </c>
      <c r="O26" s="19"/>
      <c r="P26" s="19"/>
      <c r="Q26" s="19"/>
      <c r="R26" s="1"/>
      <c r="S26" s="1"/>
    </row>
    <row r="27" spans="2:23" ht="22.05" customHeight="1">
      <c r="B27" s="175" t="s">
        <v>51</v>
      </c>
      <c r="C27" s="111"/>
      <c r="D27" s="111"/>
      <c r="E27" s="112"/>
      <c r="F27" s="112"/>
      <c r="G27" s="112"/>
      <c r="H27" s="107">
        <f t="shared" si="2"/>
        <v>0</v>
      </c>
      <c r="I27" s="107">
        <f>H27-F27</f>
        <v>0</v>
      </c>
      <c r="J27" s="173"/>
      <c r="K27" s="174"/>
      <c r="N27" s="1"/>
      <c r="O27" s="1"/>
      <c r="P27" s="1"/>
      <c r="Q27" s="1"/>
      <c r="R27" s="1"/>
      <c r="S27" s="1"/>
    </row>
    <row r="28" spans="2:23" ht="22.05" customHeight="1">
      <c r="B28" s="175"/>
      <c r="C28" s="105"/>
      <c r="D28" s="105"/>
      <c r="E28" s="106"/>
      <c r="F28" s="106"/>
      <c r="G28" s="106"/>
      <c r="H28" s="107">
        <f t="shared" si="2"/>
        <v>0</v>
      </c>
      <c r="I28" s="107">
        <f t="shared" ref="I28:I37" si="5">H28-F28</f>
        <v>0</v>
      </c>
      <c r="J28" s="173"/>
      <c r="K28" s="174"/>
      <c r="N28" s="1" t="s">
        <v>48</v>
      </c>
      <c r="O28" s="47" t="s">
        <v>52</v>
      </c>
      <c r="P28" s="48" t="s">
        <v>26</v>
      </c>
      <c r="Q28" s="49" t="s">
        <v>27</v>
      </c>
      <c r="R28" s="48" t="s">
        <v>53</v>
      </c>
      <c r="S28" s="1" t="s">
        <v>48</v>
      </c>
    </row>
    <row r="29" spans="2:23" ht="22.05" customHeight="1">
      <c r="B29" s="175"/>
      <c r="C29" s="105"/>
      <c r="D29" s="105"/>
      <c r="E29" s="106"/>
      <c r="F29" s="106"/>
      <c r="G29" s="106"/>
      <c r="H29" s="107">
        <f t="shared" si="2"/>
        <v>0</v>
      </c>
      <c r="I29" s="107">
        <f t="shared" si="5"/>
        <v>0</v>
      </c>
      <c r="J29" s="173"/>
      <c r="K29" s="174"/>
      <c r="N29" s="19" t="s">
        <v>2</v>
      </c>
      <c r="O29" s="50" t="s">
        <v>54</v>
      </c>
      <c r="P29" s="50" t="s">
        <v>55</v>
      </c>
      <c r="Q29" s="50" t="s">
        <v>56</v>
      </c>
      <c r="R29" s="50" t="s">
        <v>57</v>
      </c>
      <c r="S29" s="1" t="s">
        <v>46</v>
      </c>
    </row>
    <row r="30" spans="2:23" ht="22.05" customHeight="1">
      <c r="B30" s="175"/>
      <c r="C30" s="105"/>
      <c r="D30" s="105"/>
      <c r="E30" s="106"/>
      <c r="F30" s="106"/>
      <c r="G30" s="106"/>
      <c r="H30" s="107">
        <f t="shared" si="2"/>
        <v>0</v>
      </c>
      <c r="I30" s="107">
        <f t="shared" si="5"/>
        <v>0</v>
      </c>
      <c r="J30" s="173"/>
      <c r="K30" s="174"/>
      <c r="N30" s="19" t="s">
        <v>50</v>
      </c>
      <c r="O30" s="50" t="s">
        <v>54</v>
      </c>
      <c r="P30" s="50" t="s">
        <v>55</v>
      </c>
      <c r="Q30" s="50" t="s">
        <v>56</v>
      </c>
      <c r="R30" s="50" t="s">
        <v>57</v>
      </c>
      <c r="S30" s="1" t="s">
        <v>46</v>
      </c>
    </row>
    <row r="31" spans="2:23" ht="22.05" customHeight="1">
      <c r="B31" s="175"/>
      <c r="C31" s="105"/>
      <c r="D31" s="105"/>
      <c r="E31" s="106"/>
      <c r="F31" s="106"/>
      <c r="G31" s="106"/>
      <c r="H31" s="107">
        <f t="shared" si="2"/>
        <v>0</v>
      </c>
      <c r="I31" s="107">
        <f t="shared" si="5"/>
        <v>0</v>
      </c>
      <c r="J31" s="173"/>
      <c r="K31" s="174"/>
      <c r="N31" s="19" t="s">
        <v>4</v>
      </c>
      <c r="O31" s="50" t="s">
        <v>54</v>
      </c>
      <c r="P31" s="50" t="s">
        <v>55</v>
      </c>
      <c r="Q31" s="50" t="s">
        <v>56</v>
      </c>
      <c r="R31" s="51" t="s">
        <v>58</v>
      </c>
      <c r="S31" s="1" t="s">
        <v>59</v>
      </c>
    </row>
    <row r="32" spans="2:23" ht="22.05" customHeight="1">
      <c r="B32" s="175"/>
      <c r="C32" s="105"/>
      <c r="D32" s="105"/>
      <c r="E32" s="106"/>
      <c r="F32" s="106"/>
      <c r="G32" s="106"/>
      <c r="H32" s="107">
        <f t="shared" si="2"/>
        <v>0</v>
      </c>
      <c r="I32" s="107">
        <f t="shared" si="5"/>
        <v>0</v>
      </c>
      <c r="J32" s="173"/>
      <c r="K32" s="174"/>
      <c r="N32" s="19" t="s">
        <v>60</v>
      </c>
      <c r="O32" s="50" t="s">
        <v>54</v>
      </c>
      <c r="P32" s="50" t="s">
        <v>55</v>
      </c>
      <c r="Q32" s="50" t="s">
        <v>56</v>
      </c>
      <c r="R32" s="50" t="s">
        <v>57</v>
      </c>
      <c r="S32" s="1" t="s">
        <v>46</v>
      </c>
    </row>
    <row r="33" spans="2:19" ht="22.05" customHeight="1">
      <c r="B33" s="175"/>
      <c r="C33" s="105"/>
      <c r="D33" s="105"/>
      <c r="E33" s="106"/>
      <c r="F33" s="106"/>
      <c r="G33" s="106"/>
      <c r="H33" s="107">
        <f t="shared" si="2"/>
        <v>0</v>
      </c>
      <c r="I33" s="107">
        <f t="shared" si="5"/>
        <v>0</v>
      </c>
      <c r="J33" s="173"/>
      <c r="K33" s="174"/>
      <c r="N33" s="19" t="s">
        <v>62</v>
      </c>
      <c r="O33" s="50" t="s">
        <v>54</v>
      </c>
      <c r="P33" s="50" t="s">
        <v>55</v>
      </c>
      <c r="Q33" s="50" t="s">
        <v>56</v>
      </c>
      <c r="R33" s="50" t="s">
        <v>57</v>
      </c>
      <c r="S33" s="1" t="s">
        <v>46</v>
      </c>
    </row>
    <row r="34" spans="2:19" ht="22.05" customHeight="1">
      <c r="B34" s="175"/>
      <c r="C34" s="105"/>
      <c r="D34" s="105"/>
      <c r="E34" s="106"/>
      <c r="F34" s="106"/>
      <c r="G34" s="106"/>
      <c r="H34" s="107">
        <f t="shared" si="2"/>
        <v>0</v>
      </c>
      <c r="I34" s="107">
        <f t="shared" si="5"/>
        <v>0</v>
      </c>
      <c r="J34" s="173"/>
      <c r="K34" s="174"/>
      <c r="N34" s="19" t="s">
        <v>63</v>
      </c>
      <c r="O34" s="50" t="s">
        <v>54</v>
      </c>
      <c r="P34" s="50" t="s">
        <v>55</v>
      </c>
      <c r="Q34" s="50" t="s">
        <v>56</v>
      </c>
      <c r="R34" s="51" t="s">
        <v>58</v>
      </c>
      <c r="S34" s="1" t="s">
        <v>59</v>
      </c>
    </row>
    <row r="35" spans="2:19" ht="22.05" customHeight="1">
      <c r="B35" s="175"/>
      <c r="C35" s="105"/>
      <c r="D35" s="105"/>
      <c r="E35" s="106"/>
      <c r="F35" s="106"/>
      <c r="G35" s="106"/>
      <c r="H35" s="107">
        <f t="shared" si="2"/>
        <v>0</v>
      </c>
      <c r="I35" s="107">
        <f t="shared" si="5"/>
        <v>0</v>
      </c>
      <c r="J35" s="173"/>
      <c r="K35" s="174"/>
    </row>
    <row r="36" spans="2:19" ht="22.05" customHeight="1">
      <c r="B36" s="175"/>
      <c r="C36" s="105"/>
      <c r="D36" s="105"/>
      <c r="E36" s="106"/>
      <c r="F36" s="106"/>
      <c r="G36" s="106"/>
      <c r="H36" s="107">
        <f t="shared" si="2"/>
        <v>0</v>
      </c>
      <c r="I36" s="107">
        <f t="shared" si="5"/>
        <v>0</v>
      </c>
      <c r="J36" s="173"/>
      <c r="K36" s="174"/>
    </row>
    <row r="37" spans="2:19" ht="22.05" customHeight="1" thickBot="1">
      <c r="B37" s="175"/>
      <c r="C37" s="108"/>
      <c r="D37" s="108"/>
      <c r="E37" s="109"/>
      <c r="F37" s="109"/>
      <c r="G37" s="109"/>
      <c r="H37" s="107">
        <f t="shared" si="2"/>
        <v>0</v>
      </c>
      <c r="I37" s="107">
        <f t="shared" si="5"/>
        <v>0</v>
      </c>
      <c r="J37" s="173"/>
      <c r="K37" s="174"/>
    </row>
    <row r="38" spans="2:19" ht="22.05" customHeight="1" thickBot="1">
      <c r="B38" s="169" t="s">
        <v>37</v>
      </c>
      <c r="C38" s="170"/>
      <c r="D38" s="124"/>
      <c r="E38" s="124">
        <f>SUM(E27:E37)</f>
        <v>0</v>
      </c>
      <c r="F38" s="124">
        <f t="shared" ref="F38:I38" si="6">SUM(F27:F37)</f>
        <v>0</v>
      </c>
      <c r="G38" s="124">
        <f t="shared" si="6"/>
        <v>0</v>
      </c>
      <c r="H38" s="124">
        <f>SUM(H27:H37)</f>
        <v>0</v>
      </c>
      <c r="I38" s="124">
        <f t="shared" si="6"/>
        <v>0</v>
      </c>
      <c r="J38" s="171"/>
      <c r="K38" s="172"/>
    </row>
    <row r="39" spans="2:19" ht="22.05" hidden="1" customHeight="1" thickBot="1">
      <c r="B39" s="169" t="s">
        <v>64</v>
      </c>
      <c r="C39" s="170"/>
      <c r="D39" s="124"/>
      <c r="E39" s="124">
        <f>E41-E40</f>
        <v>0</v>
      </c>
      <c r="F39" s="124">
        <f t="shared" ref="F39:G39" si="7">F41-F40</f>
        <v>0</v>
      </c>
      <c r="G39" s="124">
        <f t="shared" si="7"/>
        <v>0</v>
      </c>
      <c r="H39" s="124">
        <f>H41-H40</f>
        <v>0</v>
      </c>
      <c r="I39" s="124" t="e">
        <f>(H39*$S$14)/$R$14</f>
        <v>#N/A</v>
      </c>
      <c r="J39" s="171"/>
      <c r="K39" s="172"/>
    </row>
    <row r="40" spans="2:19" ht="12.6" thickBot="1">
      <c r="B40" s="169" t="s">
        <v>65</v>
      </c>
      <c r="C40" s="170"/>
      <c r="D40" s="124"/>
      <c r="E40" s="124">
        <f>E15+E26+E38</f>
        <v>0</v>
      </c>
      <c r="F40" s="125">
        <f t="shared" ref="F40:G40" si="8">F15+F26+F38</f>
        <v>0</v>
      </c>
      <c r="G40" s="124">
        <f t="shared" si="8"/>
        <v>0</v>
      </c>
      <c r="H40" s="124">
        <f>H15+H26+H38</f>
        <v>0</v>
      </c>
      <c r="I40" s="124">
        <f>I15+I26+I38</f>
        <v>0</v>
      </c>
      <c r="J40" s="171"/>
      <c r="K40" s="172"/>
    </row>
    <row r="41" spans="2:19" ht="22.05" hidden="1" customHeight="1" thickBot="1">
      <c r="B41" s="169" t="s">
        <v>66</v>
      </c>
      <c r="C41" s="170"/>
      <c r="D41" s="32"/>
      <c r="E41" s="32">
        <f>ROUNDDOWN(E40*1.1,0)</f>
        <v>0</v>
      </c>
      <c r="F41" s="32">
        <f t="shared" ref="F41:H41" si="9">ROUNDDOWN(F40*1.1,0)</f>
        <v>0</v>
      </c>
      <c r="G41" s="32">
        <f t="shared" si="9"/>
        <v>0</v>
      </c>
      <c r="H41" s="32">
        <f t="shared" si="9"/>
        <v>0</v>
      </c>
      <c r="I41" s="32" t="e">
        <f>SUM(I39:I40)</f>
        <v>#N/A</v>
      </c>
      <c r="J41" s="171"/>
      <c r="K41" s="172"/>
    </row>
    <row r="42" spans="2:19" ht="10.199999999999999" customHeight="1" thickBot="1">
      <c r="B42" s="152"/>
      <c r="C42" s="153"/>
    </row>
    <row r="43" spans="2:19" ht="7.8" customHeight="1">
      <c r="B43" s="154" t="s">
        <v>67</v>
      </c>
      <c r="C43" s="155"/>
      <c r="D43" s="156"/>
      <c r="E43" s="160" t="str">
        <f>IFERROR((MIN(O17:O18)),"")</f>
        <v/>
      </c>
      <c r="F43" s="161"/>
      <c r="G43" s="164" t="str">
        <f>IFERROR((VLOOKUP(F2,N28:S34,6,FALSE)),"")</f>
        <v>申請区分を選択してください</v>
      </c>
      <c r="H43" s="165"/>
      <c r="I43" s="160" t="str">
        <f>O20</f>
        <v/>
      </c>
      <c r="J43" s="168"/>
      <c r="K43" s="161"/>
    </row>
    <row r="44" spans="2:19" ht="11.4" thickBot="1">
      <c r="B44" s="157"/>
      <c r="C44" s="158"/>
      <c r="D44" s="159"/>
      <c r="E44" s="162"/>
      <c r="F44" s="163"/>
      <c r="G44" s="166"/>
      <c r="H44" s="167"/>
      <c r="I44" s="162"/>
      <c r="J44" s="162"/>
      <c r="K44" s="163"/>
    </row>
    <row r="45" spans="2:19" ht="13.8" customHeight="1">
      <c r="B45" s="52"/>
      <c r="C45" s="52"/>
      <c r="D45" s="52"/>
      <c r="E45" s="52"/>
      <c r="F45" s="52"/>
      <c r="G45" s="52"/>
      <c r="H45" s="52"/>
      <c r="I45" s="52"/>
    </row>
  </sheetData>
  <sheetProtection algorithmName="SHA-512" hashValue="vuMeiBG8QnULhdi+OUpaXp5OxztLcNxrGtUxOUAzzq/5e7Cf/9yaFUWrGPZNbrCb4dYnsq6ZXTctfxo55JS0Gw==" saltValue="wqYLEnRhta7+qsnp1lQYwg==" spinCount="100000" sheet="1" objects="1" scenarios="1"/>
  <mergeCells count="51">
    <mergeCell ref="J9:K10"/>
    <mergeCell ref="F2:G2"/>
    <mergeCell ref="N5:O5"/>
    <mergeCell ref="B6:C6"/>
    <mergeCell ref="E6:G6"/>
    <mergeCell ref="B7:C7"/>
    <mergeCell ref="J24:K24"/>
    <mergeCell ref="J11:K11"/>
    <mergeCell ref="B12:B14"/>
    <mergeCell ref="J12:K12"/>
    <mergeCell ref="J13:K13"/>
    <mergeCell ref="J14:K14"/>
    <mergeCell ref="B15:C15"/>
    <mergeCell ref="J15:K15"/>
    <mergeCell ref="J19:K19"/>
    <mergeCell ref="J20:K20"/>
    <mergeCell ref="J21:K21"/>
    <mergeCell ref="J22:K22"/>
    <mergeCell ref="J23:K23"/>
    <mergeCell ref="B38:C38"/>
    <mergeCell ref="J38:K38"/>
    <mergeCell ref="J25:K25"/>
    <mergeCell ref="B26:C26"/>
    <mergeCell ref="J26:K26"/>
    <mergeCell ref="B27:B37"/>
    <mergeCell ref="J27:K27"/>
    <mergeCell ref="J28:K28"/>
    <mergeCell ref="J29:K29"/>
    <mergeCell ref="J30:K30"/>
    <mergeCell ref="J31:K31"/>
    <mergeCell ref="J32:K32"/>
    <mergeCell ref="B16:B25"/>
    <mergeCell ref="J16:K16"/>
    <mergeCell ref="J17:K17"/>
    <mergeCell ref="J18:K18"/>
    <mergeCell ref="J33:K33"/>
    <mergeCell ref="J34:K34"/>
    <mergeCell ref="J35:K35"/>
    <mergeCell ref="J36:K36"/>
    <mergeCell ref="J37:K37"/>
    <mergeCell ref="B39:C39"/>
    <mergeCell ref="J39:K39"/>
    <mergeCell ref="B40:C40"/>
    <mergeCell ref="J40:K40"/>
    <mergeCell ref="B41:C41"/>
    <mergeCell ref="J41:K41"/>
    <mergeCell ref="B42:C42"/>
    <mergeCell ref="B43:D44"/>
    <mergeCell ref="E43:F44"/>
    <mergeCell ref="G43:H44"/>
    <mergeCell ref="I43:K44"/>
  </mergeCells>
  <phoneticPr fontId="16"/>
  <dataValidations count="4">
    <dataValidation type="list" allowBlank="1" showInputMessage="1" showErrorMessage="1" sqref="H7">
      <formula1>$P$6:$P$8</formula1>
    </dataValidation>
    <dataValidation type="list" allowBlank="1" showInputMessage="1" showErrorMessage="1" sqref="F7">
      <formula1>$P$9:$P$12</formula1>
    </dataValidation>
    <dataValidation type="list" allowBlank="1" showInputMessage="1" showErrorMessage="1" sqref="E7">
      <formula1>$N$9:$N$12</formula1>
    </dataValidation>
    <dataValidation type="list" allowBlank="1" showInputMessage="1" showErrorMessage="1" sqref="G7">
      <formula1>$Q$6:$Q$8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6"/>
  <sheetViews>
    <sheetView showZeros="0" view="pageBreakPreview" topLeftCell="A2" zoomScale="85" zoomScaleNormal="70" zoomScaleSheetLayoutView="85" workbookViewId="0">
      <selection activeCell="G6" sqref="G6"/>
    </sheetView>
  </sheetViews>
  <sheetFormatPr defaultColWidth="8.88671875" defaultRowHeight="10.8"/>
  <cols>
    <col min="1" max="1" width="2.109375" style="1" customWidth="1"/>
    <col min="2" max="2" width="4.88671875" style="1" customWidth="1"/>
    <col min="3" max="3" width="13.21875" style="1" customWidth="1"/>
    <col min="4" max="5" width="11.5546875" style="1" customWidth="1"/>
    <col min="6" max="6" width="12.88671875" style="1" customWidth="1"/>
    <col min="7" max="7" width="13.109375" style="1" customWidth="1"/>
    <col min="8" max="9" width="12.77734375" style="1" customWidth="1"/>
    <col min="10" max="10" width="6.77734375" style="1" customWidth="1"/>
    <col min="11" max="11" width="1.5546875" style="1" customWidth="1"/>
    <col min="12" max="12" width="8.88671875" style="1"/>
    <col min="13" max="13" width="8.88671875" style="1" customWidth="1"/>
    <col min="14" max="14" width="15.77734375" style="2" hidden="1" customWidth="1"/>
    <col min="15" max="15" width="18.109375" style="2" hidden="1" customWidth="1"/>
    <col min="16" max="16" width="16.44140625" style="2" hidden="1" customWidth="1"/>
    <col min="17" max="17" width="15.21875" style="2" hidden="1" customWidth="1"/>
    <col min="18" max="18" width="11.109375" style="2" hidden="1" customWidth="1"/>
    <col min="19" max="21" width="8.88671875" style="2" hidden="1" customWidth="1"/>
    <col min="22" max="22" width="14.88671875" style="2" hidden="1" customWidth="1"/>
    <col min="23" max="23" width="8.88671875" style="2" hidden="1" customWidth="1"/>
    <col min="24" max="24" width="12.77734375" style="2" hidden="1" customWidth="1"/>
    <col min="25" max="25" width="8.88671875" style="2" hidden="1" customWidth="1"/>
    <col min="26" max="26" width="8.88671875" style="2" customWidth="1"/>
    <col min="27" max="27" width="8.88671875" style="2"/>
    <col min="28" max="16384" width="8.88671875" style="1"/>
  </cols>
  <sheetData>
    <row r="1" spans="2:25" ht="7.8" hidden="1" customHeight="1" thickBot="1"/>
    <row r="2" spans="2:25" ht="13.8" thickBot="1">
      <c r="C2" s="3" t="s">
        <v>132</v>
      </c>
      <c r="F2" s="206" t="str">
        <f>'共通様式_助成対象事業経費内訳（全体）'!D2</f>
        <v>申請区分を選択してください</v>
      </c>
      <c r="G2" s="207"/>
      <c r="Q2" s="53" t="e">
        <f>ROUNDDOWN((H40-I40)/(E7-F7),0)</f>
        <v>#DIV/0!</v>
      </c>
    </row>
    <row r="3" spans="2:25" ht="9" hidden="1" customHeight="1" thickBot="1">
      <c r="N3" s="4" t="s">
        <v>7</v>
      </c>
      <c r="O3" s="5">
        <f>'共通様式_助成対象事業経費内訳（太陽光）'!O2</f>
        <v>0</v>
      </c>
    </row>
    <row r="4" spans="2:25" ht="13.2">
      <c r="C4" s="3" t="s">
        <v>134</v>
      </c>
      <c r="T4" s="19"/>
    </row>
    <row r="5" spans="2:25" ht="21" customHeight="1">
      <c r="B5" s="142" t="s">
        <v>1</v>
      </c>
      <c r="C5" s="208"/>
      <c r="D5" s="7" t="s">
        <v>11</v>
      </c>
      <c r="E5" s="142" t="s">
        <v>12</v>
      </c>
      <c r="F5" s="212"/>
      <c r="G5" s="8" t="s">
        <v>13</v>
      </c>
      <c r="T5" s="54"/>
    </row>
    <row r="6" spans="2:25" ht="15" customHeight="1">
      <c r="B6" s="209" t="s">
        <v>126</v>
      </c>
      <c r="C6" s="210"/>
      <c r="D6" s="96"/>
      <c r="E6" s="229" t="s">
        <v>14</v>
      </c>
      <c r="F6" s="228" t="s">
        <v>14</v>
      </c>
      <c r="G6" s="98" t="s">
        <v>14</v>
      </c>
      <c r="H6" s="94"/>
      <c r="I6" s="213"/>
      <c r="J6" s="213"/>
    </row>
    <row r="7" spans="2:25" ht="9" customHeight="1">
      <c r="E7" s="99"/>
      <c r="F7" s="99"/>
      <c r="G7" s="100"/>
      <c r="H7" s="95"/>
      <c r="I7" s="213"/>
      <c r="J7" s="213"/>
    </row>
    <row r="8" spans="2:25" ht="7.8" hidden="1" customHeight="1">
      <c r="C8" s="9"/>
      <c r="D8" s="9"/>
      <c r="E8" s="9"/>
      <c r="F8" s="9"/>
      <c r="G8" s="9"/>
      <c r="H8" s="9"/>
      <c r="I8" s="9"/>
      <c r="J8" s="9"/>
    </row>
    <row r="9" spans="2:25">
      <c r="B9" s="11" t="s">
        <v>19</v>
      </c>
      <c r="C9" s="12"/>
      <c r="D9" s="12"/>
      <c r="E9" s="13"/>
      <c r="F9" s="14" t="s">
        <v>20</v>
      </c>
      <c r="G9" s="11" t="s">
        <v>21</v>
      </c>
      <c r="H9" s="12"/>
      <c r="I9" s="11"/>
      <c r="J9" s="183" t="s">
        <v>22</v>
      </c>
      <c r="K9" s="214"/>
    </row>
    <row r="10" spans="2:25" ht="30" customHeight="1">
      <c r="B10" s="15" t="s">
        <v>23</v>
      </c>
      <c r="C10" s="15"/>
      <c r="D10" s="15" t="s">
        <v>24</v>
      </c>
      <c r="E10" s="15"/>
      <c r="F10" s="16" t="s">
        <v>52</v>
      </c>
      <c r="G10" s="17" t="s">
        <v>26</v>
      </c>
      <c r="H10" s="18" t="s">
        <v>87</v>
      </c>
      <c r="I10" s="18" t="str">
        <f>'共通様式_助成対象事業経費内訳（太陽光）'!I10</f>
        <v>都仮算定
助成金額</v>
      </c>
      <c r="J10" s="215"/>
      <c r="K10" s="216"/>
    </row>
    <row r="11" spans="2:25" ht="22.05" customHeight="1">
      <c r="B11" s="56" t="s">
        <v>30</v>
      </c>
      <c r="C11" s="56" t="s">
        <v>31</v>
      </c>
      <c r="D11" s="57" t="s">
        <v>32</v>
      </c>
      <c r="E11" s="56" t="s">
        <v>33</v>
      </c>
      <c r="F11" s="56" t="s">
        <v>33</v>
      </c>
      <c r="G11" s="56" t="s">
        <v>33</v>
      </c>
      <c r="H11" s="58" t="s">
        <v>33</v>
      </c>
      <c r="I11" s="58" t="s">
        <v>33</v>
      </c>
      <c r="J11" s="198"/>
      <c r="K11" s="199"/>
    </row>
    <row r="12" spans="2:25" ht="22.05" customHeight="1">
      <c r="B12" s="180" t="s">
        <v>35</v>
      </c>
      <c r="C12" s="105"/>
      <c r="D12" s="105"/>
      <c r="E12" s="106"/>
      <c r="F12" s="106"/>
      <c r="G12" s="106"/>
      <c r="H12" s="24">
        <f>IFERROR((G12*$P$31)/$O$31,0)</f>
        <v>0</v>
      </c>
      <c r="I12" s="24">
        <f>H12-F12</f>
        <v>0</v>
      </c>
      <c r="J12" s="198"/>
      <c r="K12" s="199"/>
      <c r="T12" s="1" t="s">
        <v>36</v>
      </c>
    </row>
    <row r="13" spans="2:25" ht="22.05" customHeight="1" thickBot="1">
      <c r="B13" s="175"/>
      <c r="C13" s="105"/>
      <c r="D13" s="105"/>
      <c r="E13" s="106"/>
      <c r="F13" s="106"/>
      <c r="G13" s="106"/>
      <c r="H13" s="24">
        <f t="shared" ref="H13:H37" si="0">IFERROR((G13*$P$31)/$O$31,0)</f>
        <v>0</v>
      </c>
      <c r="I13" s="24">
        <f t="shared" ref="I13:I14" si="1">H13-F13</f>
        <v>0</v>
      </c>
      <c r="J13" s="198"/>
      <c r="K13" s="199"/>
      <c r="U13" s="2" t="s">
        <v>68</v>
      </c>
    </row>
    <row r="14" spans="2:25" ht="22.05" customHeight="1" thickBot="1">
      <c r="B14" s="175"/>
      <c r="C14" s="108"/>
      <c r="D14" s="108"/>
      <c r="E14" s="109"/>
      <c r="F14" s="109"/>
      <c r="G14" s="109"/>
      <c r="H14" s="24">
        <f t="shared" si="0"/>
        <v>0</v>
      </c>
      <c r="I14" s="24">
        <f t="shared" si="1"/>
        <v>0</v>
      </c>
      <c r="J14" s="198"/>
      <c r="K14" s="199"/>
      <c r="N14" s="59" t="s">
        <v>39</v>
      </c>
      <c r="O14" s="60"/>
      <c r="P14" s="1"/>
      <c r="Q14" s="61">
        <f>G7</f>
        <v>0</v>
      </c>
      <c r="R14" s="62" t="e">
        <f>#REF!</f>
        <v>#REF!</v>
      </c>
      <c r="S14" s="1" t="s">
        <v>69</v>
      </c>
      <c r="U14" s="6" t="s">
        <v>70</v>
      </c>
      <c r="V14" s="6" t="s">
        <v>71</v>
      </c>
      <c r="W14" s="6" t="s">
        <v>72</v>
      </c>
      <c r="X14" s="6" t="s">
        <v>73</v>
      </c>
      <c r="Y14" s="6" t="s">
        <v>74</v>
      </c>
    </row>
    <row r="15" spans="2:25" ht="22.05" customHeight="1" thickBot="1">
      <c r="B15" s="169" t="s">
        <v>37</v>
      </c>
      <c r="C15" s="170"/>
      <c r="D15" s="126"/>
      <c r="E15" s="124">
        <f>SUM(E12:E14)</f>
        <v>0</v>
      </c>
      <c r="F15" s="125">
        <f t="shared" ref="F15" si="2">SUM(F12:F14)</f>
        <v>0</v>
      </c>
      <c r="G15" s="124">
        <f>SUM(G12:G14)</f>
        <v>0</v>
      </c>
      <c r="H15" s="124">
        <f>SUM(H12:H14)</f>
        <v>0</v>
      </c>
      <c r="I15" s="124">
        <f>SUM(I12:I14)</f>
        <v>0</v>
      </c>
      <c r="J15" s="171"/>
      <c r="K15" s="172"/>
      <c r="N15" s="63" t="s">
        <v>75</v>
      </c>
      <c r="O15" s="64"/>
      <c r="P15" s="1" t="s">
        <v>36</v>
      </c>
      <c r="Q15" s="65">
        <f>H7</f>
        <v>0</v>
      </c>
      <c r="R15" s="62">
        <f>H6</f>
        <v>0</v>
      </c>
      <c r="S15" s="1" t="s">
        <v>36</v>
      </c>
      <c r="U15" s="66">
        <f>N31</f>
        <v>0</v>
      </c>
      <c r="V15" s="10">
        <f>E7</f>
        <v>0</v>
      </c>
      <c r="W15" s="10">
        <f>F7</f>
        <v>0</v>
      </c>
      <c r="X15" s="66">
        <f>Q16</f>
        <v>0</v>
      </c>
      <c r="Y15" s="67">
        <f>IF(U15="2/3",2,1)</f>
        <v>1</v>
      </c>
    </row>
    <row r="16" spans="2:25" ht="22.05" customHeight="1">
      <c r="B16" s="175" t="s">
        <v>38</v>
      </c>
      <c r="C16" s="111"/>
      <c r="D16" s="111"/>
      <c r="E16" s="112"/>
      <c r="F16" s="112"/>
      <c r="G16" s="112"/>
      <c r="H16" s="24">
        <f t="shared" si="0"/>
        <v>0</v>
      </c>
      <c r="I16" s="33">
        <f>H16-F16</f>
        <v>0</v>
      </c>
      <c r="J16" s="217"/>
      <c r="K16" s="218"/>
      <c r="N16" s="63" t="s">
        <v>43</v>
      </c>
      <c r="O16" s="68" t="e">
        <f>VLOOKUP(F6,Q24:R25,2,FALSE)</f>
        <v>#N/A</v>
      </c>
      <c r="P16" s="1" t="s">
        <v>36</v>
      </c>
      <c r="Q16" s="62">
        <f>MIN(Q14:Q15)</f>
        <v>0</v>
      </c>
      <c r="R16" s="62"/>
      <c r="S16" s="1" t="s">
        <v>36</v>
      </c>
      <c r="U16" s="66"/>
      <c r="V16" s="67"/>
      <c r="W16" s="67"/>
      <c r="X16" s="67"/>
      <c r="Y16" s="67"/>
    </row>
    <row r="17" spans="2:27" ht="22.05" customHeight="1">
      <c r="B17" s="175"/>
      <c r="C17" s="105"/>
      <c r="D17" s="105"/>
      <c r="E17" s="106"/>
      <c r="F17" s="106"/>
      <c r="G17" s="106"/>
      <c r="H17" s="24">
        <f t="shared" si="0"/>
        <v>0</v>
      </c>
      <c r="I17" s="24">
        <f t="shared" ref="I17:I25" si="3">H17-F17</f>
        <v>0</v>
      </c>
      <c r="J17" s="198"/>
      <c r="K17" s="199"/>
      <c r="N17" s="69" t="s">
        <v>76</v>
      </c>
      <c r="O17" s="70">
        <f>I40</f>
        <v>0</v>
      </c>
      <c r="P17" s="1" t="s">
        <v>36</v>
      </c>
      <c r="Q17" s="50" t="e">
        <f>VLOOKUP(Q16,Q14:R15,2,FALSE)</f>
        <v>#REF!</v>
      </c>
      <c r="R17" s="50"/>
      <c r="S17" s="1" t="s">
        <v>36</v>
      </c>
      <c r="U17" s="2" t="s">
        <v>77</v>
      </c>
      <c r="V17" s="46">
        <f>E7-F7</f>
        <v>0</v>
      </c>
    </row>
    <row r="18" spans="2:27" ht="22.05" customHeight="1">
      <c r="B18" s="175"/>
      <c r="C18" s="105"/>
      <c r="D18" s="105"/>
      <c r="E18" s="106"/>
      <c r="F18" s="106"/>
      <c r="G18" s="106"/>
      <c r="H18" s="24">
        <f t="shared" si="0"/>
        <v>0</v>
      </c>
      <c r="I18" s="24">
        <f t="shared" si="3"/>
        <v>0</v>
      </c>
      <c r="J18" s="198"/>
      <c r="K18" s="199"/>
      <c r="N18" s="71" t="s">
        <v>78</v>
      </c>
      <c r="O18" s="72"/>
      <c r="P18" s="1" t="s">
        <v>36</v>
      </c>
      <c r="Q18" s="1"/>
      <c r="R18" s="1"/>
      <c r="S18" s="1"/>
    </row>
    <row r="19" spans="2:27" ht="22.05" customHeight="1" thickBot="1">
      <c r="B19" s="175"/>
      <c r="C19" s="105"/>
      <c r="D19" s="105"/>
      <c r="E19" s="106"/>
      <c r="F19" s="106"/>
      <c r="G19" s="106"/>
      <c r="H19" s="24">
        <f t="shared" si="0"/>
        <v>0</v>
      </c>
      <c r="I19" s="24">
        <f t="shared" si="3"/>
        <v>0</v>
      </c>
      <c r="J19" s="198"/>
      <c r="K19" s="199"/>
      <c r="N19" s="73" t="s">
        <v>46</v>
      </c>
      <c r="O19" s="74" t="str">
        <f>IFERROR((ROUNDDOWN(MIN(O16:O18),-3)),"")</f>
        <v/>
      </c>
      <c r="P19" s="1" t="s">
        <v>36</v>
      </c>
      <c r="Q19" s="1"/>
      <c r="R19" s="1"/>
      <c r="S19" s="1"/>
    </row>
    <row r="20" spans="2:27" ht="22.05" customHeight="1">
      <c r="B20" s="175"/>
      <c r="C20" s="105"/>
      <c r="D20" s="105"/>
      <c r="E20" s="106"/>
      <c r="F20" s="106"/>
      <c r="G20" s="106"/>
      <c r="H20" s="24">
        <f t="shared" si="0"/>
        <v>0</v>
      </c>
      <c r="I20" s="24">
        <f t="shared" si="3"/>
        <v>0</v>
      </c>
      <c r="J20" s="198"/>
      <c r="K20" s="199"/>
      <c r="N20" s="1" t="s">
        <v>47</v>
      </c>
      <c r="O20" s="46"/>
      <c r="P20" s="1"/>
      <c r="Q20" s="1"/>
      <c r="R20" s="1"/>
      <c r="S20" s="1"/>
    </row>
    <row r="21" spans="2:27" ht="22.05" customHeight="1">
      <c r="B21" s="175"/>
      <c r="C21" s="105"/>
      <c r="D21" s="105"/>
      <c r="E21" s="106"/>
      <c r="F21" s="106"/>
      <c r="G21" s="106"/>
      <c r="H21" s="24">
        <f t="shared" si="0"/>
        <v>0</v>
      </c>
      <c r="I21" s="24">
        <f t="shared" si="3"/>
        <v>0</v>
      </c>
      <c r="J21" s="198"/>
      <c r="K21" s="199"/>
      <c r="T21" s="1" t="s">
        <v>126</v>
      </c>
      <c r="U21" s="1"/>
      <c r="V21" s="1"/>
      <c r="W21" s="1"/>
      <c r="X21" s="1"/>
      <c r="Y21" s="1"/>
      <c r="Z21" s="1"/>
      <c r="AA21" s="1"/>
    </row>
    <row r="22" spans="2:27" ht="22.05" customHeight="1">
      <c r="B22" s="175"/>
      <c r="C22" s="105"/>
      <c r="D22" s="105"/>
      <c r="E22" s="106"/>
      <c r="F22" s="106"/>
      <c r="G22" s="106"/>
      <c r="H22" s="24">
        <f t="shared" si="0"/>
        <v>0</v>
      </c>
      <c r="I22" s="24">
        <f t="shared" si="3"/>
        <v>0</v>
      </c>
      <c r="J22" s="198"/>
      <c r="K22" s="199"/>
      <c r="N22" s="189" t="s">
        <v>8</v>
      </c>
      <c r="O22" s="211"/>
      <c r="P22" s="6" t="s">
        <v>9</v>
      </c>
      <c r="Q22" s="6" t="s">
        <v>10</v>
      </c>
      <c r="T22" s="1" t="s">
        <v>123</v>
      </c>
      <c r="U22" s="1"/>
      <c r="V22" s="1"/>
      <c r="W22" s="1"/>
      <c r="X22" s="1"/>
      <c r="Y22" s="1"/>
      <c r="Z22" s="1"/>
      <c r="AA22" s="1"/>
    </row>
    <row r="23" spans="2:27" ht="22.05" customHeight="1">
      <c r="B23" s="175"/>
      <c r="C23" s="105"/>
      <c r="D23" s="105"/>
      <c r="E23" s="106"/>
      <c r="F23" s="106"/>
      <c r="G23" s="106"/>
      <c r="H23" s="24">
        <f t="shared" si="0"/>
        <v>0</v>
      </c>
      <c r="I23" s="24">
        <f t="shared" si="3"/>
        <v>0</v>
      </c>
      <c r="J23" s="198"/>
      <c r="K23" s="199"/>
      <c r="N23" s="6"/>
      <c r="O23" s="6" t="s">
        <v>14</v>
      </c>
      <c r="P23" s="6" t="s">
        <v>14</v>
      </c>
      <c r="Q23" s="6" t="s">
        <v>14</v>
      </c>
      <c r="R23" s="118"/>
      <c r="T23" s="1" t="s">
        <v>124</v>
      </c>
      <c r="U23" s="1"/>
      <c r="V23" s="1"/>
      <c r="W23" s="1"/>
      <c r="X23" s="1"/>
      <c r="Y23" s="1"/>
      <c r="Z23" s="1"/>
      <c r="AA23" s="1"/>
    </row>
    <row r="24" spans="2:27" ht="22.05" customHeight="1">
      <c r="B24" s="175"/>
      <c r="C24" s="105"/>
      <c r="D24" s="105"/>
      <c r="E24" s="106"/>
      <c r="F24" s="106"/>
      <c r="G24" s="106"/>
      <c r="H24" s="24">
        <f t="shared" si="0"/>
        <v>0</v>
      </c>
      <c r="I24" s="24">
        <f>H24-F24</f>
        <v>0</v>
      </c>
      <c r="J24" s="198"/>
      <c r="K24" s="199"/>
      <c r="N24" s="10" t="s">
        <v>15</v>
      </c>
      <c r="O24" s="6" t="s">
        <v>3</v>
      </c>
      <c r="P24" s="6" t="s">
        <v>16</v>
      </c>
      <c r="Q24" s="10" t="s">
        <v>113</v>
      </c>
      <c r="R24" s="122">
        <v>300000000</v>
      </c>
      <c r="T24" s="1" t="s">
        <v>125</v>
      </c>
      <c r="U24" s="1"/>
      <c r="V24" s="1"/>
      <c r="W24" s="1"/>
      <c r="X24" s="1"/>
      <c r="Y24" s="1"/>
      <c r="Z24" s="1"/>
      <c r="AA24" s="1"/>
    </row>
    <row r="25" spans="2:27" ht="22.05" customHeight="1" thickBot="1">
      <c r="B25" s="175"/>
      <c r="C25" s="108"/>
      <c r="D25" s="108"/>
      <c r="E25" s="109"/>
      <c r="F25" s="109"/>
      <c r="G25" s="109"/>
      <c r="H25" s="24">
        <f t="shared" si="0"/>
        <v>0</v>
      </c>
      <c r="I25" s="24">
        <f t="shared" si="3"/>
        <v>0</v>
      </c>
      <c r="J25" s="198"/>
      <c r="K25" s="199"/>
      <c r="N25" s="10" t="s">
        <v>17</v>
      </c>
      <c r="O25" s="6" t="s">
        <v>5</v>
      </c>
      <c r="P25" s="6" t="s">
        <v>18</v>
      </c>
      <c r="Q25" s="10" t="s">
        <v>86</v>
      </c>
      <c r="R25" s="122">
        <v>200000000</v>
      </c>
      <c r="T25" s="1" t="s">
        <v>128</v>
      </c>
      <c r="U25" s="1"/>
      <c r="V25" s="1"/>
      <c r="W25" s="1"/>
      <c r="X25" s="1"/>
      <c r="Y25" s="1"/>
      <c r="Z25" s="1"/>
      <c r="AA25" s="1"/>
    </row>
    <row r="26" spans="2:27" ht="22.05" customHeight="1" thickBot="1">
      <c r="B26" s="169" t="s">
        <v>37</v>
      </c>
      <c r="C26" s="170"/>
      <c r="D26" s="126"/>
      <c r="E26" s="124">
        <f>SUM(E16:E25)</f>
        <v>0</v>
      </c>
      <c r="F26" s="124">
        <f t="shared" ref="F26:G26" si="4">SUM(F16:F25)</f>
        <v>0</v>
      </c>
      <c r="G26" s="124">
        <f t="shared" si="4"/>
        <v>0</v>
      </c>
      <c r="H26" s="124">
        <f>SUM(H16:H25)</f>
        <v>0</v>
      </c>
      <c r="I26" s="124">
        <f>SUM(I16:I25)</f>
        <v>0</v>
      </c>
      <c r="J26" s="171"/>
      <c r="K26" s="172"/>
      <c r="T26" s="1"/>
      <c r="U26" s="1"/>
      <c r="V26" s="1"/>
      <c r="W26" s="1"/>
      <c r="X26" s="1"/>
      <c r="Y26" s="1"/>
      <c r="Z26" s="1"/>
      <c r="AA26" s="1"/>
    </row>
    <row r="27" spans="2:27" ht="22.05" customHeight="1">
      <c r="B27" s="175" t="s">
        <v>51</v>
      </c>
      <c r="C27" s="111"/>
      <c r="D27" s="111"/>
      <c r="E27" s="112"/>
      <c r="F27" s="112"/>
      <c r="G27" s="112"/>
      <c r="H27" s="24">
        <f t="shared" si="0"/>
        <v>0</v>
      </c>
      <c r="I27" s="24">
        <f>H27-F27</f>
        <v>0</v>
      </c>
      <c r="J27" s="198"/>
      <c r="K27" s="199"/>
      <c r="N27" s="6" t="s">
        <v>14</v>
      </c>
      <c r="T27" s="1"/>
      <c r="U27" s="1"/>
      <c r="V27" s="1"/>
      <c r="W27" s="1"/>
      <c r="X27" s="1"/>
      <c r="Y27" s="1"/>
      <c r="Z27" s="1"/>
      <c r="AA27" s="1"/>
    </row>
    <row r="28" spans="2:27" ht="22.05" customHeight="1">
      <c r="B28" s="175"/>
      <c r="C28" s="105"/>
      <c r="D28" s="105"/>
      <c r="E28" s="106"/>
      <c r="F28" s="106"/>
      <c r="G28" s="106"/>
      <c r="H28" s="24">
        <f t="shared" si="0"/>
        <v>0</v>
      </c>
      <c r="I28" s="24">
        <f t="shared" ref="I28:I37" si="5">H28-F28</f>
        <v>0</v>
      </c>
      <c r="J28" s="198"/>
      <c r="K28" s="199"/>
      <c r="N28" s="6" t="s">
        <v>3</v>
      </c>
      <c r="O28" s="6" t="s">
        <v>28</v>
      </c>
      <c r="P28" s="6" t="s">
        <v>29</v>
      </c>
      <c r="S28" s="1"/>
      <c r="T28" s="1"/>
      <c r="U28" s="1"/>
      <c r="V28" s="1"/>
      <c r="W28" s="1"/>
      <c r="X28" s="1"/>
      <c r="Y28" s="1"/>
      <c r="Z28" s="1"/>
      <c r="AA28" s="1"/>
    </row>
    <row r="29" spans="2:27" ht="22.05" customHeight="1">
      <c r="B29" s="175"/>
      <c r="C29" s="105"/>
      <c r="D29" s="105"/>
      <c r="E29" s="106"/>
      <c r="F29" s="106"/>
      <c r="G29" s="106"/>
      <c r="H29" s="24">
        <f t="shared" si="0"/>
        <v>0</v>
      </c>
      <c r="I29" s="24">
        <f t="shared" si="5"/>
        <v>0</v>
      </c>
      <c r="J29" s="198"/>
      <c r="K29" s="199"/>
      <c r="N29" s="25" t="s">
        <v>5</v>
      </c>
      <c r="O29" s="25" t="s">
        <v>29</v>
      </c>
      <c r="P29" s="25" t="s">
        <v>34</v>
      </c>
      <c r="S29" s="1"/>
      <c r="T29" s="1"/>
      <c r="U29" s="1"/>
      <c r="V29" s="1"/>
      <c r="W29" s="1"/>
      <c r="X29" s="1"/>
      <c r="Y29" s="1"/>
      <c r="Z29" s="1"/>
      <c r="AA29" s="1"/>
    </row>
    <row r="30" spans="2:27" ht="22.05" customHeight="1">
      <c r="B30" s="175"/>
      <c r="C30" s="105"/>
      <c r="D30" s="105"/>
      <c r="E30" s="106"/>
      <c r="F30" s="106"/>
      <c r="G30" s="106"/>
      <c r="H30" s="24">
        <f t="shared" si="0"/>
        <v>0</v>
      </c>
      <c r="I30" s="24">
        <f>H30-F30</f>
        <v>0</v>
      </c>
      <c r="J30" s="198"/>
      <c r="K30" s="199"/>
      <c r="N30" s="6" t="s">
        <v>112</v>
      </c>
      <c r="O30" s="6" t="s">
        <v>114</v>
      </c>
      <c r="P30" s="6" t="s">
        <v>115</v>
      </c>
      <c r="S30" s="1"/>
      <c r="T30" s="1"/>
      <c r="U30" s="1"/>
      <c r="V30" s="1"/>
      <c r="W30" s="1"/>
      <c r="X30" s="1"/>
      <c r="Y30" s="1"/>
      <c r="Z30" s="1"/>
      <c r="AA30" s="1"/>
    </row>
    <row r="31" spans="2:27" ht="22.05" customHeight="1" thickBot="1">
      <c r="B31" s="175"/>
      <c r="C31" s="105"/>
      <c r="D31" s="105"/>
      <c r="E31" s="106"/>
      <c r="F31" s="106"/>
      <c r="G31" s="106"/>
      <c r="H31" s="24">
        <f t="shared" si="0"/>
        <v>0</v>
      </c>
      <c r="I31" s="24">
        <f t="shared" si="5"/>
        <v>0</v>
      </c>
      <c r="J31" s="198"/>
      <c r="K31" s="199"/>
      <c r="N31" s="120"/>
      <c r="O31" s="121" t="e">
        <f>VLOOKUP(E6,N28:P30,2,FALSE)</f>
        <v>#N/A</v>
      </c>
      <c r="P31" s="121" t="e">
        <f>VLOOKUP(E6,N28:P30,3,FALSE)</f>
        <v>#N/A</v>
      </c>
      <c r="S31" s="1"/>
      <c r="T31" s="1"/>
      <c r="U31" s="1"/>
      <c r="V31" s="1"/>
      <c r="W31" s="1"/>
      <c r="X31" s="1"/>
      <c r="Y31" s="1"/>
      <c r="Z31" s="1"/>
      <c r="AA31" s="1"/>
    </row>
    <row r="32" spans="2:27" ht="22.05" customHeight="1">
      <c r="B32" s="175"/>
      <c r="C32" s="105"/>
      <c r="D32" s="105"/>
      <c r="E32" s="106"/>
      <c r="F32" s="106"/>
      <c r="G32" s="106"/>
      <c r="H32" s="24">
        <f t="shared" si="0"/>
        <v>0</v>
      </c>
      <c r="I32" s="24">
        <f t="shared" si="5"/>
        <v>0</v>
      </c>
      <c r="J32" s="198"/>
      <c r="K32" s="199"/>
      <c r="S32" s="1"/>
      <c r="T32" s="1"/>
      <c r="U32" s="1"/>
      <c r="V32" s="1"/>
      <c r="W32" s="1"/>
      <c r="X32" s="1"/>
      <c r="Y32" s="1"/>
      <c r="Z32" s="1"/>
      <c r="AA32" s="1"/>
    </row>
    <row r="33" spans="2:27" ht="22.05" customHeight="1">
      <c r="B33" s="175"/>
      <c r="C33" s="105"/>
      <c r="D33" s="105"/>
      <c r="E33" s="106"/>
      <c r="F33" s="106"/>
      <c r="G33" s="106"/>
      <c r="H33" s="24">
        <f t="shared" si="0"/>
        <v>0</v>
      </c>
      <c r="I33" s="24">
        <f t="shared" si="5"/>
        <v>0</v>
      </c>
      <c r="J33" s="198"/>
      <c r="K33" s="199"/>
      <c r="T33" s="1"/>
      <c r="U33" s="1"/>
      <c r="V33" s="1"/>
      <c r="W33" s="1"/>
      <c r="X33" s="1"/>
      <c r="Y33" s="1"/>
      <c r="Z33" s="1"/>
      <c r="AA33" s="1"/>
    </row>
    <row r="34" spans="2:27" ht="22.05" customHeight="1">
      <c r="B34" s="175"/>
      <c r="C34" s="105"/>
      <c r="D34" s="105"/>
      <c r="E34" s="106"/>
      <c r="F34" s="106"/>
      <c r="G34" s="106"/>
      <c r="H34" s="24">
        <f t="shared" si="0"/>
        <v>0</v>
      </c>
      <c r="I34" s="24">
        <f t="shared" si="5"/>
        <v>0</v>
      </c>
      <c r="J34" s="198"/>
      <c r="K34" s="199"/>
      <c r="T34" s="1"/>
      <c r="U34" s="1"/>
      <c r="V34" s="1"/>
      <c r="W34" s="1"/>
      <c r="X34" s="1"/>
      <c r="Y34" s="1"/>
      <c r="Z34" s="1"/>
      <c r="AA34" s="1"/>
    </row>
    <row r="35" spans="2:27" ht="22.05" customHeight="1">
      <c r="B35" s="175"/>
      <c r="C35" s="105"/>
      <c r="D35" s="105"/>
      <c r="E35" s="106"/>
      <c r="F35" s="106"/>
      <c r="G35" s="106"/>
      <c r="H35" s="24">
        <f t="shared" si="0"/>
        <v>0</v>
      </c>
      <c r="I35" s="24">
        <f t="shared" si="5"/>
        <v>0</v>
      </c>
      <c r="J35" s="198"/>
      <c r="K35" s="199"/>
    </row>
    <row r="36" spans="2:27" ht="22.05" customHeight="1">
      <c r="B36" s="175"/>
      <c r="C36" s="105"/>
      <c r="D36" s="105"/>
      <c r="E36" s="106"/>
      <c r="F36" s="106"/>
      <c r="G36" s="106"/>
      <c r="H36" s="24">
        <f t="shared" si="0"/>
        <v>0</v>
      </c>
      <c r="I36" s="24">
        <f>H36-F36</f>
        <v>0</v>
      </c>
      <c r="J36" s="198"/>
      <c r="K36" s="199"/>
    </row>
    <row r="37" spans="2:27" ht="22.05" customHeight="1" thickBot="1">
      <c r="B37" s="175"/>
      <c r="C37" s="108"/>
      <c r="D37" s="108"/>
      <c r="E37" s="109"/>
      <c r="F37" s="109"/>
      <c r="G37" s="109"/>
      <c r="H37" s="24">
        <f t="shared" si="0"/>
        <v>0</v>
      </c>
      <c r="I37" s="24">
        <f t="shared" si="5"/>
        <v>0</v>
      </c>
      <c r="J37" s="198"/>
      <c r="K37" s="199"/>
    </row>
    <row r="38" spans="2:27" ht="22.05" customHeight="1" thickBot="1">
      <c r="B38" s="169" t="s">
        <v>37</v>
      </c>
      <c r="C38" s="170"/>
      <c r="D38" s="124"/>
      <c r="E38" s="124">
        <f>SUM(E27:E37)</f>
        <v>0</v>
      </c>
      <c r="F38" s="124">
        <f t="shared" ref="F38:H38" si="6">SUM(F27:F37)</f>
        <v>0</v>
      </c>
      <c r="G38" s="124">
        <f t="shared" si="6"/>
        <v>0</v>
      </c>
      <c r="H38" s="124">
        <f t="shared" si="6"/>
        <v>0</v>
      </c>
      <c r="I38" s="124">
        <f>SUM(I27:I37)</f>
        <v>0</v>
      </c>
      <c r="J38" s="171"/>
      <c r="K38" s="172"/>
    </row>
    <row r="39" spans="2:27" ht="22.05" hidden="1" customHeight="1" thickBot="1">
      <c r="B39" s="169" t="s">
        <v>64</v>
      </c>
      <c r="C39" s="170"/>
      <c r="D39" s="124"/>
      <c r="E39" s="124">
        <f>E41-E40</f>
        <v>0</v>
      </c>
      <c r="F39" s="124">
        <f t="shared" ref="F39:H39" si="7">F41-F40</f>
        <v>0</v>
      </c>
      <c r="G39" s="124">
        <f t="shared" si="7"/>
        <v>0</v>
      </c>
      <c r="H39" s="124">
        <f t="shared" si="7"/>
        <v>0</v>
      </c>
      <c r="I39" s="124" t="e">
        <f>(H39*$P$31)/$O$31</f>
        <v>#N/A</v>
      </c>
      <c r="J39" s="171"/>
      <c r="K39" s="172"/>
    </row>
    <row r="40" spans="2:27" ht="12.6" thickBot="1">
      <c r="B40" s="169" t="s">
        <v>79</v>
      </c>
      <c r="C40" s="170"/>
      <c r="D40" s="124"/>
      <c r="E40" s="124">
        <f>E15+E26+E38</f>
        <v>0</v>
      </c>
      <c r="F40" s="125">
        <f t="shared" ref="F40:G40" si="8">F15+F26+F38</f>
        <v>0</v>
      </c>
      <c r="G40" s="124">
        <f t="shared" si="8"/>
        <v>0</v>
      </c>
      <c r="H40" s="124">
        <f>H15+H26+H38</f>
        <v>0</v>
      </c>
      <c r="I40" s="124">
        <f>I15+I26+I38</f>
        <v>0</v>
      </c>
      <c r="J40" s="171"/>
      <c r="K40" s="172"/>
    </row>
    <row r="41" spans="2:27" ht="22.05" hidden="1" customHeight="1" thickBot="1">
      <c r="B41" s="169" t="s">
        <v>66</v>
      </c>
      <c r="C41" s="170"/>
      <c r="D41" s="32"/>
      <c r="E41" s="32">
        <f>ROUNDDOWN(E40*1.1,0)</f>
        <v>0</v>
      </c>
      <c r="F41" s="32">
        <f t="shared" ref="F41:H41" si="9">ROUNDDOWN(F40*1.1,0)</f>
        <v>0</v>
      </c>
      <c r="G41" s="32">
        <f t="shared" si="9"/>
        <v>0</v>
      </c>
      <c r="H41" s="32">
        <f t="shared" si="9"/>
        <v>0</v>
      </c>
      <c r="I41" s="32" t="e">
        <f>SUM(I39:I40)</f>
        <v>#N/A</v>
      </c>
      <c r="J41" s="171"/>
      <c r="K41" s="172"/>
    </row>
    <row r="42" spans="2:27" ht="9" customHeight="1" thickBot="1"/>
    <row r="43" spans="2:27" hidden="1">
      <c r="B43" s="200"/>
      <c r="C43" s="200"/>
      <c r="D43" s="200"/>
      <c r="E43" s="201"/>
      <c r="F43" s="202"/>
      <c r="G43" s="204" t="str">
        <f>IF(F7&gt;E7,"要件を満たしていません。申請不可です。","")</f>
        <v/>
      </c>
      <c r="H43" s="204"/>
      <c r="I43" s="204"/>
      <c r="J43" s="204"/>
      <c r="K43" s="204"/>
    </row>
    <row r="44" spans="2:27" ht="10.199999999999999" hidden="1" customHeight="1" thickBot="1">
      <c r="B44" s="158"/>
      <c r="C44" s="158"/>
      <c r="D44" s="158"/>
      <c r="E44" s="203"/>
      <c r="F44" s="203"/>
      <c r="G44" s="205"/>
      <c r="H44" s="205"/>
      <c r="I44" s="205"/>
      <c r="J44" s="205"/>
      <c r="K44" s="205"/>
    </row>
    <row r="45" spans="2:27" ht="7.8" customHeight="1">
      <c r="B45" s="154" t="s">
        <v>67</v>
      </c>
      <c r="C45" s="155"/>
      <c r="D45" s="156"/>
      <c r="E45" s="193" t="str">
        <f>IFERROR(MIN(O15:O16),"")</f>
        <v/>
      </c>
      <c r="F45" s="194"/>
      <c r="G45" s="164" t="str">
        <f>'共通様式_助成対象事業経費内訳（太陽光）'!G43</f>
        <v>申請区分を選択してください</v>
      </c>
      <c r="H45" s="165"/>
      <c r="I45" s="193" t="str">
        <f>O19</f>
        <v/>
      </c>
      <c r="J45" s="197"/>
      <c r="K45" s="194"/>
    </row>
    <row r="46" spans="2:27" ht="11.4" thickBot="1">
      <c r="B46" s="157"/>
      <c r="C46" s="158"/>
      <c r="D46" s="159"/>
      <c r="E46" s="195"/>
      <c r="F46" s="196"/>
      <c r="G46" s="166"/>
      <c r="H46" s="167"/>
      <c r="I46" s="195"/>
      <c r="J46" s="195"/>
      <c r="K46" s="196"/>
    </row>
  </sheetData>
  <sheetProtection algorithmName="SHA-512" hashValue="E/6nT5NZp/bMFuKx+c1CQAHjXVykhN0F2gA0HFKR10wgajf7QF1vOn419RlLKZJaez7edYVCkbzXsKbNlF7Vng==" saltValue="eHkgXI5xQ9fXDloznS4iVg==" spinCount="100000" sheet="1" objects="1" scenarios="1"/>
  <mergeCells count="54">
    <mergeCell ref="F2:G2"/>
    <mergeCell ref="B5:C5"/>
    <mergeCell ref="B6:C6"/>
    <mergeCell ref="N22:O22"/>
    <mergeCell ref="E5:F5"/>
    <mergeCell ref="I6:J7"/>
    <mergeCell ref="J9:K10"/>
    <mergeCell ref="J11:K11"/>
    <mergeCell ref="B12:B14"/>
    <mergeCell ref="J12:K12"/>
    <mergeCell ref="J13:K13"/>
    <mergeCell ref="J14:K14"/>
    <mergeCell ref="B15:C15"/>
    <mergeCell ref="J15:K15"/>
    <mergeCell ref="B16:B25"/>
    <mergeCell ref="J16:K16"/>
    <mergeCell ref="J17:K17"/>
    <mergeCell ref="J18:K18"/>
    <mergeCell ref="J19:K19"/>
    <mergeCell ref="J20:K20"/>
    <mergeCell ref="J21:K21"/>
    <mergeCell ref="J22:K22"/>
    <mergeCell ref="J36:K36"/>
    <mergeCell ref="J23:K23"/>
    <mergeCell ref="J24:K24"/>
    <mergeCell ref="J25:K25"/>
    <mergeCell ref="B26:C26"/>
    <mergeCell ref="J26:K26"/>
    <mergeCell ref="B27:B37"/>
    <mergeCell ref="J27:K27"/>
    <mergeCell ref="J28:K28"/>
    <mergeCell ref="J29:K29"/>
    <mergeCell ref="J30:K30"/>
    <mergeCell ref="J31:K31"/>
    <mergeCell ref="J32:K32"/>
    <mergeCell ref="J33:K33"/>
    <mergeCell ref="J34:K34"/>
    <mergeCell ref="J35:K35"/>
    <mergeCell ref="B45:D46"/>
    <mergeCell ref="E45:F46"/>
    <mergeCell ref="G45:H46"/>
    <mergeCell ref="I45:K46"/>
    <mergeCell ref="J37:K37"/>
    <mergeCell ref="B38:C38"/>
    <mergeCell ref="J38:K38"/>
    <mergeCell ref="B39:C39"/>
    <mergeCell ref="J39:K39"/>
    <mergeCell ref="B40:C40"/>
    <mergeCell ref="J40:K40"/>
    <mergeCell ref="B41:C41"/>
    <mergeCell ref="J41:K41"/>
    <mergeCell ref="B43:D44"/>
    <mergeCell ref="E43:F44"/>
    <mergeCell ref="G43:K44"/>
  </mergeCells>
  <phoneticPr fontId="16"/>
  <dataValidations count="4">
    <dataValidation type="list" allowBlank="1" showInputMessage="1" showErrorMessage="1" sqref="B6:C6">
      <formula1>$T$21:$T$25</formula1>
    </dataValidation>
    <dataValidation type="list" allowBlank="1" showInputMessage="1" showErrorMessage="1" sqref="G6">
      <formula1>$P$23:$P$25</formula1>
    </dataValidation>
    <dataValidation type="list" allowBlank="1" showInputMessage="1" showErrorMessage="1" sqref="E6">
      <formula1>$N$27:$N$30</formula1>
    </dataValidation>
    <dataValidation type="list" allowBlank="1" showInputMessage="1" showErrorMessage="1" sqref="F6">
      <formula1>$Q$23:$Q$25</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50"/>
  <sheetViews>
    <sheetView showZeros="0" view="pageBreakPreview" zoomScale="85" zoomScaleNormal="55" zoomScaleSheetLayoutView="85" workbookViewId="0">
      <selection activeCell="G15" sqref="G15"/>
    </sheetView>
  </sheetViews>
  <sheetFormatPr defaultColWidth="8.88671875" defaultRowHeight="10.8"/>
  <cols>
    <col min="1" max="1" width="2.109375" style="1" customWidth="1"/>
    <col min="2" max="2" width="4.44140625" style="1" customWidth="1"/>
    <col min="3" max="3" width="13" style="1" customWidth="1"/>
    <col min="4" max="4" width="12.6640625" style="1" customWidth="1"/>
    <col min="5" max="6" width="12.88671875" style="1" customWidth="1"/>
    <col min="7" max="7" width="12.6640625" style="1" customWidth="1"/>
    <col min="8" max="8" width="12.33203125" style="1" customWidth="1"/>
    <col min="9" max="9" width="12.21875" style="1" customWidth="1"/>
    <col min="10" max="10" width="6.5546875" style="1" customWidth="1"/>
    <col min="11" max="11" width="1.6640625" style="1" customWidth="1"/>
    <col min="12" max="12" width="8.88671875" style="1"/>
    <col min="13" max="13" width="8.88671875" style="1" hidden="1" customWidth="1"/>
    <col min="14" max="14" width="15.77734375" style="2" hidden="1" customWidth="1"/>
    <col min="15" max="15" width="18.109375" style="2" hidden="1" customWidth="1"/>
    <col min="16" max="16" width="16.44140625" style="2" hidden="1" customWidth="1"/>
    <col min="17" max="17" width="15.21875" style="2" hidden="1" customWidth="1"/>
    <col min="18" max="18" width="11.33203125" style="2" hidden="1" customWidth="1"/>
    <col min="19" max="25" width="8.88671875" style="2" hidden="1" customWidth="1"/>
    <col min="26" max="26" width="8.88671875" style="2" customWidth="1"/>
    <col min="27" max="27" width="8.88671875" style="2"/>
    <col min="28" max="16384" width="8.88671875" style="1"/>
  </cols>
  <sheetData>
    <row r="1" spans="2:23" ht="10.199999999999999" customHeight="1"/>
    <row r="2" spans="2:23" ht="13.8" thickBot="1">
      <c r="C2" s="3" t="s">
        <v>132</v>
      </c>
      <c r="D2" s="3"/>
      <c r="F2" s="219"/>
      <c r="G2" s="219"/>
    </row>
    <row r="3" spans="2:23" ht="6" hidden="1" customHeight="1" thickBot="1"/>
    <row r="4" spans="2:23" ht="13.8" thickBot="1">
      <c r="C4" s="3" t="s">
        <v>135</v>
      </c>
      <c r="N4" s="4" t="s">
        <v>7</v>
      </c>
      <c r="O4" s="5">
        <f>'共通様式_助成対象事業経費内訳（太陽光を除く）'!O3</f>
        <v>0</v>
      </c>
    </row>
    <row r="5" spans="2:23" ht="13.2" hidden="1">
      <c r="N5" s="189" t="s">
        <v>8</v>
      </c>
      <c r="O5" s="190"/>
      <c r="P5" s="6" t="s">
        <v>9</v>
      </c>
      <c r="Q5" s="6" t="s">
        <v>10</v>
      </c>
    </row>
    <row r="6" spans="2:23" ht="18" customHeight="1">
      <c r="B6" s="140" t="s">
        <v>1</v>
      </c>
      <c r="C6" s="190"/>
      <c r="D6" s="75" t="s">
        <v>107</v>
      </c>
      <c r="E6" s="142" t="s">
        <v>12</v>
      </c>
      <c r="F6" s="191"/>
      <c r="G6" s="192"/>
      <c r="H6" s="128" t="s">
        <v>13</v>
      </c>
      <c r="I6" s="76"/>
      <c r="J6" s="9"/>
      <c r="N6" s="6"/>
      <c r="O6" s="6" t="s">
        <v>14</v>
      </c>
      <c r="P6" s="6" t="s">
        <v>14</v>
      </c>
      <c r="Q6" s="6" t="s">
        <v>14</v>
      </c>
      <c r="W6" s="2" t="s">
        <v>88</v>
      </c>
    </row>
    <row r="7" spans="2:23" s="2" customFormat="1" ht="16.8" customHeight="1">
      <c r="B7" s="220" t="s">
        <v>129</v>
      </c>
      <c r="C7" s="221"/>
      <c r="D7" s="97"/>
      <c r="E7" s="101" t="str">
        <f>IF(D7="","","130,000円/kWh")</f>
        <v/>
      </c>
      <c r="F7" s="102" t="str">
        <f>IF(D7="","","2/3")</f>
        <v/>
      </c>
      <c r="G7" s="98" t="s">
        <v>14</v>
      </c>
      <c r="H7" s="98" t="s">
        <v>14</v>
      </c>
      <c r="I7" s="9"/>
      <c r="J7" s="9"/>
      <c r="K7" s="1"/>
      <c r="L7" s="1"/>
      <c r="M7" s="1"/>
      <c r="N7" s="10" t="s">
        <v>130</v>
      </c>
      <c r="O7" s="6" t="s">
        <v>3</v>
      </c>
      <c r="P7" s="6" t="s">
        <v>16</v>
      </c>
      <c r="Q7" s="10" t="s">
        <v>113</v>
      </c>
      <c r="W7" s="2" t="s">
        <v>89</v>
      </c>
    </row>
    <row r="8" spans="2:23" s="2" customFormat="1" ht="7.8" customHeight="1">
      <c r="B8" s="9"/>
      <c r="C8" s="3"/>
      <c r="D8" s="77"/>
      <c r="E8" s="78"/>
      <c r="F8" s="79"/>
      <c r="G8" s="79"/>
      <c r="H8" s="80"/>
      <c r="I8" s="9"/>
      <c r="J8" s="9"/>
      <c r="K8" s="1"/>
      <c r="L8" s="1"/>
      <c r="M8" s="1"/>
      <c r="N8" s="10" t="s">
        <v>130</v>
      </c>
      <c r="O8" s="6" t="s">
        <v>5</v>
      </c>
      <c r="P8" s="6" t="s">
        <v>18</v>
      </c>
      <c r="Q8" s="10" t="s">
        <v>127</v>
      </c>
      <c r="W8" s="2" t="s">
        <v>90</v>
      </c>
    </row>
    <row r="9" spans="2:23" s="2" customFormat="1" ht="18" customHeight="1">
      <c r="B9" s="222" t="s">
        <v>80</v>
      </c>
      <c r="C9" s="223"/>
      <c r="D9" s="208"/>
      <c r="E9" s="81"/>
      <c r="F9" s="82" t="s">
        <v>6</v>
      </c>
      <c r="G9" s="224" t="s">
        <v>80</v>
      </c>
      <c r="H9" s="190"/>
      <c r="I9" s="83">
        <f>ROUNDDOWN((SUM(E9)),0)</f>
        <v>0</v>
      </c>
      <c r="J9" s="84" t="s">
        <v>6</v>
      </c>
      <c r="K9" s="1"/>
      <c r="L9" s="1"/>
      <c r="M9" s="1"/>
      <c r="N9" s="85"/>
      <c r="Q9" s="85"/>
      <c r="W9" s="2" t="s">
        <v>91</v>
      </c>
    </row>
    <row r="10" spans="2:23" s="2" customFormat="1" ht="18" customHeight="1">
      <c r="B10" s="222" t="s">
        <v>104</v>
      </c>
      <c r="C10" s="223"/>
      <c r="D10" s="208"/>
      <c r="E10" s="81">
        <v>0</v>
      </c>
      <c r="F10" s="82" t="s">
        <v>6</v>
      </c>
      <c r="G10" s="224" t="s">
        <v>81</v>
      </c>
      <c r="H10" s="190"/>
      <c r="I10" s="86" t="str">
        <f>IFERROR((I9/E11),"")</f>
        <v/>
      </c>
      <c r="J10" s="84"/>
      <c r="K10" s="1"/>
      <c r="L10" s="1"/>
      <c r="M10" s="1"/>
      <c r="N10" s="85"/>
      <c r="Q10" s="85"/>
      <c r="W10" s="2" t="s">
        <v>92</v>
      </c>
    </row>
    <row r="11" spans="2:23" s="2" customFormat="1" ht="18" customHeight="1">
      <c r="B11" s="222" t="s">
        <v>103</v>
      </c>
      <c r="C11" s="223"/>
      <c r="D11" s="208"/>
      <c r="E11" s="114" t="str">
        <f>IF(E9="","",SUM(E9:E10))</f>
        <v/>
      </c>
      <c r="F11" s="82" t="s">
        <v>6</v>
      </c>
      <c r="G11" s="1"/>
      <c r="H11" s="1"/>
      <c r="I11" s="1"/>
      <c r="J11" s="1"/>
      <c r="K11" s="1"/>
      <c r="L11" s="1"/>
      <c r="M11" s="1"/>
      <c r="N11" s="87"/>
      <c r="Q11" s="85"/>
      <c r="S11" s="87"/>
      <c r="W11" s="2" t="s">
        <v>93</v>
      </c>
    </row>
    <row r="12" spans="2:23" s="2" customFormat="1" ht="12.6" customHeight="1">
      <c r="B12" s="225"/>
      <c r="C12" s="226"/>
      <c r="D12" s="226"/>
      <c r="E12" s="115"/>
      <c r="F12" s="82"/>
      <c r="G12" s="79"/>
      <c r="H12" s="80"/>
      <c r="I12" s="9"/>
      <c r="J12" s="9"/>
      <c r="K12" s="1"/>
      <c r="L12" s="1"/>
      <c r="M12" s="1"/>
      <c r="N12" s="85"/>
      <c r="Q12" s="85"/>
      <c r="S12" s="85"/>
      <c r="W12" s="2" t="s">
        <v>94</v>
      </c>
    </row>
    <row r="13" spans="2:23" s="2" customFormat="1" ht="8.4" hidden="1" customHeight="1">
      <c r="B13" s="1"/>
      <c r="C13" s="9"/>
      <c r="D13" s="9"/>
      <c r="E13" s="9"/>
      <c r="F13" s="9"/>
      <c r="G13" s="9"/>
      <c r="H13" s="9"/>
      <c r="I13" s="9"/>
      <c r="J13" s="9"/>
      <c r="K13" s="1"/>
      <c r="L13" s="1"/>
      <c r="M13" s="1"/>
      <c r="W13" s="2" t="s">
        <v>95</v>
      </c>
    </row>
    <row r="14" spans="2:23" s="2" customFormat="1">
      <c r="B14" s="11" t="s">
        <v>19</v>
      </c>
      <c r="C14" s="12"/>
      <c r="D14" s="12"/>
      <c r="E14" s="13"/>
      <c r="F14" s="14" t="s">
        <v>20</v>
      </c>
      <c r="G14" s="11" t="s">
        <v>21</v>
      </c>
      <c r="H14" s="12"/>
      <c r="I14" s="11"/>
      <c r="J14" s="183" t="s">
        <v>22</v>
      </c>
      <c r="K14" s="184"/>
      <c r="L14" s="1"/>
      <c r="M14" s="1"/>
      <c r="N14" s="6" t="s">
        <v>3</v>
      </c>
      <c r="O14" s="20">
        <v>0.66666666666600005</v>
      </c>
      <c r="P14" s="10">
        <v>130000</v>
      </c>
      <c r="Q14" s="10">
        <v>100000000</v>
      </c>
      <c r="W14" s="2" t="s">
        <v>96</v>
      </c>
    </row>
    <row r="15" spans="2:23" s="2" customFormat="1" ht="31.8" customHeight="1">
      <c r="B15" s="15" t="s">
        <v>23</v>
      </c>
      <c r="C15" s="15"/>
      <c r="D15" s="15" t="s">
        <v>24</v>
      </c>
      <c r="E15" s="15"/>
      <c r="F15" s="16" t="s">
        <v>25</v>
      </c>
      <c r="G15" s="55" t="s">
        <v>26</v>
      </c>
      <c r="H15" s="18" t="s">
        <v>87</v>
      </c>
      <c r="I15" s="18" t="str">
        <f>'共通様式_助成対象事業経費内訳（太陽光を除く）'!I10</f>
        <v>都仮算定
助成金額</v>
      </c>
      <c r="J15" s="185"/>
      <c r="K15" s="186"/>
      <c r="L15" s="1"/>
      <c r="M15" s="19" t="s">
        <v>18</v>
      </c>
      <c r="N15" s="6" t="s">
        <v>5</v>
      </c>
      <c r="O15" s="23">
        <v>0.5</v>
      </c>
      <c r="P15" s="10">
        <v>130000</v>
      </c>
      <c r="Q15" s="10">
        <v>100000000</v>
      </c>
      <c r="R15" s="6"/>
      <c r="S15" s="6"/>
      <c r="W15" s="2" t="s">
        <v>97</v>
      </c>
    </row>
    <row r="16" spans="2:23" s="2" customFormat="1" ht="22.05" customHeight="1">
      <c r="B16" s="56" t="s">
        <v>30</v>
      </c>
      <c r="C16" s="56" t="s">
        <v>31</v>
      </c>
      <c r="D16" s="57" t="s">
        <v>32</v>
      </c>
      <c r="E16" s="56" t="s">
        <v>33</v>
      </c>
      <c r="F16" s="56" t="s">
        <v>33</v>
      </c>
      <c r="G16" s="56" t="s">
        <v>33</v>
      </c>
      <c r="H16" s="58" t="s">
        <v>33</v>
      </c>
      <c r="I16" s="58" t="s">
        <v>33</v>
      </c>
      <c r="J16" s="198"/>
      <c r="K16" s="199"/>
      <c r="L16" s="1"/>
      <c r="M16" s="19" t="s">
        <v>18</v>
      </c>
      <c r="N16" s="6"/>
      <c r="O16" s="20"/>
      <c r="P16" s="10"/>
      <c r="Q16" s="10"/>
      <c r="R16" s="6"/>
      <c r="S16" s="6"/>
      <c r="W16" s="2" t="s">
        <v>98</v>
      </c>
    </row>
    <row r="17" spans="2:23" s="2" customFormat="1" ht="22.05" customHeight="1" thickBot="1">
      <c r="B17" s="180" t="s">
        <v>35</v>
      </c>
      <c r="C17" s="105"/>
      <c r="D17" s="105"/>
      <c r="E17" s="106"/>
      <c r="F17" s="106"/>
      <c r="G17" s="106"/>
      <c r="H17" s="107">
        <f>IFERROR((G17*$S$19)/$R$19,0)</f>
        <v>0</v>
      </c>
      <c r="I17" s="107">
        <f>H17-F17</f>
        <v>0</v>
      </c>
      <c r="J17" s="173"/>
      <c r="K17" s="174"/>
      <c r="L17" s="1"/>
      <c r="M17" s="19"/>
      <c r="N17" s="25"/>
      <c r="O17" s="26"/>
      <c r="P17" s="27"/>
      <c r="Q17" s="27"/>
      <c r="R17" s="6"/>
      <c r="S17" s="6"/>
      <c r="T17" s="1"/>
      <c r="W17" s="2" t="s">
        <v>99</v>
      </c>
    </row>
    <row r="18" spans="2:23" s="2" customFormat="1" ht="22.05" customHeight="1" thickBot="1">
      <c r="B18" s="175"/>
      <c r="C18" s="105"/>
      <c r="D18" s="105"/>
      <c r="E18" s="106"/>
      <c r="F18" s="106"/>
      <c r="G18" s="106"/>
      <c r="H18" s="107">
        <f>G18-F18</f>
        <v>0</v>
      </c>
      <c r="I18" s="107" t="str">
        <f t="shared" ref="I18:I19" si="0">IFERROR((((H18*$S$19)/$R$19)*$I$10),"")</f>
        <v/>
      </c>
      <c r="J18" s="173"/>
      <c r="K18" s="174"/>
      <c r="L18" s="1"/>
      <c r="M18" s="19"/>
      <c r="N18" s="28" t="str">
        <f>E7</f>
        <v/>
      </c>
      <c r="O18" s="29">
        <f>IF($N$18="2/3",O14,O15)</f>
        <v>0.5</v>
      </c>
      <c r="P18" s="30">
        <f>IF($N$18="2/3",P14,P15)</f>
        <v>130000</v>
      </c>
      <c r="Q18" s="31">
        <f>IF($N$18="2/3",Q14,Q15)</f>
        <v>100000000</v>
      </c>
      <c r="R18" s="25"/>
      <c r="S18" s="25"/>
      <c r="W18" s="2" t="s">
        <v>100</v>
      </c>
    </row>
    <row r="19" spans="2:23" s="2" customFormat="1" ht="22.05" customHeight="1" thickBot="1">
      <c r="B19" s="175"/>
      <c r="C19" s="108"/>
      <c r="D19" s="108"/>
      <c r="E19" s="109"/>
      <c r="F19" s="109"/>
      <c r="G19" s="109"/>
      <c r="H19" s="110">
        <f t="shared" ref="H19" si="1">G19-F19</f>
        <v>0</v>
      </c>
      <c r="I19" s="107" t="str">
        <f t="shared" si="0"/>
        <v/>
      </c>
      <c r="J19" s="173"/>
      <c r="K19" s="174"/>
      <c r="L19" s="1"/>
      <c r="M19" s="1"/>
      <c r="R19" s="31">
        <v>3</v>
      </c>
      <c r="S19" s="31">
        <v>2</v>
      </c>
      <c r="T19" s="1" t="s">
        <v>36</v>
      </c>
      <c r="W19" s="2" t="s">
        <v>101</v>
      </c>
    </row>
    <row r="20" spans="2:23" s="2" customFormat="1" ht="17.399999999999999" customHeight="1" thickTop="1" thickBot="1">
      <c r="B20" s="169" t="s">
        <v>37</v>
      </c>
      <c r="C20" s="170"/>
      <c r="D20" s="126"/>
      <c r="E20" s="124">
        <f>SUM(E17:E19)</f>
        <v>0</v>
      </c>
      <c r="F20" s="125">
        <f t="shared" ref="F20" si="2">SUM(F17:F19)</f>
        <v>0</v>
      </c>
      <c r="G20" s="124">
        <f>SUM(G17:G19)</f>
        <v>0</v>
      </c>
      <c r="H20" s="124">
        <f>SUM(H17:H19)</f>
        <v>0</v>
      </c>
      <c r="I20" s="124">
        <f>SUM(I17:I19)</f>
        <v>0</v>
      </c>
      <c r="J20" s="171"/>
      <c r="K20" s="172"/>
      <c r="L20" s="1"/>
      <c r="M20" s="1"/>
      <c r="N20" s="34" t="s">
        <v>39</v>
      </c>
      <c r="O20" s="35"/>
      <c r="P20" s="1"/>
      <c r="Q20" s="19" t="s">
        <v>40</v>
      </c>
      <c r="R20" s="36">
        <f>G45</f>
        <v>0</v>
      </c>
      <c r="W20" s="2" t="s">
        <v>102</v>
      </c>
    </row>
    <row r="21" spans="2:23" s="2" customFormat="1" ht="22.05" customHeight="1">
      <c r="B21" s="175" t="s">
        <v>38</v>
      </c>
      <c r="C21" s="111"/>
      <c r="D21" s="111"/>
      <c r="E21" s="112"/>
      <c r="F21" s="112"/>
      <c r="G21" s="112"/>
      <c r="H21" s="113">
        <f>G21-F21</f>
        <v>0</v>
      </c>
      <c r="I21" s="113" t="str">
        <f>IFERROR((((H21*$S$19)/$R$19)*$I$10),"")</f>
        <v/>
      </c>
      <c r="J21" s="176"/>
      <c r="K21" s="177"/>
      <c r="L21" s="1"/>
      <c r="M21" s="1"/>
      <c r="N21" s="37" t="s">
        <v>82</v>
      </c>
      <c r="O21" s="38" t="e">
        <f>IF(R22&lt;1,D7*P18-F45,D7*P18)</f>
        <v>#DIV/0!</v>
      </c>
      <c r="P21" s="1" t="s">
        <v>36</v>
      </c>
      <c r="Q21" s="19" t="s">
        <v>42</v>
      </c>
      <c r="R21" s="36">
        <f>F45</f>
        <v>0</v>
      </c>
      <c r="S21" s="1"/>
    </row>
    <row r="22" spans="2:23" s="2" customFormat="1" ht="22.05" customHeight="1">
      <c r="B22" s="175"/>
      <c r="C22" s="105"/>
      <c r="D22" s="105"/>
      <c r="E22" s="106"/>
      <c r="F22" s="106"/>
      <c r="G22" s="106"/>
      <c r="H22" s="107">
        <f t="shared" ref="H22:H30" si="3">G22-F22</f>
        <v>0</v>
      </c>
      <c r="I22" s="107" t="str">
        <f t="shared" ref="I22:I30" si="4">IFERROR((((H22*$S$19)/$R$19)*$I$10),"")</f>
        <v/>
      </c>
      <c r="J22" s="173"/>
      <c r="K22" s="174"/>
      <c r="L22" s="1"/>
      <c r="M22" s="1"/>
      <c r="N22" s="37" t="s">
        <v>43</v>
      </c>
      <c r="O22" s="39">
        <f>Q18</f>
        <v>100000000</v>
      </c>
      <c r="P22" s="1" t="s">
        <v>36</v>
      </c>
      <c r="Q22" s="19" t="s">
        <v>44</v>
      </c>
      <c r="R22" s="19" t="e">
        <f>IF((R20-R21)/R20=0,1,(R20-R21)/R20)</f>
        <v>#DIV/0!</v>
      </c>
      <c r="S22" s="1"/>
    </row>
    <row r="23" spans="2:23" s="2" customFormat="1" ht="22.05" customHeight="1">
      <c r="B23" s="175"/>
      <c r="C23" s="105"/>
      <c r="D23" s="105"/>
      <c r="E23" s="106"/>
      <c r="F23" s="106"/>
      <c r="G23" s="106"/>
      <c r="H23" s="107">
        <f t="shared" si="3"/>
        <v>0</v>
      </c>
      <c r="I23" s="107" t="str">
        <f t="shared" si="4"/>
        <v/>
      </c>
      <c r="J23" s="173"/>
      <c r="K23" s="174"/>
      <c r="L23" s="1"/>
      <c r="M23" s="1"/>
      <c r="N23" s="40" t="s">
        <v>45</v>
      </c>
      <c r="O23" s="41">
        <f>IF(O4="実施要綱第5条第一項サ", I46,I45)</f>
        <v>0</v>
      </c>
      <c r="P23" s="1" t="s">
        <v>36</v>
      </c>
      <c r="Q23" s="1"/>
      <c r="S23" s="1"/>
    </row>
    <row r="24" spans="2:23" s="2" customFormat="1" ht="22.05" customHeight="1" thickBot="1">
      <c r="B24" s="175"/>
      <c r="C24" s="105"/>
      <c r="D24" s="105"/>
      <c r="E24" s="106"/>
      <c r="F24" s="106"/>
      <c r="G24" s="106"/>
      <c r="H24" s="107">
        <f t="shared" si="3"/>
        <v>0</v>
      </c>
      <c r="I24" s="107" t="str">
        <f t="shared" si="4"/>
        <v/>
      </c>
      <c r="J24" s="173"/>
      <c r="K24" s="174"/>
      <c r="L24" s="1"/>
      <c r="M24" s="1"/>
      <c r="N24" s="42" t="s">
        <v>46</v>
      </c>
      <c r="O24" s="43" t="e">
        <f>ROUNDDOWN(MIN(O21:O23),-3)</f>
        <v>#DIV/0!</v>
      </c>
      <c r="P24" s="1" t="s">
        <v>36</v>
      </c>
      <c r="Q24" s="1"/>
      <c r="R24" s="1"/>
      <c r="S24" s="1"/>
    </row>
    <row r="25" spans="2:23" s="2" customFormat="1" ht="22.05" customHeight="1" thickTop="1">
      <c r="B25" s="175"/>
      <c r="C25" s="105"/>
      <c r="D25" s="105"/>
      <c r="E25" s="106"/>
      <c r="F25" s="106"/>
      <c r="G25" s="106"/>
      <c r="H25" s="107">
        <f t="shared" si="3"/>
        <v>0</v>
      </c>
      <c r="I25" s="107" t="str">
        <f t="shared" si="4"/>
        <v/>
      </c>
      <c r="J25" s="173"/>
      <c r="K25" s="174"/>
      <c r="L25" s="1"/>
      <c r="M25" s="1"/>
      <c r="N25" s="1"/>
      <c r="O25" s="1"/>
      <c r="P25" s="1"/>
      <c r="Q25" s="1"/>
      <c r="R25" s="1"/>
      <c r="S25" s="1"/>
    </row>
    <row r="26" spans="2:23" s="2" customFormat="1" ht="22.05" customHeight="1">
      <c r="B26" s="175"/>
      <c r="C26" s="105"/>
      <c r="D26" s="105"/>
      <c r="E26" s="106"/>
      <c r="F26" s="106"/>
      <c r="G26" s="106"/>
      <c r="H26" s="107">
        <f t="shared" si="3"/>
        <v>0</v>
      </c>
      <c r="I26" s="107" t="str">
        <f t="shared" si="4"/>
        <v/>
      </c>
      <c r="J26" s="173"/>
      <c r="K26" s="174"/>
      <c r="L26" s="1"/>
      <c r="M26" s="1"/>
      <c r="N26" s="1" t="s">
        <v>47</v>
      </c>
      <c r="O26" s="46"/>
      <c r="P26" s="1"/>
      <c r="Q26" s="1"/>
      <c r="R26" s="1"/>
      <c r="S26" s="1"/>
    </row>
    <row r="27" spans="2:23" s="2" customFormat="1" ht="22.05" customHeight="1">
      <c r="B27" s="175"/>
      <c r="C27" s="105"/>
      <c r="D27" s="105"/>
      <c r="E27" s="106"/>
      <c r="F27" s="106"/>
      <c r="G27" s="106"/>
      <c r="H27" s="107">
        <f t="shared" si="3"/>
        <v>0</v>
      </c>
      <c r="I27" s="107" t="str">
        <f t="shared" si="4"/>
        <v/>
      </c>
      <c r="J27" s="173"/>
      <c r="K27" s="174"/>
      <c r="L27" s="1"/>
      <c r="M27" s="1"/>
      <c r="N27" s="1" t="s">
        <v>48</v>
      </c>
      <c r="O27" s="1"/>
      <c r="P27" s="1"/>
      <c r="Q27" s="1"/>
      <c r="R27" s="1"/>
      <c r="S27" s="1"/>
    </row>
    <row r="28" spans="2:23" s="2" customFormat="1" ht="22.05" customHeight="1">
      <c r="B28" s="175"/>
      <c r="C28" s="105"/>
      <c r="D28" s="105"/>
      <c r="E28" s="106"/>
      <c r="F28" s="106"/>
      <c r="G28" s="106"/>
      <c r="H28" s="107">
        <f t="shared" si="3"/>
        <v>0</v>
      </c>
      <c r="I28" s="107" t="str">
        <f t="shared" si="4"/>
        <v/>
      </c>
      <c r="J28" s="173"/>
      <c r="K28" s="174"/>
      <c r="L28" s="1"/>
      <c r="M28" s="1"/>
      <c r="N28" s="19" t="s">
        <v>2</v>
      </c>
      <c r="O28" s="19"/>
      <c r="P28" s="19"/>
      <c r="Q28" s="19"/>
      <c r="R28" s="1"/>
      <c r="S28" s="1"/>
    </row>
    <row r="29" spans="2:23" s="2" customFormat="1" ht="22.05" customHeight="1">
      <c r="B29" s="175"/>
      <c r="C29" s="105"/>
      <c r="D29" s="105"/>
      <c r="E29" s="106"/>
      <c r="F29" s="106"/>
      <c r="G29" s="106"/>
      <c r="H29" s="107">
        <f t="shared" si="3"/>
        <v>0</v>
      </c>
      <c r="I29" s="107" t="str">
        <f t="shared" si="4"/>
        <v/>
      </c>
      <c r="J29" s="173"/>
      <c r="K29" s="174"/>
      <c r="L29" s="1"/>
      <c r="M29" s="1"/>
      <c r="N29" s="19" t="s">
        <v>49</v>
      </c>
      <c r="O29" s="19"/>
      <c r="P29" s="19"/>
      <c r="Q29" s="19"/>
      <c r="R29" s="1"/>
      <c r="S29" s="1"/>
    </row>
    <row r="30" spans="2:23" s="2" customFormat="1" ht="22.05" customHeight="1" thickBot="1">
      <c r="B30" s="175"/>
      <c r="C30" s="108"/>
      <c r="D30" s="108"/>
      <c r="E30" s="109"/>
      <c r="F30" s="109"/>
      <c r="G30" s="109"/>
      <c r="H30" s="110">
        <f t="shared" si="3"/>
        <v>0</v>
      </c>
      <c r="I30" s="107" t="str">
        <f t="shared" si="4"/>
        <v/>
      </c>
      <c r="J30" s="173"/>
      <c r="K30" s="174"/>
      <c r="L30" s="1"/>
      <c r="M30" s="1"/>
      <c r="N30" s="19" t="s">
        <v>50</v>
      </c>
      <c r="O30" s="19"/>
      <c r="P30" s="19"/>
      <c r="Q30" s="19"/>
      <c r="R30" s="1"/>
      <c r="S30" s="1"/>
    </row>
    <row r="31" spans="2:23" s="2" customFormat="1" ht="16.8" customHeight="1" thickBot="1">
      <c r="B31" s="169" t="s">
        <v>37</v>
      </c>
      <c r="C31" s="170"/>
      <c r="D31" s="126"/>
      <c r="E31" s="124">
        <f>SUM(E21:E30)</f>
        <v>0</v>
      </c>
      <c r="F31" s="124">
        <f t="shared" ref="F31:I31" si="5">SUM(F21:F30)</f>
        <v>0</v>
      </c>
      <c r="G31" s="124">
        <f t="shared" si="5"/>
        <v>0</v>
      </c>
      <c r="H31" s="124">
        <f t="shared" si="5"/>
        <v>0</v>
      </c>
      <c r="I31" s="124">
        <f t="shared" si="5"/>
        <v>0</v>
      </c>
      <c r="J31" s="171"/>
      <c r="K31" s="172"/>
      <c r="L31" s="1"/>
      <c r="M31" s="1"/>
      <c r="N31" s="19" t="s">
        <v>4</v>
      </c>
      <c r="O31" s="19"/>
      <c r="P31" s="19"/>
      <c r="Q31" s="19"/>
      <c r="R31" s="1"/>
      <c r="S31" s="1"/>
    </row>
    <row r="32" spans="2:23" s="2" customFormat="1" ht="22.05" customHeight="1">
      <c r="B32" s="175" t="s">
        <v>51</v>
      </c>
      <c r="C32" s="111"/>
      <c r="D32" s="111"/>
      <c r="E32" s="112"/>
      <c r="F32" s="112"/>
      <c r="G32" s="112"/>
      <c r="H32" s="113">
        <f>G32-F32</f>
        <v>0</v>
      </c>
      <c r="I32" s="107" t="str">
        <f>IFERROR((((H32*$S$19)/$R$19)*$I$10),"")</f>
        <v/>
      </c>
      <c r="J32" s="173"/>
      <c r="K32" s="174"/>
      <c r="L32" s="1"/>
      <c r="M32" s="1"/>
      <c r="N32" s="1"/>
      <c r="O32" s="1"/>
      <c r="P32" s="1"/>
      <c r="Q32" s="1"/>
      <c r="R32" s="1"/>
      <c r="S32" s="1"/>
    </row>
    <row r="33" spans="2:19" s="2" customFormat="1" ht="22.05" customHeight="1">
      <c r="B33" s="175"/>
      <c r="C33" s="105"/>
      <c r="D33" s="105"/>
      <c r="E33" s="106"/>
      <c r="F33" s="106"/>
      <c r="G33" s="106"/>
      <c r="H33" s="107">
        <f t="shared" ref="H33:H42" si="6">G33-F33</f>
        <v>0</v>
      </c>
      <c r="I33" s="107" t="str">
        <f t="shared" ref="I33:I42" si="7">IFERROR((((H33*$S$19)/$R$19)*$I$10),"")</f>
        <v/>
      </c>
      <c r="J33" s="173"/>
      <c r="K33" s="174"/>
      <c r="L33" s="1"/>
      <c r="M33" s="1"/>
      <c r="N33" s="1" t="s">
        <v>48</v>
      </c>
      <c r="O33" s="47" t="s">
        <v>52</v>
      </c>
      <c r="P33" s="48" t="s">
        <v>26</v>
      </c>
      <c r="Q33" s="49" t="s">
        <v>27</v>
      </c>
      <c r="R33" s="48" t="s">
        <v>53</v>
      </c>
      <c r="S33" s="1" t="s">
        <v>48</v>
      </c>
    </row>
    <row r="34" spans="2:19" s="2" customFormat="1" ht="22.05" customHeight="1">
      <c r="B34" s="175"/>
      <c r="C34" s="105"/>
      <c r="D34" s="105"/>
      <c r="E34" s="106"/>
      <c r="F34" s="106"/>
      <c r="G34" s="106"/>
      <c r="H34" s="107">
        <f t="shared" si="6"/>
        <v>0</v>
      </c>
      <c r="I34" s="107" t="str">
        <f t="shared" si="7"/>
        <v/>
      </c>
      <c r="J34" s="173"/>
      <c r="K34" s="174"/>
      <c r="L34" s="1"/>
      <c r="M34" s="1"/>
      <c r="N34" s="19" t="s">
        <v>2</v>
      </c>
      <c r="O34" s="50" t="s">
        <v>54</v>
      </c>
      <c r="P34" s="50" t="s">
        <v>55</v>
      </c>
      <c r="Q34" s="50" t="s">
        <v>56</v>
      </c>
      <c r="R34" s="50" t="s">
        <v>57</v>
      </c>
      <c r="S34" s="1" t="s">
        <v>46</v>
      </c>
    </row>
    <row r="35" spans="2:19" s="2" customFormat="1" ht="22.05" customHeight="1">
      <c r="B35" s="175"/>
      <c r="C35" s="105"/>
      <c r="D35" s="105"/>
      <c r="E35" s="106"/>
      <c r="F35" s="106"/>
      <c r="G35" s="106"/>
      <c r="H35" s="107">
        <f t="shared" si="6"/>
        <v>0</v>
      </c>
      <c r="I35" s="107" t="str">
        <f t="shared" si="7"/>
        <v/>
      </c>
      <c r="J35" s="173"/>
      <c r="K35" s="174"/>
      <c r="L35" s="1"/>
      <c r="M35" s="1"/>
      <c r="N35" s="19" t="s">
        <v>49</v>
      </c>
      <c r="O35" s="50" t="s">
        <v>54</v>
      </c>
      <c r="P35" s="50" t="s">
        <v>55</v>
      </c>
      <c r="Q35" s="50" t="s">
        <v>56</v>
      </c>
      <c r="R35" s="50" t="s">
        <v>57</v>
      </c>
      <c r="S35" s="1" t="s">
        <v>46</v>
      </c>
    </row>
    <row r="36" spans="2:19" s="2" customFormat="1" ht="22.05" customHeight="1">
      <c r="B36" s="175"/>
      <c r="C36" s="105"/>
      <c r="D36" s="105"/>
      <c r="E36" s="106"/>
      <c r="F36" s="106"/>
      <c r="G36" s="106"/>
      <c r="H36" s="107">
        <f t="shared" si="6"/>
        <v>0</v>
      </c>
      <c r="I36" s="107" t="str">
        <f t="shared" si="7"/>
        <v/>
      </c>
      <c r="J36" s="173"/>
      <c r="K36" s="174"/>
      <c r="L36" s="1"/>
      <c r="M36" s="1"/>
      <c r="N36" s="19" t="s">
        <v>50</v>
      </c>
      <c r="O36" s="50" t="s">
        <v>54</v>
      </c>
      <c r="P36" s="50" t="s">
        <v>55</v>
      </c>
      <c r="Q36" s="50" t="s">
        <v>56</v>
      </c>
      <c r="R36" s="51" t="s">
        <v>58</v>
      </c>
      <c r="S36" s="1" t="s">
        <v>59</v>
      </c>
    </row>
    <row r="37" spans="2:19" s="2" customFormat="1" ht="22.05" customHeight="1">
      <c r="B37" s="175"/>
      <c r="C37" s="105"/>
      <c r="D37" s="105"/>
      <c r="E37" s="106"/>
      <c r="F37" s="106"/>
      <c r="G37" s="106"/>
      <c r="H37" s="107">
        <f t="shared" si="6"/>
        <v>0</v>
      </c>
      <c r="I37" s="107" t="str">
        <f t="shared" si="7"/>
        <v/>
      </c>
      <c r="J37" s="173"/>
      <c r="K37" s="174"/>
      <c r="L37" s="1"/>
      <c r="M37" s="1"/>
      <c r="N37" s="19" t="s">
        <v>4</v>
      </c>
      <c r="O37" s="50" t="s">
        <v>54</v>
      </c>
      <c r="P37" s="50" t="s">
        <v>55</v>
      </c>
      <c r="Q37" s="50" t="s">
        <v>56</v>
      </c>
      <c r="R37" s="51" t="s">
        <v>58</v>
      </c>
      <c r="S37" s="1" t="s">
        <v>59</v>
      </c>
    </row>
    <row r="38" spans="2:19" s="2" customFormat="1" ht="22.05" customHeight="1">
      <c r="B38" s="175"/>
      <c r="C38" s="105"/>
      <c r="D38" s="105"/>
      <c r="E38" s="106"/>
      <c r="F38" s="106"/>
      <c r="G38" s="106"/>
      <c r="H38" s="107">
        <f t="shared" si="6"/>
        <v>0</v>
      </c>
      <c r="I38" s="107" t="str">
        <f t="shared" si="7"/>
        <v/>
      </c>
      <c r="J38" s="173"/>
      <c r="K38" s="174"/>
      <c r="L38" s="1"/>
      <c r="M38" s="1"/>
    </row>
    <row r="39" spans="2:19" s="2" customFormat="1" ht="22.05" customHeight="1">
      <c r="B39" s="175"/>
      <c r="C39" s="105"/>
      <c r="D39" s="105"/>
      <c r="E39" s="106"/>
      <c r="F39" s="106"/>
      <c r="G39" s="106"/>
      <c r="H39" s="107">
        <f t="shared" si="6"/>
        <v>0</v>
      </c>
      <c r="I39" s="107" t="str">
        <f t="shared" si="7"/>
        <v/>
      </c>
      <c r="J39" s="173"/>
      <c r="K39" s="174"/>
      <c r="L39" s="1"/>
      <c r="M39" s="1"/>
    </row>
    <row r="40" spans="2:19" s="2" customFormat="1" ht="22.05" hidden="1" customHeight="1">
      <c r="B40" s="175"/>
      <c r="C40" s="105"/>
      <c r="D40" s="105"/>
      <c r="E40" s="106"/>
      <c r="F40" s="106"/>
      <c r="G40" s="106"/>
      <c r="H40" s="107">
        <f t="shared" si="6"/>
        <v>0</v>
      </c>
      <c r="I40" s="107" t="str">
        <f t="shared" si="7"/>
        <v/>
      </c>
      <c r="J40" s="173"/>
      <c r="K40" s="174"/>
      <c r="L40" s="1"/>
      <c r="M40" s="1"/>
    </row>
    <row r="41" spans="2:19" s="2" customFormat="1" ht="22.05" hidden="1" customHeight="1">
      <c r="B41" s="175"/>
      <c r="C41" s="105"/>
      <c r="D41" s="105"/>
      <c r="E41" s="106"/>
      <c r="F41" s="106"/>
      <c r="G41" s="106"/>
      <c r="H41" s="107">
        <f t="shared" si="6"/>
        <v>0</v>
      </c>
      <c r="I41" s="107" t="str">
        <f t="shared" si="7"/>
        <v/>
      </c>
      <c r="J41" s="173"/>
      <c r="K41" s="174"/>
      <c r="L41" s="1"/>
      <c r="M41" s="1"/>
    </row>
    <row r="42" spans="2:19" s="2" customFormat="1" ht="22.05" customHeight="1" thickBot="1">
      <c r="B42" s="175"/>
      <c r="C42" s="108"/>
      <c r="D42" s="108"/>
      <c r="E42" s="109"/>
      <c r="F42" s="109"/>
      <c r="G42" s="109"/>
      <c r="H42" s="110">
        <f t="shared" si="6"/>
        <v>0</v>
      </c>
      <c r="I42" s="107" t="str">
        <f t="shared" si="7"/>
        <v/>
      </c>
      <c r="J42" s="173"/>
      <c r="K42" s="174"/>
      <c r="L42" s="1"/>
      <c r="M42" s="1"/>
    </row>
    <row r="43" spans="2:19" s="2" customFormat="1" ht="16.8" customHeight="1" thickBot="1">
      <c r="B43" s="169" t="s">
        <v>37</v>
      </c>
      <c r="C43" s="170"/>
      <c r="D43" s="124"/>
      <c r="E43" s="124">
        <f>SUM(E32:E42)</f>
        <v>0</v>
      </c>
      <c r="F43" s="124">
        <f t="shared" ref="F43:I43" si="8">SUM(F32:F42)</f>
        <v>0</v>
      </c>
      <c r="G43" s="124">
        <f t="shared" si="8"/>
        <v>0</v>
      </c>
      <c r="H43" s="124">
        <f t="shared" si="8"/>
        <v>0</v>
      </c>
      <c r="I43" s="124">
        <f t="shared" si="8"/>
        <v>0</v>
      </c>
      <c r="J43" s="171"/>
      <c r="K43" s="172"/>
      <c r="L43" s="1"/>
      <c r="M43" s="1"/>
    </row>
    <row r="44" spans="2:19" s="2" customFormat="1" ht="22.05" hidden="1" customHeight="1" thickBot="1">
      <c r="B44" s="169" t="s">
        <v>64</v>
      </c>
      <c r="C44" s="170"/>
      <c r="D44" s="124"/>
      <c r="E44" s="124">
        <f>E46-E45</f>
        <v>0</v>
      </c>
      <c r="F44" s="124">
        <f t="shared" ref="F44:H44" si="9">F46-F45</f>
        <v>0</v>
      </c>
      <c r="G44" s="124">
        <f t="shared" si="9"/>
        <v>0</v>
      </c>
      <c r="H44" s="124">
        <f t="shared" si="9"/>
        <v>0</v>
      </c>
      <c r="I44" s="124" t="str">
        <f>IFERROR((((H44*$S$19)/$R$19)*$I$10),"")</f>
        <v/>
      </c>
      <c r="J44" s="171"/>
      <c r="K44" s="172"/>
      <c r="L44" s="1"/>
      <c r="M44" s="1"/>
    </row>
    <row r="45" spans="2:19" s="2" customFormat="1" ht="12.6" thickBot="1">
      <c r="B45" s="169" t="s">
        <v>65</v>
      </c>
      <c r="C45" s="170"/>
      <c r="D45" s="124"/>
      <c r="E45" s="124">
        <f>E20+E31+E43</f>
        <v>0</v>
      </c>
      <c r="F45" s="125">
        <f t="shared" ref="F45:H45" si="10">F20+F31+F43</f>
        <v>0</v>
      </c>
      <c r="G45" s="124">
        <f>G20+G31+G43</f>
        <v>0</v>
      </c>
      <c r="H45" s="124">
        <f t="shared" si="10"/>
        <v>0</v>
      </c>
      <c r="I45" s="124">
        <f>I20+I31+I43</f>
        <v>0</v>
      </c>
      <c r="J45" s="171"/>
      <c r="K45" s="172"/>
      <c r="L45" s="1"/>
      <c r="M45" s="1"/>
    </row>
    <row r="46" spans="2:19" s="2" customFormat="1" ht="22.05" hidden="1" customHeight="1" thickBot="1">
      <c r="B46" s="169" t="s">
        <v>66</v>
      </c>
      <c r="C46" s="170"/>
      <c r="D46" s="32"/>
      <c r="E46" s="32">
        <f>ROUNDDOWN(E45*1.1,0)</f>
        <v>0</v>
      </c>
      <c r="F46" s="32">
        <f t="shared" ref="F46:H46" si="11">ROUNDDOWN(F45*1.1,0)</f>
        <v>0</v>
      </c>
      <c r="G46" s="32">
        <f t="shared" si="11"/>
        <v>0</v>
      </c>
      <c r="H46" s="32">
        <f t="shared" si="11"/>
        <v>0</v>
      </c>
      <c r="I46" s="32">
        <f>SUM(I44:I45)</f>
        <v>0</v>
      </c>
      <c r="J46" s="171"/>
      <c r="K46" s="172"/>
      <c r="L46" s="1"/>
      <c r="M46" s="1"/>
    </row>
    <row r="47" spans="2:19" s="2" customFormat="1" ht="10.199999999999999" customHeight="1" thickBot="1">
      <c r="B47" s="152"/>
      <c r="C47" s="153"/>
      <c r="D47" s="1"/>
      <c r="E47" s="1"/>
      <c r="F47" s="1"/>
      <c r="G47" s="1"/>
      <c r="H47" s="1"/>
      <c r="I47" s="1"/>
      <c r="J47" s="1"/>
      <c r="K47" s="1"/>
      <c r="L47" s="1"/>
      <c r="M47" s="1"/>
    </row>
    <row r="48" spans="2:19" s="2" customFormat="1" ht="7.8" customHeight="1">
      <c r="B48" s="154" t="s">
        <v>67</v>
      </c>
      <c r="C48" s="155"/>
      <c r="D48" s="156"/>
      <c r="E48" s="160">
        <f>IFERROR(MIN(O21:O22),0)</f>
        <v>0</v>
      </c>
      <c r="F48" s="161"/>
      <c r="G48" s="164" t="str">
        <f>'共通様式_助成対象事業経費内訳（太陽光を除く）'!G45</f>
        <v>申請区分を選択してください</v>
      </c>
      <c r="H48" s="165"/>
      <c r="I48" s="160">
        <f>IFERROR(O24,0)</f>
        <v>0</v>
      </c>
      <c r="J48" s="168"/>
      <c r="K48" s="161"/>
      <c r="L48" s="1"/>
      <c r="M48" s="1"/>
    </row>
    <row r="49" spans="2:13" s="2" customFormat="1" ht="11.4" thickBot="1">
      <c r="B49" s="157"/>
      <c r="C49" s="158"/>
      <c r="D49" s="159"/>
      <c r="E49" s="162"/>
      <c r="F49" s="163"/>
      <c r="G49" s="166"/>
      <c r="H49" s="167"/>
      <c r="I49" s="162"/>
      <c r="J49" s="162"/>
      <c r="K49" s="163"/>
      <c r="L49" s="1"/>
      <c r="M49" s="1"/>
    </row>
    <row r="50" spans="2:13" s="2" customFormat="1" ht="13.8" customHeight="1">
      <c r="B50" s="52"/>
      <c r="C50" s="52"/>
      <c r="D50" s="52"/>
      <c r="E50" s="52"/>
      <c r="F50" s="52"/>
      <c r="G50" s="52"/>
      <c r="H50" s="52"/>
      <c r="I50" s="52"/>
      <c r="J50" s="1"/>
      <c r="K50" s="1"/>
      <c r="L50" s="1"/>
      <c r="M50" s="1"/>
    </row>
  </sheetData>
  <sheetProtection algorithmName="SHA-512" hashValue="4n9yfDaicRZPXp3r6RP4dd7wzh/kNKXBqa5MkyiYdKgag3a2q2F1KpP8U6LDAwalOgat8hUPYL6+/QNzJRCXKA==" saltValue="Fz2q85376ArjcGUndcjQuA==" spinCount="100000" sheet="1" objects="1" scenarios="1"/>
  <mergeCells count="57">
    <mergeCell ref="J16:K16"/>
    <mergeCell ref="F2:G2"/>
    <mergeCell ref="N5:O5"/>
    <mergeCell ref="B6:C6"/>
    <mergeCell ref="E6:G6"/>
    <mergeCell ref="B7:C7"/>
    <mergeCell ref="B9:D9"/>
    <mergeCell ref="G9:H9"/>
    <mergeCell ref="B10:D10"/>
    <mergeCell ref="G10:H10"/>
    <mergeCell ref="B11:D11"/>
    <mergeCell ref="B12:D12"/>
    <mergeCell ref="J14:K15"/>
    <mergeCell ref="J29:K29"/>
    <mergeCell ref="B17:B19"/>
    <mergeCell ref="J17:K17"/>
    <mergeCell ref="J18:K18"/>
    <mergeCell ref="J19:K19"/>
    <mergeCell ref="B20:C20"/>
    <mergeCell ref="J20:K20"/>
    <mergeCell ref="B46:C46"/>
    <mergeCell ref="J46:K46"/>
    <mergeCell ref="J38:K38"/>
    <mergeCell ref="J39:K39"/>
    <mergeCell ref="J40:K40"/>
    <mergeCell ref="J41:K41"/>
    <mergeCell ref="J42:K42"/>
    <mergeCell ref="B43:C43"/>
    <mergeCell ref="J43:K43"/>
    <mergeCell ref="B32:B42"/>
    <mergeCell ref="J32:K32"/>
    <mergeCell ref="J33:K33"/>
    <mergeCell ref="J34:K34"/>
    <mergeCell ref="J35:K35"/>
    <mergeCell ref="J36:K36"/>
    <mergeCell ref="J37:K37"/>
    <mergeCell ref="B44:C44"/>
    <mergeCell ref="J44:K44"/>
    <mergeCell ref="B45:C45"/>
    <mergeCell ref="J45:K45"/>
    <mergeCell ref="J30:K30"/>
    <mergeCell ref="B31:C31"/>
    <mergeCell ref="J31:K31"/>
    <mergeCell ref="B21:B30"/>
    <mergeCell ref="J21:K21"/>
    <mergeCell ref="J22:K22"/>
    <mergeCell ref="J23:K23"/>
    <mergeCell ref="J24:K24"/>
    <mergeCell ref="J25:K25"/>
    <mergeCell ref="J26:K26"/>
    <mergeCell ref="J27:K27"/>
    <mergeCell ref="J28:K28"/>
    <mergeCell ref="B47:C47"/>
    <mergeCell ref="B48:D49"/>
    <mergeCell ref="E48:F49"/>
    <mergeCell ref="G48:H49"/>
    <mergeCell ref="I48:K49"/>
  </mergeCells>
  <phoneticPr fontId="16"/>
  <dataValidations count="3">
    <dataValidation type="list" allowBlank="1" showInputMessage="1" showErrorMessage="1" sqref="F13 I13:J13 H7:H8">
      <formula1>$P$6:$P$8</formula1>
    </dataValidation>
    <dataValidation type="list" allowBlank="1" showInputMessage="1" showErrorMessage="1" sqref="G13:H13 E8">
      <formula1>$O$6:$O$8</formula1>
    </dataValidation>
    <dataValidation type="list" allowBlank="1" showInputMessage="1" showErrorMessage="1" sqref="G7">
      <formula1>$Q$6:$Q$8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共通様式_助成対象事業経費内訳（全体）</vt:lpstr>
      <vt:lpstr>共通様式_助成対象事業経費内訳（太陽光）</vt:lpstr>
      <vt:lpstr>共通様式_助成対象事業経費内訳（太陽光を除く）</vt:lpstr>
      <vt:lpstr>共通様式_助成対象事業経費内訳（蓄電池）</vt:lpstr>
      <vt:lpstr>'共通様式_助成対象事業経費内訳（全体）'!Print_Area</vt:lpstr>
      <vt:lpstr>'共通様式_助成対象事業経費内訳（太陽光）'!Print_Area</vt:lpstr>
      <vt:lpstr>'共通様式_助成対象事業経費内訳（太陽光を除く）'!Print_Area</vt:lpstr>
      <vt:lpstr>'共通様式_助成対象事業経費内訳（蓄電池）'!Print_Area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2022-08-19T01:01:21Z</dcterms:created>
  <dcterms:modified xsi:type="dcterms:W3CDTF">2024-08-01T02:40:16Z</dcterms:modified>
</cp:coreProperties>
</file>